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 codeName="ThisWorkbook"/>
  <bookViews>
    <workbookView windowWidth="23040" windowHeight="8892" tabRatio="710" activeTab="12"/>
  </bookViews>
  <sheets>
    <sheet name="SUMMARY" sheetId="26" r:id="rId1"/>
    <sheet name="JAN" sheetId="1" r:id="rId2"/>
    <sheet name="FEB" sheetId="27" r:id="rId3"/>
    <sheet name="MAR" sheetId="15" r:id="rId4"/>
    <sheet name="APR" sheetId="23" r:id="rId5"/>
    <sheet name="MAY" sheetId="24" r:id="rId6"/>
    <sheet name="JUN" sheetId="16" r:id="rId7"/>
    <sheet name="JUL" sheetId="17" r:id="rId8"/>
    <sheet name="AUG" sheetId="18" r:id="rId9"/>
    <sheet name="SEP" sheetId="19" r:id="rId10"/>
    <sheet name="OCT" sheetId="20" r:id="rId11"/>
    <sheet name="NOV" sheetId="21" r:id="rId12"/>
    <sheet name="DEC" sheetId="25" r:id="rId13"/>
    <sheet name="Graph1" sheetId="28" r:id="rId14"/>
  </sheets>
  <externalReferences>
    <externalReference r:id="rId15"/>
    <externalReference r:id="rId16"/>
    <externalReference r:id="rId17"/>
  </externalReferences>
  <definedNames>
    <definedName name="\0" localSheetId="2">#REF!</definedName>
    <definedName name="\0">#REF!</definedName>
    <definedName name="\m" localSheetId="2">#REF!</definedName>
    <definedName name="\m">#REF!</definedName>
    <definedName name="_Fill" localSheetId="2" hidden="1">#REF!</definedName>
    <definedName name="_Fill" hidden="1">#REF!</definedName>
    <definedName name="ACID" localSheetId="2">#REF!</definedName>
    <definedName name="ACID">#REF!</definedName>
    <definedName name="MENU" localSheetId="2">#REF!</definedName>
    <definedName name="MENU">#REF!</definedName>
    <definedName name="SAVE" localSheetId="2">#REF!</definedName>
    <definedName name="SAVE">#REF!</definedName>
    <definedName name="SULPHUR" localSheetId="2">#REF!</definedName>
    <definedName name="SULPHUR">#REF!</definedName>
    <definedName name="TABLE" localSheetId="2">#REF!</definedName>
    <definedName name="TABLE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Area" localSheetId="4">APR!$A$1:$S$41</definedName>
    <definedName name="_xlnm.Print_Area" localSheetId="8">AUG!$A$1:$S$41</definedName>
    <definedName name="_xlnm.Print_Area" localSheetId="12">DEC!$A$1:$S$41</definedName>
    <definedName name="_xlnm.Print_Area" localSheetId="2">FEB!$A$1:$S$41</definedName>
    <definedName name="_xlnm.Print_Area" localSheetId="1">JAN!$A$1:$S$41</definedName>
    <definedName name="_xlnm.Print_Area" localSheetId="7">JUL!$A$1:$S$41</definedName>
    <definedName name="_xlnm.Print_Area" localSheetId="6">JUN!$A$1:$S$41</definedName>
    <definedName name="_xlnm.Print_Area" localSheetId="3">MAR!$A$1:$S$41</definedName>
    <definedName name="_xlnm.Print_Area" localSheetId="5">MAY!$A$1:$S$41</definedName>
    <definedName name="_xlnm.Print_Area" localSheetId="11">NOV!$A$1:$S$41</definedName>
    <definedName name="_xlnm.Print_Area" localSheetId="10">OCT!$A$1:$S$41</definedName>
    <definedName name="_xlnm.Print_Area" localSheetId="9">SEP!$A$1:$S$41</definedName>
  </definedNames>
  <calcPr calcId="144525"/>
</workbook>
</file>

<file path=xl/comments1.xml><?xml version="1.0" encoding="utf-8"?>
<comments xmlns="http://schemas.openxmlformats.org/spreadsheetml/2006/main">
  <authors>
    <author>Lapointe-ricard, Simon</author>
  </authors>
  <commentList>
    <comment ref="C6" authorId="0">
      <text>
        <r>
          <rPr>
            <b/>
            <sz val="9"/>
            <rFont val="Tahoma"/>
            <charset val="134"/>
          </rPr>
          <t>Lapointe-ricard, Simon:</t>
        </r>
        <r>
          <rPr>
            <sz val="9"/>
            <rFont val="Tahoma"/>
            <charset val="134"/>
          </rPr>
          <t xml:space="preserve">
Valeur du 31 décembre 2019 (2-2019 SBS Production)</t>
        </r>
      </text>
    </comment>
  </commentList>
</comments>
</file>

<file path=xl/comments2.xml><?xml version="1.0" encoding="utf-8"?>
<comments xmlns="http://schemas.openxmlformats.org/spreadsheetml/2006/main">
  <authors>
    <author>Hamel, Eve-Marie</author>
  </authors>
  <commentList>
    <comment ref="O39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601
L15 et KG</t>
        </r>
      </text>
    </comment>
    <comment ref="Q39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998</t>
        </r>
      </text>
    </comment>
  </commentList>
</comments>
</file>

<file path=xl/comments3.xml><?xml version="1.0" encoding="utf-8"?>
<comments xmlns="http://schemas.openxmlformats.org/spreadsheetml/2006/main">
  <authors>
    <author>Lapointe-ricard, Simon</author>
  </authors>
  <commentList>
    <comment ref="R24" authorId="0">
      <text>
        <r>
          <rPr>
            <b/>
            <sz val="9"/>
            <rFont val="Tahoma"/>
            <charset val="134"/>
          </rPr>
          <t>Lapointe-ricard, Simon:</t>
        </r>
        <r>
          <rPr>
            <sz val="9"/>
            <rFont val="Tahoma"/>
            <charset val="134"/>
          </rPr>
          <t xml:space="preserve">
Faute test des génératrices</t>
        </r>
      </text>
    </comment>
  </commentList>
</comments>
</file>

<file path=xl/sharedStrings.xml><?xml version="1.0" encoding="utf-8"?>
<sst xmlns="http://schemas.openxmlformats.org/spreadsheetml/2006/main" count="534" uniqueCount="66">
  <si>
    <t>SBS Production Data Summary</t>
  </si>
  <si>
    <t>Closing Inventory</t>
  </si>
  <si>
    <t>Inventory Mvt.</t>
  </si>
  <si>
    <t>SBS Shipped</t>
  </si>
  <si>
    <t>SBS Produced</t>
  </si>
  <si>
    <t>Downtime</t>
  </si>
  <si>
    <t>wet MT</t>
  </si>
  <si>
    <t>L15</t>
  </si>
  <si>
    <t>100% MT</t>
  </si>
  <si>
    <t>wet MTPD</t>
  </si>
  <si>
    <t>hrs</t>
  </si>
  <si>
    <t>OP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</si>
  <si>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</si>
  <si>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</si>
  <si>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</si>
  <si>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</si>
  <si>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</si>
  <si>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</si>
  <si>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</si>
  <si>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</si>
  <si>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</si>
  <si>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</si>
  <si>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</si>
  <si>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</si>
  <si>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</si>
  <si>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 xml:space="preserve">Notice </t>
  </si>
  <si>
    <t>When inventory reaches the notice threshold,</t>
  </si>
  <si>
    <t>a written notice must be sent to PVS</t>
  </si>
  <si>
    <t>SBS Inventory Limits</t>
  </si>
  <si>
    <t>(MT wet)</t>
  </si>
  <si>
    <t>1st Notice Threshold (70%)</t>
  </si>
  <si>
    <t>Maximum Capacity *</t>
  </si>
  <si>
    <t>* SBS unit will shut down when inventory reaches Max Capacity</t>
  </si>
  <si>
    <t>JANUARY SBS PRODUCTION DATA</t>
  </si>
  <si>
    <t>Specific Gravity used for Inventory Calculation</t>
  </si>
  <si>
    <t>Concentration used to calculate 100% SBS</t>
  </si>
  <si>
    <t>T-651 CLOSING INVENT.</t>
  </si>
  <si>
    <t>T-652 CLOSING INVENT.</t>
  </si>
  <si>
    <t>T-653 CLOSING INVENT.</t>
  </si>
  <si>
    <t>T-654 CLOSING INVENT.</t>
  </si>
  <si>
    <t>SBS SHIPPING</t>
  </si>
  <si>
    <t>SBS PRODUCED</t>
  </si>
  <si>
    <t>Uptime</t>
  </si>
  <si>
    <t>Production</t>
  </si>
  <si>
    <t>DAY</t>
  </si>
  <si>
    <t>in</t>
  </si>
  <si>
    <t>MT</t>
  </si>
  <si>
    <t>Mvt</t>
  </si>
  <si>
    <t>MT Prod</t>
  </si>
  <si>
    <t>hr</t>
  </si>
  <si>
    <t>CL</t>
  </si>
  <si>
    <t>CLOSING INVENTORY</t>
  </si>
  <si>
    <t>KG</t>
  </si>
  <si>
    <t>FEBRUARY SBS PRODUCTION DATA</t>
  </si>
  <si>
    <t>MARCH SBS PRODUCTION DATA</t>
  </si>
  <si>
    <t>Préparatif S/D 2ieme stage</t>
  </si>
  <si>
    <t>S/D 2ieme stage</t>
  </si>
  <si>
    <t>APRIL SBS PRODUCTION DATA</t>
  </si>
  <si>
    <t>MAY SBS PRODUCTION DATA</t>
  </si>
  <si>
    <t>JUNE SBS PRODUCTION DATA</t>
  </si>
  <si>
    <t>JULY SBS PRODUCTION DATA</t>
  </si>
  <si>
    <t>AUGUST SBS PRODUCTION DATA</t>
  </si>
  <si>
    <t>SEPTEMBER SBS PRODUCTION DATA</t>
  </si>
  <si>
    <t>OCTOBER SBS PRODUCTION DATA</t>
  </si>
  <si>
    <t>NOVEMBER SBS PRODUCTION DATA</t>
  </si>
  <si>
    <t>DECEMBER SBS PRODUCTION DATA</t>
  </si>
</sst>
</file>

<file path=xl/styles.xml><?xml version="1.0" encoding="utf-8"?>
<styleSheet xmlns="http://schemas.openxmlformats.org/spreadsheetml/2006/main">
  <numFmts count="14">
    <numFmt numFmtId="176" formatCode="0.00_)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  <numFmt numFmtId="178" formatCode="_-&quot;$&quot;* #,##0_-;\-&quot;$&quot;* #,##0_-;_-&quot;$&quot;* &quot;-&quot;_-;_-@_-"/>
    <numFmt numFmtId="179" formatCode="#,##0.0\ _$_);\(#,##0.0\ _$\)"/>
    <numFmt numFmtId="180" formatCode="0.000"/>
    <numFmt numFmtId="181" formatCode="#,##0.000\ _$_);\(#,##0.000\ _$\)"/>
    <numFmt numFmtId="182" formatCode="0.0"/>
    <numFmt numFmtId="183" formatCode="mmmm\ yyyy"/>
    <numFmt numFmtId="184" formatCode="_(* #,##0.000_);_(* \(#,##0.000\);_(* &quot;-&quot;??_);_(@_)"/>
    <numFmt numFmtId="185" formatCode="#,##0.000"/>
    <numFmt numFmtId="186" formatCode="#,##0.000;\-#,##0.000"/>
    <numFmt numFmtId="187" formatCode="0.0%"/>
  </numFmts>
  <fonts count="58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sz val="11"/>
      <color rgb="FF00B05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b/>
      <u/>
      <sz val="11"/>
      <color theme="0" tint="-0.499984740745262"/>
      <name val="Calibri"/>
      <charset val="134"/>
    </font>
    <font>
      <b/>
      <u/>
      <sz val="11"/>
      <name val="Calibri"/>
      <charset val="134"/>
    </font>
    <font>
      <sz val="11"/>
      <color rgb="FFC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</font>
    <font>
      <sz val="11"/>
      <color theme="0" tint="-0.499984740745262"/>
      <name val="Calibri"/>
      <charset val="134"/>
      <scheme val="minor"/>
    </font>
    <font>
      <sz val="11"/>
      <color theme="1" tint="0.499984740745262"/>
      <name val="Calibri"/>
      <charset val="134"/>
    </font>
    <font>
      <b/>
      <sz val="11"/>
      <color theme="1" tint="0.499984740745262"/>
      <name val="Calibri"/>
      <charset val="134"/>
    </font>
    <font>
      <sz val="11"/>
      <color theme="1" tint="0.499984740745262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  <font>
      <sz val="11"/>
      <color theme="0" tint="-0.349986266670736"/>
      <name val="Calibri"/>
      <charset val="134"/>
    </font>
    <font>
      <b/>
      <sz val="11"/>
      <color theme="0" tint="-0.349986266670736"/>
      <name val="Calibri"/>
      <charset val="134"/>
    </font>
    <font>
      <sz val="11"/>
      <color theme="0" tint="-0.499984740745262"/>
      <name val="Calibri"/>
      <charset val="134"/>
    </font>
    <font>
      <sz val="11"/>
      <color indexed="12"/>
      <name val="Calibri"/>
      <charset val="134"/>
    </font>
    <font>
      <b/>
      <sz val="12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i/>
      <u/>
      <sz val="8"/>
      <name val="Arial"/>
      <charset val="134"/>
    </font>
    <font>
      <sz val="8"/>
      <color theme="1"/>
      <name val="Calibri"/>
      <charset val="134"/>
      <scheme val="minor"/>
    </font>
    <font>
      <i/>
      <sz val="8"/>
      <name val="Arial"/>
      <charset val="134"/>
    </font>
    <font>
      <b/>
      <i/>
      <sz val="8"/>
      <name val="Arial"/>
      <charset val="134"/>
    </font>
    <font>
      <i/>
      <sz val="8"/>
      <color theme="1"/>
      <name val="Calibri"/>
      <charset val="134"/>
      <scheme val="minor"/>
    </font>
    <font>
      <b/>
      <sz val="10"/>
      <name val="Arial"/>
      <charset val="134"/>
    </font>
    <font>
      <sz val="8"/>
      <name val="Arial"/>
      <charset val="134"/>
    </font>
    <font>
      <sz val="10"/>
      <name val="Arial"/>
      <charset val="134"/>
    </font>
    <font>
      <sz val="8"/>
      <color rgb="FFFF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Courier"/>
      <charset val="134"/>
    </font>
    <font>
      <b/>
      <i/>
      <sz val="16"/>
      <name val="Helv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35" fillId="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2" borderId="35" applyNumberFormat="0" applyAlignment="0" applyProtection="0">
      <alignment vertical="center"/>
    </xf>
    <xf numFmtId="0" fontId="41" fillId="0" borderId="36" applyNumberFormat="0" applyFill="0" applyAlignment="0" applyProtection="0">
      <alignment vertical="center"/>
    </xf>
    <xf numFmtId="0" fontId="0" fillId="15" borderId="37" applyNumberFormat="0" applyFont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44" fillId="0" borderId="3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18" borderId="38" applyNumberForma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1" fillId="23" borderId="40" applyNumberFormat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50" fillId="23" borderId="38" applyNumberFormat="0" applyAlignment="0" applyProtection="0">
      <alignment vertical="center"/>
    </xf>
    <xf numFmtId="0" fontId="53" fillId="0" borderId="42" applyNumberFormat="0" applyFill="0" applyAlignment="0" applyProtection="0">
      <alignment vertical="center"/>
    </xf>
    <xf numFmtId="0" fontId="52" fillId="0" borderId="41" applyNumberFormat="0" applyFill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39" fontId="54" fillId="0" borderId="0"/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176" fontId="55" fillId="0" borderId="0"/>
    <xf numFmtId="0" fontId="3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4" fillId="2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93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180" fontId="3" fillId="2" borderId="0" xfId="0" applyNumberFormat="1" applyFont="1" applyFill="1" applyBorder="1"/>
    <xf numFmtId="180" fontId="4" fillId="2" borderId="0" xfId="0" applyNumberFormat="1" applyFont="1" applyFill="1" applyBorder="1" applyAlignment="1">
      <alignment horizontal="left"/>
    </xf>
    <xf numFmtId="10" fontId="5" fillId="2" borderId="0" xfId="6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181" fontId="2" fillId="3" borderId="1" xfId="0" applyNumberFormat="1" applyFont="1" applyFill="1" applyBorder="1" applyAlignment="1" applyProtection="1">
      <alignment horizontal="center"/>
    </xf>
    <xf numFmtId="181" fontId="2" fillId="3" borderId="2" xfId="0" applyNumberFormat="1" applyFont="1" applyFill="1" applyBorder="1" applyAlignment="1" applyProtection="1">
      <alignment horizontal="center"/>
    </xf>
    <xf numFmtId="181" fontId="2" fillId="3" borderId="3" xfId="0" applyNumberFormat="1" applyFont="1" applyFill="1" applyBorder="1" applyAlignment="1" applyProtection="1">
      <alignment horizontal="center"/>
    </xf>
    <xf numFmtId="181" fontId="2" fillId="3" borderId="4" xfId="0" applyNumberFormat="1" applyFont="1" applyFill="1" applyBorder="1" applyAlignment="1" applyProtection="1">
      <alignment horizontal="center"/>
    </xf>
    <xf numFmtId="0" fontId="0" fillId="3" borderId="5" xfId="0" applyFill="1" applyBorder="1" applyAlignment="1">
      <alignment horizontal="center"/>
    </xf>
    <xf numFmtId="39" fontId="5" fillId="3" borderId="5" xfId="0" applyNumberFormat="1" applyFont="1" applyFill="1" applyBorder="1" applyAlignment="1" applyProtection="1">
      <alignment horizontal="center"/>
    </xf>
    <xf numFmtId="39" fontId="5" fillId="3" borderId="6" xfId="0" applyNumberFormat="1" applyFont="1" applyFill="1" applyBorder="1" applyAlignment="1" applyProtection="1">
      <alignment horizontal="center"/>
    </xf>
    <xf numFmtId="181" fontId="5" fillId="3" borderId="7" xfId="0" applyNumberFormat="1" applyFont="1" applyFill="1" applyBorder="1" applyAlignment="1" applyProtection="1">
      <alignment horizontal="center"/>
    </xf>
    <xf numFmtId="0" fontId="0" fillId="2" borderId="8" xfId="0" applyFill="1" applyBorder="1" applyAlignment="1">
      <alignment horizontal="center"/>
    </xf>
    <xf numFmtId="182" fontId="6" fillId="0" borderId="8" xfId="0" applyNumberFormat="1" applyFont="1" applyFill="1" applyBorder="1" applyAlignment="1" applyProtection="1">
      <alignment horizontal="right"/>
    </xf>
    <xf numFmtId="180" fontId="5" fillId="0" borderId="0" xfId="0" applyNumberFormat="1" applyFont="1" applyFill="1" applyBorder="1" applyAlignment="1" applyProtection="1">
      <alignment horizontal="right"/>
    </xf>
    <xf numFmtId="180" fontId="5" fillId="0" borderId="9" xfId="0" applyNumberFormat="1" applyFont="1" applyFill="1" applyBorder="1" applyAlignment="1" applyProtection="1">
      <alignment horizontal="right"/>
    </xf>
    <xf numFmtId="182" fontId="7" fillId="0" borderId="0" xfId="0" applyNumberFormat="1" applyFont="1" applyFill="1" applyBorder="1" applyAlignment="1" applyProtection="1">
      <alignment horizontal="right"/>
    </xf>
    <xf numFmtId="0" fontId="4" fillId="2" borderId="8" xfId="0" applyNumberFormat="1" applyFont="1" applyFill="1" applyBorder="1" applyAlignment="1">
      <alignment horizontal="center"/>
    </xf>
    <xf numFmtId="182" fontId="8" fillId="0" borderId="8" xfId="0" applyNumberFormat="1" applyFont="1" applyFill="1" applyBorder="1" applyAlignment="1" applyProtection="1">
      <alignment horizontal="right"/>
    </xf>
    <xf numFmtId="182" fontId="8" fillId="0" borderId="0" xfId="0" applyNumberFormat="1" applyFont="1" applyFill="1" applyBorder="1" applyAlignment="1" applyProtection="1">
      <alignment horizontal="right"/>
    </xf>
    <xf numFmtId="0" fontId="0" fillId="2" borderId="1" xfId="0" applyFill="1" applyBorder="1" applyAlignment="1">
      <alignment horizontal="center"/>
    </xf>
    <xf numFmtId="180" fontId="2" fillId="2" borderId="2" xfId="0" applyNumberFormat="1" applyFont="1" applyFill="1" applyBorder="1" applyAlignment="1" applyProtection="1">
      <alignment horizontal="right"/>
    </xf>
    <xf numFmtId="180" fontId="5" fillId="2" borderId="2" xfId="0" applyNumberFormat="1" applyFont="1" applyFill="1" applyBorder="1" applyAlignment="1" applyProtection="1">
      <alignment horizontal="right"/>
    </xf>
    <xf numFmtId="0" fontId="0" fillId="2" borderId="8" xfId="0" applyFill="1" applyBorder="1"/>
    <xf numFmtId="39" fontId="5" fillId="2" borderId="0" xfId="0" applyNumberFormat="1" applyFont="1" applyFill="1" applyBorder="1" applyAlignment="1" applyProtection="1"/>
    <xf numFmtId="181" fontId="5" fillId="2" borderId="0" xfId="0" applyNumberFormat="1" applyFont="1" applyFill="1" applyBorder="1" applyAlignment="1" applyProtection="1"/>
    <xf numFmtId="39" fontId="2" fillId="2" borderId="0" xfId="0" applyNumberFormat="1" applyFont="1" applyFill="1" applyBorder="1" applyAlignment="1">
      <alignment horizontal="right"/>
    </xf>
    <xf numFmtId="180" fontId="2" fillId="2" borderId="0" xfId="0" applyNumberFormat="1" applyFont="1" applyFill="1" applyBorder="1" applyAlignment="1">
      <alignment horizontal="right"/>
    </xf>
    <xf numFmtId="0" fontId="0" fillId="2" borderId="10" xfId="0" applyFill="1" applyBorder="1"/>
    <xf numFmtId="39" fontId="2" fillId="2" borderId="11" xfId="0" applyNumberFormat="1" applyFont="1" applyFill="1" applyBorder="1" applyAlignment="1"/>
    <xf numFmtId="180" fontId="5" fillId="2" borderId="11" xfId="0" applyNumberFormat="1" applyFont="1" applyFill="1" applyBorder="1" applyAlignment="1">
      <alignment horizontal="right"/>
    </xf>
    <xf numFmtId="39" fontId="5" fillId="2" borderId="0" xfId="0" applyNumberFormat="1" applyFont="1" applyFill="1" applyBorder="1" applyAlignment="1"/>
    <xf numFmtId="180" fontId="0" fillId="2" borderId="0" xfId="0" applyNumberFormat="1" applyFill="1" applyBorder="1" applyAlignment="1"/>
    <xf numFmtId="183" fontId="2" fillId="2" borderId="0" xfId="0" applyNumberFormat="1" applyFont="1" applyFill="1" applyBorder="1" applyAlignment="1">
      <alignment horizontal="left" vertical="center"/>
    </xf>
    <xf numFmtId="181" fontId="2" fillId="3" borderId="12" xfId="0" applyNumberFormat="1" applyFont="1" applyFill="1" applyBorder="1" applyAlignment="1" applyProtection="1">
      <alignment horizontal="center"/>
    </xf>
    <xf numFmtId="39" fontId="2" fillId="3" borderId="1" xfId="0" applyNumberFormat="1" applyFont="1" applyFill="1" applyBorder="1" applyAlignment="1">
      <alignment horizontal="center"/>
    </xf>
    <xf numFmtId="181" fontId="5" fillId="3" borderId="13" xfId="0" applyNumberFormat="1" applyFont="1" applyFill="1" applyBorder="1" applyAlignment="1" applyProtection="1">
      <alignment horizontal="center"/>
    </xf>
    <xf numFmtId="49" fontId="5" fillId="3" borderId="5" xfId="0" applyNumberFormat="1" applyFont="1" applyFill="1" applyBorder="1" applyAlignment="1">
      <alignment horizontal="center"/>
    </xf>
    <xf numFmtId="39" fontId="5" fillId="3" borderId="7" xfId="0" applyNumberFormat="1" applyFont="1" applyFill="1" applyBorder="1" applyAlignment="1">
      <alignment horizontal="center"/>
    </xf>
    <xf numFmtId="180" fontId="5" fillId="0" borderId="14" xfId="0" applyNumberFormat="1" applyFont="1" applyFill="1" applyBorder="1" applyAlignment="1" applyProtection="1">
      <alignment horizontal="right"/>
    </xf>
    <xf numFmtId="180" fontId="8" fillId="0" borderId="8" xfId="0" applyNumberFormat="1" applyFont="1" applyFill="1" applyBorder="1" applyAlignment="1" applyProtection="1">
      <alignment horizontal="center"/>
    </xf>
    <xf numFmtId="184" fontId="5" fillId="0" borderId="9" xfId="2" applyNumberFormat="1" applyFont="1" applyFill="1" applyBorder="1" applyAlignment="1">
      <alignment horizontal="center"/>
    </xf>
    <xf numFmtId="184" fontId="5" fillId="0" borderId="8" xfId="2" applyNumberFormat="1" applyFont="1" applyFill="1" applyBorder="1" applyAlignment="1">
      <alignment horizontal="center"/>
    </xf>
    <xf numFmtId="180" fontId="8" fillId="0" borderId="0" xfId="0" applyNumberFormat="1" applyFont="1" applyFill="1" applyBorder="1" applyAlignment="1" applyProtection="1">
      <alignment horizontal="right"/>
    </xf>
    <xf numFmtId="180" fontId="5" fillId="0" borderId="9" xfId="2" applyNumberFormat="1" applyFont="1" applyFill="1" applyBorder="1" applyAlignment="1">
      <alignment horizontal="center"/>
    </xf>
    <xf numFmtId="180" fontId="5" fillId="0" borderId="8" xfId="2" applyNumberFormat="1" applyFont="1" applyFill="1" applyBorder="1" applyAlignment="1">
      <alignment horizontal="center"/>
    </xf>
    <xf numFmtId="180" fontId="5" fillId="2" borderId="2" xfId="2" applyNumberFormat="1" applyFont="1" applyFill="1" applyBorder="1" applyAlignment="1">
      <alignment horizontal="right"/>
    </xf>
    <xf numFmtId="185" fontId="2" fillId="2" borderId="0" xfId="2" applyNumberFormat="1" applyFont="1" applyFill="1" applyBorder="1" applyAlignment="1">
      <alignment horizontal="right"/>
    </xf>
    <xf numFmtId="180" fontId="2" fillId="2" borderId="0" xfId="2" applyNumberFormat="1" applyFont="1" applyFill="1" applyBorder="1" applyAlignment="1">
      <alignment horizontal="right"/>
    </xf>
    <xf numFmtId="39" fontId="2" fillId="2" borderId="0" xfId="0" applyNumberFormat="1" applyFont="1" applyFill="1" applyBorder="1" applyAlignment="1"/>
    <xf numFmtId="0" fontId="9" fillId="2" borderId="0" xfId="0" applyFont="1" applyFill="1" applyBorder="1" applyAlignment="1">
      <alignment horizontal="right"/>
    </xf>
    <xf numFmtId="186" fontId="5" fillId="2" borderId="0" xfId="0" applyNumberFormat="1" applyFont="1" applyFill="1" applyBorder="1" applyAlignment="1"/>
    <xf numFmtId="39" fontId="5" fillId="2" borderId="11" xfId="0" applyNumberFormat="1" applyFont="1" applyFill="1" applyBorder="1" applyAlignment="1"/>
    <xf numFmtId="0" fontId="0" fillId="2" borderId="11" xfId="0" applyFill="1" applyBorder="1"/>
    <xf numFmtId="181" fontId="5" fillId="2" borderId="11" xfId="0" applyNumberFormat="1" applyFont="1" applyFill="1" applyBorder="1" applyAlignment="1" applyProtection="1"/>
    <xf numFmtId="0" fontId="1" fillId="2" borderId="0" xfId="0" applyFont="1" applyFill="1" applyBorder="1" applyAlignment="1"/>
    <xf numFmtId="0" fontId="0" fillId="2" borderId="0" xfId="0" applyFill="1" applyBorder="1" applyAlignment="1">
      <alignment horizontal="center"/>
    </xf>
    <xf numFmtId="0" fontId="2" fillId="2" borderId="0" xfId="0" applyNumberFormat="1" applyFont="1" applyFill="1" applyBorder="1" applyAlignment="1"/>
    <xf numFmtId="39" fontId="2" fillId="3" borderId="12" xfId="0" applyNumberFormat="1" applyFont="1" applyFill="1" applyBorder="1" applyAlignment="1">
      <alignment horizontal="center"/>
    </xf>
    <xf numFmtId="179" fontId="2" fillId="3" borderId="15" xfId="0" applyNumberFormat="1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9" fontId="2" fillId="3" borderId="13" xfId="6" applyFont="1" applyFill="1" applyBorder="1" applyAlignment="1" applyProtection="1">
      <alignment horizontal="center"/>
    </xf>
    <xf numFmtId="179" fontId="5" fillId="3" borderId="16" xfId="6" applyNumberFormat="1" applyFont="1" applyFill="1" applyBorder="1" applyAlignment="1" applyProtection="1">
      <alignment horizontal="center"/>
    </xf>
    <xf numFmtId="0" fontId="0" fillId="3" borderId="13" xfId="0" applyFill="1" applyBorder="1" applyAlignment="1">
      <alignment horizontal="center"/>
    </xf>
    <xf numFmtId="184" fontId="5" fillId="0" borderId="14" xfId="2" applyNumberFormat="1" applyFont="1" applyFill="1" applyBorder="1" applyAlignment="1">
      <alignment horizontal="center"/>
    </xf>
    <xf numFmtId="2" fontId="5" fillId="0" borderId="17" xfId="2" applyNumberFormat="1" applyFont="1" applyFill="1" applyBorder="1" applyAlignment="1">
      <alignment horizontal="center"/>
    </xf>
    <xf numFmtId="180" fontId="3" fillId="2" borderId="14" xfId="0" applyNumberFormat="1" applyFont="1" applyFill="1" applyBorder="1" applyAlignment="1">
      <alignment horizontal="center"/>
    </xf>
    <xf numFmtId="180" fontId="2" fillId="0" borderId="14" xfId="2" applyNumberFormat="1" applyFont="1" applyFill="1" applyBorder="1" applyAlignment="1">
      <alignment horizontal="center"/>
    </xf>
    <xf numFmtId="182" fontId="8" fillId="0" borderId="17" xfId="0" applyNumberFormat="1" applyFont="1" applyFill="1" applyBorder="1" applyAlignment="1" applyProtection="1">
      <alignment horizontal="center"/>
    </xf>
    <xf numFmtId="180" fontId="11" fillId="2" borderId="14" xfId="0" applyNumberFormat="1" applyFont="1" applyFill="1" applyBorder="1" applyAlignment="1">
      <alignment horizontal="center"/>
    </xf>
    <xf numFmtId="182" fontId="5" fillId="2" borderId="2" xfId="2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9" fontId="2" fillId="2" borderId="0" xfId="0" applyNumberFormat="1" applyFont="1" applyFill="1" applyBorder="1" applyAlignment="1" applyProtection="1">
      <alignment vertical="center"/>
    </xf>
    <xf numFmtId="187" fontId="2" fillId="2" borderId="0" xfId="6" applyNumberFormat="1" applyFont="1" applyFill="1" applyBorder="1" applyAlignment="1" applyProtection="1">
      <alignment horizontal="right" vertical="center"/>
    </xf>
    <xf numFmtId="39" fontId="5" fillId="2" borderId="11" xfId="0" applyNumberFormat="1" applyFont="1" applyFill="1" applyBorder="1" applyAlignment="1">
      <alignment horizontal="right" vertical="center"/>
    </xf>
    <xf numFmtId="2" fontId="0" fillId="2" borderId="11" xfId="0" applyNumberFormat="1" applyFill="1" applyBorder="1" applyAlignment="1">
      <alignment horizontal="right"/>
    </xf>
    <xf numFmtId="0" fontId="0" fillId="2" borderId="18" xfId="0" applyFill="1" applyBorder="1" applyAlignment="1">
      <alignment horizontal="left"/>
    </xf>
    <xf numFmtId="0" fontId="0" fillId="2" borderId="8" xfId="0" applyNumberFormat="1" applyFill="1" applyBorder="1" applyAlignment="1">
      <alignment horizontal="center"/>
    </xf>
    <xf numFmtId="182" fontId="12" fillId="0" borderId="8" xfId="0" applyNumberFormat="1" applyFont="1" applyFill="1" applyBorder="1" applyAlignment="1" applyProtection="1">
      <alignment horizontal="right"/>
    </xf>
    <xf numFmtId="182" fontId="12" fillId="0" borderId="0" xfId="0" applyNumberFormat="1" applyFont="1" applyFill="1" applyBorder="1" applyAlignment="1" applyProtection="1">
      <alignment horizontal="right"/>
    </xf>
    <xf numFmtId="182" fontId="12" fillId="0" borderId="17" xfId="0" applyNumberFormat="1" applyFont="1" applyFill="1" applyBorder="1" applyAlignment="1" applyProtection="1">
      <alignment horizontal="center"/>
    </xf>
    <xf numFmtId="180" fontId="3" fillId="0" borderId="14" xfId="0" applyNumberFormat="1" applyFont="1" applyFill="1" applyBorder="1" applyAlignment="1">
      <alignment horizontal="center"/>
    </xf>
    <xf numFmtId="0" fontId="0" fillId="2" borderId="0" xfId="0" applyNumberFormat="1" applyFill="1"/>
    <xf numFmtId="0" fontId="13" fillId="2" borderId="0" xfId="0" applyFont="1" applyFill="1"/>
    <xf numFmtId="182" fontId="14" fillId="0" borderId="8" xfId="0" applyNumberFormat="1" applyFont="1" applyFill="1" applyBorder="1" applyAlignment="1" applyProtection="1">
      <alignment horizontal="right"/>
    </xf>
    <xf numFmtId="180" fontId="14" fillId="0" borderId="0" xfId="0" applyNumberFormat="1" applyFont="1" applyFill="1" applyBorder="1" applyAlignment="1" applyProtection="1">
      <alignment horizontal="right"/>
    </xf>
    <xf numFmtId="180" fontId="14" fillId="0" borderId="9" xfId="0" applyNumberFormat="1" applyFont="1" applyFill="1" applyBorder="1" applyAlignment="1" applyProtection="1">
      <alignment horizontal="right"/>
    </xf>
    <xf numFmtId="182" fontId="14" fillId="0" borderId="0" xfId="0" applyNumberFormat="1" applyFont="1" applyFill="1" applyBorder="1" applyAlignment="1" applyProtection="1">
      <alignment horizontal="right"/>
    </xf>
    <xf numFmtId="0" fontId="0" fillId="2" borderId="8" xfId="0" applyNumberFormat="1" applyFont="1" applyFill="1" applyBorder="1" applyAlignment="1">
      <alignment horizontal="center"/>
    </xf>
    <xf numFmtId="180" fontId="14" fillId="0" borderId="14" xfId="0" applyNumberFormat="1" applyFont="1" applyFill="1" applyBorder="1" applyAlignment="1" applyProtection="1">
      <alignment horizontal="right"/>
    </xf>
    <xf numFmtId="180" fontId="14" fillId="0" borderId="9" xfId="2" applyNumberFormat="1" applyFont="1" applyFill="1" applyBorder="1" applyAlignment="1">
      <alignment horizontal="center"/>
    </xf>
    <xf numFmtId="180" fontId="14" fillId="0" borderId="8" xfId="2" applyNumberFormat="1" applyFont="1" applyFill="1" applyBorder="1" applyAlignment="1">
      <alignment horizontal="center"/>
    </xf>
    <xf numFmtId="180" fontId="15" fillId="0" borderId="14" xfId="2" applyNumberFormat="1" applyFont="1" applyFill="1" applyBorder="1" applyAlignment="1">
      <alignment horizontal="center"/>
    </xf>
    <xf numFmtId="182" fontId="14" fillId="0" borderId="17" xfId="0" applyNumberFormat="1" applyFont="1" applyFill="1" applyBorder="1" applyAlignment="1" applyProtection="1">
      <alignment horizontal="center"/>
    </xf>
    <xf numFmtId="180" fontId="16" fillId="2" borderId="14" xfId="0" applyNumberFormat="1" applyFont="1" applyFill="1" applyBorder="1" applyAlignment="1">
      <alignment horizontal="center"/>
    </xf>
    <xf numFmtId="0" fontId="9" fillId="2" borderId="0" xfId="0" applyFont="1" applyFill="1"/>
    <xf numFmtId="180" fontId="11" fillId="2" borderId="0" xfId="0" applyNumberFormat="1" applyFont="1" applyFill="1" applyBorder="1"/>
    <xf numFmtId="184" fontId="5" fillId="0" borderId="9" xfId="2" applyNumberFormat="1" applyFont="1" applyFill="1" applyBorder="1" applyAlignment="1"/>
    <xf numFmtId="184" fontId="5" fillId="0" borderId="8" xfId="2" applyNumberFormat="1" applyFont="1" applyFill="1" applyBorder="1" applyAlignment="1"/>
    <xf numFmtId="185" fontId="2" fillId="4" borderId="0" xfId="2" applyNumberFormat="1" applyFont="1" applyFill="1" applyBorder="1" applyAlignment="1">
      <alignment horizontal="right"/>
    </xf>
    <xf numFmtId="186" fontId="5" fillId="4" borderId="0" xfId="0" applyNumberFormat="1" applyFont="1" applyFill="1" applyBorder="1" applyAlignment="1"/>
    <xf numFmtId="184" fontId="5" fillId="0" borderId="14" xfId="2" applyNumberFormat="1" applyFont="1" applyFill="1" applyBorder="1" applyAlignment="1"/>
    <xf numFmtId="0" fontId="17" fillId="2" borderId="0" xfId="0" applyFont="1" applyFill="1"/>
    <xf numFmtId="180" fontId="8" fillId="0" borderId="8" xfId="0" applyNumberFormat="1" applyFont="1" applyFill="1" applyBorder="1" applyAlignment="1" applyProtection="1">
      <alignment horizontal="right"/>
    </xf>
    <xf numFmtId="179" fontId="5" fillId="3" borderId="17" xfId="6" applyNumberFormat="1" applyFont="1" applyFill="1" applyBorder="1" applyAlignment="1" applyProtection="1">
      <alignment horizontal="center"/>
    </xf>
    <xf numFmtId="2" fontId="5" fillId="0" borderId="15" xfId="2" applyNumberFormat="1" applyFont="1" applyFill="1" applyBorder="1" applyAlignment="1">
      <alignment horizontal="center"/>
    </xf>
    <xf numFmtId="180" fontId="11" fillId="0" borderId="14" xfId="0" applyNumberFormat="1" applyFont="1" applyFill="1" applyBorder="1" applyAlignment="1">
      <alignment horizontal="center"/>
    </xf>
    <xf numFmtId="180" fontId="0" fillId="2" borderId="0" xfId="0" applyNumberFormat="1" applyFill="1"/>
    <xf numFmtId="185" fontId="2" fillId="0" borderId="0" xfId="2" applyNumberFormat="1" applyFont="1" applyFill="1" applyBorder="1" applyAlignment="1">
      <alignment horizontal="right"/>
    </xf>
    <xf numFmtId="182" fontId="18" fillId="0" borderId="8" xfId="0" applyNumberFormat="1" applyFont="1" applyFill="1" applyBorder="1" applyAlignment="1" applyProtection="1">
      <alignment horizontal="right"/>
    </xf>
    <xf numFmtId="180" fontId="18" fillId="0" borderId="0" xfId="0" applyNumberFormat="1" applyFont="1" applyFill="1" applyBorder="1" applyAlignment="1" applyProtection="1">
      <alignment horizontal="right"/>
    </xf>
    <xf numFmtId="180" fontId="18" fillId="0" borderId="9" xfId="0" applyNumberFormat="1" applyFont="1" applyFill="1" applyBorder="1" applyAlignment="1" applyProtection="1">
      <alignment horizontal="right"/>
    </xf>
    <xf numFmtId="182" fontId="18" fillId="0" borderId="0" xfId="0" applyNumberFormat="1" applyFont="1" applyFill="1" applyBorder="1" applyAlignment="1" applyProtection="1">
      <alignment horizontal="right"/>
    </xf>
    <xf numFmtId="180" fontId="18" fillId="0" borderId="14" xfId="0" applyNumberFormat="1" applyFont="1" applyFill="1" applyBorder="1" applyAlignment="1" applyProtection="1">
      <alignment horizontal="right"/>
    </xf>
    <xf numFmtId="180" fontId="8" fillId="0" borderId="8" xfId="2" applyNumberFormat="1" applyFont="1" applyFill="1" applyBorder="1" applyAlignment="1">
      <alignment horizontal="center"/>
    </xf>
    <xf numFmtId="180" fontId="18" fillId="0" borderId="9" xfId="2" applyNumberFormat="1" applyFont="1" applyFill="1" applyBorder="1" applyAlignment="1">
      <alignment horizontal="center"/>
    </xf>
    <xf numFmtId="180" fontId="18" fillId="0" borderId="8" xfId="2" applyNumberFormat="1" applyFont="1" applyFill="1" applyBorder="1" applyAlignment="1">
      <alignment horizontal="center"/>
    </xf>
    <xf numFmtId="180" fontId="19" fillId="0" borderId="14" xfId="2" applyNumberFormat="1" applyFont="1" applyFill="1" applyBorder="1" applyAlignment="1">
      <alignment horizontal="center"/>
    </xf>
    <xf numFmtId="182" fontId="18" fillId="0" borderId="19" xfId="0" applyNumberFormat="1" applyFont="1" applyFill="1" applyBorder="1" applyAlignment="1" applyProtection="1">
      <alignment horizontal="center"/>
    </xf>
    <xf numFmtId="180" fontId="0" fillId="2" borderId="0" xfId="0" applyNumberFormat="1" applyFill="1" applyBorder="1" applyAlignment="1">
      <alignment horizontal="left"/>
    </xf>
    <xf numFmtId="180" fontId="20" fillId="0" borderId="20" xfId="0" applyNumberFormat="1" applyFont="1" applyFill="1" applyBorder="1" applyAlignment="1" applyProtection="1">
      <alignment horizontal="right"/>
    </xf>
    <xf numFmtId="180" fontId="20" fillId="0" borderId="14" xfId="0" applyNumberFormat="1" applyFont="1" applyFill="1" applyBorder="1" applyAlignment="1" applyProtection="1">
      <alignment horizontal="right"/>
    </xf>
    <xf numFmtId="184" fontId="20" fillId="0" borderId="9" xfId="2" applyNumberFormat="1" applyFont="1" applyFill="1" applyBorder="1" applyAlignment="1"/>
    <xf numFmtId="184" fontId="20" fillId="0" borderId="8" xfId="2" applyNumberFormat="1" applyFont="1" applyFill="1" applyBorder="1" applyAlignment="1"/>
    <xf numFmtId="0" fontId="9" fillId="3" borderId="12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184" fontId="20" fillId="0" borderId="14" xfId="2" applyNumberFormat="1" applyFont="1" applyFill="1" applyBorder="1" applyAlignment="1"/>
    <xf numFmtId="2" fontId="8" fillId="0" borderId="17" xfId="2" applyNumberFormat="1" applyFont="1" applyFill="1" applyBorder="1" applyAlignment="1">
      <alignment horizontal="center"/>
    </xf>
    <xf numFmtId="180" fontId="3" fillId="2" borderId="0" xfId="0" applyNumberFormat="1" applyFont="1" applyFill="1" applyBorder="1" applyAlignment="1">
      <alignment horizontal="center"/>
    </xf>
    <xf numFmtId="182" fontId="12" fillId="0" borderId="19" xfId="0" applyNumberFormat="1" applyFont="1" applyFill="1" applyBorder="1" applyAlignment="1" applyProtection="1">
      <alignment horizontal="center"/>
    </xf>
    <xf numFmtId="10" fontId="21" fillId="2" borderId="0" xfId="6" applyNumberFormat="1" applyFont="1" applyFill="1" applyBorder="1" applyAlignment="1">
      <alignment horizontal="right"/>
    </xf>
    <xf numFmtId="180" fontId="20" fillId="2" borderId="20" xfId="0" applyNumberFormat="1" applyFont="1" applyFill="1" applyBorder="1" applyAlignment="1" applyProtection="1">
      <alignment horizontal="right"/>
    </xf>
    <xf numFmtId="180" fontId="20" fillId="2" borderId="14" xfId="0" applyNumberFormat="1" applyFont="1" applyFill="1" applyBorder="1" applyAlignment="1" applyProtection="1">
      <alignment horizontal="right"/>
    </xf>
    <xf numFmtId="180" fontId="8" fillId="2" borderId="8" xfId="0" applyNumberFormat="1" applyFont="1" applyFill="1" applyBorder="1" applyAlignment="1" applyProtection="1">
      <alignment horizontal="center"/>
    </xf>
    <xf numFmtId="184" fontId="20" fillId="2" borderId="9" xfId="2" applyNumberFormat="1" applyFont="1" applyFill="1" applyBorder="1" applyAlignment="1"/>
    <xf numFmtId="184" fontId="20" fillId="2" borderId="8" xfId="2" applyNumberFormat="1" applyFont="1" applyFill="1" applyBorder="1" applyAlignment="1"/>
    <xf numFmtId="184" fontId="20" fillId="2" borderId="14" xfId="2" applyNumberFormat="1" applyFont="1" applyFill="1" applyBorder="1" applyAlignment="1"/>
    <xf numFmtId="2" fontId="8" fillId="2" borderId="17" xfId="2" applyNumberFormat="1" applyFont="1" applyFill="1" applyBorder="1" applyAlignment="1">
      <alignment horizontal="center"/>
    </xf>
    <xf numFmtId="0" fontId="22" fillId="2" borderId="0" xfId="0" applyFont="1" applyFill="1" applyAlignment="1"/>
    <xf numFmtId="0" fontId="23" fillId="2" borderId="0" xfId="0" applyFont="1" applyFill="1" applyAlignment="1"/>
    <xf numFmtId="0" fontId="0" fillId="3" borderId="21" xfId="0" applyFill="1" applyBorder="1"/>
    <xf numFmtId="0" fontId="9" fillId="3" borderId="4" xfId="0" applyFont="1" applyFill="1" applyBorder="1" applyAlignment="1">
      <alignment horizontal="center"/>
    </xf>
    <xf numFmtId="0" fontId="9" fillId="3" borderId="2" xfId="0" applyFont="1" applyFill="1" applyBorder="1" applyAlignment="1"/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25" xfId="0" applyFill="1" applyBorder="1"/>
    <xf numFmtId="180" fontId="2" fillId="2" borderId="0" xfId="0" applyNumberFormat="1" applyFont="1" applyFill="1" applyBorder="1" applyAlignment="1">
      <alignment horizontal="center"/>
    </xf>
    <xf numFmtId="185" fontId="4" fillId="2" borderId="0" xfId="0" applyNumberFormat="1" applyFont="1" applyFill="1" applyBorder="1" applyAlignment="1">
      <alignment horizontal="center"/>
    </xf>
    <xf numFmtId="180" fontId="4" fillId="2" borderId="9" xfId="0" applyNumberFormat="1" applyFont="1" applyFill="1" applyBorder="1" applyAlignment="1">
      <alignment horizontal="center"/>
    </xf>
    <xf numFmtId="180" fontId="4" fillId="2" borderId="26" xfId="0" applyNumberFormat="1" applyFont="1" applyFill="1" applyBorder="1" applyAlignment="1">
      <alignment horizontal="center"/>
    </xf>
    <xf numFmtId="180" fontId="4" fillId="2" borderId="0" xfId="0" applyNumberFormat="1" applyFont="1" applyFill="1" applyBorder="1" applyAlignment="1">
      <alignment horizontal="center"/>
    </xf>
    <xf numFmtId="185" fontId="4" fillId="2" borderId="9" xfId="0" applyNumberFormat="1" applyFont="1" applyFill="1" applyBorder="1" applyAlignment="1">
      <alignment horizontal="center"/>
    </xf>
    <xf numFmtId="0" fontId="4" fillId="2" borderId="25" xfId="0" applyFont="1" applyFill="1" applyBorder="1"/>
    <xf numFmtId="0" fontId="0" fillId="2" borderId="22" xfId="0" applyFill="1" applyBorder="1"/>
    <xf numFmtId="180" fontId="4" fillId="2" borderId="23" xfId="0" applyNumberFormat="1" applyFont="1" applyFill="1" applyBorder="1" applyAlignment="1">
      <alignment horizontal="center"/>
    </xf>
    <xf numFmtId="0" fontId="9" fillId="2" borderId="27" xfId="0" applyFont="1" applyFill="1" applyBorder="1"/>
    <xf numFmtId="180" fontId="24" fillId="2" borderId="28" xfId="0" applyNumberFormat="1" applyFont="1" applyFill="1" applyBorder="1" applyAlignment="1">
      <alignment horizontal="center"/>
    </xf>
    <xf numFmtId="180" fontId="24" fillId="2" borderId="29" xfId="0" applyNumberFormat="1" applyFont="1" applyFill="1" applyBorder="1" applyAlignment="1">
      <alignment horizontal="center"/>
    </xf>
    <xf numFmtId="180" fontId="24" fillId="2" borderId="30" xfId="0" applyNumberFormat="1" applyFont="1" applyFill="1" applyBorder="1" applyAlignment="1">
      <alignment horizontal="center"/>
    </xf>
    <xf numFmtId="185" fontId="24" fillId="2" borderId="28" xfId="0" applyNumberFormat="1" applyFont="1" applyFill="1" applyBorder="1" applyAlignment="1">
      <alignment horizontal="center"/>
    </xf>
    <xf numFmtId="0" fontId="25" fillId="2" borderId="0" xfId="0" applyFont="1" applyFill="1" applyProtection="1"/>
    <xf numFmtId="0" fontId="26" fillId="2" borderId="0" xfId="0" applyFont="1" applyFill="1"/>
    <xf numFmtId="0" fontId="27" fillId="2" borderId="0" xfId="0" applyFont="1" applyFill="1" applyProtection="1"/>
    <xf numFmtId="0" fontId="28" fillId="2" borderId="0" xfId="0" applyFont="1" applyFill="1" applyProtection="1"/>
    <xf numFmtId="0" fontId="29" fillId="2" borderId="0" xfId="0" applyFont="1" applyFill="1" applyProtection="1"/>
    <xf numFmtId="0" fontId="30" fillId="2" borderId="6" xfId="0" applyFont="1" applyFill="1" applyBorder="1" applyProtection="1"/>
    <xf numFmtId="0" fontId="30" fillId="2" borderId="6" xfId="0" applyFont="1" applyFill="1" applyBorder="1" applyAlignment="1" applyProtection="1">
      <alignment horizontal="center"/>
    </xf>
    <xf numFmtId="0" fontId="31" fillId="2" borderId="0" xfId="0" applyFont="1" applyFill="1" applyBorder="1" applyProtection="1"/>
    <xf numFmtId="0" fontId="32" fillId="2" borderId="0" xfId="0" applyFont="1" applyFill="1" applyAlignment="1" applyProtection="1">
      <alignment wrapText="1"/>
    </xf>
    <xf numFmtId="1" fontId="2" fillId="2" borderId="0" xfId="0" applyNumberFormat="1" applyFont="1" applyFill="1" applyBorder="1" applyAlignment="1">
      <alignment horizontal="center"/>
    </xf>
    <xf numFmtId="0" fontId="27" fillId="2" borderId="0" xfId="0" applyFont="1" applyFill="1" applyAlignment="1" applyProtection="1"/>
    <xf numFmtId="0" fontId="33" fillId="2" borderId="0" xfId="0" applyFont="1" applyFill="1" applyAlignment="1" applyProtection="1"/>
    <xf numFmtId="0" fontId="9" fillId="3" borderId="31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180" fontId="4" fillId="2" borderId="0" xfId="2" applyNumberFormat="1" applyFont="1" applyFill="1" applyBorder="1" applyAlignment="1">
      <alignment horizontal="center"/>
    </xf>
    <xf numFmtId="187" fontId="4" fillId="2" borderId="33" xfId="6" applyNumberFormat="1" applyFont="1" applyFill="1" applyBorder="1" applyAlignment="1">
      <alignment horizontal="center"/>
    </xf>
    <xf numFmtId="2" fontId="4" fillId="2" borderId="33" xfId="6" applyNumberFormat="1" applyFont="1" applyFill="1" applyBorder="1" applyAlignment="1">
      <alignment horizontal="center"/>
    </xf>
    <xf numFmtId="180" fontId="0" fillId="2" borderId="0" xfId="0" applyNumberFormat="1" applyFill="1" applyBorder="1"/>
    <xf numFmtId="180" fontId="4" fillId="2" borderId="11" xfId="0" applyNumberFormat="1" applyFont="1" applyFill="1" applyBorder="1" applyAlignment="1">
      <alignment horizontal="center"/>
    </xf>
    <xf numFmtId="2" fontId="4" fillId="2" borderId="32" xfId="6" applyNumberFormat="1" applyFont="1" applyFill="1" applyBorder="1" applyAlignment="1">
      <alignment horizontal="center"/>
    </xf>
    <xf numFmtId="185" fontId="24" fillId="2" borderId="28" xfId="2" applyNumberFormat="1" applyFont="1" applyFill="1" applyBorder="1" applyAlignment="1">
      <alignment horizontal="center"/>
    </xf>
    <xf numFmtId="2" fontId="24" fillId="2" borderId="34" xfId="6" applyNumberFormat="1" applyFont="1" applyFill="1" applyBorder="1" applyAlignment="1">
      <alignment horizontal="center"/>
    </xf>
    <xf numFmtId="39" fontId="5" fillId="3" borderId="7" xfId="0" applyNumberFormat="1" applyFont="1" applyFill="1" applyBorder="1" applyAlignment="1" quotePrefix="1">
      <alignment horizont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Normal - Style1" xfId="43"/>
    <cellStyle name="40% - Accent4" xfId="44" builtinId="43"/>
    <cellStyle name="Percent 2" xfId="45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dxfs count="2">
    <dxf>
      <fill>
        <patternFill patternType="solid">
          <bgColor theme="5" tint="0.799981688894314"/>
        </patternFill>
      </fill>
    </dxf>
    <dxf>
      <fill>
        <patternFill patternType="solid">
          <bgColor theme="0"/>
        </patternFill>
      </fill>
    </dxf>
  </dxf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3.xml"/><Relationship Id="rId1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Production</a:t>
            </a:r>
            <a:r>
              <a:rPr lang="en-CA" baseline="0"/>
              <a:t> </a:t>
            </a:r>
            <a:r>
              <a:rPr lang="en-CA"/>
              <a:t>Verification</a:t>
            </a:r>
            <a:endParaRPr lang="en-CA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6759230972149"/>
          <c:y val="0.131607999695914"/>
          <c:w val="0.664820176815097"/>
          <c:h val="0.686454704611821"/>
        </c:manualLayout>
      </c:layout>
      <c:scatterChart>
        <c:scatterStyle val="line"/>
        <c:varyColors val="0"/>
        <c:ser>
          <c:idx val="1"/>
          <c:order val="0"/>
          <c:tx>
            <c:strRef>
              <c:f>0.0423611111111111</c:f>
              <c:strCache>
                <c:ptCount val="1"/>
                <c:pt idx="0">
                  <c:v>0.042361111</c:v>
                </c:pt>
              </c:strCache>
            </c:strRef>
          </c:tx>
          <c:spPr>
            <a:ln w="12700" cap="rnd" cmpd="sng" algn="ctr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{0,100}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{0,100}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"JAN"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JAN!$P$7:$P$37</c:f>
              <c:numCache>
                <c:formatCode>0.000</c:formatCode>
                <c:ptCount val="31"/>
                <c:pt idx="0">
                  <c:v>47.1708426717699</c:v>
                </c:pt>
                <c:pt idx="1">
                  <c:v>45.92238346648</c:v>
                </c:pt>
                <c:pt idx="2">
                  <c:v>47.1320426797363</c:v>
                </c:pt>
                <c:pt idx="3">
                  <c:v>44.6018069576811</c:v>
                </c:pt>
                <c:pt idx="4">
                  <c:v>39.9879560008445</c:v>
                </c:pt>
                <c:pt idx="5">
                  <c:v>46.3348828359772</c:v>
                </c:pt>
                <c:pt idx="6">
                  <c:v>46.2167231879721</c:v>
                </c:pt>
                <c:pt idx="7">
                  <c:v>53.7393826017421</c:v>
                </c:pt>
                <c:pt idx="8">
                  <c:v>44.4270414612693</c:v>
                </c:pt>
                <c:pt idx="9">
                  <c:v>56.6671944556406</c:v>
                </c:pt>
                <c:pt idx="10">
                  <c:v>73.8393212299232</c:v>
                </c:pt>
                <c:pt idx="11">
                  <c:v>56.139022799528</c:v>
                </c:pt>
                <c:pt idx="12">
                  <c:v>47.2926369670152</c:v>
                </c:pt>
                <c:pt idx="13">
                  <c:v>40.2003232313104</c:v>
                </c:pt>
                <c:pt idx="14">
                  <c:v>46.1629695132493</c:v>
                </c:pt>
                <c:pt idx="15">
                  <c:v>52.1750816171238</c:v>
                </c:pt>
                <c:pt idx="16">
                  <c:v>53.1048961062405</c:v>
                </c:pt>
                <c:pt idx="17">
                  <c:v>52.5590468775879</c:v>
                </c:pt>
                <c:pt idx="18">
                  <c:v>47.2122528956865</c:v>
                </c:pt>
                <c:pt idx="19">
                  <c:v>44.7086394690158</c:v>
                </c:pt>
                <c:pt idx="20">
                  <c:v>39.9318128481363</c:v>
                </c:pt>
                <c:pt idx="21">
                  <c:v>49.4050599632747</c:v>
                </c:pt>
                <c:pt idx="22">
                  <c:v>51.822179516609</c:v>
                </c:pt>
                <c:pt idx="23">
                  <c:v>48.1078570007394</c:v>
                </c:pt>
                <c:pt idx="24">
                  <c:v>48.0927590906454</c:v>
                </c:pt>
                <c:pt idx="25">
                  <c:v>47.8260570305484</c:v>
                </c:pt>
                <c:pt idx="26">
                  <c:v>47.7790909540806</c:v>
                </c:pt>
                <c:pt idx="27">
                  <c:v>53.8566355997467</c:v>
                </c:pt>
                <c:pt idx="28">
                  <c:v>48.2860201833051</c:v>
                </c:pt>
                <c:pt idx="29">
                  <c:v>47.3273471501493</c:v>
                </c:pt>
                <c:pt idx="30">
                  <c:v>52.3865532828698</c:v>
                </c:pt>
              </c:numCache>
            </c:numRef>
          </c:xVal>
          <c:yVal>
            <c:numRef>
              <c:f>JAN!$S$7:$S$37</c:f>
              <c:numCache>
                <c:formatCode>0.000</c:formatCode>
                <c:ptCount val="31"/>
                <c:pt idx="0">
                  <c:v>44.8136655513669</c:v>
                </c:pt>
                <c:pt idx="1">
                  <c:v>46.1996472149493</c:v>
                </c:pt>
                <c:pt idx="2">
                  <c:v>48.6814795879295</c:v>
                </c:pt>
                <c:pt idx="3">
                  <c:v>45.8572870507842</c:v>
                </c:pt>
                <c:pt idx="4">
                  <c:v>46.6085875419818</c:v>
                </c:pt>
                <c:pt idx="5">
                  <c:v>46.0460759658609</c:v>
                </c:pt>
                <c:pt idx="6">
                  <c:v>48.763075195775</c:v>
                </c:pt>
                <c:pt idx="7">
                  <c:v>57.8806671968082</c:v>
                </c:pt>
                <c:pt idx="8">
                  <c:v>46.5316979657281</c:v>
                </c:pt>
                <c:pt idx="9">
                  <c:v>58.3499707971864</c:v>
                </c:pt>
                <c:pt idx="10">
                  <c:v>76.2764294634709</c:v>
                </c:pt>
                <c:pt idx="11">
                  <c:v>59.3336101295288</c:v>
                </c:pt>
                <c:pt idx="12">
                  <c:v>47.6659293356867</c:v>
                </c:pt>
                <c:pt idx="13">
                  <c:v>41.5287270578713</c:v>
                </c:pt>
                <c:pt idx="14">
                  <c:v>51.416998206329</c:v>
                </c:pt>
                <c:pt idx="15">
                  <c:v>52.4740929642538</c:v>
                </c:pt>
                <c:pt idx="16">
                  <c:v>54.8088775653434</c:v>
                </c:pt>
                <c:pt idx="17">
                  <c:v>55.0443033636138</c:v>
                </c:pt>
                <c:pt idx="18">
                  <c:v>48.7376423555785</c:v>
                </c:pt>
                <c:pt idx="19">
                  <c:v>48.6944579996215</c:v>
                </c:pt>
                <c:pt idx="20">
                  <c:v>45.374004073529</c:v>
                </c:pt>
                <c:pt idx="21">
                  <c:v>47.5494381198969</c:v>
                </c:pt>
                <c:pt idx="22">
                  <c:v>53.4919170644976</c:v>
                </c:pt>
                <c:pt idx="23">
                  <c:v>51.6347822568355</c:v>
                </c:pt>
                <c:pt idx="24">
                  <c:v>50.5627914613391</c:v>
                </c:pt>
                <c:pt idx="25">
                  <c:v>49.9228642121994</c:v>
                </c:pt>
                <c:pt idx="26">
                  <c:v>51.4539832789113</c:v>
                </c:pt>
                <c:pt idx="27">
                  <c:v>53.1408110121289</c:v>
                </c:pt>
                <c:pt idx="28">
                  <c:v>50.4114073440926</c:v>
                </c:pt>
                <c:pt idx="29">
                  <c:v>50.6469116886034</c:v>
                </c:pt>
                <c:pt idx="30">
                  <c:v>54.695351676922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"FEB"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FEB!$P$7:$P$35</c:f>
              <c:numCache>
                <c:formatCode>0.000</c:formatCode>
                <c:ptCount val="29"/>
                <c:pt idx="0">
                  <c:v>41.6912934227739</c:v>
                </c:pt>
                <c:pt idx="1">
                  <c:v>42.7344088374249</c:v>
                </c:pt>
                <c:pt idx="2">
                  <c:v>48.9527494818508</c:v>
                </c:pt>
                <c:pt idx="3">
                  <c:v>61.7716047062361</c:v>
                </c:pt>
                <c:pt idx="4">
                  <c:v>48.1731888761816</c:v>
                </c:pt>
                <c:pt idx="5">
                  <c:v>47.5482099336869</c:v>
                </c:pt>
                <c:pt idx="6">
                  <c:v>60.5385387050696</c:v>
                </c:pt>
                <c:pt idx="7">
                  <c:v>48.9438951275102</c:v>
                </c:pt>
                <c:pt idx="8">
                  <c:v>46.9378221154307</c:v>
                </c:pt>
                <c:pt idx="9">
                  <c:v>46.2438513559434</c:v>
                </c:pt>
                <c:pt idx="10">
                  <c:v>38.4417558435352</c:v>
                </c:pt>
                <c:pt idx="11">
                  <c:v>42.0659308504981</c:v>
                </c:pt>
                <c:pt idx="12">
                  <c:v>44.1063825493041</c:v>
                </c:pt>
                <c:pt idx="13">
                  <c:v>50.1119911591716</c:v>
                </c:pt>
                <c:pt idx="14">
                  <c:v>49.0766356136333</c:v>
                </c:pt>
                <c:pt idx="15">
                  <c:v>46.4804343252636</c:v>
                </c:pt>
                <c:pt idx="16">
                  <c:v>42.3618288799408</c:v>
                </c:pt>
                <c:pt idx="17">
                  <c:v>42.4892936171542</c:v>
                </c:pt>
                <c:pt idx="18">
                  <c:v>43.5808234736347</c:v>
                </c:pt>
                <c:pt idx="19">
                  <c:v>41.897893465798</c:v>
                </c:pt>
                <c:pt idx="20">
                  <c:v>55.7508733150714</c:v>
                </c:pt>
                <c:pt idx="21">
                  <c:v>52.5404818513447</c:v>
                </c:pt>
                <c:pt idx="22">
                  <c:v>68.1441816738478</c:v>
                </c:pt>
                <c:pt idx="23">
                  <c:v>73.3435414884207</c:v>
                </c:pt>
                <c:pt idx="24">
                  <c:v>68.3901802308115</c:v>
                </c:pt>
                <c:pt idx="25">
                  <c:v>65.0617202636899</c:v>
                </c:pt>
                <c:pt idx="26">
                  <c:v>69.4902183414736</c:v>
                </c:pt>
                <c:pt idx="27">
                  <c:v>45.8858369870952</c:v>
                </c:pt>
                <c:pt idx="28">
                  <c:v>45.2370292397763</c:v>
                </c:pt>
              </c:numCache>
            </c:numRef>
          </c:xVal>
          <c:yVal>
            <c:numRef>
              <c:f>FEB!$S$7:$S$35</c:f>
              <c:numCache>
                <c:formatCode>0.000</c:formatCode>
                <c:ptCount val="29"/>
                <c:pt idx="0">
                  <c:v>47.4836270447498</c:v>
                </c:pt>
                <c:pt idx="1">
                  <c:v>44.5898846115295</c:v>
                </c:pt>
                <c:pt idx="2">
                  <c:v>51.59885370877</c:v>
                </c:pt>
                <c:pt idx="3">
                  <c:v>62.9043966271117</c:v>
                </c:pt>
                <c:pt idx="4">
                  <c:v>51.0565916827516</c:v>
                </c:pt>
                <c:pt idx="5">
                  <c:v>50.1797256956975</c:v>
                </c:pt>
                <c:pt idx="6">
                  <c:v>61.8364765667538</c:v>
                </c:pt>
                <c:pt idx="7">
                  <c:v>50.1794236502414</c:v>
                </c:pt>
                <c:pt idx="8">
                  <c:v>48.5531644101481</c:v>
                </c:pt>
                <c:pt idx="9">
                  <c:v>46.2963079263331</c:v>
                </c:pt>
                <c:pt idx="10">
                  <c:v>44.78594501239</c:v>
                </c:pt>
                <c:pt idx="11">
                  <c:v>43.7129548691599</c:v>
                </c:pt>
                <c:pt idx="12">
                  <c:v>46.1267891186051</c:v>
                </c:pt>
                <c:pt idx="13">
                  <c:v>50.6594510048166</c:v>
                </c:pt>
                <c:pt idx="14">
                  <c:v>50.3518303354145</c:v>
                </c:pt>
                <c:pt idx="15">
                  <c:v>47.1612174076918</c:v>
                </c:pt>
                <c:pt idx="16">
                  <c:v>47.7282543267897</c:v>
                </c:pt>
                <c:pt idx="17">
                  <c:v>46.834748333578</c:v>
                </c:pt>
                <c:pt idx="18">
                  <c:v>43.770450139181</c:v>
                </c:pt>
                <c:pt idx="19">
                  <c:v>44.4328061177319</c:v>
                </c:pt>
                <c:pt idx="20">
                  <c:v>59.2795334209702</c:v>
                </c:pt>
                <c:pt idx="21">
                  <c:v>54.8503697401225</c:v>
                </c:pt>
                <c:pt idx="22">
                  <c:v>70.2913772121754</c:v>
                </c:pt>
                <c:pt idx="23">
                  <c:v>73.7873956773207</c:v>
                </c:pt>
                <c:pt idx="24">
                  <c:v>71.6123135251099</c:v>
                </c:pt>
                <c:pt idx="25">
                  <c:v>68.437666191111</c:v>
                </c:pt>
                <c:pt idx="26">
                  <c:v>70.3078462364186</c:v>
                </c:pt>
                <c:pt idx="27">
                  <c:v>49.6375453636892</c:v>
                </c:pt>
                <c:pt idx="28">
                  <c:v>46.5926251389086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"MAR"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MAR!$P$7:$P$37</c:f>
              <c:numCache>
                <c:formatCode>0.000</c:formatCode>
                <c:ptCount val="31"/>
                <c:pt idx="0">
                  <c:v>46.9157894028875</c:v>
                </c:pt>
                <c:pt idx="1">
                  <c:v>47.1558099692701</c:v>
                </c:pt>
                <c:pt idx="2">
                  <c:v>57.042978077719</c:v>
                </c:pt>
                <c:pt idx="3">
                  <c:v>73.3633385730768</c:v>
                </c:pt>
                <c:pt idx="4">
                  <c:v>71.1454676579069</c:v>
                </c:pt>
                <c:pt idx="5">
                  <c:v>71.5453307863002</c:v>
                </c:pt>
                <c:pt idx="6">
                  <c:v>77.0908617606255</c:v>
                </c:pt>
                <c:pt idx="7">
                  <c:v>68.5350773935049</c:v>
                </c:pt>
                <c:pt idx="8">
                  <c:v>70.9636412862336</c:v>
                </c:pt>
                <c:pt idx="9">
                  <c:v>50.583666818605</c:v>
                </c:pt>
                <c:pt idx="10">
                  <c:v>46.8130413937841</c:v>
                </c:pt>
                <c:pt idx="11">
                  <c:v>47.8841839727012</c:v>
                </c:pt>
                <c:pt idx="12">
                  <c:v>52.5575773654743</c:v>
                </c:pt>
                <c:pt idx="13">
                  <c:v>50.7068058281374</c:v>
                </c:pt>
                <c:pt idx="14">
                  <c:v>50.6942006939005</c:v>
                </c:pt>
                <c:pt idx="15">
                  <c:v>45.4789996444318</c:v>
                </c:pt>
                <c:pt idx="16">
                  <c:v>44.7171493556214</c:v>
                </c:pt>
                <c:pt idx="17">
                  <c:v>42.1820797588273</c:v>
                </c:pt>
                <c:pt idx="18">
                  <c:v>45.540698735382</c:v>
                </c:pt>
                <c:pt idx="19">
                  <c:v>46.8078021054412</c:v>
                </c:pt>
                <c:pt idx="20">
                  <c:v>46.1703926148026</c:v>
                </c:pt>
                <c:pt idx="21">
                  <c:v>45.9915841716652</c:v>
                </c:pt>
                <c:pt idx="22">
                  <c:v>56.2479168730074</c:v>
                </c:pt>
                <c:pt idx="23">
                  <c:v>64.551738025032</c:v>
                </c:pt>
                <c:pt idx="24">
                  <c:v>60.6530965689418</c:v>
                </c:pt>
                <c:pt idx="25">
                  <c:v>50.2684381572474</c:v>
                </c:pt>
                <c:pt idx="26">
                  <c:v>46.2908992345993</c:v>
                </c:pt>
                <c:pt idx="27">
                  <c:v>45.3200407681419</c:v>
                </c:pt>
                <c:pt idx="28">
                  <c:v>44.4360312457882</c:v>
                </c:pt>
                <c:pt idx="29">
                  <c:v>47.1013093061911</c:v>
                </c:pt>
                <c:pt idx="30">
                  <c:v>53.7176861684535</c:v>
                </c:pt>
              </c:numCache>
            </c:numRef>
          </c:xVal>
          <c:yVal>
            <c:numRef>
              <c:f>MAR!$S$7:$S$37</c:f>
              <c:numCache>
                <c:formatCode>0.000</c:formatCode>
                <c:ptCount val="31"/>
                <c:pt idx="0">
                  <c:v>48.3670562113338</c:v>
                </c:pt>
                <c:pt idx="1">
                  <c:v>49.9789009279004</c:v>
                </c:pt>
                <c:pt idx="2">
                  <c:v>60.2731161349883</c:v>
                </c:pt>
                <c:pt idx="3">
                  <c:v>77.7153976859679</c:v>
                </c:pt>
                <c:pt idx="4">
                  <c:v>72.6492728016438</c:v>
                </c:pt>
                <c:pt idx="5">
                  <c:v>77.1169613305227</c:v>
                </c:pt>
                <c:pt idx="6">
                  <c:v>79.7757497108959</c:v>
                </c:pt>
                <c:pt idx="7">
                  <c:v>75.1263782777857</c:v>
                </c:pt>
                <c:pt idx="8">
                  <c:v>73.4986198582797</c:v>
                </c:pt>
                <c:pt idx="9">
                  <c:v>54.3829175279639</c:v>
                </c:pt>
                <c:pt idx="10">
                  <c:v>49.5573818206002</c:v>
                </c:pt>
                <c:pt idx="11">
                  <c:v>50.3945247702535</c:v>
                </c:pt>
                <c:pt idx="12">
                  <c:v>53.0062908658256</c:v>
                </c:pt>
                <c:pt idx="13">
                  <c:v>51.8929717696924</c:v>
                </c:pt>
                <c:pt idx="14">
                  <c:v>52.7247536893077</c:v>
                </c:pt>
                <c:pt idx="15">
                  <c:v>47.1570427685985</c:v>
                </c:pt>
                <c:pt idx="16">
                  <c:v>47.0671824670611</c:v>
                </c:pt>
                <c:pt idx="17">
                  <c:v>45.8456802047844</c:v>
                </c:pt>
                <c:pt idx="18">
                  <c:v>47.9803875069891</c:v>
                </c:pt>
                <c:pt idx="19">
                  <c:v>47.9096254303543</c:v>
                </c:pt>
                <c:pt idx="20">
                  <c:v>47.3335084650629</c:v>
                </c:pt>
                <c:pt idx="21">
                  <c:v>49.1095787650682</c:v>
                </c:pt>
                <c:pt idx="22">
                  <c:v>58.9520287942346</c:v>
                </c:pt>
                <c:pt idx="23">
                  <c:v>65.7240579725591</c:v>
                </c:pt>
                <c:pt idx="24">
                  <c:v>61.5928929463705</c:v>
                </c:pt>
                <c:pt idx="25">
                  <c:v>55.1297057697739</c:v>
                </c:pt>
                <c:pt idx="26">
                  <c:v>47.7179241012792</c:v>
                </c:pt>
                <c:pt idx="27">
                  <c:v>46.8157149333283</c:v>
                </c:pt>
                <c:pt idx="28">
                  <c:v>47.462384150734</c:v>
                </c:pt>
                <c:pt idx="29">
                  <c:v>50.4947984174307</c:v>
                </c:pt>
                <c:pt idx="30">
                  <c:v>52.9995139648876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"APR"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APR!$P$7:$P$36</c:f>
              <c:numCache>
                <c:formatCode>0.000</c:formatCode>
                <c:ptCount val="30"/>
                <c:pt idx="0">
                  <c:v>52.2220051058136</c:v>
                </c:pt>
                <c:pt idx="1">
                  <c:v>49.0407834852785</c:v>
                </c:pt>
                <c:pt idx="2">
                  <c:v>49.1043960014185</c:v>
                </c:pt>
                <c:pt idx="3">
                  <c:v>48.1867186634658</c:v>
                </c:pt>
                <c:pt idx="4">
                  <c:v>45.24525165094</c:v>
                </c:pt>
                <c:pt idx="5">
                  <c:v>52.3064023363464</c:v>
                </c:pt>
                <c:pt idx="6">
                  <c:v>45.0950481981366</c:v>
                </c:pt>
                <c:pt idx="7">
                  <c:v>48.0206786539631</c:v>
                </c:pt>
                <c:pt idx="8">
                  <c:v>47.2927828060279</c:v>
                </c:pt>
                <c:pt idx="9">
                  <c:v>46.3293356830969</c:v>
                </c:pt>
                <c:pt idx="10">
                  <c:v>49.4007270177854</c:v>
                </c:pt>
                <c:pt idx="11">
                  <c:v>48.5947620873286</c:v>
                </c:pt>
                <c:pt idx="12">
                  <c:v>48.9676108244732</c:v>
                </c:pt>
                <c:pt idx="13">
                  <c:v>50.2276425072917</c:v>
                </c:pt>
                <c:pt idx="14">
                  <c:v>46.1874090873951</c:v>
                </c:pt>
                <c:pt idx="15">
                  <c:v>42.8981438002415</c:v>
                </c:pt>
                <c:pt idx="16">
                  <c:v>43.0850874787774</c:v>
                </c:pt>
                <c:pt idx="17">
                  <c:v>41.4784529299208</c:v>
                </c:pt>
                <c:pt idx="18">
                  <c:v>44.5349008502841</c:v>
                </c:pt>
                <c:pt idx="19">
                  <c:v>52.6412016887241</c:v>
                </c:pt>
                <c:pt idx="20">
                  <c:v>47.7329538846888</c:v>
                </c:pt>
                <c:pt idx="21">
                  <c:v>45.4391506255381</c:v>
                </c:pt>
                <c:pt idx="22">
                  <c:v>49.3888536058639</c:v>
                </c:pt>
                <c:pt idx="23">
                  <c:v>53.1274587202251</c:v>
                </c:pt>
                <c:pt idx="24">
                  <c:v>57.028052255583</c:v>
                </c:pt>
                <c:pt idx="25">
                  <c:v>52.7198140855603</c:v>
                </c:pt>
                <c:pt idx="26">
                  <c:v>49.015173388983</c:v>
                </c:pt>
                <c:pt idx="27">
                  <c:v>49.2649928651818</c:v>
                </c:pt>
                <c:pt idx="28">
                  <c:v>47.5347783451664</c:v>
                </c:pt>
                <c:pt idx="29">
                  <c:v>48.8803453353642</c:v>
                </c:pt>
              </c:numCache>
            </c:numRef>
          </c:xVal>
          <c:yVal>
            <c:numRef>
              <c:f>APR!$S$7:$S$36</c:f>
              <c:numCache>
                <c:formatCode>0.000</c:formatCode>
                <c:ptCount val="30"/>
                <c:pt idx="0">
                  <c:v>53.4075425404749</c:v>
                </c:pt>
                <c:pt idx="1">
                  <c:v>52.079193813342</c:v>
                </c:pt>
                <c:pt idx="2">
                  <c:v>50.1209777940732</c:v>
                </c:pt>
                <c:pt idx="3">
                  <c:v>49.7345495436377</c:v>
                </c:pt>
                <c:pt idx="4">
                  <c:v>50.1177910287895</c:v>
                </c:pt>
                <c:pt idx="5">
                  <c:v>53.6079225230599</c:v>
                </c:pt>
                <c:pt idx="6">
                  <c:v>47.4779067997208</c:v>
                </c:pt>
                <c:pt idx="7">
                  <c:v>49.7657151507109</c:v>
                </c:pt>
                <c:pt idx="8">
                  <c:v>50.1671125759226</c:v>
                </c:pt>
                <c:pt idx="9">
                  <c:v>48.4743928254473</c:v>
                </c:pt>
                <c:pt idx="10">
                  <c:v>51.5787335014029</c:v>
                </c:pt>
                <c:pt idx="11">
                  <c:v>50.3385032758453</c:v>
                </c:pt>
                <c:pt idx="12">
                  <c:v>50.2723833681004</c:v>
                </c:pt>
                <c:pt idx="13">
                  <c:v>52.6133859322613</c:v>
                </c:pt>
                <c:pt idx="14">
                  <c:v>49.2444083145398</c:v>
                </c:pt>
                <c:pt idx="15">
                  <c:v>45.758211707543</c:v>
                </c:pt>
                <c:pt idx="16">
                  <c:v>44.5878438755138</c:v>
                </c:pt>
                <c:pt idx="17">
                  <c:v>43.1173002273044</c:v>
                </c:pt>
                <c:pt idx="18">
                  <c:v>46.4500004600204</c:v>
                </c:pt>
                <c:pt idx="19">
                  <c:v>54.1002481481843</c:v>
                </c:pt>
                <c:pt idx="20">
                  <c:v>50.1686141208729</c:v>
                </c:pt>
                <c:pt idx="21">
                  <c:v>49.8789391691337</c:v>
                </c:pt>
                <c:pt idx="22">
                  <c:v>49.3610326051602</c:v>
                </c:pt>
                <c:pt idx="23">
                  <c:v>54.7632290593006</c:v>
                </c:pt>
                <c:pt idx="24">
                  <c:v>57.4316062305992</c:v>
                </c:pt>
                <c:pt idx="25">
                  <c:v>56.1540053777342</c:v>
                </c:pt>
                <c:pt idx="26">
                  <c:v>51.7876090076696</c:v>
                </c:pt>
                <c:pt idx="27">
                  <c:v>50.7527318145065</c:v>
                </c:pt>
                <c:pt idx="28">
                  <c:v>49.8254967173225</c:v>
                </c:pt>
                <c:pt idx="29">
                  <c:v>50.9966903489685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"MAY"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MAY!$P$7:$P$37</c:f>
              <c:numCache>
                <c:formatCode>0.000</c:formatCode>
                <c:ptCount val="31"/>
                <c:pt idx="0">
                  <c:v>50.0217456852611</c:v>
                </c:pt>
                <c:pt idx="1">
                  <c:v>50.8631666309656</c:v>
                </c:pt>
                <c:pt idx="2">
                  <c:v>47.4758237417315</c:v>
                </c:pt>
                <c:pt idx="3">
                  <c:v>45.4659646820435</c:v>
                </c:pt>
                <c:pt idx="4">
                  <c:v>47.7628000200034</c:v>
                </c:pt>
                <c:pt idx="5">
                  <c:v>45.0487244738044</c:v>
                </c:pt>
                <c:pt idx="6">
                  <c:v>44.9410436473531</c:v>
                </c:pt>
                <c:pt idx="7">
                  <c:v>46.02070717664</c:v>
                </c:pt>
                <c:pt idx="8">
                  <c:v>45.9764734694057</c:v>
                </c:pt>
                <c:pt idx="9">
                  <c:v>47.3898110636734</c:v>
                </c:pt>
                <c:pt idx="10">
                  <c:v>44.3705994782321</c:v>
                </c:pt>
                <c:pt idx="11">
                  <c:v>43.1456492922637</c:v>
                </c:pt>
                <c:pt idx="12">
                  <c:v>47.9083912242025</c:v>
                </c:pt>
                <c:pt idx="13">
                  <c:v>48.2107079904589</c:v>
                </c:pt>
                <c:pt idx="14">
                  <c:v>46.3697100370624</c:v>
                </c:pt>
                <c:pt idx="15">
                  <c:v>47.2222389943105</c:v>
                </c:pt>
                <c:pt idx="16">
                  <c:v>46.9061026928239</c:v>
                </c:pt>
                <c:pt idx="17">
                  <c:v>45.8194135125568</c:v>
                </c:pt>
                <c:pt idx="18">
                  <c:v>44.9095690697776</c:v>
                </c:pt>
                <c:pt idx="19">
                  <c:v>43.5752697307651</c:v>
                </c:pt>
                <c:pt idx="20">
                  <c:v>47.9044871124018</c:v>
                </c:pt>
                <c:pt idx="21">
                  <c:v>52.8802524795214</c:v>
                </c:pt>
                <c:pt idx="22">
                  <c:v>53.8311762493095</c:v>
                </c:pt>
                <c:pt idx="23">
                  <c:v>49.3620683961339</c:v>
                </c:pt>
                <c:pt idx="24">
                  <c:v>42.7393935840654</c:v>
                </c:pt>
                <c:pt idx="25">
                  <c:v>46.5679515622577</c:v>
                </c:pt>
                <c:pt idx="26">
                  <c:v>47.4037821384517</c:v>
                </c:pt>
                <c:pt idx="27">
                  <c:v>46.5108281072844</c:v>
                </c:pt>
                <c:pt idx="28">
                  <c:v>47.6428720182329</c:v>
                </c:pt>
                <c:pt idx="29">
                  <c:v>46.3552144468481</c:v>
                </c:pt>
                <c:pt idx="30">
                  <c:v>46.8861128545868</c:v>
                </c:pt>
              </c:numCache>
            </c:numRef>
          </c:xVal>
          <c:yVal>
            <c:numRef>
              <c:f>MAY!$S$7:$S$37</c:f>
              <c:numCache>
                <c:formatCode>0.000</c:formatCode>
                <c:ptCount val="31"/>
                <c:pt idx="0">
                  <c:v>53.0540797323636</c:v>
                </c:pt>
                <c:pt idx="1">
                  <c:v>51.5681009292426</c:v>
                </c:pt>
                <c:pt idx="2">
                  <c:v>48.745183372952</c:v>
                </c:pt>
                <c:pt idx="3">
                  <c:v>49.1631165800647</c:v>
                </c:pt>
                <c:pt idx="4">
                  <c:v>49.7403193385529</c:v>
                </c:pt>
                <c:pt idx="5">
                  <c:v>47.8993176764625</c:v>
                </c:pt>
                <c:pt idx="6">
                  <c:v>47.4716126582878</c:v>
                </c:pt>
                <c:pt idx="7">
                  <c:v>46.7896853357405</c:v>
                </c:pt>
                <c:pt idx="8">
                  <c:v>47.1951022793039</c:v>
                </c:pt>
                <c:pt idx="9">
                  <c:v>47.0815806683355</c:v>
                </c:pt>
                <c:pt idx="10">
                  <c:v>46.9544800651613</c:v>
                </c:pt>
                <c:pt idx="11">
                  <c:v>46.3003940586591</c:v>
                </c:pt>
                <c:pt idx="12">
                  <c:v>49.4883800712095</c:v>
                </c:pt>
                <c:pt idx="13">
                  <c:v>50.1448965807413</c:v>
                </c:pt>
                <c:pt idx="14">
                  <c:v>47.756984571421</c:v>
                </c:pt>
                <c:pt idx="15">
                  <c:v>48.1895071147635</c:v>
                </c:pt>
                <c:pt idx="16">
                  <c:v>48.7672590787111</c:v>
                </c:pt>
                <c:pt idx="17">
                  <c:v>48.6525287251431</c:v>
                </c:pt>
                <c:pt idx="18">
                  <c:v>46.8505061346231</c:v>
                </c:pt>
                <c:pt idx="19">
                  <c:v>45.455992558409</c:v>
                </c:pt>
                <c:pt idx="20">
                  <c:v>48.3039723518228</c:v>
                </c:pt>
                <c:pt idx="21">
                  <c:v>54.9831314036991</c:v>
                </c:pt>
                <c:pt idx="22">
                  <c:v>54.5531960502228</c:v>
                </c:pt>
                <c:pt idx="23">
                  <c:v>49.7254250122104</c:v>
                </c:pt>
                <c:pt idx="24">
                  <c:v>46.9376308901741</c:v>
                </c:pt>
                <c:pt idx="25">
                  <c:v>49.6306536113129</c:v>
                </c:pt>
                <c:pt idx="26">
                  <c:v>48.6310686049667</c:v>
                </c:pt>
                <c:pt idx="27">
                  <c:v>48.3466700661176</c:v>
                </c:pt>
                <c:pt idx="28">
                  <c:v>48.9006519884738</c:v>
                </c:pt>
                <c:pt idx="29">
                  <c:v>47.911220046932</c:v>
                </c:pt>
                <c:pt idx="30">
                  <c:v>47.1700679001135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"JUN"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JUN!$P$7:$P$35</c:f>
              <c:numCache>
                <c:formatCode>0.000</c:formatCode>
                <c:ptCount val="29"/>
                <c:pt idx="0">
                  <c:v>42.5186416896799</c:v>
                </c:pt>
                <c:pt idx="1">
                  <c:v>45.6858959224557</c:v>
                </c:pt>
                <c:pt idx="2">
                  <c:v>46.016062111296</c:v>
                </c:pt>
                <c:pt idx="3">
                  <c:v>45.9142429070597</c:v>
                </c:pt>
                <c:pt idx="4">
                  <c:v>45.8574825975308</c:v>
                </c:pt>
                <c:pt idx="5">
                  <c:v>44.5269713346662</c:v>
                </c:pt>
                <c:pt idx="6">
                  <c:v>46.3910320373263</c:v>
                </c:pt>
                <c:pt idx="7">
                  <c:v>44.5891392204988</c:v>
                </c:pt>
                <c:pt idx="8">
                  <c:v>43.7536044457122</c:v>
                </c:pt>
                <c:pt idx="9">
                  <c:v>45.4587020574236</c:v>
                </c:pt>
                <c:pt idx="10">
                  <c:v>46.6494562949189</c:v>
                </c:pt>
                <c:pt idx="11">
                  <c:v>45.6034778486205</c:v>
                </c:pt>
                <c:pt idx="12">
                  <c:v>44.2227114974775</c:v>
                </c:pt>
                <c:pt idx="13">
                  <c:v>46.1580118218831</c:v>
                </c:pt>
                <c:pt idx="14">
                  <c:v>50.0011122988744</c:v>
                </c:pt>
                <c:pt idx="15">
                  <c:v>68.7962965877626</c:v>
                </c:pt>
                <c:pt idx="16">
                  <c:v>66.5214170243721</c:v>
                </c:pt>
                <c:pt idx="17">
                  <c:v>60.7152555696238</c:v>
                </c:pt>
                <c:pt idx="18">
                  <c:v>53.9766758189236</c:v>
                </c:pt>
                <c:pt idx="19">
                  <c:v>46.5783460435439</c:v>
                </c:pt>
                <c:pt idx="20">
                  <c:v>46.3567179530233</c:v>
                </c:pt>
                <c:pt idx="21">
                  <c:v>48.3388614876742</c:v>
                </c:pt>
                <c:pt idx="22">
                  <c:v>48.9154101032838</c:v>
                </c:pt>
                <c:pt idx="23">
                  <c:v>51.212285312463</c:v>
                </c:pt>
                <c:pt idx="24">
                  <c:v>49.3784894694537</c:v>
                </c:pt>
                <c:pt idx="25">
                  <c:v>48.6475237739683</c:v>
                </c:pt>
                <c:pt idx="26">
                  <c:v>48.5215725022339</c:v>
                </c:pt>
                <c:pt idx="27">
                  <c:v>47.455712674814</c:v>
                </c:pt>
                <c:pt idx="28">
                  <c:v>46.8104782384949</c:v>
                </c:pt>
              </c:numCache>
            </c:numRef>
          </c:xVal>
          <c:yVal>
            <c:numRef>
              <c:f>JUN!$S$7:$S$35</c:f>
              <c:numCache>
                <c:formatCode>0.000</c:formatCode>
                <c:ptCount val="29"/>
                <c:pt idx="0">
                  <c:v>47.8154585502807</c:v>
                </c:pt>
                <c:pt idx="1">
                  <c:v>48.489047393797</c:v>
                </c:pt>
                <c:pt idx="2">
                  <c:v>47.7651860458238</c:v>
                </c:pt>
                <c:pt idx="3">
                  <c:v>46.2710014126216</c:v>
                </c:pt>
                <c:pt idx="4">
                  <c:v>47.5827175513144</c:v>
                </c:pt>
                <c:pt idx="5">
                  <c:v>47.0476791356115</c:v>
                </c:pt>
                <c:pt idx="6">
                  <c:v>47.7960051864657</c:v>
                </c:pt>
                <c:pt idx="7">
                  <c:v>46.3460902458373</c:v>
                </c:pt>
                <c:pt idx="8">
                  <c:v>45.465524553976</c:v>
                </c:pt>
                <c:pt idx="9">
                  <c:v>47.1187513510664</c:v>
                </c:pt>
                <c:pt idx="10">
                  <c:v>46.9411196587425</c:v>
                </c:pt>
                <c:pt idx="11">
                  <c:v>46.4986074245625</c:v>
                </c:pt>
                <c:pt idx="12">
                  <c:v>46.0671693397128</c:v>
                </c:pt>
                <c:pt idx="13">
                  <c:v>47.6017379391203</c:v>
                </c:pt>
                <c:pt idx="14">
                  <c:v>53.4141815034325</c:v>
                </c:pt>
                <c:pt idx="15">
                  <c:v>70.6645798045082</c:v>
                </c:pt>
                <c:pt idx="16">
                  <c:v>67.0041367489975</c:v>
                </c:pt>
                <c:pt idx="17">
                  <c:v>62.9447919061103</c:v>
                </c:pt>
                <c:pt idx="18">
                  <c:v>55.4094846066454</c:v>
                </c:pt>
                <c:pt idx="19">
                  <c:v>49.2399848470981</c:v>
                </c:pt>
                <c:pt idx="20">
                  <c:v>47.1143353568846</c:v>
                </c:pt>
                <c:pt idx="21">
                  <c:v>51.1712283165943</c:v>
                </c:pt>
                <c:pt idx="22">
                  <c:v>49.9938419075471</c:v>
                </c:pt>
                <c:pt idx="23">
                  <c:v>52.5200722613399</c:v>
                </c:pt>
                <c:pt idx="24">
                  <c:v>52.1647843697529</c:v>
                </c:pt>
                <c:pt idx="25">
                  <c:v>50.1769088083318</c:v>
                </c:pt>
                <c:pt idx="26">
                  <c:v>49.2954382408733</c:v>
                </c:pt>
                <c:pt idx="27">
                  <c:v>48.5242135189366</c:v>
                </c:pt>
                <c:pt idx="28">
                  <c:v>49.0105458980065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"JUL"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JUL!$P$7:$P$37</c:f>
              <c:numCache>
                <c:formatCode>0.000</c:formatCode>
                <c:ptCount val="31"/>
                <c:pt idx="0">
                  <c:v>49.7036554677782</c:v>
                </c:pt>
                <c:pt idx="1">
                  <c:v>46.6502710800692</c:v>
                </c:pt>
                <c:pt idx="2">
                  <c:v>49.8998976774467</c:v>
                </c:pt>
                <c:pt idx="3">
                  <c:v>48.4247400080542</c:v>
                </c:pt>
                <c:pt idx="4">
                  <c:v>51.9028488839625</c:v>
                </c:pt>
                <c:pt idx="5">
                  <c:v>54.3740949651846</c:v>
                </c:pt>
                <c:pt idx="6">
                  <c:v>52.3310922489524</c:v>
                </c:pt>
                <c:pt idx="7">
                  <c:v>49.18763960652</c:v>
                </c:pt>
                <c:pt idx="8">
                  <c:v>49.4534199151064</c:v>
                </c:pt>
                <c:pt idx="9">
                  <c:v>51.4715379227314</c:v>
                </c:pt>
                <c:pt idx="10">
                  <c:v>50.2831006837887</c:v>
                </c:pt>
                <c:pt idx="11">
                  <c:v>63.5003622904875</c:v>
                </c:pt>
                <c:pt idx="12">
                  <c:v>60.4375150804041</c:v>
                </c:pt>
                <c:pt idx="13">
                  <c:v>63.1905566374522</c:v>
                </c:pt>
                <c:pt idx="14">
                  <c:v>65.5919133895849</c:v>
                </c:pt>
                <c:pt idx="15">
                  <c:v>55.5780554554918</c:v>
                </c:pt>
                <c:pt idx="16">
                  <c:v>45.5822535033484</c:v>
                </c:pt>
                <c:pt idx="17">
                  <c:v>45.9263377840306</c:v>
                </c:pt>
                <c:pt idx="18">
                  <c:v>45.0400848362923</c:v>
                </c:pt>
                <c:pt idx="19">
                  <c:v>45.999036221762</c:v>
                </c:pt>
                <c:pt idx="20">
                  <c:v>45.6129384501567</c:v>
                </c:pt>
                <c:pt idx="21">
                  <c:v>46.4815091659706</c:v>
                </c:pt>
                <c:pt idx="22">
                  <c:v>46.2442388086679</c:v>
                </c:pt>
                <c:pt idx="23">
                  <c:v>56.0198127682008</c:v>
                </c:pt>
                <c:pt idx="24">
                  <c:v>59.7135268267448</c:v>
                </c:pt>
                <c:pt idx="25">
                  <c:v>58.5873431475279</c:v>
                </c:pt>
                <c:pt idx="26">
                  <c:v>65.0779936438032</c:v>
                </c:pt>
                <c:pt idx="27">
                  <c:v>57.8559967230841</c:v>
                </c:pt>
                <c:pt idx="28">
                  <c:v>45.3058496699788</c:v>
                </c:pt>
                <c:pt idx="29">
                  <c:v>45.1412427364818</c:v>
                </c:pt>
                <c:pt idx="30">
                  <c:v>43.5007697606859</c:v>
                </c:pt>
              </c:numCache>
            </c:numRef>
          </c:xVal>
          <c:yVal>
            <c:numRef>
              <c:f>JUL!$S$7:$S$37</c:f>
              <c:numCache>
                <c:formatCode>0.000</c:formatCode>
                <c:ptCount val="31"/>
                <c:pt idx="0">
                  <c:v>50.3833842805279</c:v>
                </c:pt>
                <c:pt idx="1">
                  <c:v>48.0821428971662</c:v>
                </c:pt>
                <c:pt idx="2">
                  <c:v>51.4755228054502</c:v>
                </c:pt>
                <c:pt idx="3">
                  <c:v>50.2278924015993</c:v>
                </c:pt>
                <c:pt idx="4">
                  <c:v>52.7735548489195</c:v>
                </c:pt>
                <c:pt idx="5">
                  <c:v>56.2322759973295</c:v>
                </c:pt>
                <c:pt idx="6">
                  <c:v>55.8999582898165</c:v>
                </c:pt>
                <c:pt idx="7">
                  <c:v>50.1241527829089</c:v>
                </c:pt>
                <c:pt idx="8">
                  <c:v>51.3566172074007</c:v>
                </c:pt>
                <c:pt idx="9">
                  <c:v>52.7921778007654</c:v>
                </c:pt>
                <c:pt idx="10">
                  <c:v>52.2311542390479</c:v>
                </c:pt>
                <c:pt idx="11">
                  <c:v>65.7791380464424</c:v>
                </c:pt>
                <c:pt idx="12">
                  <c:v>64.1155077686776</c:v>
                </c:pt>
                <c:pt idx="13">
                  <c:v>67.2540240522242</c:v>
                </c:pt>
                <c:pt idx="14">
                  <c:v>66.5557370340596</c:v>
                </c:pt>
                <c:pt idx="15">
                  <c:v>58.5467388232356</c:v>
                </c:pt>
                <c:pt idx="16">
                  <c:v>48.0065047527679</c:v>
                </c:pt>
                <c:pt idx="17">
                  <c:v>47.1567177729419</c:v>
                </c:pt>
                <c:pt idx="18">
                  <c:v>46.6530647331141</c:v>
                </c:pt>
                <c:pt idx="19">
                  <c:v>47.5369965193865</c:v>
                </c:pt>
                <c:pt idx="20">
                  <c:v>47.751698258295</c:v>
                </c:pt>
                <c:pt idx="21">
                  <c:v>48.4350543960648</c:v>
                </c:pt>
                <c:pt idx="22">
                  <c:v>49.0226780762474</c:v>
                </c:pt>
                <c:pt idx="23">
                  <c:v>56.7633032603975</c:v>
                </c:pt>
                <c:pt idx="24">
                  <c:v>60.6375308286295</c:v>
                </c:pt>
                <c:pt idx="25">
                  <c:v>62.3510402603051</c:v>
                </c:pt>
                <c:pt idx="26">
                  <c:v>66.7664461119345</c:v>
                </c:pt>
                <c:pt idx="27">
                  <c:v>60.0816201090012</c:v>
                </c:pt>
                <c:pt idx="28">
                  <c:v>47.1123258240495</c:v>
                </c:pt>
                <c:pt idx="29">
                  <c:v>46.8562241542728</c:v>
                </c:pt>
                <c:pt idx="30">
                  <c:v>44.637218182147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"AUG"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Pt>
            <c:idx val="0"/>
            <c:marker>
              <c:symbol val="dash"/>
              <c:size val="3"/>
              <c:spPr>
                <a:noFill/>
              </c:spPr>
            </c:marker>
            <c:bubble3D val="0"/>
          </c:dPt>
          <c:dLbls>
            <c:delete val="1"/>
          </c:dLbls>
          <c:xVal>
            <c:numRef>
              <c:f>AUG!$P$7:$P$37</c:f>
              <c:numCache>
                <c:formatCode>0.000</c:formatCode>
                <c:ptCount val="31"/>
                <c:pt idx="0">
                  <c:v>44.3542738993266</c:v>
                </c:pt>
                <c:pt idx="1">
                  <c:v>45.9719892532723</c:v>
                </c:pt>
                <c:pt idx="2">
                  <c:v>59.2537591150598</c:v>
                </c:pt>
                <c:pt idx="3">
                  <c:v>56.6824871068104</c:v>
                </c:pt>
                <c:pt idx="4">
                  <c:v>48.5120213966031</c:v>
                </c:pt>
                <c:pt idx="5">
                  <c:v>46.9209413961877</c:v>
                </c:pt>
                <c:pt idx="6">
                  <c:v>46.2330196695694</c:v>
                </c:pt>
                <c:pt idx="7">
                  <c:v>49.4013384528679</c:v>
                </c:pt>
                <c:pt idx="8">
                  <c:v>65.2640857115999</c:v>
                </c:pt>
                <c:pt idx="9">
                  <c:v>66.1713643868635</c:v>
                </c:pt>
                <c:pt idx="10">
                  <c:v>58.3931245130875</c:v>
                </c:pt>
                <c:pt idx="11">
                  <c:v>56.318914816964</c:v>
                </c:pt>
                <c:pt idx="12">
                  <c:v>58.320166551439</c:v>
                </c:pt>
                <c:pt idx="13">
                  <c:v>59.9269789899785</c:v>
                </c:pt>
                <c:pt idx="14">
                  <c:v>61.5685096278593</c:v>
                </c:pt>
                <c:pt idx="15">
                  <c:v>46.6832149217979</c:v>
                </c:pt>
                <c:pt idx="16">
                  <c:v>45.1486529016701</c:v>
                </c:pt>
                <c:pt idx="17">
                  <c:v>48.9150004425008</c:v>
                </c:pt>
                <c:pt idx="18">
                  <c:v>51.4755573977881</c:v>
                </c:pt>
                <c:pt idx="19">
                  <c:v>60.3692079614382</c:v>
                </c:pt>
                <c:pt idx="20">
                  <c:v>61.4487879743098</c:v>
                </c:pt>
                <c:pt idx="21">
                  <c:v>61.8138805082156</c:v>
                </c:pt>
                <c:pt idx="22">
                  <c:v>60.0624244781307</c:v>
                </c:pt>
                <c:pt idx="23">
                  <c:v>55.4074004427154</c:v>
                </c:pt>
                <c:pt idx="24">
                  <c:v>53.2611220867921</c:v>
                </c:pt>
                <c:pt idx="25">
                  <c:v>55.7678040894983</c:v>
                </c:pt>
                <c:pt idx="26">
                  <c:v>57.3534691922164</c:v>
                </c:pt>
                <c:pt idx="27">
                  <c:v>49.0911854866827</c:v>
                </c:pt>
                <c:pt idx="28">
                  <c:v>45.0449741677374</c:v>
                </c:pt>
                <c:pt idx="29">
                  <c:v>48.3238160406257</c:v>
                </c:pt>
                <c:pt idx="30">
                  <c:v>46.0168121258384</c:v>
                </c:pt>
              </c:numCache>
            </c:numRef>
          </c:xVal>
          <c:yVal>
            <c:numRef>
              <c:f>AUG!$S$7:$S$37</c:f>
              <c:numCache>
                <c:formatCode>0.000</c:formatCode>
                <c:ptCount val="31"/>
                <c:pt idx="0">
                  <c:v>48.094523765257</c:v>
                </c:pt>
                <c:pt idx="1">
                  <c:v>49.3866311129874</c:v>
                </c:pt>
                <c:pt idx="2">
                  <c:v>60.1114845942565</c:v>
                </c:pt>
                <c:pt idx="3">
                  <c:v>58.4030886952299</c:v>
                </c:pt>
                <c:pt idx="4">
                  <c:v>51.3303564345496</c:v>
                </c:pt>
                <c:pt idx="5">
                  <c:v>49.6661521811941</c:v>
                </c:pt>
                <c:pt idx="6">
                  <c:v>47.2572413650945</c:v>
                </c:pt>
                <c:pt idx="7">
                  <c:v>50.4830422796996</c:v>
                </c:pt>
                <c:pt idx="8">
                  <c:v>66.4102665643034</c:v>
                </c:pt>
                <c:pt idx="9">
                  <c:v>67.6979618556211</c:v>
                </c:pt>
                <c:pt idx="10">
                  <c:v>62.0027019555344</c:v>
                </c:pt>
                <c:pt idx="11">
                  <c:v>59.5092777843387</c:v>
                </c:pt>
                <c:pt idx="12">
                  <c:v>60.5206731812151</c:v>
                </c:pt>
                <c:pt idx="13">
                  <c:v>60.7159306310595</c:v>
                </c:pt>
                <c:pt idx="14">
                  <c:v>63.4545920847121</c:v>
                </c:pt>
                <c:pt idx="15">
                  <c:v>48.9137506962021</c:v>
                </c:pt>
                <c:pt idx="16">
                  <c:v>48.2219479706908</c:v>
                </c:pt>
                <c:pt idx="17">
                  <c:v>51.2697530965351</c:v>
                </c:pt>
                <c:pt idx="18">
                  <c:v>52.3251847648903</c:v>
                </c:pt>
                <c:pt idx="19">
                  <c:v>64.3304536758534</c:v>
                </c:pt>
                <c:pt idx="20">
                  <c:v>63.6655119027027</c:v>
                </c:pt>
                <c:pt idx="21">
                  <c:v>63.097062296976</c:v>
                </c:pt>
                <c:pt idx="22">
                  <c:v>61.7730662594985</c:v>
                </c:pt>
                <c:pt idx="23">
                  <c:v>58.2834846949348</c:v>
                </c:pt>
                <c:pt idx="24">
                  <c:v>55.9392998620184</c:v>
                </c:pt>
                <c:pt idx="25">
                  <c:v>58.2077462431502</c:v>
                </c:pt>
                <c:pt idx="26">
                  <c:v>58.8348229250189</c:v>
                </c:pt>
                <c:pt idx="27">
                  <c:v>50.9937930488764</c:v>
                </c:pt>
                <c:pt idx="28">
                  <c:v>46.9740938169496</c:v>
                </c:pt>
                <c:pt idx="29">
                  <c:v>49.3284415027866</c:v>
                </c:pt>
                <c:pt idx="30">
                  <c:v>47.2126382080122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"SEP"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3"/>
            <c:spPr>
              <a:noFill/>
            </c:spPr>
          </c:marker>
          <c:dLbls>
            <c:delete val="1"/>
          </c:dLbls>
          <c:xVal>
            <c:numRef>
              <c:f>SEP!$P$7:$P$36</c:f>
              <c:numCache>
                <c:formatCode>0.000</c:formatCode>
                <c:ptCount val="30"/>
                <c:pt idx="0">
                  <c:v>43.5611242733047</c:v>
                </c:pt>
                <c:pt idx="1">
                  <c:v>47.4751466544556</c:v>
                </c:pt>
                <c:pt idx="2">
                  <c:v>45.7186154220702</c:v>
                </c:pt>
                <c:pt idx="3">
                  <c:v>44.7788849795443</c:v>
                </c:pt>
                <c:pt idx="4">
                  <c:v>61.4761075964208</c:v>
                </c:pt>
                <c:pt idx="5">
                  <c:v>62.4470879310468</c:v>
                </c:pt>
                <c:pt idx="6">
                  <c:v>59.4554560487123</c:v>
                </c:pt>
                <c:pt idx="7">
                  <c:v>54.34875145199</c:v>
                </c:pt>
                <c:pt idx="8">
                  <c:v>57.1568767116121</c:v>
                </c:pt>
                <c:pt idx="9">
                  <c:v>56.2289630078566</c:v>
                </c:pt>
                <c:pt idx="10">
                  <c:v>54.1650184588799</c:v>
                </c:pt>
                <c:pt idx="11">
                  <c:v>50.2720949601363</c:v>
                </c:pt>
                <c:pt idx="12">
                  <c:v>49.1852610126612</c:v>
                </c:pt>
                <c:pt idx="13">
                  <c:v>53.0695364409517</c:v>
                </c:pt>
                <c:pt idx="14">
                  <c:v>44.8804259623519</c:v>
                </c:pt>
                <c:pt idx="15">
                  <c:v>46.7507376906842</c:v>
                </c:pt>
                <c:pt idx="16">
                  <c:v>50.4425819433416</c:v>
                </c:pt>
                <c:pt idx="17">
                  <c:v>58.5551653100859</c:v>
                </c:pt>
                <c:pt idx="18">
                  <c:v>59.4563331564682</c:v>
                </c:pt>
                <c:pt idx="19">
                  <c:v>48.3311770594427</c:v>
                </c:pt>
                <c:pt idx="20">
                  <c:v>46.5541514618404</c:v>
                </c:pt>
                <c:pt idx="21">
                  <c:v>51.2706751145894</c:v>
                </c:pt>
                <c:pt idx="22">
                  <c:v>47.559539863401</c:v>
                </c:pt>
                <c:pt idx="23">
                  <c:v>43.8905272457155</c:v>
                </c:pt>
                <c:pt idx="24">
                  <c:v>46.1641861347572</c:v>
                </c:pt>
                <c:pt idx="25">
                  <c:v>45.8249731097768</c:v>
                </c:pt>
                <c:pt idx="26">
                  <c:v>41.7271245267964</c:v>
                </c:pt>
                <c:pt idx="27">
                  <c:v>51.5354451228156</c:v>
                </c:pt>
                <c:pt idx="28">
                  <c:v>55.5941330133155</c:v>
                </c:pt>
                <c:pt idx="29">
                  <c:v>63.0283608974454</c:v>
                </c:pt>
              </c:numCache>
            </c:numRef>
          </c:xVal>
          <c:yVal>
            <c:numRef>
              <c:f>SEP!$S$7:$S$36</c:f>
              <c:numCache>
                <c:formatCode>0.000</c:formatCode>
                <c:ptCount val="30"/>
                <c:pt idx="0">
                  <c:v>47.6858931786337</c:v>
                </c:pt>
                <c:pt idx="1">
                  <c:v>48.4773818804974</c:v>
                </c:pt>
                <c:pt idx="2">
                  <c:v>47.7836946673824</c:v>
                </c:pt>
                <c:pt idx="3">
                  <c:v>47.5569433122697</c:v>
                </c:pt>
                <c:pt idx="4">
                  <c:v>62.6990440949744</c:v>
                </c:pt>
                <c:pt idx="5">
                  <c:v>62.708841001129</c:v>
                </c:pt>
                <c:pt idx="6">
                  <c:v>61.7590562006974</c:v>
                </c:pt>
                <c:pt idx="7">
                  <c:v>58.366384434822</c:v>
                </c:pt>
                <c:pt idx="8">
                  <c:v>58.6666251829803</c:v>
                </c:pt>
                <c:pt idx="9">
                  <c:v>58.8534977619706</c:v>
                </c:pt>
                <c:pt idx="10">
                  <c:v>56.0867006892392</c:v>
                </c:pt>
                <c:pt idx="11">
                  <c:v>52.4754400603958</c:v>
                </c:pt>
                <c:pt idx="12">
                  <c:v>51.2014809244735</c:v>
                </c:pt>
                <c:pt idx="13">
                  <c:v>53.5330288641336</c:v>
                </c:pt>
                <c:pt idx="14">
                  <c:v>47.5498037981882</c:v>
                </c:pt>
                <c:pt idx="15">
                  <c:v>48.7512761943314</c:v>
                </c:pt>
                <c:pt idx="16">
                  <c:v>52.7217816768945</c:v>
                </c:pt>
                <c:pt idx="17">
                  <c:v>60.1617860790951</c:v>
                </c:pt>
                <c:pt idx="18">
                  <c:v>59.6091971269684</c:v>
                </c:pt>
                <c:pt idx="19">
                  <c:v>50.2232803575959</c:v>
                </c:pt>
                <c:pt idx="20">
                  <c:v>47.8373027092903</c:v>
                </c:pt>
                <c:pt idx="21">
                  <c:v>52.983064566541</c:v>
                </c:pt>
                <c:pt idx="22">
                  <c:v>49.5279671975062</c:v>
                </c:pt>
                <c:pt idx="23">
                  <c:v>45.3734145404827</c:v>
                </c:pt>
                <c:pt idx="24">
                  <c:v>47.8659221832863</c:v>
                </c:pt>
                <c:pt idx="25">
                  <c:v>45.8815558332349</c:v>
                </c:pt>
                <c:pt idx="26">
                  <c:v>47.0190853954284</c:v>
                </c:pt>
                <c:pt idx="27">
                  <c:v>51.9338856492391</c:v>
                </c:pt>
                <c:pt idx="28">
                  <c:v>58.630182027595</c:v>
                </c:pt>
                <c:pt idx="29">
                  <c:v>63.5441528615473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"OCT"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OCT!$P$7:$P$37</c:f>
              <c:numCache>
                <c:formatCode>0.000</c:formatCode>
                <c:ptCount val="31"/>
                <c:pt idx="0">
                  <c:v>-249.920933920599</c:v>
                </c:pt>
              </c:numCache>
            </c:numRef>
          </c:xVal>
          <c:yVal>
            <c:numRef>
              <c:f>OCT!$S$7:$S$37</c:f>
              <c:numCache>
                <c:formatCode>0.000</c:formatCode>
                <c:ptCount val="31"/>
                <c:pt idx="0">
                  <c:v>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"NOV"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5"/>
            <c:spPr>
              <a:noFill/>
            </c:spPr>
          </c:marker>
          <c:dLbls>
            <c:delete val="1"/>
          </c:dLbls>
          <c:xVal>
            <c:numRef>
              <c:f>NOV!$P$7:$P$36</c:f>
              <c:numCache>
                <c:formatCode>0.000</c:formatCode>
                <c:ptCount val="30"/>
                <c:pt idx="0">
                  <c:v>0</c:v>
                </c:pt>
              </c:numCache>
            </c:numRef>
          </c:xVal>
          <c:yVal>
            <c:numRef>
              <c:f>NOV!$S$7:$S$36</c:f>
              <c:numCache>
                <c:formatCode>0.000</c:formatCode>
                <c:ptCount val="30"/>
                <c:pt idx="0">
                  <c:v>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"DEC"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5"/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DEC!$P$7:$P$37</c:f>
              <c:numCache>
                <c:formatCode>0.000</c:formatCode>
                <c:ptCount val="31"/>
                <c:pt idx="0">
                  <c:v>44.3430179476442</c:v>
                </c:pt>
                <c:pt idx="1">
                  <c:v>47.2674423709395</c:v>
                </c:pt>
                <c:pt idx="2">
                  <c:v>45.6113902669048</c:v>
                </c:pt>
                <c:pt idx="3">
                  <c:v>44.9371316435267</c:v>
                </c:pt>
                <c:pt idx="4">
                  <c:v>61.6933615308634</c:v>
                </c:pt>
                <c:pt idx="5">
                  <c:v>62.5969315619767</c:v>
                </c:pt>
                <c:pt idx="6">
                  <c:v>59.2363381767539</c:v>
                </c:pt>
                <c:pt idx="7">
                  <c:v>54.1653558635777</c:v>
                </c:pt>
                <c:pt idx="8">
                  <c:v>57.2880497000956</c:v>
                </c:pt>
                <c:pt idx="9">
                  <c:v>56.2309736987874</c:v>
                </c:pt>
                <c:pt idx="10">
                  <c:v>54.3564353170619</c:v>
                </c:pt>
                <c:pt idx="11">
                  <c:v>50.0742431666704</c:v>
                </c:pt>
                <c:pt idx="12">
                  <c:v>49.2883050597582</c:v>
                </c:pt>
                <c:pt idx="13">
                  <c:v>52.9169738694649</c:v>
                </c:pt>
                <c:pt idx="14">
                  <c:v>44.6635803185638</c:v>
                </c:pt>
                <c:pt idx="15">
                  <c:v>46.791356068008</c:v>
                </c:pt>
                <c:pt idx="16">
                  <c:v>50.6208438701144</c:v>
                </c:pt>
                <c:pt idx="17">
                  <c:v>58.3300669550495</c:v>
                </c:pt>
                <c:pt idx="18">
                  <c:v>59.6664492944412</c:v>
                </c:pt>
                <c:pt idx="19">
                  <c:v>48.5019773716767</c:v>
                </c:pt>
                <c:pt idx="20">
                  <c:v>46.4139457782605</c:v>
                </c:pt>
                <c:pt idx="21">
                  <c:v>51.381103061742</c:v>
                </c:pt>
                <c:pt idx="22">
                  <c:v>47.5861029937385</c:v>
                </c:pt>
                <c:pt idx="23">
                  <c:v>43.9748245906042</c:v>
                </c:pt>
                <c:pt idx="24">
                  <c:v>46.3273283937625</c:v>
                </c:pt>
                <c:pt idx="25">
                  <c:v>45.6822117448358</c:v>
                </c:pt>
                <c:pt idx="26">
                  <c:v>41.7429924347977</c:v>
                </c:pt>
                <c:pt idx="27">
                  <c:v>51.6096385937866</c:v>
                </c:pt>
                <c:pt idx="28">
                  <c:v>55.6491041879724</c:v>
                </c:pt>
                <c:pt idx="29">
                  <c:v>62.8401966205376</c:v>
                </c:pt>
                <c:pt idx="30">
                  <c:v>116.273</c:v>
                </c:pt>
              </c:numCache>
            </c:numRef>
          </c:xVal>
          <c:yVal>
            <c:numRef>
              <c:f>DEC!$S$7:$S$37</c:f>
              <c:numCache>
                <c:formatCode>0.000</c:formatCode>
                <c:ptCount val="31"/>
                <c:pt idx="0">
                  <c:v>47.8544130852367</c:v>
                </c:pt>
                <c:pt idx="1">
                  <c:v>48.6486988743148</c:v>
                </c:pt>
                <c:pt idx="2">
                  <c:v>47.952560200263</c:v>
                </c:pt>
                <c:pt idx="3">
                  <c:v>47.7250075155612</c:v>
                </c:pt>
                <c:pt idx="4">
                  <c:v>62.9206198346886</c:v>
                </c:pt>
                <c:pt idx="5">
                  <c:v>62.9304513626904</c:v>
                </c:pt>
                <c:pt idx="6">
                  <c:v>61.9773100634037</c:v>
                </c:pt>
                <c:pt idx="7">
                  <c:v>58.5726487406382</c:v>
                </c:pt>
                <c:pt idx="8">
                  <c:v>58.8739505267568</c:v>
                </c:pt>
                <c:pt idx="9">
                  <c:v>59.0614835054473</c:v>
                </c:pt>
                <c:pt idx="10">
                  <c:v>56.284908690218</c:v>
                </c:pt>
                <c:pt idx="11">
                  <c:v>52.6608860207935</c:v>
                </c:pt>
                <c:pt idx="12">
                  <c:v>51.3824247677818</c:v>
                </c:pt>
                <c:pt idx="13">
                  <c:v>53.7222122981226</c:v>
                </c:pt>
                <c:pt idx="14">
                  <c:v>47.7178427707424</c:v>
                </c:pt>
                <c:pt idx="15">
                  <c:v>48.9235611189374</c:v>
                </c:pt>
                <c:pt idx="16">
                  <c:v>52.9080981980269</c:v>
                </c:pt>
                <c:pt idx="17">
                  <c:v>60.3743952575191</c:v>
                </c:pt>
                <c:pt idx="18">
                  <c:v>59.819853479674</c:v>
                </c:pt>
                <c:pt idx="19">
                  <c:v>50.400767281946</c:v>
                </c:pt>
                <c:pt idx="20">
                  <c:v>48.0063576906978</c:v>
                </c:pt>
                <c:pt idx="21">
                  <c:v>53.1703044502284</c:v>
                </c:pt>
                <c:pt idx="22">
                  <c:v>49.7029969148924</c:v>
                </c:pt>
                <c:pt idx="23">
                  <c:v>45.5337622465009</c:v>
                </c:pt>
                <c:pt idx="24">
                  <c:v>48.0350783046906</c:v>
                </c:pt>
                <c:pt idx="25">
                  <c:v>46.0436992888447</c:v>
                </c:pt>
                <c:pt idx="26">
                  <c:v>47.1852488318501</c:v>
                </c:pt>
                <c:pt idx="27">
                  <c:v>52.1174177795141</c:v>
                </c:pt>
                <c:pt idx="28">
                  <c:v>58.8373785828194</c:v>
                </c:pt>
                <c:pt idx="29">
                  <c:v>63.7687151794908</c:v>
                </c:pt>
                <c:pt idx="30">
                  <c:v>63.7687151794909</c:v>
                </c:pt>
              </c:numCache>
            </c:numRef>
          </c:yVal>
          <c:smooth val="0"/>
        </c:ser>
        <c:ser>
          <c:idx val="13"/>
          <c:order val="13"/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5"/>
            <c:spPr>
              <a:noFill/>
            </c:spPr>
          </c:marker>
          <c:dLbls>
            <c:delete val="1"/>
          </c:dLbls>
          <c:xVal>
            <c:numRef>
              <c:f>#REF!</c:f>
              <c:numCache>
                <c:formatCode>0.000</c:formatCode>
                <c:ptCount val="14"/>
                <c:pt idx="0">
                  <c:v>71.4196346807148</c:v>
                </c:pt>
                <c:pt idx="1">
                  <c:v>71.3308077722955</c:v>
                </c:pt>
                <c:pt idx="2">
                  <c:v>67.0626673320617</c:v>
                </c:pt>
                <c:pt idx="3">
                  <c:v>53.3979748151188</c:v>
                </c:pt>
                <c:pt idx="4">
                  <c:v>55.5315889566404</c:v>
                </c:pt>
                <c:pt idx="5">
                  <c:v>53.5139922121093</c:v>
                </c:pt>
                <c:pt idx="6">
                  <c:v>51.3319727091199</c:v>
                </c:pt>
                <c:pt idx="7">
                  <c:v>41.8934460338227</c:v>
                </c:pt>
                <c:pt idx="8">
                  <c:v>48.197209406802</c:v>
                </c:pt>
                <c:pt idx="9">
                  <c:v>56.4780899780372</c:v>
                </c:pt>
                <c:pt idx="10">
                  <c:v>57.5988782925105</c:v>
                </c:pt>
                <c:pt idx="11">
                  <c:v>64.6424113885548</c:v>
                </c:pt>
                <c:pt idx="12">
                  <c:v>44.0048694422805</c:v>
                </c:pt>
                <c:pt idx="13">
                  <c:v>45.3481362662221</c:v>
                </c:pt>
              </c:numCache>
            </c:numRef>
          </c:xVal>
          <c:yVal>
            <c:numRef>
              <c:f>#REF!</c:f>
              <c:numCache>
                <c:formatCode>0.000</c:formatCode>
                <c:ptCount val="14"/>
                <c:pt idx="0">
                  <c:v>72.9562073886109</c:v>
                </c:pt>
                <c:pt idx="1">
                  <c:v>73.4044153991659</c:v>
                </c:pt>
                <c:pt idx="2">
                  <c:v>69.7671972428658</c:v>
                </c:pt>
                <c:pt idx="3">
                  <c:v>56.0093112586142</c:v>
                </c:pt>
                <c:pt idx="4">
                  <c:v>57.4100141144682</c:v>
                </c:pt>
                <c:pt idx="5">
                  <c:v>54.850585866431</c:v>
                </c:pt>
                <c:pt idx="6">
                  <c:v>53.6504970020016</c:v>
                </c:pt>
                <c:pt idx="7">
                  <c:v>49.7975400075917</c:v>
                </c:pt>
                <c:pt idx="8">
                  <c:v>48.8302794360154</c:v>
                </c:pt>
                <c:pt idx="9">
                  <c:v>57.0632926695772</c:v>
                </c:pt>
                <c:pt idx="10">
                  <c:v>63.4309405851305</c:v>
                </c:pt>
                <c:pt idx="11">
                  <c:v>64.09917606837</c:v>
                </c:pt>
                <c:pt idx="12">
                  <c:v>46.0171255720644</c:v>
                </c:pt>
                <c:pt idx="13">
                  <c:v>46.6616850142125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988480"/>
        <c:axId val="305206400"/>
      </c:scatterChart>
      <c:valAx>
        <c:axId val="301988480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Recorded</a:t>
                </a:r>
                <a:endParaRPr lang="en-CA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05206400"/>
        <c:crosses val="autoZero"/>
        <c:crossBetween val="midCat"/>
        <c:majorUnit val="20"/>
      </c:valAx>
      <c:valAx>
        <c:axId val="30520640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DCS</a:t>
                </a:r>
                <a:endParaRPr lang="en-CA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01988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2313621060161"/>
          <c:y val="0.0328511663047602"/>
          <c:w val="0.0886755186522662"/>
          <c:h val="0.5111994642421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437103</xdr:colOff>
      <xdr:row>34</xdr:row>
      <xdr:rowOff>70673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66480" cy="6288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19%20Production%20Data%20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projects\suncor\sampleFiles\Montreal Sulphur\Montreal Sulphur\0 - 2020 Production Data 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projects\suncor\sampleFiles\Montreal Sulphur\Montreal Sulphur\1 - 2020 Load Data Entry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88">
          <cell r="X188">
            <v>1.34439890097805</v>
          </cell>
        </row>
        <row r="189">
          <cell r="X189">
            <v>1.34440728339087</v>
          </cell>
        </row>
        <row r="190">
          <cell r="X190">
            <v>1.34419901168236</v>
          </cell>
        </row>
        <row r="191">
          <cell r="X191">
            <v>1.34282861210905</v>
          </cell>
        </row>
        <row r="192">
          <cell r="X192">
            <v>1.34247162848582</v>
          </cell>
        </row>
        <row r="193">
          <cell r="X193">
            <v>1.34128082071475</v>
          </cell>
        </row>
        <row r="194">
          <cell r="X194">
            <v>1.3425883043273</v>
          </cell>
        </row>
        <row r="195">
          <cell r="X195">
            <v>1.34220166146903</v>
          </cell>
        </row>
        <row r="196">
          <cell r="X196">
            <v>1.34143915037346</v>
          </cell>
        </row>
        <row r="197">
          <cell r="X197">
            <v>1.34248869491271</v>
          </cell>
        </row>
        <row r="198">
          <cell r="X198">
            <v>1.34310917297492</v>
          </cell>
        </row>
        <row r="199">
          <cell r="X199">
            <v>1.3421159872468</v>
          </cell>
        </row>
        <row r="200">
          <cell r="X200">
            <v>1.34181629149419</v>
          </cell>
        </row>
        <row r="201">
          <cell r="X201">
            <v>1.34236994165171</v>
          </cell>
        </row>
        <row r="202">
          <cell r="X202">
            <v>1.34256279669033</v>
          </cell>
        </row>
        <row r="203">
          <cell r="X203">
            <v>1.34222353835395</v>
          </cell>
        </row>
        <row r="204">
          <cell r="X204">
            <v>1.34176867966598</v>
          </cell>
        </row>
      </sheetData>
      <sheetData sheetId="2" refreshError="1">
        <row r="4">
          <cell r="K4">
            <v>1.35020097097907</v>
          </cell>
        </row>
        <row r="5">
          <cell r="K5">
            <v>1.34933076857707</v>
          </cell>
        </row>
        <row r="6">
          <cell r="K6">
            <v>1.34845288732967</v>
          </cell>
        </row>
        <row r="7">
          <cell r="K7">
            <v>1.34866312665121</v>
          </cell>
        </row>
        <row r="8">
          <cell r="K8">
            <v>1.34577773884805</v>
          </cell>
        </row>
        <row r="9">
          <cell r="K9">
            <v>1.34109607333811</v>
          </cell>
        </row>
        <row r="11">
          <cell r="K11">
            <v>1.34250915037202</v>
          </cell>
        </row>
        <row r="12">
          <cell r="K12">
            <v>1.34312666231257</v>
          </cell>
        </row>
        <row r="13">
          <cell r="K13">
            <v>1.34638017415123</v>
          </cell>
        </row>
        <row r="14">
          <cell r="K14">
            <v>1.35306150878641</v>
          </cell>
        </row>
        <row r="15">
          <cell r="K15">
            <v>1.34787321448139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">
          <cell r="A1" t="str">
            <v>PI login: mrmtlsrvpi01\pidemo
Mot passe: Suncor01</v>
          </cell>
        </row>
        <row r="1">
          <cell r="E1" t="str">
            <v>VAL</v>
          </cell>
          <cell r="F1" t="str">
            <v>VAL</v>
          </cell>
          <cell r="G1" t="str">
            <v>VAL</v>
          </cell>
          <cell r="H1" t="str">
            <v>VAL</v>
          </cell>
        </row>
        <row r="1">
          <cell r="J1" t="str">
            <v>TOT</v>
          </cell>
          <cell r="K1" t="str">
            <v>TIME</v>
          </cell>
        </row>
        <row r="3">
          <cell r="E3" t="str">
            <v>T-651</v>
          </cell>
          <cell r="F3" t="str">
            <v>T-652</v>
          </cell>
          <cell r="G3" t="str">
            <v>T-653</v>
          </cell>
          <cell r="H3" t="str">
            <v>T-654</v>
          </cell>
        </row>
        <row r="3">
          <cell r="J3" t="str">
            <v>SBS Prod</v>
          </cell>
          <cell r="K3" t="str">
            <v>SBS</v>
          </cell>
        </row>
        <row r="4">
          <cell r="E4" t="str">
            <v>in</v>
          </cell>
          <cell r="F4" t="str">
            <v>in</v>
          </cell>
          <cell r="G4" t="str">
            <v>in</v>
          </cell>
          <cell r="H4" t="str">
            <v>in</v>
          </cell>
        </row>
        <row r="4">
          <cell r="J4" t="str">
            <v>USgal</v>
          </cell>
          <cell r="K4" t="str">
            <v>OSF</v>
          </cell>
        </row>
        <row r="5">
          <cell r="A5" t="str">
            <v>Day</v>
          </cell>
        </row>
        <row r="5">
          <cell r="E5" t="str">
            <v>LT651.PV</v>
          </cell>
          <cell r="F5" t="str">
            <v>LT652.PV</v>
          </cell>
          <cell r="G5" t="str">
            <v>LT653.PV</v>
          </cell>
          <cell r="H5" t="str">
            <v>LT654.PV</v>
          </cell>
        </row>
        <row r="5">
          <cell r="J5" t="str">
            <v>LIC506.S_PV</v>
          </cell>
          <cell r="K5" t="str">
            <v>FV424.VALUE</v>
          </cell>
        </row>
        <row r="6">
          <cell r="A6" t="str">
            <v>OP</v>
          </cell>
        </row>
        <row r="6">
          <cell r="E6">
            <v>139.043670654297</v>
          </cell>
          <cell r="F6">
            <v>85.5433883666992</v>
          </cell>
          <cell r="G6">
            <v>195.459487915039</v>
          </cell>
          <cell r="H6">
            <v>106.605430603027</v>
          </cell>
        </row>
        <row r="6">
          <cell r="J6">
            <v>8948.87320784901</v>
          </cell>
          <cell r="K6">
            <v>23.9922220484416</v>
          </cell>
        </row>
        <row r="7">
          <cell r="A7">
            <v>101</v>
          </cell>
        </row>
        <row r="7">
          <cell r="E7">
            <v>98.9438095092773</v>
          </cell>
          <cell r="F7">
            <v>85.5981063842773</v>
          </cell>
          <cell r="G7">
            <v>268.24462890625</v>
          </cell>
          <cell r="H7">
            <v>106.894660949707</v>
          </cell>
        </row>
        <row r="7">
          <cell r="J7">
            <v>8829.80324746882</v>
          </cell>
          <cell r="K7">
            <v>24.0000003306071</v>
          </cell>
        </row>
        <row r="8">
          <cell r="A8">
            <v>102</v>
          </cell>
        </row>
        <row r="8">
          <cell r="E8">
            <v>98.8322372436523</v>
          </cell>
          <cell r="F8">
            <v>155.767974853516</v>
          </cell>
          <cell r="G8">
            <v>260.871002197266</v>
          </cell>
          <cell r="H8">
            <v>107.117797851562</v>
          </cell>
        </row>
        <row r="8">
          <cell r="J8">
            <v>9102.88837102348</v>
          </cell>
          <cell r="K8">
            <v>24.0000002415975</v>
          </cell>
        </row>
        <row r="9">
          <cell r="A9">
            <v>103</v>
          </cell>
        </row>
        <row r="9">
          <cell r="E9">
            <v>98.5726623535156</v>
          </cell>
          <cell r="F9">
            <v>263.528686523438</v>
          </cell>
          <cell r="G9">
            <v>228.981094360352</v>
          </cell>
          <cell r="H9">
            <v>107.023460388184</v>
          </cell>
        </row>
        <row r="9">
          <cell r="J9">
            <v>9591.89303683229</v>
          </cell>
          <cell r="K9">
            <v>24.00000032213</v>
          </cell>
        </row>
        <row r="10">
          <cell r="A10">
            <v>104</v>
          </cell>
        </row>
        <row r="10">
          <cell r="E10">
            <v>170.493576049805</v>
          </cell>
          <cell r="F10">
            <v>294.586975097656</v>
          </cell>
          <cell r="G10">
            <v>229.189041137695</v>
          </cell>
          <cell r="H10">
            <v>107.165283203125</v>
          </cell>
        </row>
        <row r="10">
          <cell r="J10">
            <v>9035.43187416799</v>
          </cell>
          <cell r="K10">
            <v>24.0000002712674</v>
          </cell>
        </row>
        <row r="11">
          <cell r="A11">
            <v>105</v>
          </cell>
        </row>
        <row r="11">
          <cell r="E11">
            <v>269.125213623047</v>
          </cell>
          <cell r="F11">
            <v>245.861831665039</v>
          </cell>
          <cell r="G11">
            <v>189.263946533203</v>
          </cell>
          <cell r="H11">
            <v>111.202896118164</v>
          </cell>
        </row>
        <row r="11">
          <cell r="J11">
            <v>9183.46340507228</v>
          </cell>
          <cell r="K11">
            <v>24.0000003348456</v>
          </cell>
        </row>
        <row r="12">
          <cell r="A12">
            <v>106</v>
          </cell>
        </row>
        <row r="12">
          <cell r="E12">
            <v>297.702117919922</v>
          </cell>
          <cell r="F12">
            <v>121.911338806152</v>
          </cell>
          <cell r="G12">
            <v>189.153167724609</v>
          </cell>
          <cell r="H12">
            <v>168.497848510742</v>
          </cell>
        </row>
        <row r="12">
          <cell r="J12">
            <v>9072.62965647212</v>
          </cell>
          <cell r="K12">
            <v>24.000000283983</v>
          </cell>
        </row>
        <row r="13">
          <cell r="A13">
            <v>107</v>
          </cell>
        </row>
        <row r="13">
          <cell r="E13">
            <v>295.722991943359</v>
          </cell>
          <cell r="F13">
            <v>81.0436706542969</v>
          </cell>
          <cell r="G13">
            <v>189.25276184082</v>
          </cell>
          <cell r="H13">
            <v>242.65837097168</v>
          </cell>
        </row>
        <row r="13">
          <cell r="J13">
            <v>9607.97012301279</v>
          </cell>
          <cell r="K13">
            <v>23.9927765570747</v>
          </cell>
        </row>
        <row r="14">
          <cell r="A14">
            <v>108</v>
          </cell>
        </row>
        <row r="14">
          <cell r="E14">
            <v>243.116790771484</v>
          </cell>
          <cell r="F14">
            <v>81.0470275878906</v>
          </cell>
          <cell r="G14">
            <v>189.032272338867</v>
          </cell>
          <cell r="H14">
            <v>336.672119140625</v>
          </cell>
        </row>
        <row r="14">
          <cell r="J14">
            <v>11404.443195887</v>
          </cell>
          <cell r="K14">
            <v>24.0000002924601</v>
          </cell>
        </row>
        <row r="15">
          <cell r="A15">
            <v>109</v>
          </cell>
        </row>
        <row r="15">
          <cell r="E15">
            <v>102.071800231934</v>
          </cell>
          <cell r="F15">
            <v>81.0940628051758</v>
          </cell>
          <cell r="G15">
            <v>189.048919677734</v>
          </cell>
          <cell r="H15">
            <v>411.726654052734</v>
          </cell>
        </row>
        <row r="15">
          <cell r="J15">
            <v>9168.31356580454</v>
          </cell>
          <cell r="K15">
            <v>23.9316677390205</v>
          </cell>
        </row>
        <row r="16">
          <cell r="A16">
            <v>110</v>
          </cell>
        </row>
        <row r="16">
          <cell r="E16">
            <v>101.827941894531</v>
          </cell>
          <cell r="F16">
            <v>80.6959915161133</v>
          </cell>
          <cell r="G16">
            <v>188.798934936523</v>
          </cell>
          <cell r="H16">
            <v>506.694519042969</v>
          </cell>
        </row>
        <row r="16">
          <cell r="J16">
            <v>11496.9118302574</v>
          </cell>
          <cell r="K16">
            <v>24.000000360277</v>
          </cell>
        </row>
        <row r="17">
          <cell r="A17">
            <v>111</v>
          </cell>
        </row>
        <row r="17">
          <cell r="E17">
            <v>101.75284576416</v>
          </cell>
          <cell r="F17">
            <v>151.733016967773</v>
          </cell>
          <cell r="G17">
            <v>190.240539550781</v>
          </cell>
          <cell r="H17">
            <v>543.891906738281</v>
          </cell>
        </row>
        <row r="17">
          <cell r="J17">
            <v>15029.0286745209</v>
          </cell>
          <cell r="K17">
            <v>24.0000002627903</v>
          </cell>
        </row>
        <row r="18">
          <cell r="A18">
            <v>112</v>
          </cell>
        </row>
        <row r="18">
          <cell r="E18">
            <v>102.475448608398</v>
          </cell>
          <cell r="F18">
            <v>273.191314697266</v>
          </cell>
          <cell r="G18">
            <v>197.391342163086</v>
          </cell>
          <cell r="H18">
            <v>450.602935791016</v>
          </cell>
        </row>
        <row r="18">
          <cell r="J18">
            <v>11690.7219474213</v>
          </cell>
          <cell r="K18">
            <v>24.0000003263685</v>
          </cell>
        </row>
        <row r="19">
          <cell r="A19">
            <v>113</v>
          </cell>
        </row>
        <row r="19">
          <cell r="E19">
            <v>180.437347412109</v>
          </cell>
          <cell r="F19">
            <v>291.006134033203</v>
          </cell>
          <cell r="G19">
            <v>207.731018066406</v>
          </cell>
          <cell r="H19">
            <v>450.253204345703</v>
          </cell>
        </row>
        <row r="19">
          <cell r="J19">
            <v>9391.79539239963</v>
          </cell>
          <cell r="K19">
            <v>24.0000001907349</v>
          </cell>
        </row>
        <row r="20">
          <cell r="A20">
            <v>114</v>
          </cell>
        </row>
        <row r="20">
          <cell r="E20">
            <v>100.111465454102</v>
          </cell>
          <cell r="F20">
            <v>243.256378173828</v>
          </cell>
          <cell r="G20">
            <v>274.864562988281</v>
          </cell>
          <cell r="H20">
            <v>449.893737792969</v>
          </cell>
        </row>
        <row r="20">
          <cell r="J20">
            <v>8182.55959487461</v>
          </cell>
          <cell r="K20">
            <v>23.9919446606106</v>
          </cell>
        </row>
        <row r="21">
          <cell r="A21">
            <v>115</v>
          </cell>
        </row>
        <row r="21">
          <cell r="E21">
            <v>99.5442352294922</v>
          </cell>
          <cell r="F21">
            <v>101.886032104492</v>
          </cell>
          <cell r="G21">
            <v>178.324066162109</v>
          </cell>
          <cell r="H21">
            <v>449.976989746094</v>
          </cell>
        </row>
        <row r="21">
          <cell r="J21">
            <v>10130.8824473854</v>
          </cell>
          <cell r="K21">
            <v>24.0000002627903</v>
          </cell>
        </row>
        <row r="22">
          <cell r="A22">
            <v>116</v>
          </cell>
        </row>
        <row r="22">
          <cell r="E22">
            <v>99.8388442993164</v>
          </cell>
          <cell r="F22">
            <v>115.122383117676</v>
          </cell>
          <cell r="G22">
            <v>224.062377929687</v>
          </cell>
          <cell r="H22">
            <v>328.110717773438</v>
          </cell>
        </row>
        <row r="22">
          <cell r="J22">
            <v>10339.1657603339</v>
          </cell>
          <cell r="K22">
            <v>24.0000002500746</v>
          </cell>
        </row>
        <row r="23">
          <cell r="A23">
            <v>117</v>
          </cell>
        </row>
        <row r="23">
          <cell r="E23">
            <v>99.7012023925781</v>
          </cell>
          <cell r="F23">
            <v>238.345428466797</v>
          </cell>
          <cell r="G23">
            <v>224.069259643555</v>
          </cell>
          <cell r="H23">
            <v>328.180572509766</v>
          </cell>
        </row>
        <row r="23">
          <cell r="J23">
            <v>10799.1970565735</v>
          </cell>
          <cell r="K23">
            <v>24.0000002500746</v>
          </cell>
        </row>
        <row r="24">
          <cell r="A24">
            <v>118</v>
          </cell>
        </row>
        <row r="24">
          <cell r="E24">
            <v>167.058059692383</v>
          </cell>
          <cell r="F24">
            <v>293.252014160156</v>
          </cell>
          <cell r="G24">
            <v>223.972076416016</v>
          </cell>
          <cell r="H24">
            <v>328.035919189453</v>
          </cell>
        </row>
        <row r="24">
          <cell r="J24">
            <v>10845.5838774802</v>
          </cell>
          <cell r="K24">
            <v>24.0000002543132</v>
          </cell>
        </row>
        <row r="25">
          <cell r="A25">
            <v>119</v>
          </cell>
        </row>
        <row r="25">
          <cell r="E25">
            <v>277.464935302734</v>
          </cell>
          <cell r="F25">
            <v>293.000091552734</v>
          </cell>
          <cell r="G25">
            <v>223.797698974609</v>
          </cell>
          <cell r="H25">
            <v>327.756958007813</v>
          </cell>
        </row>
        <row r="25">
          <cell r="J25">
            <v>9602.95899588903</v>
          </cell>
          <cell r="K25">
            <v>24.0000001864963</v>
          </cell>
        </row>
        <row r="26">
          <cell r="A26">
            <v>120</v>
          </cell>
        </row>
        <row r="26">
          <cell r="E26">
            <v>242.647048950195</v>
          </cell>
          <cell r="F26">
            <v>87.3517074584961</v>
          </cell>
          <cell r="G26">
            <v>291.422088623047</v>
          </cell>
          <cell r="H26">
            <v>327.924377441406</v>
          </cell>
        </row>
        <row r="26">
          <cell r="J26">
            <v>9594.45022157259</v>
          </cell>
          <cell r="K26">
            <v>24.0000003433227</v>
          </cell>
        </row>
        <row r="27">
          <cell r="A27">
            <v>121</v>
          </cell>
        </row>
        <row r="27">
          <cell r="E27">
            <v>141.808532714844</v>
          </cell>
          <cell r="F27">
            <v>87.313346862793</v>
          </cell>
          <cell r="G27">
            <v>363.826019287109</v>
          </cell>
          <cell r="H27">
            <v>327.666900634766</v>
          </cell>
        </row>
        <row r="27">
          <cell r="J27">
            <v>8940.20883116287</v>
          </cell>
          <cell r="K27">
            <v>23.9963860702515</v>
          </cell>
        </row>
        <row r="28">
          <cell r="A28">
            <v>122</v>
          </cell>
        </row>
        <row r="28">
          <cell r="E28">
            <v>116.335487365723</v>
          </cell>
          <cell r="F28">
            <v>87.3566741943359</v>
          </cell>
          <cell r="G28">
            <v>440.804534912109</v>
          </cell>
          <cell r="H28">
            <v>327.768402099609</v>
          </cell>
        </row>
        <row r="28">
          <cell r="J28">
            <v>9368.84269476094</v>
          </cell>
          <cell r="K28">
            <v>24.0000003051758</v>
          </cell>
        </row>
        <row r="29">
          <cell r="A29">
            <v>123</v>
          </cell>
        </row>
        <row r="29">
          <cell r="E29">
            <v>116.26734161377</v>
          </cell>
          <cell r="F29">
            <v>87.2323303222656</v>
          </cell>
          <cell r="G29">
            <v>493.612518310547</v>
          </cell>
          <cell r="H29">
            <v>328.005035400391</v>
          </cell>
        </row>
        <row r="29">
          <cell r="J29">
            <v>10539.7114294978</v>
          </cell>
          <cell r="K29">
            <v>24.0000002373589</v>
          </cell>
        </row>
        <row r="30">
          <cell r="A30">
            <v>124</v>
          </cell>
        </row>
        <row r="30">
          <cell r="E30">
            <v>101.01245880127</v>
          </cell>
          <cell r="F30">
            <v>87.202522277832</v>
          </cell>
          <cell r="G30">
            <v>576.706726074219</v>
          </cell>
          <cell r="H30">
            <v>182.444686889648</v>
          </cell>
        </row>
        <row r="30">
          <cell r="J30">
            <v>10173.7932490962</v>
          </cell>
          <cell r="K30">
            <v>24.0000002797445</v>
          </cell>
        </row>
        <row r="31">
          <cell r="A31">
            <v>125</v>
          </cell>
        </row>
        <row r="31">
          <cell r="E31">
            <v>100.925071716309</v>
          </cell>
          <cell r="F31">
            <v>179.965866088867</v>
          </cell>
          <cell r="G31">
            <v>590.111633300781</v>
          </cell>
          <cell r="H31">
            <v>182.583938598633</v>
          </cell>
        </row>
        <row r="31">
          <cell r="J31">
            <v>9962.57491444601</v>
          </cell>
          <cell r="K31">
            <v>24.0000003475613</v>
          </cell>
        </row>
        <row r="32">
          <cell r="A32">
            <v>126</v>
          </cell>
        </row>
        <row r="32">
          <cell r="E32">
            <v>100.493186950684</v>
          </cell>
          <cell r="F32">
            <v>293.06494140625</v>
          </cell>
          <cell r="G32">
            <v>522.275451660156</v>
          </cell>
          <cell r="H32">
            <v>182.590713500977</v>
          </cell>
        </row>
        <row r="32">
          <cell r="J32">
            <v>9836.48766777521</v>
          </cell>
          <cell r="K32">
            <v>24.0000002204047</v>
          </cell>
        </row>
        <row r="33">
          <cell r="A33">
            <v>127</v>
          </cell>
        </row>
        <row r="33">
          <cell r="E33">
            <v>215.125885009766</v>
          </cell>
          <cell r="F33">
            <v>292.961120605469</v>
          </cell>
          <cell r="G33">
            <v>488.572296142578</v>
          </cell>
          <cell r="H33">
            <v>80.4041976928711</v>
          </cell>
        </row>
        <row r="33">
          <cell r="J33">
            <v>10138.1697538348</v>
          </cell>
          <cell r="K33">
            <v>24.0000002500746</v>
          </cell>
        </row>
        <row r="34">
          <cell r="A34">
            <v>128</v>
          </cell>
        </row>
        <row r="34">
          <cell r="E34">
            <v>295.144744873047</v>
          </cell>
          <cell r="F34">
            <v>292.899139404297</v>
          </cell>
          <cell r="G34">
            <v>488.570648193359</v>
          </cell>
          <cell r="H34">
            <v>112.657287597656</v>
          </cell>
        </row>
        <row r="34">
          <cell r="J34">
            <v>10470.5316977515</v>
          </cell>
          <cell r="K34">
            <v>23.9949996948242</v>
          </cell>
        </row>
        <row r="35">
          <cell r="A35">
            <v>129</v>
          </cell>
        </row>
        <row r="35">
          <cell r="E35">
            <v>293.082183837891</v>
          </cell>
          <cell r="F35">
            <v>91.9938507080078</v>
          </cell>
          <cell r="G35">
            <v>488.425262451172</v>
          </cell>
          <cell r="H35">
            <v>195.230056762695</v>
          </cell>
        </row>
        <row r="35">
          <cell r="J35">
            <v>9932.74713861842</v>
          </cell>
          <cell r="K35">
            <v>24.0000003051758</v>
          </cell>
        </row>
        <row r="36">
          <cell r="A36">
            <v>130</v>
          </cell>
        </row>
        <row r="36">
          <cell r="E36">
            <v>101.056083679199</v>
          </cell>
          <cell r="F36">
            <v>121.158126831055</v>
          </cell>
          <cell r="G36">
            <v>488.505218505859</v>
          </cell>
          <cell r="H36">
            <v>257.458740234375</v>
          </cell>
        </row>
        <row r="36">
          <cell r="J36">
            <v>9979.14943578313</v>
          </cell>
          <cell r="K36">
            <v>24.0000002500746</v>
          </cell>
        </row>
        <row r="37">
          <cell r="A37">
            <v>131</v>
          </cell>
        </row>
        <row r="37">
          <cell r="E37">
            <v>100.832176208496</v>
          </cell>
          <cell r="F37">
            <v>243.138732910156</v>
          </cell>
          <cell r="G37">
            <v>488.456512451172</v>
          </cell>
          <cell r="H37">
            <v>257.342041015625</v>
          </cell>
        </row>
        <row r="37">
          <cell r="J37">
            <v>10776.8286284183</v>
          </cell>
          <cell r="K37">
            <v>24.0000003136529</v>
          </cell>
        </row>
        <row r="38">
          <cell r="A38">
            <v>201</v>
          </cell>
        </row>
        <row r="38">
          <cell r="E38">
            <v>150.70149230957</v>
          </cell>
          <cell r="F38">
            <v>294.931274414063</v>
          </cell>
          <cell r="G38">
            <v>488.354797363281</v>
          </cell>
          <cell r="H38">
            <v>111.063125610352</v>
          </cell>
        </row>
        <row r="38">
          <cell r="J38">
            <v>9361.9094296841</v>
          </cell>
          <cell r="K38">
            <v>24.0000003433227</v>
          </cell>
        </row>
        <row r="39">
          <cell r="A39">
            <v>202</v>
          </cell>
        </row>
        <row r="39">
          <cell r="E39">
            <v>255.229278564453</v>
          </cell>
          <cell r="F39">
            <v>295.266815185547</v>
          </cell>
          <cell r="G39">
            <v>350.761749267578</v>
          </cell>
          <cell r="H39">
            <v>77.9506149291992</v>
          </cell>
        </row>
        <row r="39">
          <cell r="J39">
            <v>8791.37688491639</v>
          </cell>
          <cell r="K39">
            <v>24.0000002543132</v>
          </cell>
        </row>
        <row r="40">
          <cell r="A40">
            <v>203</v>
          </cell>
        </row>
        <row r="40">
          <cell r="E40">
            <v>287.173400878906</v>
          </cell>
          <cell r="F40">
            <v>247.199264526367</v>
          </cell>
          <cell r="G40">
            <v>350.701263427734</v>
          </cell>
          <cell r="H40">
            <v>137.713485717773</v>
          </cell>
        </row>
        <row r="40">
          <cell r="J40">
            <v>10173.2707706126</v>
          </cell>
          <cell r="K40">
            <v>24.0000001907349</v>
          </cell>
        </row>
        <row r="41">
          <cell r="A41">
            <v>204</v>
          </cell>
        </row>
        <row r="41">
          <cell r="E41">
            <v>106.561424255371</v>
          </cell>
          <cell r="F41">
            <v>133.801177978516</v>
          </cell>
          <cell r="G41">
            <v>350.844085693359</v>
          </cell>
          <cell r="H41">
            <v>179.035934448242</v>
          </cell>
        </row>
        <row r="41">
          <cell r="J41">
            <v>12402.2805460279</v>
          </cell>
          <cell r="K41">
            <v>23.9919443851047</v>
          </cell>
        </row>
        <row r="42">
          <cell r="A42">
            <v>205</v>
          </cell>
        </row>
        <row r="42">
          <cell r="E42">
            <v>106.404937744141</v>
          </cell>
          <cell r="F42">
            <v>166.015838623047</v>
          </cell>
          <cell r="G42">
            <v>401.105316162109</v>
          </cell>
          <cell r="H42">
            <v>119.328567504883</v>
          </cell>
        </row>
        <row r="42">
          <cell r="J42">
            <v>10066.3579610676</v>
          </cell>
          <cell r="K42">
            <v>24.0000002119276</v>
          </cell>
        </row>
        <row r="43">
          <cell r="A43">
            <v>206</v>
          </cell>
        </row>
        <row r="43">
          <cell r="E43">
            <v>106.394035339355</v>
          </cell>
          <cell r="F43">
            <v>104.723373413086</v>
          </cell>
          <cell r="G43">
            <v>373.322998046875</v>
          </cell>
          <cell r="H43">
            <v>201.496673583984</v>
          </cell>
        </row>
        <row r="43">
          <cell r="J43">
            <v>9893.47437016092</v>
          </cell>
          <cell r="K43">
            <v>24.0000002246433</v>
          </cell>
        </row>
        <row r="44">
          <cell r="A44">
            <v>207</v>
          </cell>
        </row>
        <row r="44">
          <cell r="E44">
            <v>106.316513061523</v>
          </cell>
          <cell r="F44">
            <v>104.628257751465</v>
          </cell>
          <cell r="G44">
            <v>373.248870849609</v>
          </cell>
          <cell r="H44">
            <v>302.45654296875</v>
          </cell>
        </row>
        <row r="44">
          <cell r="J44">
            <v>12191.7285830578</v>
          </cell>
          <cell r="K44">
            <v>24.0000002119276</v>
          </cell>
        </row>
        <row r="45">
          <cell r="A45">
            <v>208</v>
          </cell>
        </row>
        <row r="45">
          <cell r="E45">
            <v>105.825378417969</v>
          </cell>
          <cell r="F45">
            <v>104.892272949219</v>
          </cell>
          <cell r="G45">
            <v>373.118103027344</v>
          </cell>
          <cell r="H45">
            <v>384.213684082031</v>
          </cell>
        </row>
        <row r="45">
          <cell r="J45">
            <v>9893.41481864012</v>
          </cell>
          <cell r="K45">
            <v>24.0000003857083</v>
          </cell>
        </row>
        <row r="46">
          <cell r="A46">
            <v>209</v>
          </cell>
        </row>
        <row r="46">
          <cell r="E46">
            <v>173.605026245117</v>
          </cell>
          <cell r="F46">
            <v>104.593963623047</v>
          </cell>
          <cell r="G46">
            <v>307.958587646484</v>
          </cell>
          <cell r="H46">
            <v>412.458221435547</v>
          </cell>
        </row>
        <row r="46">
          <cell r="J46">
            <v>9572.78026179398</v>
          </cell>
          <cell r="K46">
            <v>24.0000002373589</v>
          </cell>
        </row>
        <row r="47">
          <cell r="A47">
            <v>210</v>
          </cell>
        </row>
        <row r="47">
          <cell r="E47">
            <v>278.736083984375</v>
          </cell>
          <cell r="F47">
            <v>104.668846130371</v>
          </cell>
          <cell r="G47">
            <v>242.289154052734</v>
          </cell>
          <cell r="H47">
            <v>413.006408691406</v>
          </cell>
        </row>
        <row r="47">
          <cell r="J47">
            <v>9127.81665407802</v>
          </cell>
          <cell r="K47">
            <v>24.0000003009372</v>
          </cell>
        </row>
        <row r="48">
          <cell r="A48">
            <v>211</v>
          </cell>
        </row>
        <row r="48">
          <cell r="E48">
            <v>284.899810791016</v>
          </cell>
          <cell r="F48">
            <v>196.669464111328</v>
          </cell>
          <cell r="G48">
            <v>74.277099609375</v>
          </cell>
          <cell r="H48">
            <v>195.588943481445</v>
          </cell>
        </row>
        <row r="48">
          <cell r="J48">
            <v>8830.03230847688</v>
          </cell>
          <cell r="K48">
            <v>23.9933315361871</v>
          </cell>
        </row>
        <row r="49">
          <cell r="A49">
            <v>212</v>
          </cell>
        </row>
        <row r="49">
          <cell r="E49">
            <v>97.6572265625</v>
          </cell>
          <cell r="F49">
            <v>277.375183105469</v>
          </cell>
          <cell r="G49">
            <v>87.3964309692383</v>
          </cell>
          <cell r="H49">
            <v>195.561111450195</v>
          </cell>
        </row>
        <row r="49">
          <cell r="J49">
            <v>8618.48072396129</v>
          </cell>
          <cell r="K49">
            <v>24.0000002712674</v>
          </cell>
        </row>
        <row r="50">
          <cell r="A50">
            <v>213</v>
          </cell>
        </row>
        <row r="50">
          <cell r="E50">
            <v>98.0211791992187</v>
          </cell>
          <cell r="F50">
            <v>175.091659545898</v>
          </cell>
          <cell r="G50">
            <v>162.411865234375</v>
          </cell>
          <cell r="H50">
            <v>195.855682373047</v>
          </cell>
        </row>
        <row r="50">
          <cell r="J50">
            <v>9094.39419199267</v>
          </cell>
          <cell r="K50">
            <v>24.0000003094143</v>
          </cell>
        </row>
        <row r="51">
          <cell r="A51">
            <v>214</v>
          </cell>
        </row>
        <row r="51">
          <cell r="E51">
            <v>97.7172393798828</v>
          </cell>
          <cell r="F51">
            <v>130.555328369141</v>
          </cell>
          <cell r="G51">
            <v>244.811340332031</v>
          </cell>
          <cell r="H51">
            <v>195.698776245117</v>
          </cell>
        </row>
        <row r="51">
          <cell r="J51">
            <v>9988.05739118555</v>
          </cell>
          <cell r="K51">
            <v>21.8266841379801</v>
          </cell>
        </row>
        <row r="52">
          <cell r="A52">
            <v>215</v>
          </cell>
        </row>
        <row r="52">
          <cell r="E52">
            <v>97.8423004150391</v>
          </cell>
          <cell r="F52">
            <v>130.556030273437</v>
          </cell>
          <cell r="G52">
            <v>326.101409912109</v>
          </cell>
          <cell r="H52">
            <v>196.002990722656</v>
          </cell>
        </row>
        <row r="52">
          <cell r="J52">
            <v>9927.40665692453</v>
          </cell>
          <cell r="K52">
            <v>24.0000003009372</v>
          </cell>
        </row>
        <row r="53">
          <cell r="A53">
            <v>216</v>
          </cell>
        </row>
        <row r="53">
          <cell r="E53">
            <v>117.930847167969</v>
          </cell>
          <cell r="F53">
            <v>130.684829711914</v>
          </cell>
          <cell r="G53">
            <v>245.267959594727</v>
          </cell>
          <cell r="H53">
            <v>196.191482543945</v>
          </cell>
        </row>
        <row r="53">
          <cell r="J53">
            <v>9298.34289087379</v>
          </cell>
          <cell r="K53">
            <v>24.0000002627903</v>
          </cell>
        </row>
        <row r="54">
          <cell r="A54">
            <v>217</v>
          </cell>
        </row>
        <row r="54">
          <cell r="E54">
            <v>224.657485961914</v>
          </cell>
          <cell r="F54">
            <v>81.969352722168</v>
          </cell>
          <cell r="G54">
            <v>173.895202636719</v>
          </cell>
          <cell r="H54">
            <v>196.523040771484</v>
          </cell>
        </row>
        <row r="54">
          <cell r="J54">
            <v>9410.14033791545</v>
          </cell>
          <cell r="K54">
            <v>24.0000002204047</v>
          </cell>
        </row>
        <row r="55">
          <cell r="A55">
            <v>218</v>
          </cell>
        </row>
        <row r="55">
          <cell r="E55">
            <v>195.201019287109</v>
          </cell>
          <cell r="F55">
            <v>81.8267211914062</v>
          </cell>
          <cell r="G55">
            <v>139.926773071289</v>
          </cell>
          <cell r="H55">
            <v>222.376449584961</v>
          </cell>
        </row>
        <row r="55">
          <cell r="J55">
            <v>9233.97599024579</v>
          </cell>
          <cell r="K55">
            <v>23.9938903723823</v>
          </cell>
        </row>
        <row r="56">
          <cell r="A56">
            <v>219</v>
          </cell>
        </row>
        <row r="56">
          <cell r="E56">
            <v>92.2864837646484</v>
          </cell>
          <cell r="F56">
            <v>81.9697799682617</v>
          </cell>
          <cell r="G56">
            <v>106.582710266113</v>
          </cell>
          <cell r="H56">
            <v>235.356674194336</v>
          </cell>
        </row>
        <row r="56">
          <cell r="J56">
            <v>8629.81653683138</v>
          </cell>
          <cell r="K56">
            <v>24.0000002034505</v>
          </cell>
        </row>
        <row r="57">
          <cell r="A57">
            <v>220</v>
          </cell>
        </row>
        <row r="57">
          <cell r="E57">
            <v>191.86279296875</v>
          </cell>
          <cell r="F57">
            <v>82.0737228393555</v>
          </cell>
          <cell r="G57">
            <v>106.627586364746</v>
          </cell>
          <cell r="H57">
            <v>160.554321289062</v>
          </cell>
        </row>
        <row r="57">
          <cell r="J57">
            <v>8760.40716495588</v>
          </cell>
          <cell r="K57">
            <v>24.0000003178914</v>
          </cell>
        </row>
        <row r="58">
          <cell r="A58">
            <v>221</v>
          </cell>
        </row>
        <row r="58">
          <cell r="E58">
            <v>290.627349853516</v>
          </cell>
          <cell r="F58">
            <v>116.39998626709</v>
          </cell>
          <cell r="G58">
            <v>106.410224914551</v>
          </cell>
          <cell r="H58">
            <v>91.4833068847656</v>
          </cell>
        </row>
        <row r="58">
          <cell r="J58">
            <v>11687.5996519397</v>
          </cell>
          <cell r="K58">
            <v>23.6911066648695</v>
          </cell>
        </row>
        <row r="59">
          <cell r="A59">
            <v>222</v>
          </cell>
        </row>
        <row r="59">
          <cell r="E59">
            <v>243.626739501953</v>
          </cell>
          <cell r="F59">
            <v>238.975601196289</v>
          </cell>
          <cell r="G59">
            <v>106.241416931152</v>
          </cell>
          <cell r="H59">
            <v>91.5941162109375</v>
          </cell>
        </row>
        <row r="59">
          <cell r="J59">
            <v>10814.3422407006</v>
          </cell>
          <cell r="K59">
            <v>24.0000003051758</v>
          </cell>
        </row>
        <row r="60">
          <cell r="A60">
            <v>223</v>
          </cell>
        </row>
        <row r="60">
          <cell r="E60">
            <v>195.777770996094</v>
          </cell>
          <cell r="F60">
            <v>290.441223144531</v>
          </cell>
          <cell r="G60">
            <v>106.278785705566</v>
          </cell>
          <cell r="H60">
            <v>169.066009521484</v>
          </cell>
        </row>
        <row r="60">
          <cell r="J60">
            <v>13858.7034753679</v>
          </cell>
          <cell r="K60">
            <v>24.0000002119276</v>
          </cell>
        </row>
        <row r="61">
          <cell r="A61">
            <v>224</v>
          </cell>
        </row>
        <row r="61">
          <cell r="E61">
            <v>104.753318786621</v>
          </cell>
          <cell r="F61">
            <v>290.176696777344</v>
          </cell>
          <cell r="G61">
            <v>106.308517456055</v>
          </cell>
          <cell r="H61">
            <v>289.917541503906</v>
          </cell>
        </row>
        <row r="61">
          <cell r="J61">
            <v>14547.9812385082</v>
          </cell>
          <cell r="K61">
            <v>23.294441464742</v>
          </cell>
        </row>
        <row r="62">
          <cell r="A62">
            <v>225</v>
          </cell>
        </row>
        <row r="62">
          <cell r="E62">
            <v>134.171737670898</v>
          </cell>
          <cell r="F62">
            <v>102.145729064941</v>
          </cell>
          <cell r="G62">
            <v>106.302955627441</v>
          </cell>
          <cell r="H62">
            <v>384.197326660156</v>
          </cell>
        </row>
        <row r="62">
          <cell r="J62">
            <v>14119.1403226293</v>
          </cell>
          <cell r="K62">
            <v>23.9966679721408</v>
          </cell>
        </row>
        <row r="63">
          <cell r="A63">
            <v>226</v>
          </cell>
        </row>
        <row r="63">
          <cell r="E63">
            <v>287.056945800781</v>
          </cell>
          <cell r="F63">
            <v>101.883728027344</v>
          </cell>
          <cell r="G63">
            <v>106.378433227539</v>
          </cell>
          <cell r="H63">
            <v>283.000305175781</v>
          </cell>
        </row>
        <row r="63">
          <cell r="J63">
            <v>13493.2243456532</v>
          </cell>
          <cell r="K63">
            <v>23.8958355289035</v>
          </cell>
        </row>
        <row r="64">
          <cell r="A64">
            <v>227</v>
          </cell>
        </row>
        <row r="64">
          <cell r="E64">
            <v>296.455688476563</v>
          </cell>
          <cell r="F64">
            <v>254.503036499023</v>
          </cell>
          <cell r="G64">
            <v>106.508430480957</v>
          </cell>
          <cell r="H64">
            <v>249.045272827148</v>
          </cell>
        </row>
        <row r="64">
          <cell r="J64">
            <v>13861.9505212015</v>
          </cell>
          <cell r="K64">
            <v>24.0000001780192</v>
          </cell>
        </row>
        <row r="65">
          <cell r="A65">
            <v>228</v>
          </cell>
        </row>
        <row r="65">
          <cell r="E65">
            <v>199.572479248047</v>
          </cell>
          <cell r="F65">
            <v>295.171997070313</v>
          </cell>
          <cell r="G65">
            <v>106.306076049805</v>
          </cell>
          <cell r="H65">
            <v>300.113586425781</v>
          </cell>
        </row>
        <row r="65">
          <cell r="J65">
            <v>9786.5776674715</v>
          </cell>
          <cell r="K65">
            <v>24.0000002797445</v>
          </cell>
        </row>
        <row r="66">
          <cell r="A66">
            <v>229</v>
          </cell>
        </row>
        <row r="66">
          <cell r="E66">
            <v>199.314025878906</v>
          </cell>
          <cell r="F66">
            <v>295.006103515625</v>
          </cell>
          <cell r="G66">
            <v>106.268592834473</v>
          </cell>
          <cell r="H66">
            <v>375.749053955078</v>
          </cell>
        </row>
        <row r="66">
          <cell r="J66">
            <v>9186.23878985914</v>
          </cell>
          <cell r="K66">
            <v>24.0000002882216</v>
          </cell>
        </row>
        <row r="67">
          <cell r="A67">
            <v>301</v>
          </cell>
        </row>
        <row r="67">
          <cell r="E67">
            <v>108.274147033691</v>
          </cell>
          <cell r="F67">
            <v>246.63801574707</v>
          </cell>
          <cell r="G67">
            <v>106.151161193848</v>
          </cell>
          <cell r="H67">
            <v>454.468444824219</v>
          </cell>
        </row>
        <row r="67">
          <cell r="J67">
            <v>9542.29528659004</v>
          </cell>
          <cell r="K67">
            <v>24.0000003051758</v>
          </cell>
        </row>
        <row r="68">
          <cell r="A68">
            <v>302</v>
          </cell>
        </row>
        <row r="68">
          <cell r="E68">
            <v>108.110702514648</v>
          </cell>
          <cell r="F68">
            <v>105.294311523437</v>
          </cell>
          <cell r="G68">
            <v>106.11434173584</v>
          </cell>
          <cell r="H68">
            <v>501.052459716797</v>
          </cell>
        </row>
        <row r="68">
          <cell r="J68">
            <v>9860.29475660955</v>
          </cell>
          <cell r="K68">
            <v>24.0000002966987</v>
          </cell>
        </row>
        <row r="69">
          <cell r="A69">
            <v>303</v>
          </cell>
        </row>
        <row r="69">
          <cell r="E69">
            <v>107.964561462402</v>
          </cell>
          <cell r="F69">
            <v>105.250732421875</v>
          </cell>
          <cell r="G69">
            <v>106.047470092773</v>
          </cell>
          <cell r="H69">
            <v>470.796478271484</v>
          </cell>
        </row>
        <row r="69">
          <cell r="J69">
            <v>11891.2316989062</v>
          </cell>
          <cell r="K69">
            <v>23.9963908682929</v>
          </cell>
        </row>
        <row r="70">
          <cell r="A70">
            <v>304</v>
          </cell>
        </row>
        <row r="70">
          <cell r="E70">
            <v>161.782821655273</v>
          </cell>
          <cell r="F70">
            <v>104.662605285645</v>
          </cell>
          <cell r="G70">
            <v>106.14705657959</v>
          </cell>
          <cell r="H70">
            <v>334.344879150391</v>
          </cell>
        </row>
        <row r="70">
          <cell r="J70">
            <v>15332.4045563994</v>
          </cell>
          <cell r="K70">
            <v>24.000000283983</v>
          </cell>
        </row>
        <row r="71">
          <cell r="A71">
            <v>305</v>
          </cell>
        </row>
        <row r="71">
          <cell r="E71">
            <v>297.174530029297</v>
          </cell>
          <cell r="F71">
            <v>138.427551269531</v>
          </cell>
          <cell r="G71">
            <v>106.097358703613</v>
          </cell>
          <cell r="H71">
            <v>87.9524459838867</v>
          </cell>
        </row>
        <row r="71">
          <cell r="J71">
            <v>14332.9130968875</v>
          </cell>
          <cell r="K71">
            <v>24.0000002543132</v>
          </cell>
        </row>
        <row r="72">
          <cell r="A72">
            <v>306</v>
          </cell>
        </row>
        <row r="72">
          <cell r="E72">
            <v>107.600082397461</v>
          </cell>
          <cell r="F72">
            <v>294.875701904297</v>
          </cell>
          <cell r="G72">
            <v>106.070213317871</v>
          </cell>
          <cell r="H72">
            <v>87.3245239257812</v>
          </cell>
        </row>
        <row r="72">
          <cell r="J72">
            <v>15214.3395580059</v>
          </cell>
          <cell r="K72">
            <v>24.0000002204047</v>
          </cell>
        </row>
        <row r="73">
          <cell r="A73">
            <v>307</v>
          </cell>
        </row>
        <row r="73">
          <cell r="E73">
            <v>278.974609375</v>
          </cell>
          <cell r="F73">
            <v>295.473999023438</v>
          </cell>
          <cell r="G73">
            <v>111.370819091797</v>
          </cell>
          <cell r="H73">
            <v>87.1104583740234</v>
          </cell>
        </row>
        <row r="73">
          <cell r="J73">
            <v>15738.8896509291</v>
          </cell>
          <cell r="K73">
            <v>24.0000002797445</v>
          </cell>
        </row>
        <row r="74">
          <cell r="A74">
            <v>308</v>
          </cell>
        </row>
        <row r="74">
          <cell r="E74">
            <v>277.502014160156</v>
          </cell>
          <cell r="F74">
            <v>176.453796386719</v>
          </cell>
          <cell r="G74">
            <v>229.592926025391</v>
          </cell>
          <cell r="H74">
            <v>86.8597564697266</v>
          </cell>
        </row>
        <row r="74">
          <cell r="J74">
            <v>14821.6191245211</v>
          </cell>
          <cell r="K74">
            <v>23.0000002627903</v>
          </cell>
        </row>
        <row r="75">
          <cell r="A75">
            <v>309</v>
          </cell>
        </row>
        <row r="75">
          <cell r="E75">
            <v>78.8854141235352</v>
          </cell>
          <cell r="F75">
            <v>89.7872543334961</v>
          </cell>
          <cell r="G75">
            <v>313.424774169922</v>
          </cell>
          <cell r="H75">
            <v>87.0832290649414</v>
          </cell>
        </row>
        <row r="75">
          <cell r="J75">
            <v>14500.4800536153</v>
          </cell>
          <cell r="K75">
            <v>24.0000001737807</v>
          </cell>
        </row>
        <row r="76">
          <cell r="A76">
            <v>310</v>
          </cell>
        </row>
        <row r="76">
          <cell r="E76">
            <v>200.970596313477</v>
          </cell>
          <cell r="F76">
            <v>90.1197891235352</v>
          </cell>
          <cell r="G76">
            <v>107.953353881836</v>
          </cell>
          <cell r="H76">
            <v>87.0657424926758</v>
          </cell>
        </row>
        <row r="76">
          <cell r="J76">
            <v>10729.1594371729</v>
          </cell>
          <cell r="K76">
            <v>22.9880524232652</v>
          </cell>
        </row>
        <row r="77">
          <cell r="A77">
            <v>311</v>
          </cell>
        </row>
        <row r="77">
          <cell r="E77">
            <v>123.826103210449</v>
          </cell>
          <cell r="F77">
            <v>89.7919540405273</v>
          </cell>
          <cell r="G77">
            <v>107.962562561035</v>
          </cell>
          <cell r="H77">
            <v>87.1348342895508</v>
          </cell>
        </row>
        <row r="77">
          <cell r="J77">
            <v>9777.13361127906</v>
          </cell>
          <cell r="K77">
            <v>24.000000283983</v>
          </cell>
        </row>
        <row r="78">
          <cell r="A78">
            <v>312</v>
          </cell>
        </row>
        <row r="78">
          <cell r="E78">
            <v>142.886764526367</v>
          </cell>
          <cell r="F78">
            <v>89.6212615966797</v>
          </cell>
          <cell r="G78">
            <v>74.3048477172852</v>
          </cell>
          <cell r="H78">
            <v>86.968994140625</v>
          </cell>
        </row>
        <row r="78">
          <cell r="J78">
            <v>9942.29283014438</v>
          </cell>
          <cell r="K78">
            <v>24.0000003094143</v>
          </cell>
        </row>
        <row r="79">
          <cell r="A79">
            <v>313</v>
          </cell>
        </row>
        <row r="79">
          <cell r="E79">
            <v>131.718933105469</v>
          </cell>
          <cell r="F79">
            <v>89.7373962402344</v>
          </cell>
          <cell r="G79">
            <v>126.376777648926</v>
          </cell>
          <cell r="H79">
            <v>86.9900512695312</v>
          </cell>
        </row>
        <row r="79">
          <cell r="J79">
            <v>10457.5659365861</v>
          </cell>
          <cell r="K79">
            <v>24.0000001398722</v>
          </cell>
        </row>
        <row r="80">
          <cell r="A80">
            <v>314</v>
          </cell>
        </row>
        <row r="80">
          <cell r="E80">
            <v>131.77946472168</v>
          </cell>
          <cell r="F80">
            <v>89.3878707885742</v>
          </cell>
          <cell r="G80">
            <v>210.990341186523</v>
          </cell>
          <cell r="H80">
            <v>87.0364074707031</v>
          </cell>
        </row>
        <row r="80">
          <cell r="J80">
            <v>10237.9201612243</v>
          </cell>
          <cell r="K80">
            <v>24.0000002076891</v>
          </cell>
        </row>
        <row r="81">
          <cell r="A81">
            <v>315</v>
          </cell>
        </row>
        <row r="81">
          <cell r="E81">
            <v>106.950042724609</v>
          </cell>
          <cell r="F81">
            <v>89.8719787597656</v>
          </cell>
          <cell r="G81">
            <v>238.697387695312</v>
          </cell>
          <cell r="H81">
            <v>87.0321502685547</v>
          </cell>
        </row>
        <row r="81">
          <cell r="J81">
            <v>10402.0217070438</v>
          </cell>
          <cell r="K81">
            <v>24.0000002415975</v>
          </cell>
        </row>
        <row r="82">
          <cell r="A82">
            <v>316</v>
          </cell>
        </row>
        <row r="82">
          <cell r="E82">
            <v>213.045288085937</v>
          </cell>
          <cell r="F82">
            <v>89.8295059204102</v>
          </cell>
          <cell r="G82">
            <v>238.600646972656</v>
          </cell>
          <cell r="H82">
            <v>86.8319778442383</v>
          </cell>
        </row>
        <row r="82">
          <cell r="J82">
            <v>9303.57276601996</v>
          </cell>
          <cell r="K82">
            <v>24.00000032213</v>
          </cell>
        </row>
        <row r="83">
          <cell r="A83">
            <v>317</v>
          </cell>
        </row>
        <row r="83">
          <cell r="E83">
            <v>296.612121582031</v>
          </cell>
          <cell r="F83">
            <v>117.316017150879</v>
          </cell>
          <cell r="G83">
            <v>103.215606689453</v>
          </cell>
          <cell r="H83">
            <v>86.6895523071289</v>
          </cell>
        </row>
        <row r="83">
          <cell r="J83">
            <v>9285.84430373636</v>
          </cell>
          <cell r="K83">
            <v>23.995276904636</v>
          </cell>
        </row>
        <row r="84">
          <cell r="A84">
            <v>318</v>
          </cell>
        </row>
        <row r="84">
          <cell r="E84">
            <v>245.67268371582</v>
          </cell>
          <cell r="F84">
            <v>220.34716796875</v>
          </cell>
          <cell r="G84">
            <v>77.4962310791016</v>
          </cell>
          <cell r="H84">
            <v>86.7881088256836</v>
          </cell>
        </row>
        <row r="84">
          <cell r="J84">
            <v>9044.85516375329</v>
          </cell>
          <cell r="K84">
            <v>24.0000002076891</v>
          </cell>
        </row>
        <row r="85">
          <cell r="A85">
            <v>319</v>
          </cell>
        </row>
        <row r="85">
          <cell r="E85">
            <v>90.6613998413086</v>
          </cell>
          <cell r="F85">
            <v>81.4178314208984</v>
          </cell>
          <cell r="G85">
            <v>77.4492950439453</v>
          </cell>
          <cell r="H85">
            <v>119.759582519531</v>
          </cell>
        </row>
        <row r="85">
          <cell r="J85">
            <v>9466.00974754836</v>
          </cell>
          <cell r="K85">
            <v>24.0000001525879</v>
          </cell>
        </row>
        <row r="86">
          <cell r="A86">
            <v>320</v>
          </cell>
        </row>
        <row r="86">
          <cell r="E86">
            <v>90.0713272094727</v>
          </cell>
          <cell r="F86">
            <v>81.6268463134766</v>
          </cell>
          <cell r="G86">
            <v>77.4698333740234</v>
          </cell>
          <cell r="H86">
            <v>197.971145629883</v>
          </cell>
        </row>
        <row r="86">
          <cell r="J86">
            <v>9452.04915777437</v>
          </cell>
          <cell r="K86">
            <v>24.0000001737807</v>
          </cell>
        </row>
        <row r="87">
          <cell r="A87">
            <v>321</v>
          </cell>
        </row>
        <row r="87">
          <cell r="E87">
            <v>90.8475646972656</v>
          </cell>
          <cell r="F87">
            <v>81.8746643066406</v>
          </cell>
          <cell r="G87">
            <v>77.5914840698242</v>
          </cell>
          <cell r="H87">
            <v>207.338775634766</v>
          </cell>
        </row>
        <row r="87">
          <cell r="J87">
            <v>9338.38753283685</v>
          </cell>
          <cell r="K87">
            <v>24.0000002415975</v>
          </cell>
        </row>
        <row r="88">
          <cell r="A88">
            <v>322</v>
          </cell>
        </row>
        <row r="88">
          <cell r="E88">
            <v>56.6785011291504</v>
          </cell>
          <cell r="F88">
            <v>81.7944946289062</v>
          </cell>
          <cell r="G88">
            <v>79.7160034179687</v>
          </cell>
          <cell r="H88">
            <v>239.677627563477</v>
          </cell>
        </row>
        <row r="88">
          <cell r="J88">
            <v>9688.78692820924</v>
          </cell>
          <cell r="K88">
            <v>24.0000001737807</v>
          </cell>
        </row>
        <row r="89">
          <cell r="A89">
            <v>323</v>
          </cell>
        </row>
        <row r="89">
          <cell r="E89">
            <v>190.757720947266</v>
          </cell>
          <cell r="F89">
            <v>81.6784210205078</v>
          </cell>
          <cell r="G89">
            <v>79.5581436157227</v>
          </cell>
          <cell r="H89">
            <v>137.43962097168</v>
          </cell>
        </row>
        <row r="89">
          <cell r="J89">
            <v>11630.5955036876</v>
          </cell>
          <cell r="K89">
            <v>24.0000002415975</v>
          </cell>
        </row>
        <row r="90">
          <cell r="A90">
            <v>324</v>
          </cell>
        </row>
        <row r="90">
          <cell r="E90">
            <v>89.051025390625</v>
          </cell>
          <cell r="F90">
            <v>132.685897827148</v>
          </cell>
          <cell r="G90">
            <v>79.656379699707</v>
          </cell>
          <cell r="H90">
            <v>137.597030639648</v>
          </cell>
        </row>
        <row r="90">
          <cell r="J90">
            <v>12966.6433670644</v>
          </cell>
          <cell r="K90">
            <v>23.9938859049479</v>
          </cell>
        </row>
        <row r="91">
          <cell r="A91">
            <v>325</v>
          </cell>
        </row>
        <row r="91">
          <cell r="E91">
            <v>88.992546081543</v>
          </cell>
          <cell r="F91">
            <v>270.981262207031</v>
          </cell>
          <cell r="G91">
            <v>79.5824661254883</v>
          </cell>
          <cell r="H91">
            <v>106.224601745605</v>
          </cell>
        </row>
        <row r="91">
          <cell r="J91">
            <v>12151.6093409024</v>
          </cell>
          <cell r="K91">
            <v>24.0000002966987</v>
          </cell>
        </row>
        <row r="92">
          <cell r="A92">
            <v>326</v>
          </cell>
        </row>
        <row r="92">
          <cell r="E92">
            <v>80.9939651489258</v>
          </cell>
          <cell r="F92">
            <v>70.9860992431641</v>
          </cell>
          <cell r="G92">
            <v>79.6129531860352</v>
          </cell>
          <cell r="H92">
            <v>83.7510147094727</v>
          </cell>
        </row>
        <row r="92">
          <cell r="J92">
            <v>10876.492652756</v>
          </cell>
          <cell r="K92">
            <v>24.0000001864963</v>
          </cell>
        </row>
        <row r="93">
          <cell r="A93">
            <v>327</v>
          </cell>
        </row>
        <row r="93">
          <cell r="E93">
            <v>188.613082885742</v>
          </cell>
          <cell r="F93">
            <v>70.9784774780273</v>
          </cell>
          <cell r="G93">
            <v>79.5579071044922</v>
          </cell>
          <cell r="H93">
            <v>83.7437286376953</v>
          </cell>
        </row>
        <row r="93">
          <cell r="J93">
            <v>9414.22856598824</v>
          </cell>
          <cell r="K93">
            <v>24.0000002288818</v>
          </cell>
        </row>
        <row r="94">
          <cell r="A94">
            <v>328</v>
          </cell>
        </row>
        <row r="94">
          <cell r="E94">
            <v>281.694793701172</v>
          </cell>
          <cell r="F94">
            <v>83.3912200927734</v>
          </cell>
          <cell r="G94">
            <v>79.3948287963867</v>
          </cell>
          <cell r="H94">
            <v>83.745475769043</v>
          </cell>
        </row>
        <row r="94">
          <cell r="J94">
            <v>9236.2324883845</v>
          </cell>
          <cell r="K94">
            <v>24.000000283983</v>
          </cell>
        </row>
        <row r="95">
          <cell r="A95">
            <v>329</v>
          </cell>
        </row>
        <row r="95">
          <cell r="E95">
            <v>189.910919189453</v>
          </cell>
          <cell r="F95">
            <v>188.753372192383</v>
          </cell>
          <cell r="G95">
            <v>79.5729598999023</v>
          </cell>
          <cell r="H95">
            <v>83.6462631225586</v>
          </cell>
        </row>
        <row r="95">
          <cell r="J95">
            <v>9363.81330699525</v>
          </cell>
          <cell r="K95">
            <v>24.0000003475613</v>
          </cell>
        </row>
        <row r="96">
          <cell r="A96">
            <v>330</v>
          </cell>
        </row>
        <row r="96">
          <cell r="E96">
            <v>137.961608886719</v>
          </cell>
          <cell r="F96">
            <v>294.889923095703</v>
          </cell>
          <cell r="G96">
            <v>85.8057556152344</v>
          </cell>
          <cell r="H96">
            <v>83.66064453125</v>
          </cell>
        </row>
        <row r="96">
          <cell r="J96">
            <v>9962.0757325118</v>
          </cell>
          <cell r="K96">
            <v>24.0000003051758</v>
          </cell>
        </row>
        <row r="97">
          <cell r="A97">
            <v>331</v>
          </cell>
        </row>
        <row r="97">
          <cell r="E97">
            <v>82.4680404663086</v>
          </cell>
          <cell r="F97">
            <v>78.5781631469727</v>
          </cell>
          <cell r="G97">
            <v>166.570205688477</v>
          </cell>
          <cell r="H97">
            <v>83.6099166870117</v>
          </cell>
        </row>
        <row r="97">
          <cell r="J97">
            <v>10456.2289275774</v>
          </cell>
          <cell r="K97">
            <v>23.9961088646783</v>
          </cell>
        </row>
        <row r="98">
          <cell r="A98">
            <v>401</v>
          </cell>
        </row>
        <row r="98">
          <cell r="E98">
            <v>82.5349731445312</v>
          </cell>
          <cell r="F98">
            <v>81.0798797607422</v>
          </cell>
          <cell r="G98">
            <v>251.67626953125</v>
          </cell>
          <cell r="H98">
            <v>83.5677871704102</v>
          </cell>
        </row>
        <row r="98">
          <cell r="J98">
            <v>10535.0859962748</v>
          </cell>
          <cell r="K98">
            <v>24.0000002882216</v>
          </cell>
        </row>
        <row r="99">
          <cell r="A99">
            <v>402</v>
          </cell>
        </row>
        <row r="99">
          <cell r="E99">
            <v>82.4562683105469</v>
          </cell>
          <cell r="F99">
            <v>81.2587814331055</v>
          </cell>
          <cell r="G99">
            <v>122.998237609863</v>
          </cell>
          <cell r="H99">
            <v>83.581298828125</v>
          </cell>
        </row>
        <row r="99">
          <cell r="J99">
            <v>10273.058061498</v>
          </cell>
          <cell r="K99">
            <v>24.0000002924601</v>
          </cell>
        </row>
        <row r="100">
          <cell r="A100">
            <v>403</v>
          </cell>
        </row>
        <row r="100">
          <cell r="E100">
            <v>82.1650848388672</v>
          </cell>
          <cell r="F100">
            <v>81.1247863769531</v>
          </cell>
          <cell r="G100">
            <v>205.183135986328</v>
          </cell>
          <cell r="H100">
            <v>83.4723892211914</v>
          </cell>
        </row>
        <row r="100">
          <cell r="J100">
            <v>9886.78351709923</v>
          </cell>
          <cell r="K100">
            <v>24.0000002373589</v>
          </cell>
        </row>
        <row r="101">
          <cell r="A101">
            <v>404</v>
          </cell>
        </row>
        <row r="101">
          <cell r="E101">
            <v>82.4891738891602</v>
          </cell>
          <cell r="F101">
            <v>80.8889083862305</v>
          </cell>
          <cell r="G101">
            <v>255.920455932617</v>
          </cell>
          <cell r="H101">
            <v>83.4181976318359</v>
          </cell>
        </row>
        <row r="101">
          <cell r="J101">
            <v>9810.55730154844</v>
          </cell>
          <cell r="K101">
            <v>24.0000002204047</v>
          </cell>
        </row>
        <row r="102">
          <cell r="A102">
            <v>405</v>
          </cell>
        </row>
        <row r="102">
          <cell r="E102">
            <v>145.273620605469</v>
          </cell>
          <cell r="F102">
            <v>80.761344909668</v>
          </cell>
          <cell r="G102">
            <v>187.948684692383</v>
          </cell>
          <cell r="H102">
            <v>83.3916931152344</v>
          </cell>
        </row>
        <row r="102">
          <cell r="J102">
            <v>9886.15490090165</v>
          </cell>
          <cell r="K102">
            <v>24.0000003433227</v>
          </cell>
        </row>
        <row r="103">
          <cell r="A103">
            <v>406</v>
          </cell>
        </row>
        <row r="103">
          <cell r="E103">
            <v>40.6444396972656</v>
          </cell>
          <cell r="F103">
            <v>105.587158203125</v>
          </cell>
          <cell r="G103">
            <v>122.199684143066</v>
          </cell>
          <cell r="H103">
            <v>83.1939010620117</v>
          </cell>
        </row>
        <row r="103">
          <cell r="J103">
            <v>10574.6126295564</v>
          </cell>
          <cell r="K103">
            <v>24.0000002500746</v>
          </cell>
        </row>
        <row r="104">
          <cell r="A104">
            <v>407</v>
          </cell>
        </row>
        <row r="104">
          <cell r="E104">
            <v>40.7352027893066</v>
          </cell>
          <cell r="F104">
            <v>210.570663452148</v>
          </cell>
          <cell r="G104">
            <v>121.964706420898</v>
          </cell>
          <cell r="H104">
            <v>83.1823959350586</v>
          </cell>
        </row>
        <row r="104">
          <cell r="J104">
            <v>9365.41558112539</v>
          </cell>
          <cell r="K104">
            <v>23.9908352067735</v>
          </cell>
        </row>
        <row r="105">
          <cell r="A105">
            <v>408</v>
          </cell>
        </row>
        <row r="105">
          <cell r="E105">
            <v>115.292488098145</v>
          </cell>
          <cell r="F105">
            <v>121.315979003906</v>
          </cell>
          <cell r="G105">
            <v>88.260856628418</v>
          </cell>
          <cell r="H105">
            <v>83.1917495727539</v>
          </cell>
        </row>
        <row r="105">
          <cell r="J105">
            <v>9816.70497910528</v>
          </cell>
          <cell r="K105">
            <v>24.0000002882216</v>
          </cell>
        </row>
        <row r="106">
          <cell r="A106">
            <v>409</v>
          </cell>
        </row>
        <row r="106">
          <cell r="E106">
            <v>103.019905090332</v>
          </cell>
          <cell r="F106">
            <v>85.1155853271484</v>
          </cell>
          <cell r="G106">
            <v>88.3602142333984</v>
          </cell>
          <cell r="H106">
            <v>83.4093933105469</v>
          </cell>
        </row>
        <row r="106">
          <cell r="J106">
            <v>9895.88399001154</v>
          </cell>
          <cell r="K106">
            <v>24.0000002924601</v>
          </cell>
        </row>
        <row r="107">
          <cell r="A107">
            <v>410</v>
          </cell>
        </row>
        <row r="107">
          <cell r="E107">
            <v>65.2937850952148</v>
          </cell>
          <cell r="F107">
            <v>60.3496627807617</v>
          </cell>
          <cell r="G107">
            <v>66.8525466918945</v>
          </cell>
          <cell r="H107">
            <v>83.2792434692383</v>
          </cell>
        </row>
        <row r="107">
          <cell r="J107">
            <v>9561.98081284633</v>
          </cell>
          <cell r="K107">
            <v>24.0000002797445</v>
          </cell>
        </row>
        <row r="108">
          <cell r="A108">
            <v>411</v>
          </cell>
        </row>
        <row r="108">
          <cell r="E108">
            <v>88.0092163085937</v>
          </cell>
          <cell r="F108">
            <v>174.722305297852</v>
          </cell>
          <cell r="G108">
            <v>66.9062957763672</v>
          </cell>
          <cell r="H108">
            <v>67.1942977905273</v>
          </cell>
        </row>
        <row r="108">
          <cell r="J108">
            <v>10174.3380647858</v>
          </cell>
          <cell r="K108">
            <v>24.000000245836</v>
          </cell>
        </row>
        <row r="109">
          <cell r="A109">
            <v>412</v>
          </cell>
        </row>
        <row r="109">
          <cell r="E109">
            <v>88.0772171020508</v>
          </cell>
          <cell r="F109">
            <v>158.811965942383</v>
          </cell>
          <cell r="G109">
            <v>66.7854766845703</v>
          </cell>
          <cell r="H109">
            <v>126.248641967773</v>
          </cell>
        </row>
        <row r="109">
          <cell r="J109">
            <v>9929.69224399139</v>
          </cell>
          <cell r="K109">
            <v>24.0000002585517</v>
          </cell>
        </row>
        <row r="110">
          <cell r="A110">
            <v>413</v>
          </cell>
        </row>
        <row r="110">
          <cell r="E110">
            <v>87.4917678833008</v>
          </cell>
          <cell r="F110">
            <v>77.1707382202148</v>
          </cell>
          <cell r="G110">
            <v>67.0112152099609</v>
          </cell>
          <cell r="H110">
            <v>208.16291809082</v>
          </cell>
        </row>
        <row r="110">
          <cell r="J110">
            <v>9916.64953726826</v>
          </cell>
          <cell r="K110">
            <v>24.000000199212</v>
          </cell>
        </row>
        <row r="111">
          <cell r="A111">
            <v>414</v>
          </cell>
        </row>
        <row r="111">
          <cell r="E111">
            <v>87.8196029663086</v>
          </cell>
          <cell r="F111">
            <v>80.9084854125977</v>
          </cell>
          <cell r="G111">
            <v>66.8987426757812</v>
          </cell>
          <cell r="H111">
            <v>222.340225219727</v>
          </cell>
        </row>
        <row r="111">
          <cell r="J111">
            <v>10378.4319402359</v>
          </cell>
          <cell r="K111">
            <v>23.9952769427829</v>
          </cell>
        </row>
        <row r="112">
          <cell r="A112">
            <v>415</v>
          </cell>
        </row>
        <row r="112">
          <cell r="E112">
            <v>87.7430648803711</v>
          </cell>
          <cell r="F112">
            <v>80.88720703125</v>
          </cell>
          <cell r="G112">
            <v>66.7564315795898</v>
          </cell>
          <cell r="H112">
            <v>179.428359985352</v>
          </cell>
        </row>
        <row r="112">
          <cell r="J112">
            <v>9713.87283053102</v>
          </cell>
          <cell r="K112">
            <v>24.0000003051758</v>
          </cell>
        </row>
        <row r="113">
          <cell r="A113">
            <v>416</v>
          </cell>
        </row>
        <row r="113">
          <cell r="E113">
            <v>87.80517578125</v>
          </cell>
          <cell r="F113">
            <v>80.9388427734375</v>
          </cell>
          <cell r="G113">
            <v>66.7992858886719</v>
          </cell>
          <cell r="H113">
            <v>84.0435256958008</v>
          </cell>
        </row>
        <row r="113">
          <cell r="J113">
            <v>9026.19129141509</v>
          </cell>
          <cell r="K113">
            <v>24.0000002500746</v>
          </cell>
        </row>
        <row r="114">
          <cell r="A114">
            <v>417</v>
          </cell>
        </row>
        <row r="114">
          <cell r="E114">
            <v>87.8612899780273</v>
          </cell>
          <cell r="F114">
            <v>80.7575988769531</v>
          </cell>
          <cell r="G114">
            <v>66.6860580444336</v>
          </cell>
          <cell r="H114">
            <v>155.993942260742</v>
          </cell>
        </row>
        <row r="114">
          <cell r="J114">
            <v>8795.3264140739</v>
          </cell>
          <cell r="K114">
            <v>24.0000002627903</v>
          </cell>
        </row>
        <row r="115">
          <cell r="A115">
            <v>418</v>
          </cell>
        </row>
        <row r="115">
          <cell r="E115">
            <v>87.7216567993164</v>
          </cell>
          <cell r="F115">
            <v>80.7779846191406</v>
          </cell>
          <cell r="G115">
            <v>66.6842041015625</v>
          </cell>
          <cell r="H115">
            <v>81.5604248046875</v>
          </cell>
        </row>
        <row r="115">
          <cell r="J115">
            <v>8505.24933772423</v>
          </cell>
          <cell r="K115">
            <v>24.0000003178914</v>
          </cell>
        </row>
        <row r="116">
          <cell r="A116">
            <v>419</v>
          </cell>
        </row>
        <row r="116">
          <cell r="E116">
            <v>87.4201507568359</v>
          </cell>
          <cell r="F116">
            <v>80.807731628418</v>
          </cell>
          <cell r="G116">
            <v>66.7259521484375</v>
          </cell>
          <cell r="H116">
            <v>155.875305175781</v>
          </cell>
        </row>
        <row r="116">
          <cell r="J116">
            <v>9162.65242877377</v>
          </cell>
          <cell r="K116">
            <v>24.0000002246433</v>
          </cell>
        </row>
        <row r="117">
          <cell r="A117">
            <v>420</v>
          </cell>
        </row>
        <row r="117">
          <cell r="E117">
            <v>87.6508026123047</v>
          </cell>
          <cell r="F117">
            <v>80.9141998291016</v>
          </cell>
          <cell r="G117">
            <v>66.6960754394531</v>
          </cell>
          <cell r="H117">
            <v>217.149841308594</v>
          </cell>
        </row>
        <row r="117">
          <cell r="J117">
            <v>10671.7279910229</v>
          </cell>
          <cell r="K117">
            <v>24.0000002712674</v>
          </cell>
        </row>
        <row r="118">
          <cell r="A118">
            <v>421</v>
          </cell>
        </row>
        <row r="118">
          <cell r="E118">
            <v>87.7937774658203</v>
          </cell>
          <cell r="F118">
            <v>81.0538711547852</v>
          </cell>
          <cell r="G118">
            <v>66.6806030273437</v>
          </cell>
          <cell r="H118">
            <v>196.435028076172</v>
          </cell>
        </row>
        <row r="118">
          <cell r="J118">
            <v>9896.18018235491</v>
          </cell>
          <cell r="K118">
            <v>23.3586139127943</v>
          </cell>
        </row>
        <row r="119">
          <cell r="A119">
            <v>422</v>
          </cell>
        </row>
        <row r="119">
          <cell r="E119">
            <v>150.063751220703</v>
          </cell>
          <cell r="F119">
            <v>80.8911437988281</v>
          </cell>
          <cell r="G119">
            <v>66.690185546875</v>
          </cell>
          <cell r="H119">
            <v>165.556533813477</v>
          </cell>
        </row>
        <row r="119">
          <cell r="J119">
            <v>9839.03936698737</v>
          </cell>
          <cell r="K119">
            <v>24.000000283983</v>
          </cell>
        </row>
        <row r="120">
          <cell r="A120">
            <v>423</v>
          </cell>
        </row>
        <row r="120">
          <cell r="E120">
            <v>54.9950828552246</v>
          </cell>
          <cell r="F120">
            <v>90.777214050293</v>
          </cell>
          <cell r="G120">
            <v>66.5659790039062</v>
          </cell>
          <cell r="H120">
            <v>165.419174194336</v>
          </cell>
        </row>
        <row r="120">
          <cell r="J120">
            <v>9736.87795064134</v>
          </cell>
          <cell r="K120">
            <v>24.0000002204047</v>
          </cell>
        </row>
        <row r="121">
          <cell r="A121">
            <v>424</v>
          </cell>
        </row>
        <row r="121">
          <cell r="E121">
            <v>157.155517578125</v>
          </cell>
          <cell r="F121">
            <v>111.916618347168</v>
          </cell>
          <cell r="G121">
            <v>66.5628433227539</v>
          </cell>
          <cell r="H121">
            <v>98.8019561767578</v>
          </cell>
        </row>
        <row r="121">
          <cell r="J121">
            <v>10802.5065398993</v>
          </cell>
          <cell r="K121">
            <v>24.0000003772312</v>
          </cell>
        </row>
        <row r="122">
          <cell r="A122">
            <v>425</v>
          </cell>
        </row>
        <row r="122">
          <cell r="E122">
            <v>287.828582763672</v>
          </cell>
          <cell r="F122">
            <v>113.687965393066</v>
          </cell>
          <cell r="G122">
            <v>66.6206512451172</v>
          </cell>
          <cell r="H122">
            <v>98.7439880371094</v>
          </cell>
        </row>
        <row r="122">
          <cell r="J122">
            <v>11328.8663316613</v>
          </cell>
          <cell r="K122">
            <v>24.0000002543132</v>
          </cell>
        </row>
        <row r="123">
          <cell r="A123">
            <v>426</v>
          </cell>
        </row>
        <row r="123">
          <cell r="E123">
            <v>285.969360351563</v>
          </cell>
          <cell r="F123">
            <v>191.478866577148</v>
          </cell>
          <cell r="G123">
            <v>66.5137481689453</v>
          </cell>
          <cell r="H123">
            <v>98.8575820922852</v>
          </cell>
        </row>
        <row r="123">
          <cell r="J123">
            <v>11076.8488409924</v>
          </cell>
          <cell r="K123">
            <v>24.000000283983</v>
          </cell>
        </row>
        <row r="124">
          <cell r="A124">
            <v>427</v>
          </cell>
        </row>
        <row r="124">
          <cell r="E124">
            <v>196.205261230469</v>
          </cell>
          <cell r="F124">
            <v>295.385681152344</v>
          </cell>
          <cell r="G124">
            <v>75.9390029907227</v>
          </cell>
          <cell r="H124">
            <v>99.2349548339844</v>
          </cell>
        </row>
        <row r="124">
          <cell r="J124">
            <v>10215.5405114134</v>
          </cell>
          <cell r="K124">
            <v>24.0000001398722</v>
          </cell>
        </row>
        <row r="125">
          <cell r="A125">
            <v>428</v>
          </cell>
        </row>
        <row r="125">
          <cell r="E125">
            <v>87.3011627197266</v>
          </cell>
          <cell r="F125">
            <v>93.4965362548828</v>
          </cell>
          <cell r="G125">
            <v>153.428924560547</v>
          </cell>
          <cell r="H125">
            <v>98.9525375366211</v>
          </cell>
        </row>
        <row r="125">
          <cell r="J125">
            <v>10011.4022997124</v>
          </cell>
          <cell r="K125">
            <v>23.9958358425564</v>
          </cell>
        </row>
        <row r="126">
          <cell r="A126">
            <v>429</v>
          </cell>
        </row>
        <row r="126">
          <cell r="E126">
            <v>87.159294128418</v>
          </cell>
          <cell r="F126">
            <v>93.4531173706055</v>
          </cell>
          <cell r="G126">
            <v>166.291427612305</v>
          </cell>
          <cell r="H126">
            <v>98.7102355957031</v>
          </cell>
        </row>
        <row r="126">
          <cell r="J126">
            <v>9828.49739484446</v>
          </cell>
          <cell r="K126">
            <v>24.0000002670288</v>
          </cell>
        </row>
        <row r="127">
          <cell r="A127">
            <v>430</v>
          </cell>
        </row>
        <row r="127">
          <cell r="E127">
            <v>86.933235168457</v>
          </cell>
          <cell r="F127">
            <v>93.7686920166016</v>
          </cell>
          <cell r="G127">
            <v>217.306182861328</v>
          </cell>
          <cell r="H127">
            <v>62.3576812744141</v>
          </cell>
        </row>
        <row r="127">
          <cell r="J127">
            <v>10059.5251680907</v>
          </cell>
          <cell r="K127">
            <v>24.0000003051758</v>
          </cell>
        </row>
        <row r="128">
          <cell r="A128">
            <v>501</v>
          </cell>
        </row>
        <row r="128">
          <cell r="E128">
            <v>86.9484481811523</v>
          </cell>
          <cell r="F128">
            <v>93.7042999267578</v>
          </cell>
          <cell r="G128">
            <v>133.252502441406</v>
          </cell>
          <cell r="H128">
            <v>66.8547286987305</v>
          </cell>
        </row>
        <row r="128">
          <cell r="J128">
            <v>10487.8005417022</v>
          </cell>
          <cell r="K128">
            <v>24.0000002331204</v>
          </cell>
        </row>
        <row r="129">
          <cell r="A129">
            <v>502</v>
          </cell>
        </row>
        <row r="129">
          <cell r="E129">
            <v>87.4139709472656</v>
          </cell>
          <cell r="F129">
            <v>93.6976013183594</v>
          </cell>
          <cell r="G129">
            <v>218.034774780273</v>
          </cell>
          <cell r="H129">
            <v>66.6249847412109</v>
          </cell>
        </row>
        <row r="129">
          <cell r="J129">
            <v>10194.0502896019</v>
          </cell>
          <cell r="K129">
            <v>24.0000002543132</v>
          </cell>
        </row>
        <row r="130">
          <cell r="A130">
            <v>503</v>
          </cell>
        </row>
        <row r="130">
          <cell r="E130">
            <v>87.4312362670898</v>
          </cell>
          <cell r="F130">
            <v>93.7428207397461</v>
          </cell>
          <cell r="G130">
            <v>297.042510986328</v>
          </cell>
          <cell r="H130">
            <v>66.8010940551758</v>
          </cell>
        </row>
        <row r="130">
          <cell r="J130">
            <v>9636.01221928959</v>
          </cell>
          <cell r="K130">
            <v>24.0000002204047</v>
          </cell>
        </row>
        <row r="131">
          <cell r="A131">
            <v>504</v>
          </cell>
        </row>
        <row r="131">
          <cell r="E131">
            <v>99.6323699951172</v>
          </cell>
          <cell r="F131">
            <v>93.613655090332</v>
          </cell>
          <cell r="G131">
            <v>105.028411865234</v>
          </cell>
          <cell r="H131">
            <v>66.8575897216797</v>
          </cell>
        </row>
        <row r="131">
          <cell r="J131">
            <v>9718.62980757052</v>
          </cell>
          <cell r="K131">
            <v>24.0000002076891</v>
          </cell>
        </row>
        <row r="132">
          <cell r="A132">
            <v>505</v>
          </cell>
        </row>
        <row r="132">
          <cell r="E132">
            <v>210.893432617187</v>
          </cell>
          <cell r="F132">
            <v>93.6109085083008</v>
          </cell>
          <cell r="G132">
            <v>104.989517211914</v>
          </cell>
          <cell r="H132">
            <v>66.8288803100586</v>
          </cell>
        </row>
        <row r="132">
          <cell r="J132">
            <v>9832.73201108969</v>
          </cell>
          <cell r="K132">
            <v>23.9927766418457</v>
          </cell>
        </row>
        <row r="133">
          <cell r="A133">
            <v>506</v>
          </cell>
        </row>
        <row r="133">
          <cell r="E133">
            <v>162.040664672852</v>
          </cell>
          <cell r="F133">
            <v>93.7485504150391</v>
          </cell>
          <cell r="G133">
            <v>121.842506408691</v>
          </cell>
          <cell r="H133">
            <v>76.5246505737305</v>
          </cell>
        </row>
        <row r="133">
          <cell r="J133">
            <v>9468.80037140528</v>
          </cell>
          <cell r="K133">
            <v>24.0000001822578</v>
          </cell>
        </row>
        <row r="134">
          <cell r="A134">
            <v>507</v>
          </cell>
        </row>
        <row r="134">
          <cell r="E134">
            <v>162.086456298828</v>
          </cell>
          <cell r="F134">
            <v>93.9149856567383</v>
          </cell>
          <cell r="G134">
            <v>97.2028961181641</v>
          </cell>
          <cell r="H134">
            <v>76.6273498535156</v>
          </cell>
        </row>
        <row r="134">
          <cell r="J134">
            <v>9384.25107860951</v>
          </cell>
          <cell r="K134">
            <v>24.0000002755059</v>
          </cell>
        </row>
        <row r="135">
          <cell r="A135">
            <v>508</v>
          </cell>
        </row>
        <row r="135">
          <cell r="E135">
            <v>161.86540222168</v>
          </cell>
          <cell r="F135">
            <v>93.7302551269531</v>
          </cell>
          <cell r="G135">
            <v>174.282135009766</v>
          </cell>
          <cell r="H135">
            <v>76.6393890380859</v>
          </cell>
        </row>
        <row r="135">
          <cell r="J135">
            <v>9249.44678497381</v>
          </cell>
          <cell r="K135">
            <v>24.0000002076891</v>
          </cell>
        </row>
        <row r="136">
          <cell r="A136">
            <v>509</v>
          </cell>
        </row>
        <row r="136">
          <cell r="E136">
            <v>161.795883178711</v>
          </cell>
          <cell r="F136">
            <v>93.6666107177734</v>
          </cell>
          <cell r="G136">
            <v>251.169937133789</v>
          </cell>
          <cell r="H136">
            <v>76.5735702514648</v>
          </cell>
        </row>
        <row r="136">
          <cell r="J136">
            <v>9329.59014174806</v>
          </cell>
          <cell r="K136">
            <v>24.000000245836</v>
          </cell>
        </row>
        <row r="137">
          <cell r="A137">
            <v>510</v>
          </cell>
        </row>
        <row r="137">
          <cell r="E137">
            <v>119.793525695801</v>
          </cell>
          <cell r="F137">
            <v>93.4235458374023</v>
          </cell>
          <cell r="G137">
            <v>327.155944824219</v>
          </cell>
          <cell r="H137">
            <v>76.5623092651367</v>
          </cell>
        </row>
        <row r="137">
          <cell r="J137">
            <v>9307.14903978162</v>
          </cell>
          <cell r="K137">
            <v>24.0000002415975</v>
          </cell>
        </row>
        <row r="138">
          <cell r="A138">
            <v>511</v>
          </cell>
        </row>
        <row r="138">
          <cell r="E138">
            <v>50.062385559082</v>
          </cell>
          <cell r="F138">
            <v>93.5168685913086</v>
          </cell>
          <cell r="G138">
            <v>273.8154296875</v>
          </cell>
          <cell r="H138">
            <v>76.5793609619141</v>
          </cell>
        </row>
        <row r="138">
          <cell r="J138">
            <v>9282.0236247043</v>
          </cell>
          <cell r="K138">
            <v>24.0000002034505</v>
          </cell>
        </row>
        <row r="139">
          <cell r="A139">
            <v>512</v>
          </cell>
        </row>
        <row r="139">
          <cell r="E139">
            <v>123.732048034668</v>
          </cell>
          <cell r="F139">
            <v>93.4194564819336</v>
          </cell>
          <cell r="G139">
            <v>149.366989135742</v>
          </cell>
          <cell r="H139">
            <v>76.3728103637695</v>
          </cell>
        </row>
        <row r="139">
          <cell r="J139">
            <v>9152.72303919006</v>
          </cell>
          <cell r="K139">
            <v>23.7327804014418</v>
          </cell>
        </row>
        <row r="140">
          <cell r="A140">
            <v>513</v>
          </cell>
        </row>
        <row r="140">
          <cell r="E140">
            <v>235.69026184082</v>
          </cell>
          <cell r="F140">
            <v>93.4902038574219</v>
          </cell>
          <cell r="G140">
            <v>82.2461471557617</v>
          </cell>
          <cell r="H140">
            <v>76.3018569946289</v>
          </cell>
        </row>
        <row r="140">
          <cell r="J140">
            <v>9782.92832402454</v>
          </cell>
          <cell r="K140">
            <v>23.9819432449341</v>
          </cell>
        </row>
        <row r="141">
          <cell r="A141">
            <v>514</v>
          </cell>
        </row>
        <row r="141">
          <cell r="E141">
            <v>84.6094512939453</v>
          </cell>
          <cell r="F141">
            <v>93.3697280883789</v>
          </cell>
          <cell r="G141">
            <v>93.8944931030273</v>
          </cell>
          <cell r="H141">
            <v>76.1716079711914</v>
          </cell>
        </row>
        <row r="141">
          <cell r="J141">
            <v>9912.70937458725</v>
          </cell>
          <cell r="K141">
            <v>24.0000002882216</v>
          </cell>
        </row>
        <row r="142">
          <cell r="A142">
            <v>515</v>
          </cell>
        </row>
        <row r="142">
          <cell r="E142">
            <v>84.3526077270508</v>
          </cell>
          <cell r="F142">
            <v>93.5014801025391</v>
          </cell>
          <cell r="G142">
            <v>137.858963012695</v>
          </cell>
          <cell r="H142">
            <v>76.2797927856445</v>
          </cell>
        </row>
        <row r="142">
          <cell r="J142">
            <v>9440.66377524365</v>
          </cell>
          <cell r="K142">
            <v>24.000000199212</v>
          </cell>
        </row>
        <row r="143">
          <cell r="A143">
            <v>516</v>
          </cell>
        </row>
        <row r="143">
          <cell r="E143">
            <v>84.6232833862305</v>
          </cell>
          <cell r="F143">
            <v>93.3727188110352</v>
          </cell>
          <cell r="G143">
            <v>216.544998168945</v>
          </cell>
          <cell r="H143">
            <v>76.2974624633789</v>
          </cell>
        </row>
        <row r="143">
          <cell r="J143">
            <v>9526.16540277634</v>
          </cell>
          <cell r="K143">
            <v>24.00000032213</v>
          </cell>
        </row>
        <row r="144">
          <cell r="A144">
            <v>517</v>
          </cell>
        </row>
        <row r="144">
          <cell r="E144">
            <v>84.6148223876953</v>
          </cell>
          <cell r="F144">
            <v>93.2859039306641</v>
          </cell>
          <cell r="G144">
            <v>231.81852722168</v>
          </cell>
          <cell r="H144">
            <v>76.2252883911133</v>
          </cell>
        </row>
        <row r="144">
          <cell r="J144">
            <v>9640.37617395596</v>
          </cell>
          <cell r="K144">
            <v>24.0000002585517</v>
          </cell>
        </row>
        <row r="145">
          <cell r="A145">
            <v>518</v>
          </cell>
        </row>
        <row r="145">
          <cell r="E145">
            <v>84.6662521362305</v>
          </cell>
          <cell r="F145">
            <v>93.6008987426758</v>
          </cell>
          <cell r="G145">
            <v>65.045654296875</v>
          </cell>
          <cell r="H145">
            <v>57.5103416442871</v>
          </cell>
        </row>
        <row r="145">
          <cell r="J145">
            <v>9617.69612615625</v>
          </cell>
          <cell r="K145">
            <v>23.451109046936</v>
          </cell>
        </row>
        <row r="146">
          <cell r="A146">
            <v>519</v>
          </cell>
        </row>
        <row r="146">
          <cell r="E146">
            <v>84.9117965698242</v>
          </cell>
          <cell r="F146">
            <v>93.2435150146484</v>
          </cell>
          <cell r="G146">
            <v>79.2008056640625</v>
          </cell>
          <cell r="H146">
            <v>66.582878112793</v>
          </cell>
        </row>
        <row r="146">
          <cell r="J146">
            <v>9261.46992081344</v>
          </cell>
          <cell r="K146">
            <v>23.994167497423</v>
          </cell>
        </row>
        <row r="147">
          <cell r="A147">
            <v>520</v>
          </cell>
        </row>
        <row r="147">
          <cell r="E147">
            <v>84.7137680053711</v>
          </cell>
          <cell r="F147">
            <v>93.4122695922852</v>
          </cell>
          <cell r="G147">
            <v>86.9951705932617</v>
          </cell>
          <cell r="H147">
            <v>66.363037109375</v>
          </cell>
        </row>
        <row r="147">
          <cell r="J147">
            <v>8985.8006355519</v>
          </cell>
          <cell r="K147">
            <v>24.0000001822578</v>
          </cell>
        </row>
        <row r="148">
          <cell r="A148">
            <v>521</v>
          </cell>
        </row>
        <row r="148">
          <cell r="E148">
            <v>84.8395233154297</v>
          </cell>
          <cell r="F148">
            <v>93.6611557006836</v>
          </cell>
          <cell r="G148">
            <v>34.5461883544922</v>
          </cell>
          <cell r="H148">
            <v>21.1952037811279</v>
          </cell>
        </row>
        <row r="148">
          <cell r="J148">
            <v>9548.79304199452</v>
          </cell>
          <cell r="K148">
            <v>24.0000002331204</v>
          </cell>
        </row>
        <row r="149">
          <cell r="A149">
            <v>522</v>
          </cell>
        </row>
        <row r="149">
          <cell r="E149">
            <v>84.7830123901367</v>
          </cell>
          <cell r="F149">
            <v>46.6194458007813</v>
          </cell>
          <cell r="G149">
            <v>123.168716430664</v>
          </cell>
          <cell r="H149">
            <v>21.1879024505615</v>
          </cell>
        </row>
        <row r="149">
          <cell r="J149">
            <v>10869.138023488</v>
          </cell>
          <cell r="K149">
            <v>24.0000003051758</v>
          </cell>
        </row>
        <row r="150">
          <cell r="A150">
            <v>523</v>
          </cell>
        </row>
        <row r="150">
          <cell r="E150">
            <v>85.0559539794922</v>
          </cell>
          <cell r="F150">
            <v>46.5049324035645</v>
          </cell>
          <cell r="G150">
            <v>212.689636230469</v>
          </cell>
          <cell r="H150">
            <v>21.3879795074463</v>
          </cell>
        </row>
        <row r="150">
          <cell r="J150">
            <v>10784.1478350646</v>
          </cell>
          <cell r="K150">
            <v>24.000000199212</v>
          </cell>
        </row>
        <row r="151">
          <cell r="A151">
            <v>524</v>
          </cell>
        </row>
        <row r="151">
          <cell r="E151">
            <v>84.7670745849609</v>
          </cell>
          <cell r="F151">
            <v>122.835433959961</v>
          </cell>
          <cell r="G151">
            <v>240.683364868164</v>
          </cell>
          <cell r="H151">
            <v>21.2468433380127</v>
          </cell>
        </row>
        <row r="151">
          <cell r="J151">
            <v>9829.7876809897</v>
          </cell>
          <cell r="K151">
            <v>24.000000283983</v>
          </cell>
        </row>
        <row r="152">
          <cell r="A152">
            <v>525</v>
          </cell>
        </row>
        <row r="152">
          <cell r="E152">
            <v>85.0718841552734</v>
          </cell>
          <cell r="F152">
            <v>229.679550170898</v>
          </cell>
          <cell r="G152">
            <v>157.967803955078</v>
          </cell>
          <cell r="H152">
            <v>21.2501754760742</v>
          </cell>
        </row>
        <row r="152">
          <cell r="J152">
            <v>9278.69285754276</v>
          </cell>
          <cell r="K152">
            <v>24.0000002373589</v>
          </cell>
        </row>
        <row r="153">
          <cell r="A153">
            <v>526</v>
          </cell>
        </row>
        <row r="153">
          <cell r="E153">
            <v>87.702507019043</v>
          </cell>
          <cell r="F153">
            <v>280.772521972656</v>
          </cell>
          <cell r="G153">
            <v>112.536636352539</v>
          </cell>
          <cell r="H153">
            <v>60.7504234313965</v>
          </cell>
        </row>
        <row r="153">
          <cell r="J153">
            <v>9811.05314531054</v>
          </cell>
          <cell r="K153">
            <v>23.9961090766059</v>
          </cell>
        </row>
        <row r="154">
          <cell r="A154">
            <v>527</v>
          </cell>
        </row>
        <row r="154">
          <cell r="E154">
            <v>87.7099075317383</v>
          </cell>
          <cell r="F154">
            <v>237.090270996094</v>
          </cell>
          <cell r="G154">
            <v>112.628700256348</v>
          </cell>
          <cell r="H154">
            <v>139.330154418945</v>
          </cell>
        </row>
        <row r="154">
          <cell r="J154">
            <v>9613.45386126076</v>
          </cell>
          <cell r="K154">
            <v>24.0000002415975</v>
          </cell>
        </row>
        <row r="155">
          <cell r="A155">
            <v>528</v>
          </cell>
        </row>
        <row r="155">
          <cell r="E155">
            <v>87.6974945068359</v>
          </cell>
          <cell r="F155">
            <v>188.594619750977</v>
          </cell>
          <cell r="G155">
            <v>112.624084472656</v>
          </cell>
          <cell r="H155">
            <v>218.309768676758</v>
          </cell>
        </row>
        <row r="155">
          <cell r="J155">
            <v>9557.23358254049</v>
          </cell>
          <cell r="K155">
            <v>24.0000002585517</v>
          </cell>
        </row>
        <row r="156">
          <cell r="A156">
            <v>529</v>
          </cell>
        </row>
        <row r="156">
          <cell r="E156">
            <v>87.8079299926758</v>
          </cell>
          <cell r="F156">
            <v>188.278228759766</v>
          </cell>
          <cell r="G156">
            <v>112.597587585449</v>
          </cell>
          <cell r="H156">
            <v>297.991363525391</v>
          </cell>
        </row>
        <row r="156">
          <cell r="J156">
            <v>9666.74546050896</v>
          </cell>
          <cell r="K156">
            <v>22.6272430080838</v>
          </cell>
        </row>
        <row r="157">
          <cell r="A157">
            <v>530</v>
          </cell>
        </row>
        <row r="157">
          <cell r="E157">
            <v>87.5507736206055</v>
          </cell>
          <cell r="F157">
            <v>188.02214050293</v>
          </cell>
          <cell r="G157">
            <v>112.537986755371</v>
          </cell>
          <cell r="H157">
            <v>375.777526855469</v>
          </cell>
        </row>
        <row r="157">
          <cell r="J157">
            <v>9471.15324771727</v>
          </cell>
          <cell r="K157">
            <v>24.0000001568264</v>
          </cell>
        </row>
        <row r="158">
          <cell r="A158">
            <v>531</v>
          </cell>
        </row>
        <row r="158">
          <cell r="E158">
            <v>87.3392105102539</v>
          </cell>
          <cell r="F158">
            <v>144.069213867187</v>
          </cell>
          <cell r="G158">
            <v>112.474624633789</v>
          </cell>
          <cell r="H158">
            <v>452.346069335938</v>
          </cell>
        </row>
        <row r="158">
          <cell r="J158">
            <v>9324.64131261071</v>
          </cell>
          <cell r="K158">
            <v>24.0000001907349</v>
          </cell>
        </row>
        <row r="159">
          <cell r="A159">
            <v>601</v>
          </cell>
        </row>
        <row r="159">
          <cell r="E159">
            <v>151.303024291992</v>
          </cell>
          <cell r="F159">
            <v>94.6939239501953</v>
          </cell>
          <cell r="G159">
            <v>112.413993835449</v>
          </cell>
          <cell r="H159">
            <v>415.059783935547</v>
          </cell>
        </row>
        <row r="159">
          <cell r="J159">
            <v>9485.21998802501</v>
          </cell>
          <cell r="K159">
            <v>24.0000002246433</v>
          </cell>
        </row>
        <row r="160">
          <cell r="A160">
            <v>602</v>
          </cell>
        </row>
        <row r="160">
          <cell r="E160">
            <v>261.568145751953</v>
          </cell>
          <cell r="F160">
            <v>94.5811462402344</v>
          </cell>
          <cell r="G160">
            <v>112.245307922363</v>
          </cell>
          <cell r="H160">
            <v>167.743194580078</v>
          </cell>
        </row>
        <row r="160">
          <cell r="J160">
            <v>9618.84075745698</v>
          </cell>
          <cell r="K160">
            <v>23.9955585140652</v>
          </cell>
        </row>
        <row r="161">
          <cell r="A161">
            <v>603</v>
          </cell>
        </row>
        <row r="161">
          <cell r="E161">
            <v>266.571624755859</v>
          </cell>
          <cell r="F161">
            <v>196.782852172852</v>
          </cell>
          <cell r="G161">
            <v>112.303421020508</v>
          </cell>
          <cell r="H161">
            <v>134.348663330078</v>
          </cell>
        </row>
        <row r="161">
          <cell r="J161">
            <v>9475.2473603732</v>
          </cell>
          <cell r="K161">
            <v>24.0000002373589</v>
          </cell>
        </row>
        <row r="162">
          <cell r="A162">
            <v>604</v>
          </cell>
        </row>
        <row r="162">
          <cell r="E162">
            <v>66.5623474121094</v>
          </cell>
          <cell r="F162">
            <v>208.048599243164</v>
          </cell>
          <cell r="G162">
            <v>112.290283203125</v>
          </cell>
          <cell r="H162">
            <v>101.60701751709</v>
          </cell>
        </row>
        <row r="162">
          <cell r="J162">
            <v>9178.84384614682</v>
          </cell>
          <cell r="K162">
            <v>24.0000002712674</v>
          </cell>
        </row>
        <row r="163">
          <cell r="A163">
            <v>605</v>
          </cell>
        </row>
        <row r="163">
          <cell r="E163">
            <v>66.5191268920898</v>
          </cell>
          <cell r="F163">
            <v>295.833343505859</v>
          </cell>
          <cell r="G163">
            <v>127.497741699219</v>
          </cell>
          <cell r="H163">
            <v>80.160758972168</v>
          </cell>
        </row>
        <row r="163">
          <cell r="J163">
            <v>9439.05082762459</v>
          </cell>
          <cell r="K163">
            <v>24.0000001695421</v>
          </cell>
        </row>
        <row r="164">
          <cell r="A164">
            <v>606</v>
          </cell>
        </row>
        <row r="164">
          <cell r="E164">
            <v>74.6111679077148</v>
          </cell>
          <cell r="F164">
            <v>95.1310424804687</v>
          </cell>
          <cell r="G164">
            <v>195.562896728516</v>
          </cell>
          <cell r="H164">
            <v>80.3677825927734</v>
          </cell>
        </row>
        <row r="164">
          <cell r="J164">
            <v>9332.91450207519</v>
          </cell>
          <cell r="K164">
            <v>24.0000001822578</v>
          </cell>
        </row>
        <row r="165">
          <cell r="A165">
            <v>607</v>
          </cell>
        </row>
        <row r="165">
          <cell r="E165">
            <v>182.43962097168</v>
          </cell>
          <cell r="F165">
            <v>94.5169372558594</v>
          </cell>
          <cell r="G165">
            <v>78.1585693359375</v>
          </cell>
          <cell r="H165">
            <v>80.3517608642578</v>
          </cell>
        </row>
        <row r="165">
          <cell r="J165">
            <v>9481.36099679317</v>
          </cell>
          <cell r="K165">
            <v>24.0000002034505</v>
          </cell>
        </row>
        <row r="166">
          <cell r="A166">
            <v>608</v>
          </cell>
        </row>
        <row r="166">
          <cell r="E166">
            <v>271.811340332031</v>
          </cell>
          <cell r="F166">
            <v>94.60595703125</v>
          </cell>
          <cell r="G166">
            <v>78.1027297973633</v>
          </cell>
          <cell r="H166">
            <v>90.9329299926758</v>
          </cell>
        </row>
        <row r="166">
          <cell r="J166">
            <v>9193.73932395439</v>
          </cell>
          <cell r="K166">
            <v>24.0000002331204</v>
          </cell>
        </row>
        <row r="167">
          <cell r="A167">
            <v>609</v>
          </cell>
        </row>
        <row r="167">
          <cell r="E167">
            <v>179.045715332031</v>
          </cell>
          <cell r="F167">
            <v>94.5410537719727</v>
          </cell>
          <cell r="G167">
            <v>78.1715240478516</v>
          </cell>
          <cell r="H167">
            <v>165.302963256836</v>
          </cell>
        </row>
        <row r="167">
          <cell r="J167">
            <v>9019.06026503816</v>
          </cell>
          <cell r="K167">
            <v>23.9966680102878</v>
          </cell>
        </row>
        <row r="168">
          <cell r="A168">
            <v>610</v>
          </cell>
        </row>
        <row r="168">
          <cell r="E168">
            <v>178.401184082031</v>
          </cell>
          <cell r="F168">
            <v>94.1545028686523</v>
          </cell>
          <cell r="G168">
            <v>78.1011505126953</v>
          </cell>
          <cell r="H168">
            <v>242.23991394043</v>
          </cell>
        </row>
        <row r="168">
          <cell r="J168">
            <v>9347.01319774946</v>
          </cell>
          <cell r="K168">
            <v>24.0000002204047</v>
          </cell>
        </row>
        <row r="169">
          <cell r="A169">
            <v>611</v>
          </cell>
        </row>
        <row r="169">
          <cell r="E169">
            <v>88.6071853637695</v>
          </cell>
          <cell r="F169">
            <v>94.3396682739258</v>
          </cell>
          <cell r="G169">
            <v>78.111701965332</v>
          </cell>
          <cell r="H169">
            <v>173.99739074707</v>
          </cell>
        </row>
        <row r="169">
          <cell r="J169">
            <v>9311.77614827589</v>
          </cell>
          <cell r="K169">
            <v>24.0000002034505</v>
          </cell>
        </row>
        <row r="170">
          <cell r="A170">
            <v>612</v>
          </cell>
        </row>
        <row r="170">
          <cell r="E170">
            <v>88.854362487793</v>
          </cell>
          <cell r="F170">
            <v>94.39208984375</v>
          </cell>
          <cell r="G170">
            <v>78.2280960083008</v>
          </cell>
          <cell r="H170">
            <v>250.035888671875</v>
          </cell>
        </row>
        <row r="170">
          <cell r="J170">
            <v>9223.99437192471</v>
          </cell>
          <cell r="K170">
            <v>24.0000002712674</v>
          </cell>
        </row>
        <row r="171">
          <cell r="A171">
            <v>613</v>
          </cell>
        </row>
        <row r="171">
          <cell r="E171">
            <v>88.4971160888672</v>
          </cell>
          <cell r="F171">
            <v>122.816184997559</v>
          </cell>
          <cell r="G171">
            <v>78.0090255737305</v>
          </cell>
          <cell r="H171">
            <v>270.65625</v>
          </cell>
        </row>
        <row r="171">
          <cell r="J171">
            <v>9138.40939020361</v>
          </cell>
          <cell r="K171">
            <v>24.0000001525879</v>
          </cell>
        </row>
        <row r="172">
          <cell r="A172">
            <v>614</v>
          </cell>
        </row>
        <row r="172">
          <cell r="E172">
            <v>88.3749084472656</v>
          </cell>
          <cell r="F172">
            <v>231.676956176758</v>
          </cell>
          <cell r="G172">
            <v>78.0247344970703</v>
          </cell>
          <cell r="H172">
            <v>238.127059936523</v>
          </cell>
        </row>
        <row r="172">
          <cell r="J172">
            <v>9442.82392879452</v>
          </cell>
          <cell r="K172">
            <v>24.0000001864963</v>
          </cell>
        </row>
        <row r="173">
          <cell r="A173">
            <v>615</v>
          </cell>
        </row>
        <row r="173">
          <cell r="E173">
            <v>151.485397338867</v>
          </cell>
          <cell r="F173">
            <v>286.676177978516</v>
          </cell>
          <cell r="G173">
            <v>77.9800720214844</v>
          </cell>
          <cell r="H173">
            <v>77.6963043212891</v>
          </cell>
        </row>
        <row r="173">
          <cell r="J173">
            <v>10595.8465609524</v>
          </cell>
          <cell r="K173">
            <v>24.0000001907349</v>
          </cell>
        </row>
        <row r="174">
          <cell r="A174">
            <v>616</v>
          </cell>
        </row>
        <row r="174">
          <cell r="E174">
            <v>297.533264160156</v>
          </cell>
          <cell r="F174">
            <v>203.429489135742</v>
          </cell>
          <cell r="G174">
            <v>78.0914764404297</v>
          </cell>
          <cell r="H174">
            <v>88.7346572875977</v>
          </cell>
        </row>
        <row r="174">
          <cell r="J174">
            <v>14017.8324150606</v>
          </cell>
          <cell r="K174">
            <v>23.9938901774089</v>
          </cell>
        </row>
        <row r="175">
          <cell r="A175">
            <v>617</v>
          </cell>
        </row>
        <row r="175">
          <cell r="E175">
            <v>297.295776367188</v>
          </cell>
          <cell r="F175">
            <v>158.267959594727</v>
          </cell>
          <cell r="G175">
            <v>78.1203079223633</v>
          </cell>
          <cell r="H175">
            <v>199.134918212891</v>
          </cell>
        </row>
        <row r="175">
          <cell r="J175">
            <v>13291.7051606571</v>
          </cell>
          <cell r="K175">
            <v>24.000000161065</v>
          </cell>
        </row>
        <row r="176">
          <cell r="A176">
            <v>618</v>
          </cell>
        </row>
        <row r="176">
          <cell r="E176">
            <v>297.135314941406</v>
          </cell>
          <cell r="F176">
            <v>110.169792175293</v>
          </cell>
          <cell r="G176">
            <v>78.1586761474609</v>
          </cell>
          <cell r="H176">
            <v>301.842742919922</v>
          </cell>
        </row>
        <row r="176">
          <cell r="J176">
            <v>12486.4471957763</v>
          </cell>
          <cell r="K176">
            <v>24.0000001907349</v>
          </cell>
        </row>
        <row r="177">
          <cell r="A177">
            <v>619</v>
          </cell>
        </row>
        <row r="177">
          <cell r="E177">
            <v>297.172576904297</v>
          </cell>
          <cell r="F177">
            <v>110.284973144531</v>
          </cell>
          <cell r="G177">
            <v>78.0133743286133</v>
          </cell>
          <cell r="H177">
            <v>392.270599365234</v>
          </cell>
        </row>
        <row r="177">
          <cell r="J177">
            <v>10991.6576532347</v>
          </cell>
          <cell r="K177">
            <v>24.0000002034505</v>
          </cell>
        </row>
        <row r="178">
          <cell r="A178">
            <v>620</v>
          </cell>
        </row>
        <row r="178">
          <cell r="E178">
            <v>296.945343017578</v>
          </cell>
          <cell r="F178">
            <v>110.352592468262</v>
          </cell>
          <cell r="G178">
            <v>78.0466842651367</v>
          </cell>
          <cell r="H178">
            <v>181.556167602539</v>
          </cell>
        </row>
        <row r="178">
          <cell r="J178">
            <v>9767.80527976349</v>
          </cell>
          <cell r="K178">
            <v>24.0000002415975</v>
          </cell>
        </row>
        <row r="179">
          <cell r="A179">
            <v>621</v>
          </cell>
        </row>
        <row r="179">
          <cell r="E179">
            <v>296.683288574219</v>
          </cell>
          <cell r="F179">
            <v>110.322395324707</v>
          </cell>
          <cell r="G179">
            <v>78.0576324462891</v>
          </cell>
          <cell r="H179">
            <v>259.385894775391</v>
          </cell>
        </row>
        <row r="179">
          <cell r="J179">
            <v>9346.13719075193</v>
          </cell>
          <cell r="K179">
            <v>24.0000002288818</v>
          </cell>
        </row>
        <row r="180">
          <cell r="A180">
            <v>622</v>
          </cell>
        </row>
        <row r="180">
          <cell r="E180">
            <v>200.22785949707</v>
          </cell>
          <cell r="F180">
            <v>86.9030456542969</v>
          </cell>
          <cell r="G180">
            <v>77.9573593139648</v>
          </cell>
          <cell r="H180">
            <v>342.56396484375</v>
          </cell>
        </row>
        <row r="180">
          <cell r="J180">
            <v>10150.9087721068</v>
          </cell>
          <cell r="K180">
            <v>23.8305536100599</v>
          </cell>
        </row>
        <row r="181">
          <cell r="A181">
            <v>623</v>
          </cell>
        </row>
        <row r="181">
          <cell r="E181">
            <v>107.883239746094</v>
          </cell>
          <cell r="F181">
            <v>105.98461151123</v>
          </cell>
          <cell r="G181">
            <v>78.0046463012695</v>
          </cell>
          <cell r="H181">
            <v>409.911407470703</v>
          </cell>
        </row>
        <row r="181">
          <cell r="J181">
            <v>9917.34896865993</v>
          </cell>
          <cell r="K181">
            <v>23.9961133151584</v>
          </cell>
        </row>
        <row r="182">
          <cell r="A182">
            <v>624</v>
          </cell>
        </row>
        <row r="182">
          <cell r="E182">
            <v>108.078323364258</v>
          </cell>
          <cell r="F182">
            <v>225.830383300781</v>
          </cell>
          <cell r="G182">
            <v>78.132942199707</v>
          </cell>
          <cell r="H182">
            <v>375.948364257813</v>
          </cell>
        </row>
        <row r="182">
          <cell r="J182">
            <v>10418.4808488646</v>
          </cell>
          <cell r="K182">
            <v>24.0000002373589</v>
          </cell>
        </row>
        <row r="183">
          <cell r="A183">
            <v>625</v>
          </cell>
        </row>
        <row r="183">
          <cell r="E183">
            <v>159.832611083984</v>
          </cell>
          <cell r="F183">
            <v>289.720245361328</v>
          </cell>
          <cell r="G183">
            <v>78.1118469238281</v>
          </cell>
          <cell r="H183">
            <v>375.741058349609</v>
          </cell>
        </row>
        <row r="183">
          <cell r="J183">
            <v>10348.0018884414</v>
          </cell>
          <cell r="K183">
            <v>24.000000199212</v>
          </cell>
        </row>
        <row r="184">
          <cell r="A184">
            <v>626</v>
          </cell>
        </row>
        <row r="184">
          <cell r="E184">
            <v>273.203887939453</v>
          </cell>
          <cell r="F184">
            <v>289.939147949219</v>
          </cell>
          <cell r="G184">
            <v>78.116584777832</v>
          </cell>
          <cell r="H184">
            <v>375.756561279297</v>
          </cell>
        </row>
        <row r="184">
          <cell r="J184">
            <v>9953.66420810583</v>
          </cell>
          <cell r="K184">
            <v>24.000000199212</v>
          </cell>
        </row>
        <row r="185">
          <cell r="A185">
            <v>627</v>
          </cell>
        </row>
        <row r="185">
          <cell r="E185">
            <v>87.9720840454102</v>
          </cell>
          <cell r="F185">
            <v>89.2847900390625</v>
          </cell>
          <cell r="G185">
            <v>78.1288604736328</v>
          </cell>
          <cell r="H185">
            <v>444.945465087891</v>
          </cell>
        </row>
        <row r="185">
          <cell r="J185">
            <v>9778.80564774045</v>
          </cell>
          <cell r="K185">
            <v>23.9947222137451</v>
          </cell>
        </row>
        <row r="186">
          <cell r="A186">
            <v>628</v>
          </cell>
        </row>
        <row r="186">
          <cell r="E186">
            <v>88.638542175293</v>
          </cell>
          <cell r="F186">
            <v>133.632720947266</v>
          </cell>
          <cell r="G186">
            <v>78.1392974853516</v>
          </cell>
          <cell r="H186">
            <v>458.591918945313</v>
          </cell>
        </row>
        <row r="186">
          <cell r="J186">
            <v>9625.81671132607</v>
          </cell>
          <cell r="K186">
            <v>24.0000002034505</v>
          </cell>
        </row>
        <row r="187">
          <cell r="A187">
            <v>629</v>
          </cell>
        </row>
        <row r="187">
          <cell r="E187">
            <v>88.4556198120117</v>
          </cell>
          <cell r="F187">
            <v>244.056121826172</v>
          </cell>
          <cell r="G187">
            <v>78.0968551635742</v>
          </cell>
          <cell r="H187">
            <v>424.460296630859</v>
          </cell>
        </row>
        <row r="187">
          <cell r="J187">
            <v>9722.29115165642</v>
          </cell>
          <cell r="K187">
            <v>24.0000001695421</v>
          </cell>
        </row>
        <row r="188">
          <cell r="A188">
            <v>630</v>
          </cell>
        </row>
        <row r="188">
          <cell r="E188">
            <v>161.492980957031</v>
          </cell>
          <cell r="F188">
            <v>290.591156005859</v>
          </cell>
          <cell r="G188">
            <v>78.0046234130859</v>
          </cell>
          <cell r="H188">
            <v>266.831176757813</v>
          </cell>
        </row>
        <row r="188">
          <cell r="J188">
            <v>10619.9214450603</v>
          </cell>
          <cell r="K188">
            <v>23.9949997202555</v>
          </cell>
        </row>
        <row r="189">
          <cell r="A189">
            <v>701</v>
          </cell>
        </row>
        <row r="189">
          <cell r="E189">
            <v>167.654388427734</v>
          </cell>
          <cell r="F189">
            <v>290.732818603516</v>
          </cell>
          <cell r="G189">
            <v>156.429489135742</v>
          </cell>
          <cell r="H189">
            <v>173.665298461914</v>
          </cell>
        </row>
        <row r="189">
          <cell r="J189">
            <v>9983.39663638676</v>
          </cell>
          <cell r="K189">
            <v>24.0000001780192</v>
          </cell>
        </row>
        <row r="190">
          <cell r="A190">
            <v>702</v>
          </cell>
        </row>
        <row r="190">
          <cell r="E190">
            <v>74.9075317382812</v>
          </cell>
          <cell r="F190">
            <v>242.850784301758</v>
          </cell>
          <cell r="G190">
            <v>234.980926513672</v>
          </cell>
          <cell r="H190">
            <v>173.510482788086</v>
          </cell>
        </row>
        <row r="190">
          <cell r="J190">
            <v>9527.40889728909</v>
          </cell>
          <cell r="K190">
            <v>24.0000002204047</v>
          </cell>
        </row>
        <row r="191">
          <cell r="A191">
            <v>703</v>
          </cell>
        </row>
        <row r="191">
          <cell r="E191">
            <v>74.8970108032227</v>
          </cell>
          <cell r="F191">
            <v>49.9006462097168</v>
          </cell>
          <cell r="G191">
            <v>312.60302734375</v>
          </cell>
          <cell r="H191">
            <v>173.487930297852</v>
          </cell>
        </row>
        <row r="191">
          <cell r="J191">
            <v>10199.8023469573</v>
          </cell>
          <cell r="K191">
            <v>24.000000199212</v>
          </cell>
        </row>
        <row r="192">
          <cell r="A192">
            <v>704</v>
          </cell>
        </row>
        <row r="192">
          <cell r="E192">
            <v>74.9120864868164</v>
          </cell>
          <cell r="F192">
            <v>163.256271362305</v>
          </cell>
          <cell r="G192">
            <v>312.550964355469</v>
          </cell>
          <cell r="H192">
            <v>173.253433227539</v>
          </cell>
        </row>
        <row r="192">
          <cell r="J192">
            <v>9952.58613956824</v>
          </cell>
          <cell r="K192">
            <v>24.0000002373589</v>
          </cell>
        </row>
        <row r="193">
          <cell r="A193">
            <v>705</v>
          </cell>
        </row>
        <row r="193">
          <cell r="E193">
            <v>74.7151184082031</v>
          </cell>
          <cell r="F193">
            <v>283.516540527344</v>
          </cell>
          <cell r="G193">
            <v>262.617645263672</v>
          </cell>
          <cell r="H193">
            <v>173.338394165039</v>
          </cell>
        </row>
        <row r="193">
          <cell r="J193">
            <v>10457.0055682523</v>
          </cell>
          <cell r="K193">
            <v>24.0000001525879</v>
          </cell>
        </row>
        <row r="194">
          <cell r="A194">
            <v>706</v>
          </cell>
        </row>
        <row r="194">
          <cell r="E194">
            <v>190.995391845703</v>
          </cell>
          <cell r="F194">
            <v>292.463592529297</v>
          </cell>
          <cell r="G194">
            <v>230.358993530273</v>
          </cell>
          <cell r="H194">
            <v>173.23193359375</v>
          </cell>
        </row>
        <row r="194">
          <cell r="J194">
            <v>11142.3462926264</v>
          </cell>
          <cell r="K194">
            <v>23.9808338080512</v>
          </cell>
        </row>
        <row r="195">
          <cell r="A195">
            <v>707</v>
          </cell>
        </row>
        <row r="195">
          <cell r="E195">
            <v>285.994171142578</v>
          </cell>
          <cell r="F195">
            <v>244.538101196289</v>
          </cell>
          <cell r="G195">
            <v>183.770355224609</v>
          </cell>
          <cell r="H195">
            <v>173.124069213867</v>
          </cell>
        </row>
        <row r="195">
          <cell r="J195">
            <v>11076.4980069113</v>
          </cell>
          <cell r="K195">
            <v>23.9949996990628</v>
          </cell>
        </row>
        <row r="196">
          <cell r="A196">
            <v>708</v>
          </cell>
        </row>
        <row r="196">
          <cell r="E196">
            <v>285.993316650391</v>
          </cell>
          <cell r="F196">
            <v>174.412872314453</v>
          </cell>
          <cell r="G196">
            <v>249.364547729492</v>
          </cell>
          <cell r="H196">
            <v>173.122360229492</v>
          </cell>
        </row>
        <row r="196">
          <cell r="J196">
            <v>9932.03028022922</v>
          </cell>
          <cell r="K196">
            <v>24.0000002670288</v>
          </cell>
        </row>
        <row r="197">
          <cell r="A197">
            <v>709</v>
          </cell>
        </row>
        <row r="197">
          <cell r="E197">
            <v>84.0014724731445</v>
          </cell>
          <cell r="F197">
            <v>284.671936035156</v>
          </cell>
          <cell r="G197">
            <v>249.78125</v>
          </cell>
          <cell r="H197">
            <v>114.186347961426</v>
          </cell>
        </row>
        <row r="197">
          <cell r="J197">
            <v>10176.2413701677</v>
          </cell>
          <cell r="K197">
            <v>24.000000245836</v>
          </cell>
        </row>
        <row r="198">
          <cell r="A198">
            <v>710</v>
          </cell>
        </row>
        <row r="198">
          <cell r="E198">
            <v>83.9927749633789</v>
          </cell>
          <cell r="F198">
            <v>83.1232833862305</v>
          </cell>
          <cell r="G198">
            <v>249.813903808594</v>
          </cell>
          <cell r="H198">
            <v>200.529556274414</v>
          </cell>
        </row>
        <row r="198">
          <cell r="J198">
            <v>10460.6956799324</v>
          </cell>
          <cell r="K198">
            <v>24.0000002373589</v>
          </cell>
        </row>
        <row r="199">
          <cell r="A199">
            <v>711</v>
          </cell>
        </row>
        <row r="199">
          <cell r="E199">
            <v>83.5502166748047</v>
          </cell>
          <cell r="F199">
            <v>83.0643997192383</v>
          </cell>
          <cell r="G199">
            <v>249.011322021484</v>
          </cell>
          <cell r="H199">
            <v>285.803527832031</v>
          </cell>
        </row>
        <row r="199">
          <cell r="J199">
            <v>10349.5296513108</v>
          </cell>
          <cell r="K199">
            <v>24.0000001864963</v>
          </cell>
        </row>
        <row r="200">
          <cell r="A200">
            <v>712</v>
          </cell>
        </row>
        <row r="200">
          <cell r="E200">
            <v>100.443733215332</v>
          </cell>
          <cell r="F200">
            <v>82.4252700805664</v>
          </cell>
          <cell r="G200">
            <v>214.991806030273</v>
          </cell>
          <cell r="H200">
            <v>347.450378417969</v>
          </cell>
        </row>
        <row r="200">
          <cell r="J200">
            <v>13034.0435620771</v>
          </cell>
          <cell r="K200">
            <v>24.0000001822578</v>
          </cell>
        </row>
        <row r="201">
          <cell r="A201">
            <v>713</v>
          </cell>
        </row>
        <row r="201">
          <cell r="E201">
            <v>246.784362792969</v>
          </cell>
          <cell r="F201">
            <v>82.4832992553711</v>
          </cell>
          <cell r="G201">
            <v>110.61604309082</v>
          </cell>
          <cell r="H201">
            <v>347.462493896484</v>
          </cell>
        </row>
        <row r="201">
          <cell r="J201">
            <v>12704.3975655567</v>
          </cell>
          <cell r="K201">
            <v>24.0000002204047</v>
          </cell>
        </row>
        <row r="202">
          <cell r="A202">
            <v>714</v>
          </cell>
        </row>
        <row r="202">
          <cell r="E202">
            <v>201.924530029297</v>
          </cell>
          <cell r="F202">
            <v>182.238830566406</v>
          </cell>
          <cell r="G202">
            <v>110.463088989258</v>
          </cell>
          <cell r="H202">
            <v>346.974212646484</v>
          </cell>
        </row>
        <row r="202">
          <cell r="J202">
            <v>13326.2901469273</v>
          </cell>
          <cell r="K202">
            <v>23.9944449149238</v>
          </cell>
        </row>
        <row r="203">
          <cell r="A203">
            <v>715</v>
          </cell>
        </row>
        <row r="203">
          <cell r="E203">
            <v>119.566093444824</v>
          </cell>
          <cell r="F203">
            <v>270.375396728516</v>
          </cell>
          <cell r="G203">
            <v>110.364097595215</v>
          </cell>
          <cell r="H203">
            <v>248.646224975586</v>
          </cell>
        </row>
        <row r="203">
          <cell r="J203">
            <v>13187.9255577293</v>
          </cell>
          <cell r="K203">
            <v>24.000000245836</v>
          </cell>
        </row>
        <row r="204">
          <cell r="A204">
            <v>716</v>
          </cell>
        </row>
        <row r="204">
          <cell r="E204">
            <v>70.9951858520508</v>
          </cell>
          <cell r="F204">
            <v>81.8276748657227</v>
          </cell>
          <cell r="G204">
            <v>110.357780456543</v>
          </cell>
          <cell r="H204">
            <v>344.178039550781</v>
          </cell>
        </row>
        <row r="204">
          <cell r="J204">
            <v>11600.9538419435</v>
          </cell>
          <cell r="K204">
            <v>24.0000002246433</v>
          </cell>
        </row>
        <row r="205">
          <cell r="A205">
            <v>717</v>
          </cell>
        </row>
        <row r="205">
          <cell r="E205">
            <v>70.8070983886719</v>
          </cell>
          <cell r="F205">
            <v>81.6228408813477</v>
          </cell>
          <cell r="G205">
            <v>110.333908081055</v>
          </cell>
          <cell r="H205">
            <v>259.725036621094</v>
          </cell>
        </row>
        <row r="205">
          <cell r="J205">
            <v>9512.42130550359</v>
          </cell>
          <cell r="K205">
            <v>24.0000001737807</v>
          </cell>
        </row>
        <row r="206">
          <cell r="A206">
            <v>718</v>
          </cell>
        </row>
        <row r="206">
          <cell r="E206">
            <v>71.0939788818359</v>
          </cell>
          <cell r="F206">
            <v>81.4622955322266</v>
          </cell>
          <cell r="G206">
            <v>110.276550292969</v>
          </cell>
          <cell r="H206">
            <v>336.515808105469</v>
          </cell>
        </row>
        <row r="206">
          <cell r="J206">
            <v>9344.03721227149</v>
          </cell>
          <cell r="K206">
            <v>24.0000002500746</v>
          </cell>
        </row>
        <row r="207">
          <cell r="A207">
            <v>719</v>
          </cell>
        </row>
        <row r="207">
          <cell r="E207">
            <v>71.1497039794922</v>
          </cell>
          <cell r="F207">
            <v>81.4006500244141</v>
          </cell>
          <cell r="G207">
            <v>110.242080688477</v>
          </cell>
          <cell r="H207">
            <v>378.417297363281</v>
          </cell>
        </row>
        <row r="207">
          <cell r="J207">
            <v>9244.23907176299</v>
          </cell>
          <cell r="K207">
            <v>24.0000002797445</v>
          </cell>
        </row>
        <row r="208">
          <cell r="A208">
            <v>720</v>
          </cell>
        </row>
        <row r="208">
          <cell r="E208">
            <v>94.888313293457</v>
          </cell>
          <cell r="F208">
            <v>81.4032211303711</v>
          </cell>
          <cell r="G208">
            <v>110.16032409668</v>
          </cell>
          <cell r="H208">
            <v>404.934509277344</v>
          </cell>
        </row>
        <row r="208">
          <cell r="J208">
            <v>9419.38891030366</v>
          </cell>
          <cell r="K208">
            <v>24.0000002076891</v>
          </cell>
        </row>
        <row r="209">
          <cell r="A209">
            <v>721</v>
          </cell>
        </row>
        <row r="209">
          <cell r="E209">
            <v>201.410751342773</v>
          </cell>
          <cell r="F209">
            <v>81.3883056640625</v>
          </cell>
          <cell r="G209">
            <v>110.3642578125</v>
          </cell>
          <cell r="H209">
            <v>260.417358398438</v>
          </cell>
        </row>
        <row r="209">
          <cell r="J209">
            <v>9461.93175748738</v>
          </cell>
          <cell r="K209">
            <v>23.995554377238</v>
          </cell>
        </row>
        <row r="210">
          <cell r="A210">
            <v>722</v>
          </cell>
        </row>
        <row r="210">
          <cell r="E210">
            <v>88.1587142944336</v>
          </cell>
          <cell r="F210">
            <v>103.627799987793</v>
          </cell>
          <cell r="G210">
            <v>110.233703613281</v>
          </cell>
          <cell r="H210">
            <v>179.438507080078</v>
          </cell>
        </row>
        <row r="210">
          <cell r="J210">
            <v>9597.3378137634</v>
          </cell>
          <cell r="K210">
            <v>24.0000002161662</v>
          </cell>
        </row>
        <row r="211">
          <cell r="A211">
            <v>723</v>
          </cell>
        </row>
        <row r="211">
          <cell r="E211">
            <v>88.2049331665039</v>
          </cell>
          <cell r="F211">
            <v>214.271835327148</v>
          </cell>
          <cell r="G211">
            <v>110.210182189941</v>
          </cell>
          <cell r="H211">
            <v>76.9585571289062</v>
          </cell>
        </row>
        <row r="211">
          <cell r="J211">
            <v>9713.7746183959</v>
          </cell>
          <cell r="K211">
            <v>24.0000001737807</v>
          </cell>
        </row>
        <row r="212">
          <cell r="A212">
            <v>724</v>
          </cell>
        </row>
        <row r="212">
          <cell r="E212">
            <v>87.9464950561523</v>
          </cell>
          <cell r="F212">
            <v>235.215347290039</v>
          </cell>
          <cell r="G212">
            <v>155.742584228516</v>
          </cell>
          <cell r="H212">
            <v>76.8153305053711</v>
          </cell>
        </row>
        <row r="212">
          <cell r="J212">
            <v>11247.5685969167</v>
          </cell>
          <cell r="K212">
            <v>24.0000002882216</v>
          </cell>
        </row>
        <row r="213">
          <cell r="A213">
            <v>725</v>
          </cell>
        </row>
        <row r="213">
          <cell r="E213">
            <v>87.9673385620117</v>
          </cell>
          <cell r="F213">
            <v>235.200942993164</v>
          </cell>
          <cell r="G213">
            <v>255.551910400391</v>
          </cell>
          <cell r="H213">
            <v>76.8881225585937</v>
          </cell>
        </row>
        <row r="213">
          <cell r="J213">
            <v>12015.2413331889</v>
          </cell>
          <cell r="K213">
            <v>24.0000001949734</v>
          </cell>
        </row>
        <row r="214">
          <cell r="A214">
            <v>726</v>
          </cell>
        </row>
        <row r="214">
          <cell r="E214">
            <v>87.4993362426758</v>
          </cell>
          <cell r="F214">
            <v>185.88166809082</v>
          </cell>
          <cell r="G214">
            <v>355.846893310547</v>
          </cell>
          <cell r="H214">
            <v>76.8094100952148</v>
          </cell>
        </row>
        <row r="214">
          <cell r="J214">
            <v>12354.7708138081</v>
          </cell>
          <cell r="K214">
            <v>24.0000001780192</v>
          </cell>
        </row>
        <row r="215">
          <cell r="A215">
            <v>727</v>
          </cell>
        </row>
        <row r="215">
          <cell r="E215">
            <v>87.2585296630859</v>
          </cell>
          <cell r="F215">
            <v>92.7053298950195</v>
          </cell>
          <cell r="G215">
            <v>464.716369628906</v>
          </cell>
          <cell r="H215">
            <v>76.8035278320312</v>
          </cell>
        </row>
        <row r="215">
          <cell r="J215">
            <v>13229.6772647524</v>
          </cell>
          <cell r="K215">
            <v>24.0000002119276</v>
          </cell>
        </row>
        <row r="216">
          <cell r="A216">
            <v>728</v>
          </cell>
        </row>
        <row r="216">
          <cell r="E216">
            <v>87.5005645751953</v>
          </cell>
          <cell r="F216">
            <v>92.9084320068359</v>
          </cell>
          <cell r="G216">
            <v>468.781890869141</v>
          </cell>
          <cell r="H216">
            <v>76.7780532836914</v>
          </cell>
        </row>
        <row r="216">
          <cell r="J216">
            <v>11905.0884070264</v>
          </cell>
          <cell r="K216">
            <v>23.9938860236274</v>
          </cell>
        </row>
        <row r="217">
          <cell r="A217">
            <v>729</v>
          </cell>
        </row>
        <row r="217">
          <cell r="E217">
            <v>114.88924407959</v>
          </cell>
          <cell r="F217">
            <v>92.694221496582</v>
          </cell>
          <cell r="G217">
            <v>491.573791503906</v>
          </cell>
          <cell r="H217">
            <v>76.7852554321289</v>
          </cell>
        </row>
        <row r="217">
          <cell r="J217">
            <v>9335.24101011907</v>
          </cell>
          <cell r="K217">
            <v>24.0000002161662</v>
          </cell>
        </row>
        <row r="218">
          <cell r="A218">
            <v>730</v>
          </cell>
        </row>
        <row r="218">
          <cell r="E218">
            <v>220.586791992187</v>
          </cell>
          <cell r="F218">
            <v>93.2916488647461</v>
          </cell>
          <cell r="G218">
            <v>457.336730957031</v>
          </cell>
          <cell r="H218">
            <v>76.8212585449219</v>
          </cell>
        </row>
        <row r="218">
          <cell r="J218">
            <v>9284.49482494052</v>
          </cell>
          <cell r="K218">
            <v>24.0000002034505</v>
          </cell>
        </row>
        <row r="219">
          <cell r="A219">
            <v>731</v>
          </cell>
        </row>
        <row r="219">
          <cell r="E219">
            <v>262.90380859375</v>
          </cell>
          <cell r="F219">
            <v>151.884506225586</v>
          </cell>
          <cell r="G219">
            <v>280.116119384766</v>
          </cell>
          <cell r="H219">
            <v>76.7320938110352</v>
          </cell>
        </row>
        <row r="219">
          <cell r="J219">
            <v>8844.80191676079</v>
          </cell>
          <cell r="K219">
            <v>23.5466677474976</v>
          </cell>
        </row>
        <row r="220">
          <cell r="A220">
            <v>801</v>
          </cell>
        </row>
        <row r="220">
          <cell r="E220">
            <v>263.269439697266</v>
          </cell>
          <cell r="F220">
            <v>260.491455078125</v>
          </cell>
          <cell r="G220">
            <v>175.864227294922</v>
          </cell>
          <cell r="H220">
            <v>76.6151733398437</v>
          </cell>
        </row>
        <row r="220">
          <cell r="J220">
            <v>9530.53647735434</v>
          </cell>
          <cell r="K220">
            <v>24.0000002500746</v>
          </cell>
        </row>
        <row r="221">
          <cell r="A221">
            <v>802</v>
          </cell>
        </row>
        <row r="221">
          <cell r="E221">
            <v>167.617034912109</v>
          </cell>
          <cell r="F221">
            <v>289.320922851563</v>
          </cell>
          <cell r="G221">
            <v>175.988830566406</v>
          </cell>
          <cell r="H221">
            <v>134.833129882812</v>
          </cell>
        </row>
        <row r="221">
          <cell r="J221">
            <v>9786.58384504028</v>
          </cell>
          <cell r="K221">
            <v>24.0000001695421</v>
          </cell>
        </row>
        <row r="222">
          <cell r="A222">
            <v>803</v>
          </cell>
        </row>
        <row r="222">
          <cell r="E222">
            <v>81.9297561645508</v>
          </cell>
          <cell r="F222">
            <v>289.48974609375</v>
          </cell>
          <cell r="G222">
            <v>175.633026123047</v>
          </cell>
          <cell r="H222">
            <v>232.494613647461</v>
          </cell>
        </row>
        <row r="222">
          <cell r="J222">
            <v>11911.8488298108</v>
          </cell>
          <cell r="K222">
            <v>24.0000002204047</v>
          </cell>
        </row>
        <row r="223">
          <cell r="A223">
            <v>804</v>
          </cell>
        </row>
        <row r="223">
          <cell r="E223">
            <v>81.9225158691406</v>
          </cell>
          <cell r="F223">
            <v>141.173645019531</v>
          </cell>
          <cell r="G223">
            <v>176.19384765625</v>
          </cell>
          <cell r="H223">
            <v>182.490692138672</v>
          </cell>
        </row>
        <row r="223">
          <cell r="J223">
            <v>11573.3086352368</v>
          </cell>
          <cell r="K223">
            <v>23.9952768919203</v>
          </cell>
        </row>
        <row r="224">
          <cell r="A224">
            <v>805</v>
          </cell>
        </row>
        <row r="224">
          <cell r="E224">
            <v>82.4293060302734</v>
          </cell>
          <cell r="F224">
            <v>91.7003631591797</v>
          </cell>
          <cell r="G224">
            <v>175.527328491211</v>
          </cell>
          <cell r="H224">
            <v>265.884490966797</v>
          </cell>
        </row>
        <row r="224">
          <cell r="J224">
            <v>10171.7575327874</v>
          </cell>
          <cell r="K224">
            <v>24.0000001483493</v>
          </cell>
        </row>
        <row r="225">
          <cell r="A225">
            <v>806</v>
          </cell>
        </row>
        <row r="225">
          <cell r="E225">
            <v>152.921173095703</v>
          </cell>
          <cell r="F225">
            <v>91.607795715332</v>
          </cell>
          <cell r="G225">
            <v>70.957633972168</v>
          </cell>
          <cell r="H225">
            <v>150.037673950195</v>
          </cell>
        </row>
        <row r="225">
          <cell r="J225">
            <v>9841.97447017123</v>
          </cell>
          <cell r="K225">
            <v>24.0000001949734</v>
          </cell>
        </row>
        <row r="226">
          <cell r="A226">
            <v>807</v>
          </cell>
        </row>
        <row r="226">
          <cell r="E226">
            <v>259.977203369141</v>
          </cell>
          <cell r="F226">
            <v>91.8576049804687</v>
          </cell>
          <cell r="G226">
            <v>70.9721527099609</v>
          </cell>
          <cell r="H226">
            <v>150.424499511719</v>
          </cell>
        </row>
        <row r="226">
          <cell r="J226">
            <v>9364.61840951895</v>
          </cell>
          <cell r="K226">
            <v>24.0000001695421</v>
          </cell>
        </row>
        <row r="227">
          <cell r="A227">
            <v>808</v>
          </cell>
        </row>
        <row r="227">
          <cell r="E227">
            <v>287.980895996094</v>
          </cell>
          <cell r="F227">
            <v>178.433822631836</v>
          </cell>
          <cell r="G227">
            <v>70.7079772949219</v>
          </cell>
          <cell r="H227">
            <v>117.671699523926</v>
          </cell>
        </row>
        <row r="227">
          <cell r="J227">
            <v>10003.8515462349</v>
          </cell>
          <cell r="K227">
            <v>24.0000002288818</v>
          </cell>
        </row>
        <row r="228">
          <cell r="A228">
            <v>809</v>
          </cell>
        </row>
        <row r="228">
          <cell r="E228">
            <v>289.229156494141</v>
          </cell>
          <cell r="F228">
            <v>294.777496337891</v>
          </cell>
          <cell r="G228">
            <v>96.9364776611328</v>
          </cell>
          <cell r="H228">
            <v>66.9223709106445</v>
          </cell>
        </row>
        <row r="228">
          <cell r="J228">
            <v>13160.0319207057</v>
          </cell>
          <cell r="K228">
            <v>24.0000002288818</v>
          </cell>
        </row>
        <row r="229">
          <cell r="A229">
            <v>810</v>
          </cell>
        </row>
        <row r="229">
          <cell r="E229">
            <v>289.331817626953</v>
          </cell>
          <cell r="F229">
            <v>132.204772949219</v>
          </cell>
          <cell r="G229">
            <v>208.026000976562</v>
          </cell>
          <cell r="H229">
            <v>66.6359786987305</v>
          </cell>
        </row>
        <row r="229">
          <cell r="J229">
            <v>13415.2049837663</v>
          </cell>
          <cell r="K229">
            <v>24.0000002373589</v>
          </cell>
        </row>
        <row r="230">
          <cell r="A230">
            <v>811</v>
          </cell>
        </row>
        <row r="230">
          <cell r="E230">
            <v>287.463500976563</v>
          </cell>
          <cell r="F230">
            <v>83.2254867553711</v>
          </cell>
          <cell r="G230">
            <v>308.646118164063</v>
          </cell>
          <cell r="H230">
            <v>66.6469802856445</v>
          </cell>
        </row>
        <row r="230">
          <cell r="J230">
            <v>12286.6174029698</v>
          </cell>
          <cell r="K230">
            <v>23.994444931878</v>
          </cell>
        </row>
        <row r="231">
          <cell r="A231">
            <v>812</v>
          </cell>
        </row>
        <row r="231">
          <cell r="E231">
            <v>167.480194091797</v>
          </cell>
          <cell r="F231">
            <v>83.3356323242187</v>
          </cell>
          <cell r="G231">
            <v>261.733062744141</v>
          </cell>
          <cell r="H231">
            <v>66.6048431396484</v>
          </cell>
        </row>
        <row r="231">
          <cell r="J231">
            <v>11792.5139550786</v>
          </cell>
          <cell r="K231">
            <v>24.000000199212</v>
          </cell>
        </row>
        <row r="232">
          <cell r="A232">
            <v>813</v>
          </cell>
        </row>
        <row r="232">
          <cell r="E232">
            <v>167.421493530273</v>
          </cell>
          <cell r="F232">
            <v>83.5058212280273</v>
          </cell>
          <cell r="G232">
            <v>359.215179443359</v>
          </cell>
          <cell r="H232">
            <v>66.6056594848633</v>
          </cell>
        </row>
        <row r="232">
          <cell r="J232">
            <v>11992.934709217</v>
          </cell>
          <cell r="K232">
            <v>24.0000001737807</v>
          </cell>
        </row>
        <row r="233">
          <cell r="A233">
            <v>814</v>
          </cell>
        </row>
        <row r="233">
          <cell r="E233">
            <v>85.0083694458008</v>
          </cell>
          <cell r="F233">
            <v>83.5482788085937</v>
          </cell>
          <cell r="G233">
            <v>424.730987548828</v>
          </cell>
          <cell r="H233">
            <v>66.6576156616211</v>
          </cell>
        </row>
        <row r="233">
          <cell r="J233">
            <v>12031.6274355927</v>
          </cell>
          <cell r="K233">
            <v>24.0000001313951</v>
          </cell>
        </row>
        <row r="234">
          <cell r="A234">
            <v>815</v>
          </cell>
        </row>
        <row r="234">
          <cell r="E234">
            <v>84.9341049194336</v>
          </cell>
          <cell r="F234">
            <v>83.4697113037109</v>
          </cell>
          <cell r="G234">
            <v>498.086517333984</v>
          </cell>
          <cell r="H234">
            <v>66.6062164306641</v>
          </cell>
        </row>
        <row r="234">
          <cell r="J234">
            <v>12574.3277440634</v>
          </cell>
          <cell r="K234">
            <v>24.0000002076891</v>
          </cell>
        </row>
        <row r="235">
          <cell r="A235">
            <v>816</v>
          </cell>
        </row>
        <row r="235">
          <cell r="E235">
            <v>85.0391235351562</v>
          </cell>
          <cell r="F235">
            <v>83.3560333251953</v>
          </cell>
          <cell r="G235">
            <v>550.732727050781</v>
          </cell>
          <cell r="H235">
            <v>66.6072158813477</v>
          </cell>
        </row>
        <row r="235">
          <cell r="J235">
            <v>9692.87662623932</v>
          </cell>
          <cell r="K235">
            <v>24.0000001949734</v>
          </cell>
        </row>
        <row r="236">
          <cell r="A236">
            <v>817</v>
          </cell>
        </row>
        <row r="236">
          <cell r="E236">
            <v>192.89567565918</v>
          </cell>
          <cell r="F236">
            <v>82.9469757080078</v>
          </cell>
          <cell r="G236">
            <v>482.221710205078</v>
          </cell>
          <cell r="H236">
            <v>66.621711730957</v>
          </cell>
        </row>
        <row r="236">
          <cell r="J236">
            <v>9555.78719080174</v>
          </cell>
          <cell r="K236">
            <v>24.0000002585517</v>
          </cell>
        </row>
        <row r="237">
          <cell r="A237">
            <v>818</v>
          </cell>
        </row>
        <row r="237">
          <cell r="E237">
            <v>249.78239440918</v>
          </cell>
          <cell r="F237">
            <v>142.579025268555</v>
          </cell>
          <cell r="G237">
            <v>393.294982910156</v>
          </cell>
          <cell r="H237">
            <v>66.7234420776367</v>
          </cell>
        </row>
        <row r="237">
          <cell r="J237">
            <v>10159.7482169989</v>
          </cell>
          <cell r="K237">
            <v>23.6486137686835</v>
          </cell>
        </row>
        <row r="238">
          <cell r="A238">
            <v>819</v>
          </cell>
        </row>
        <row r="238">
          <cell r="E238">
            <v>249.350387573242</v>
          </cell>
          <cell r="F238">
            <v>259.870635986328</v>
          </cell>
          <cell r="G238">
            <v>251.370178222656</v>
          </cell>
          <cell r="H238">
            <v>66.766845703125</v>
          </cell>
        </row>
        <row r="238">
          <cell r="J238">
            <v>10368.8953137392</v>
          </cell>
          <cell r="K238">
            <v>24.0000001737807</v>
          </cell>
        </row>
        <row r="239">
          <cell r="A239">
            <v>820</v>
          </cell>
        </row>
        <row r="239">
          <cell r="E239">
            <v>110.104118347168</v>
          </cell>
          <cell r="F239">
            <v>244.307662963867</v>
          </cell>
          <cell r="G239">
            <v>103.998207092285</v>
          </cell>
          <cell r="H239">
            <v>147.884384155273</v>
          </cell>
        </row>
        <row r="239">
          <cell r="J239">
            <v>12747.8907651722</v>
          </cell>
          <cell r="K239">
            <v>24.0000001313951</v>
          </cell>
        </row>
        <row r="240">
          <cell r="A240">
            <v>821</v>
          </cell>
        </row>
        <row r="240">
          <cell r="E240">
            <v>61.2223625183105</v>
          </cell>
          <cell r="F240">
            <v>54.6295166015625</v>
          </cell>
          <cell r="G240">
            <v>103.990760803223</v>
          </cell>
          <cell r="H240">
            <v>244.006744384766</v>
          </cell>
        </row>
        <row r="240">
          <cell r="J240">
            <v>12616.1241662292</v>
          </cell>
          <cell r="K240">
            <v>24.0000001441108</v>
          </cell>
        </row>
        <row r="241">
          <cell r="A241">
            <v>822</v>
          </cell>
        </row>
        <row r="241">
          <cell r="E241">
            <v>61.3816909790039</v>
          </cell>
          <cell r="F241">
            <v>54.6547813415527</v>
          </cell>
          <cell r="G241">
            <v>103.931167602539</v>
          </cell>
          <cell r="H241">
            <v>347.341430664063</v>
          </cell>
        </row>
        <row r="241">
          <cell r="J241">
            <v>12503.478707271</v>
          </cell>
          <cell r="K241">
            <v>24.0000002034505</v>
          </cell>
        </row>
        <row r="242">
          <cell r="A242">
            <v>823</v>
          </cell>
        </row>
        <row r="242">
          <cell r="E242">
            <v>61.4662551879883</v>
          </cell>
          <cell r="F242">
            <v>54.700569152832</v>
          </cell>
          <cell r="G242">
            <v>103.82975769043</v>
          </cell>
          <cell r="H242">
            <v>447.826843261719</v>
          </cell>
        </row>
        <row r="242">
          <cell r="J242">
            <v>12241.1121935149</v>
          </cell>
          <cell r="K242">
            <v>24.0000002500746</v>
          </cell>
        </row>
        <row r="243">
          <cell r="A243">
            <v>824</v>
          </cell>
        </row>
        <row r="243">
          <cell r="E243">
            <v>60.8372650146484</v>
          </cell>
          <cell r="F243">
            <v>54.5847053527832</v>
          </cell>
          <cell r="G243">
            <v>103.934379577637</v>
          </cell>
          <cell r="H243">
            <v>346.445251464844</v>
          </cell>
        </row>
        <row r="243">
          <cell r="J243">
            <v>11549.6075940702</v>
          </cell>
          <cell r="K243">
            <v>24.0000002161662</v>
          </cell>
        </row>
        <row r="244">
          <cell r="A244">
            <v>825</v>
          </cell>
        </row>
        <row r="244">
          <cell r="E244">
            <v>154.156936645508</v>
          </cell>
          <cell r="F244">
            <v>54.6368598937988</v>
          </cell>
          <cell r="G244">
            <v>103.901550292969</v>
          </cell>
          <cell r="H244">
            <v>202.00341796875</v>
          </cell>
        </row>
        <row r="244">
          <cell r="J244">
            <v>11085.0778033436</v>
          </cell>
          <cell r="K244">
            <v>23.9944446309408</v>
          </cell>
        </row>
        <row r="245">
          <cell r="A245">
            <v>826</v>
          </cell>
        </row>
        <row r="245">
          <cell r="E245">
            <v>287.554290771484</v>
          </cell>
          <cell r="F245">
            <v>54.6995582580566</v>
          </cell>
          <cell r="G245">
            <v>103.832450866699</v>
          </cell>
          <cell r="H245">
            <v>76.1270294189453</v>
          </cell>
        </row>
        <row r="245">
          <cell r="J245">
            <v>11534.5990645961</v>
          </cell>
          <cell r="K245">
            <v>24.0000001907349</v>
          </cell>
        </row>
        <row r="246">
          <cell r="A246">
            <v>827</v>
          </cell>
        </row>
        <row r="246">
          <cell r="E246">
            <v>260.833465576172</v>
          </cell>
          <cell r="F246">
            <v>82.6127548217773</v>
          </cell>
          <cell r="G246">
            <v>178.732894897461</v>
          </cell>
          <cell r="H246">
            <v>76.215950012207</v>
          </cell>
        </row>
        <row r="246">
          <cell r="J246">
            <v>11658.8622181272</v>
          </cell>
          <cell r="K246">
            <v>24.0000002712674</v>
          </cell>
        </row>
        <row r="247">
          <cell r="A247">
            <v>828</v>
          </cell>
        </row>
        <row r="247">
          <cell r="E247">
            <v>59.1659126281738</v>
          </cell>
          <cell r="F247">
            <v>83.2247695922852</v>
          </cell>
          <cell r="G247">
            <v>261.047882080078</v>
          </cell>
          <cell r="H247">
            <v>75.939208984375</v>
          </cell>
        </row>
        <row r="247">
          <cell r="J247">
            <v>10105.063253003</v>
          </cell>
          <cell r="K247">
            <v>24.0000002119276</v>
          </cell>
        </row>
        <row r="248">
          <cell r="A248">
            <v>829</v>
          </cell>
        </row>
        <row r="248">
          <cell r="E248">
            <v>83.0770950317383</v>
          </cell>
          <cell r="F248">
            <v>83.1713180541992</v>
          </cell>
          <cell r="G248">
            <v>319.028137207031</v>
          </cell>
          <cell r="H248">
            <v>76.2073440551758</v>
          </cell>
        </row>
        <row r="248">
          <cell r="J248">
            <v>9308.50915164918</v>
          </cell>
          <cell r="K248">
            <v>24.0000002288818</v>
          </cell>
        </row>
        <row r="249">
          <cell r="A249">
            <v>830</v>
          </cell>
        </row>
        <row r="249">
          <cell r="E249">
            <v>194.48210144043</v>
          </cell>
          <cell r="F249">
            <v>83.1425247192383</v>
          </cell>
          <cell r="G249">
            <v>256.906219482422</v>
          </cell>
          <cell r="H249">
            <v>76.0178070068359</v>
          </cell>
        </row>
        <row r="249">
          <cell r="J249">
            <v>9775.05283986121</v>
          </cell>
          <cell r="K249">
            <v>24.000000245836</v>
          </cell>
        </row>
        <row r="250">
          <cell r="A250">
            <v>831</v>
          </cell>
        </row>
        <row r="250">
          <cell r="E250">
            <v>289.140869140625</v>
          </cell>
          <cell r="F250">
            <v>98.9120025634766</v>
          </cell>
          <cell r="G250">
            <v>110.482933044434</v>
          </cell>
          <cell r="H250">
            <v>75.9891128540039</v>
          </cell>
        </row>
        <row r="250">
          <cell r="J250">
            <v>9355.77973138476</v>
          </cell>
          <cell r="K250">
            <v>24.0000001822578</v>
          </cell>
        </row>
        <row r="251">
          <cell r="A251">
            <v>901</v>
          </cell>
        </row>
        <row r="251">
          <cell r="E251">
            <v>97.9662017822266</v>
          </cell>
          <cell r="F251">
            <v>205.594299316406</v>
          </cell>
          <cell r="G251">
            <v>76.3799285888672</v>
          </cell>
          <cell r="H251">
            <v>75.9172210693359</v>
          </cell>
        </row>
        <row r="251">
          <cell r="J251">
            <v>9445.21667046465</v>
          </cell>
          <cell r="K251">
            <v>23.9941676796807</v>
          </cell>
        </row>
        <row r="252">
          <cell r="A252">
            <v>902</v>
          </cell>
        </row>
        <row r="252">
          <cell r="E252">
            <v>97.8304443359375</v>
          </cell>
          <cell r="F252">
            <v>68.5951156616211</v>
          </cell>
          <cell r="G252">
            <v>76.3952560424805</v>
          </cell>
          <cell r="H252">
            <v>75.9546508789062</v>
          </cell>
        </row>
        <row r="252">
          <cell r="J252">
            <v>9601.98802951884</v>
          </cell>
          <cell r="K252">
            <v>24.0000002373589</v>
          </cell>
        </row>
        <row r="253">
          <cell r="A253">
            <v>903</v>
          </cell>
        </row>
        <row r="253">
          <cell r="E253">
            <v>77.1880874633789</v>
          </cell>
          <cell r="F253">
            <v>112.502449035645</v>
          </cell>
          <cell r="G253">
            <v>42.8096122741699</v>
          </cell>
          <cell r="H253">
            <v>42.1244087219238</v>
          </cell>
        </row>
        <row r="253">
          <cell r="J253">
            <v>9464.58835861706</v>
          </cell>
          <cell r="K253">
            <v>24.000000161065</v>
          </cell>
        </row>
        <row r="254">
          <cell r="A254">
            <v>904</v>
          </cell>
        </row>
        <row r="254">
          <cell r="E254">
            <v>81.3818969726562</v>
          </cell>
          <cell r="F254">
            <v>194.80012512207</v>
          </cell>
          <cell r="G254">
            <v>43.2203483581543</v>
          </cell>
          <cell r="H254">
            <v>54.5724220275879</v>
          </cell>
        </row>
        <row r="254">
          <cell r="J254">
            <v>9419.6753762527</v>
          </cell>
          <cell r="K254">
            <v>24.0000002161662</v>
          </cell>
        </row>
        <row r="255">
          <cell r="A255">
            <v>905</v>
          </cell>
        </row>
        <row r="255">
          <cell r="E255">
            <v>81.3173065185547</v>
          </cell>
          <cell r="F255">
            <v>194.731170654297</v>
          </cell>
          <cell r="G255">
            <v>133.809722900391</v>
          </cell>
          <cell r="H255">
            <v>66.8739166259766</v>
          </cell>
        </row>
        <row r="255">
          <cell r="J255">
            <v>12418.8940802601</v>
          </cell>
          <cell r="K255">
            <v>24.0000002119276</v>
          </cell>
        </row>
        <row r="256">
          <cell r="A256">
            <v>906</v>
          </cell>
        </row>
        <row r="256">
          <cell r="E256">
            <v>81.1496124267578</v>
          </cell>
          <cell r="F256">
            <v>149.738052368164</v>
          </cell>
          <cell r="G256">
            <v>237.084915161133</v>
          </cell>
          <cell r="H256">
            <v>66.8797149658203</v>
          </cell>
        </row>
        <row r="256">
          <cell r="J256">
            <v>12420.834568215</v>
          </cell>
          <cell r="K256">
            <v>24.0000002373589</v>
          </cell>
        </row>
        <row r="257">
          <cell r="A257">
            <v>907</v>
          </cell>
        </row>
        <row r="257">
          <cell r="E257">
            <v>81.1847381591797</v>
          </cell>
          <cell r="F257">
            <v>65.2200317382812</v>
          </cell>
          <cell r="G257">
            <v>194.16178894043</v>
          </cell>
          <cell r="H257">
            <v>66.7022705078125</v>
          </cell>
        </row>
        <row r="257">
          <cell r="J257">
            <v>12232.7092625447</v>
          </cell>
          <cell r="K257">
            <v>24.0000002161662</v>
          </cell>
        </row>
        <row r="258">
          <cell r="A258">
            <v>908</v>
          </cell>
        </row>
        <row r="258">
          <cell r="E258">
            <v>81.1016387939453</v>
          </cell>
          <cell r="F258">
            <v>64.9799652099609</v>
          </cell>
          <cell r="G258">
            <v>107.533638000488</v>
          </cell>
          <cell r="H258">
            <v>66.7873229980469</v>
          </cell>
        </row>
        <row r="258">
          <cell r="J258">
            <v>11560.7176569682</v>
          </cell>
          <cell r="K258">
            <v>23.9927765952216</v>
          </cell>
        </row>
        <row r="259">
          <cell r="A259">
            <v>909</v>
          </cell>
        </row>
        <row r="259">
          <cell r="E259">
            <v>81.3664703369141</v>
          </cell>
          <cell r="F259">
            <v>130.91682434082</v>
          </cell>
          <cell r="G259">
            <v>122.102973937988</v>
          </cell>
          <cell r="H259">
            <v>66.8149719238281</v>
          </cell>
        </row>
        <row r="259">
          <cell r="J259">
            <v>11620.1867940783</v>
          </cell>
          <cell r="K259">
            <v>24.0000002246433</v>
          </cell>
        </row>
        <row r="260">
          <cell r="A260">
            <v>910</v>
          </cell>
        </row>
        <row r="260">
          <cell r="E260">
            <v>143.448471069336</v>
          </cell>
          <cell r="F260">
            <v>112.279991149902</v>
          </cell>
          <cell r="G260">
            <v>91.8993301391602</v>
          </cell>
          <cell r="H260">
            <v>66.8186492919922</v>
          </cell>
        </row>
        <row r="260">
          <cell r="J260">
            <v>11657.200927204</v>
          </cell>
          <cell r="K260">
            <v>24.0000001949734</v>
          </cell>
        </row>
        <row r="261">
          <cell r="A261">
            <v>911</v>
          </cell>
        </row>
        <row r="261">
          <cell r="E261">
            <v>270.099243164063</v>
          </cell>
          <cell r="F261">
            <v>112.085876464844</v>
          </cell>
          <cell r="G261">
            <v>91.8527526855469</v>
          </cell>
          <cell r="H261">
            <v>66.762580871582</v>
          </cell>
        </row>
        <row r="261">
          <cell r="J261">
            <v>11109.177264582</v>
          </cell>
          <cell r="K261">
            <v>24.0000002331204</v>
          </cell>
        </row>
        <row r="262">
          <cell r="A262">
            <v>912</v>
          </cell>
        </row>
        <row r="262">
          <cell r="E262">
            <v>41.611515045166</v>
          </cell>
          <cell r="F262">
            <v>210.116546630859</v>
          </cell>
          <cell r="G262">
            <v>91.8708419799805</v>
          </cell>
          <cell r="H262">
            <v>66.6707992553711</v>
          </cell>
        </row>
        <row r="262">
          <cell r="J262">
            <v>10393.8894337518</v>
          </cell>
          <cell r="K262">
            <v>24.000000161065</v>
          </cell>
        </row>
        <row r="263">
          <cell r="A263">
            <v>913</v>
          </cell>
        </row>
        <row r="263">
          <cell r="E263">
            <v>157.122344970703</v>
          </cell>
          <cell r="F263">
            <v>162.275680541992</v>
          </cell>
          <cell r="G263">
            <v>92.0836791992187</v>
          </cell>
          <cell r="H263">
            <v>66.6927642822266</v>
          </cell>
        </row>
        <row r="263">
          <cell r="J263">
            <v>10141.5544292877</v>
          </cell>
          <cell r="K263">
            <v>24.0000002755059</v>
          </cell>
        </row>
        <row r="264">
          <cell r="A264">
            <v>914</v>
          </cell>
        </row>
        <row r="264">
          <cell r="E264">
            <v>77.0107650756836</v>
          </cell>
          <cell r="F264">
            <v>141.917343139648</v>
          </cell>
          <cell r="G264">
            <v>91.7956008911133</v>
          </cell>
          <cell r="H264">
            <v>66.8344650268555</v>
          </cell>
        </row>
        <row r="264">
          <cell r="J264">
            <v>10603.3676406954</v>
          </cell>
          <cell r="K264">
            <v>24.0000002161662</v>
          </cell>
        </row>
        <row r="265">
          <cell r="A265">
            <v>915</v>
          </cell>
        </row>
        <row r="265">
          <cell r="E265">
            <v>47.5801734924316</v>
          </cell>
          <cell r="F265">
            <v>28.8403434753418</v>
          </cell>
          <cell r="G265">
            <v>91.4804458618164</v>
          </cell>
          <cell r="H265">
            <v>66.7294158935547</v>
          </cell>
        </row>
        <row r="265">
          <cell r="J265">
            <v>9418.26124194743</v>
          </cell>
          <cell r="K265">
            <v>23.9924993896484</v>
          </cell>
        </row>
        <row r="266">
          <cell r="A266">
            <v>916</v>
          </cell>
        </row>
        <row r="266">
          <cell r="E266">
            <v>47.5703659057617</v>
          </cell>
          <cell r="F266">
            <v>91.1254348754883</v>
          </cell>
          <cell r="G266">
            <v>66.2010650634766</v>
          </cell>
          <cell r="H266">
            <v>66.5746154785156</v>
          </cell>
        </row>
        <row r="266">
          <cell r="J266">
            <v>9656.23868870813</v>
          </cell>
          <cell r="K266">
            <v>24.0000001907349</v>
          </cell>
        </row>
        <row r="267">
          <cell r="A267">
            <v>917</v>
          </cell>
        </row>
        <row r="267">
          <cell r="E267">
            <v>74.9692001342773</v>
          </cell>
          <cell r="F267">
            <v>181.176193237305</v>
          </cell>
          <cell r="G267">
            <v>66.1927261352539</v>
          </cell>
          <cell r="H267">
            <v>66.7142715454102</v>
          </cell>
        </row>
        <row r="267">
          <cell r="J267">
            <v>10442.6826886892</v>
          </cell>
          <cell r="K267">
            <v>23.9572257656521</v>
          </cell>
        </row>
        <row r="268">
          <cell r="A268">
            <v>918</v>
          </cell>
        </row>
        <row r="268">
          <cell r="E268">
            <v>58.1649436950684</v>
          </cell>
          <cell r="F268">
            <v>49.4382934570313</v>
          </cell>
          <cell r="G268">
            <v>66.1327896118164</v>
          </cell>
          <cell r="H268">
            <v>66.776123046875</v>
          </cell>
        </row>
        <row r="268">
          <cell r="J268">
            <v>11916.3355642839</v>
          </cell>
          <cell r="K268">
            <v>24.0000001525879</v>
          </cell>
        </row>
        <row r="269">
          <cell r="A269">
            <v>919</v>
          </cell>
        </row>
        <row r="269">
          <cell r="E269">
            <v>93.0019836425781</v>
          </cell>
          <cell r="F269">
            <v>153.250869750977</v>
          </cell>
          <cell r="G269">
            <v>66.1881408691406</v>
          </cell>
          <cell r="H269">
            <v>66.7231369018555</v>
          </cell>
        </row>
        <row r="269">
          <cell r="J269">
            <v>11806.8834384112</v>
          </cell>
          <cell r="K269">
            <v>24.0000002415975</v>
          </cell>
        </row>
        <row r="270">
          <cell r="A270">
            <v>920</v>
          </cell>
        </row>
        <row r="270">
          <cell r="E270">
            <v>93.2259750366211</v>
          </cell>
          <cell r="F270">
            <v>265.740173339844</v>
          </cell>
          <cell r="G270">
            <v>66.1647262573242</v>
          </cell>
          <cell r="H270">
            <v>66.743408203125</v>
          </cell>
        </row>
        <row r="270">
          <cell r="J270">
            <v>9947.80076996718</v>
          </cell>
          <cell r="K270">
            <v>24.0000001737807</v>
          </cell>
        </row>
        <row r="271">
          <cell r="A271">
            <v>921</v>
          </cell>
        </row>
        <row r="271">
          <cell r="E271">
            <v>93.3315200805664</v>
          </cell>
          <cell r="F271">
            <v>94.4199447631836</v>
          </cell>
          <cell r="G271">
            <v>122.605308532715</v>
          </cell>
          <cell r="H271">
            <v>66.7290649414062</v>
          </cell>
        </row>
        <row r="271">
          <cell r="J271">
            <v>9475.2065842043</v>
          </cell>
          <cell r="K271">
            <v>24.0000002670288</v>
          </cell>
        </row>
        <row r="272">
          <cell r="A272">
            <v>922</v>
          </cell>
        </row>
        <row r="272">
          <cell r="E272">
            <v>92.9567108154297</v>
          </cell>
          <cell r="F272">
            <v>93.7488632202148</v>
          </cell>
          <cell r="G272">
            <v>175.780426025391</v>
          </cell>
          <cell r="H272">
            <v>66.553581237793</v>
          </cell>
        </row>
        <row r="272">
          <cell r="J272">
            <v>10494.4353840986</v>
          </cell>
          <cell r="K272">
            <v>23.9958359400431</v>
          </cell>
        </row>
        <row r="273">
          <cell r="A273">
            <v>923</v>
          </cell>
        </row>
        <row r="273">
          <cell r="E273">
            <v>92.828971862793</v>
          </cell>
          <cell r="F273">
            <v>93.6028671264648</v>
          </cell>
          <cell r="G273">
            <v>188.580657958984</v>
          </cell>
          <cell r="H273">
            <v>66.5181427001953</v>
          </cell>
        </row>
        <row r="273">
          <cell r="J273">
            <v>9810.07904529966</v>
          </cell>
          <cell r="K273">
            <v>24.0000002373589</v>
          </cell>
        </row>
        <row r="274">
          <cell r="A274">
            <v>924</v>
          </cell>
        </row>
        <row r="274">
          <cell r="E274">
            <v>92.7439880371094</v>
          </cell>
          <cell r="F274">
            <v>93.6037979125977</v>
          </cell>
          <cell r="G274">
            <v>228.447845458984</v>
          </cell>
          <cell r="H274">
            <v>66.5970611572266</v>
          </cell>
        </row>
        <row r="274">
          <cell r="J274">
            <v>8987.18054432276</v>
          </cell>
          <cell r="K274">
            <v>24.0000001780192</v>
          </cell>
        </row>
        <row r="275">
          <cell r="A275">
            <v>925</v>
          </cell>
        </row>
        <row r="275">
          <cell r="E275">
            <v>92.8974761962891</v>
          </cell>
          <cell r="F275">
            <v>93.5993118286133</v>
          </cell>
          <cell r="G275">
            <v>305.547180175781</v>
          </cell>
          <cell r="H275">
            <v>66.5827102661133</v>
          </cell>
        </row>
        <row r="275">
          <cell r="J275">
            <v>9480.87528651579</v>
          </cell>
          <cell r="K275">
            <v>24.0000002246433</v>
          </cell>
        </row>
        <row r="276">
          <cell r="A276">
            <v>926</v>
          </cell>
        </row>
        <row r="276">
          <cell r="E276">
            <v>110.085563659668</v>
          </cell>
          <cell r="F276">
            <v>93.5992736816406</v>
          </cell>
          <cell r="G276">
            <v>225.861068725586</v>
          </cell>
          <cell r="H276">
            <v>66.3960647583008</v>
          </cell>
        </row>
        <row r="276">
          <cell r="J276">
            <v>9087.82885537098</v>
          </cell>
          <cell r="K276">
            <v>24.0000002373589</v>
          </cell>
        </row>
        <row r="277">
          <cell r="A277">
            <v>927</v>
          </cell>
        </row>
        <row r="277">
          <cell r="E277">
            <v>215.128280639648</v>
          </cell>
          <cell r="F277">
            <v>93.5656051635742</v>
          </cell>
          <cell r="G277">
            <v>158.02392578125</v>
          </cell>
          <cell r="H277">
            <v>66.4469375610352</v>
          </cell>
        </row>
        <row r="277">
          <cell r="J277">
            <v>9313.14104872192</v>
          </cell>
          <cell r="K277">
            <v>24.0000002627903</v>
          </cell>
        </row>
        <row r="278">
          <cell r="A278">
            <v>928</v>
          </cell>
        </row>
        <row r="278">
          <cell r="E278">
            <v>296.273651123047</v>
          </cell>
          <cell r="F278">
            <v>93.6579666137695</v>
          </cell>
          <cell r="G278">
            <v>106.482803344727</v>
          </cell>
          <cell r="H278">
            <v>94.8435745239258</v>
          </cell>
        </row>
        <row r="278">
          <cell r="J278">
            <v>10286.6229360256</v>
          </cell>
          <cell r="K278">
            <v>24.0000001907349</v>
          </cell>
        </row>
        <row r="279">
          <cell r="A279">
            <v>929</v>
          </cell>
        </row>
        <row r="279">
          <cell r="E279">
            <v>200.378005981445</v>
          </cell>
          <cell r="F279">
            <v>93.9263687133789</v>
          </cell>
          <cell r="G279">
            <v>106.73949432373</v>
          </cell>
          <cell r="H279">
            <v>189.164123535156</v>
          </cell>
        </row>
        <row r="279">
          <cell r="J279">
            <v>11612.9684434126</v>
          </cell>
          <cell r="K279">
            <v>23.9955540635851</v>
          </cell>
        </row>
        <row r="280">
          <cell r="A280">
            <v>930</v>
          </cell>
        </row>
        <row r="280">
          <cell r="E280">
            <v>133.574737548828</v>
          </cell>
          <cell r="F280">
            <v>93.7963790893555</v>
          </cell>
          <cell r="G280">
            <v>106.692916870117</v>
          </cell>
          <cell r="H280">
            <v>148.172470092773</v>
          </cell>
        </row>
        <row r="280">
          <cell r="J280">
            <v>12586.2860462759</v>
          </cell>
          <cell r="K280">
            <v>24.0000002034505</v>
          </cell>
        </row>
        <row r="281">
          <cell r="A281">
            <v>1001</v>
          </cell>
        </row>
        <row r="282">
          <cell r="A282">
            <v>1002</v>
          </cell>
        </row>
        <row r="283">
          <cell r="A283">
            <v>1003</v>
          </cell>
        </row>
        <row r="284">
          <cell r="A284">
            <v>1004</v>
          </cell>
        </row>
        <row r="285">
          <cell r="A285">
            <v>1005</v>
          </cell>
        </row>
        <row r="286">
          <cell r="A286">
            <v>1006</v>
          </cell>
        </row>
        <row r="287">
          <cell r="A287">
            <v>1007</v>
          </cell>
        </row>
        <row r="288">
          <cell r="A288">
            <v>1008</v>
          </cell>
        </row>
        <row r="289">
          <cell r="A289">
            <v>1009</v>
          </cell>
        </row>
        <row r="290">
          <cell r="A290">
            <v>1010</v>
          </cell>
        </row>
        <row r="291">
          <cell r="A291">
            <v>1011</v>
          </cell>
        </row>
        <row r="292">
          <cell r="A292">
            <v>1012</v>
          </cell>
        </row>
        <row r="293">
          <cell r="A293">
            <v>1013</v>
          </cell>
        </row>
        <row r="294">
          <cell r="A294">
            <v>1014</v>
          </cell>
        </row>
        <row r="295">
          <cell r="A295">
            <v>1015</v>
          </cell>
        </row>
        <row r="296">
          <cell r="A296">
            <v>1016</v>
          </cell>
        </row>
        <row r="297">
          <cell r="A297">
            <v>1017</v>
          </cell>
        </row>
        <row r="298">
          <cell r="A298">
            <v>1018</v>
          </cell>
        </row>
        <row r="299">
          <cell r="A299">
            <v>1019</v>
          </cell>
        </row>
        <row r="300">
          <cell r="A300">
            <v>1020</v>
          </cell>
        </row>
        <row r="301">
          <cell r="A301">
            <v>1021</v>
          </cell>
        </row>
        <row r="302">
          <cell r="A302">
            <v>1022</v>
          </cell>
        </row>
        <row r="303">
          <cell r="A303">
            <v>1023</v>
          </cell>
        </row>
        <row r="304">
          <cell r="A304">
            <v>1024</v>
          </cell>
        </row>
        <row r="305">
          <cell r="A305">
            <v>1025</v>
          </cell>
        </row>
        <row r="306">
          <cell r="A306">
            <v>1026</v>
          </cell>
        </row>
        <row r="307">
          <cell r="A307">
            <v>1027</v>
          </cell>
        </row>
        <row r="308">
          <cell r="A308">
            <v>1028</v>
          </cell>
        </row>
        <row r="309">
          <cell r="A309">
            <v>1029</v>
          </cell>
        </row>
        <row r="310">
          <cell r="A310">
            <v>1030</v>
          </cell>
        </row>
        <row r="311">
          <cell r="A311">
            <v>1031</v>
          </cell>
        </row>
        <row r="312">
          <cell r="A312">
            <v>1101</v>
          </cell>
        </row>
        <row r="313">
          <cell r="A313">
            <v>1102</v>
          </cell>
        </row>
        <row r="314">
          <cell r="A314">
            <v>1103</v>
          </cell>
        </row>
        <row r="315">
          <cell r="A315">
            <v>1104</v>
          </cell>
        </row>
        <row r="316">
          <cell r="A316">
            <v>1105</v>
          </cell>
        </row>
        <row r="317">
          <cell r="A317">
            <v>1106</v>
          </cell>
        </row>
        <row r="318">
          <cell r="A318">
            <v>1107</v>
          </cell>
        </row>
        <row r="319">
          <cell r="A319">
            <v>1108</v>
          </cell>
        </row>
        <row r="320">
          <cell r="A320">
            <v>1109</v>
          </cell>
        </row>
        <row r="321">
          <cell r="A321">
            <v>1110</v>
          </cell>
        </row>
        <row r="322">
          <cell r="A322">
            <v>1111</v>
          </cell>
        </row>
        <row r="323">
          <cell r="A323">
            <v>1112</v>
          </cell>
        </row>
        <row r="324">
          <cell r="A324">
            <v>1113</v>
          </cell>
        </row>
        <row r="325">
          <cell r="A325">
            <v>1114</v>
          </cell>
        </row>
        <row r="326">
          <cell r="A326">
            <v>1115</v>
          </cell>
        </row>
        <row r="327">
          <cell r="A327">
            <v>1116</v>
          </cell>
        </row>
        <row r="328">
          <cell r="A328">
            <v>1117</v>
          </cell>
        </row>
        <row r="329">
          <cell r="A329">
            <v>1118</v>
          </cell>
        </row>
        <row r="330">
          <cell r="A330">
            <v>1119</v>
          </cell>
        </row>
        <row r="331">
          <cell r="A331">
            <v>1120</v>
          </cell>
        </row>
        <row r="332">
          <cell r="A332">
            <v>1121</v>
          </cell>
        </row>
        <row r="333">
          <cell r="A333">
            <v>1122</v>
          </cell>
        </row>
        <row r="334">
          <cell r="A334">
            <v>1123</v>
          </cell>
        </row>
        <row r="335">
          <cell r="A335">
            <v>1124</v>
          </cell>
        </row>
        <row r="336">
          <cell r="A336">
            <v>1125</v>
          </cell>
        </row>
        <row r="337">
          <cell r="A337">
            <v>1126</v>
          </cell>
        </row>
        <row r="338">
          <cell r="A338">
            <v>1127</v>
          </cell>
        </row>
        <row r="339">
          <cell r="A339">
            <v>1128</v>
          </cell>
        </row>
        <row r="340">
          <cell r="A340">
            <v>1129</v>
          </cell>
        </row>
        <row r="341">
          <cell r="A341">
            <v>1130</v>
          </cell>
        </row>
        <row r="342">
          <cell r="A342">
            <v>1201</v>
          </cell>
        </row>
        <row r="343">
          <cell r="A343">
            <v>1202</v>
          </cell>
        </row>
        <row r="344">
          <cell r="A344">
            <v>1203</v>
          </cell>
        </row>
        <row r="345">
          <cell r="A345">
            <v>1204</v>
          </cell>
        </row>
        <row r="346">
          <cell r="A346">
            <v>1205</v>
          </cell>
        </row>
        <row r="347">
          <cell r="A347">
            <v>1206</v>
          </cell>
        </row>
        <row r="348">
          <cell r="A348">
            <v>1207</v>
          </cell>
        </row>
        <row r="349">
          <cell r="A349">
            <v>1208</v>
          </cell>
        </row>
        <row r="350">
          <cell r="A350">
            <v>1209</v>
          </cell>
        </row>
        <row r="351">
          <cell r="A351">
            <v>1210</v>
          </cell>
        </row>
        <row r="352">
          <cell r="A352">
            <v>1211</v>
          </cell>
        </row>
        <row r="353">
          <cell r="A353">
            <v>1212</v>
          </cell>
        </row>
        <row r="354">
          <cell r="A354">
            <v>1213</v>
          </cell>
        </row>
        <row r="355">
          <cell r="A355">
            <v>1214</v>
          </cell>
        </row>
        <row r="356">
          <cell r="A356">
            <v>1215</v>
          </cell>
        </row>
        <row r="357">
          <cell r="A357">
            <v>1216</v>
          </cell>
        </row>
        <row r="358">
          <cell r="A358">
            <v>1217</v>
          </cell>
        </row>
        <row r="359">
          <cell r="A359">
            <v>1218</v>
          </cell>
        </row>
        <row r="360">
          <cell r="A360">
            <v>1219</v>
          </cell>
        </row>
        <row r="361">
          <cell r="A361">
            <v>1220</v>
          </cell>
        </row>
        <row r="362">
          <cell r="A362">
            <v>1221</v>
          </cell>
        </row>
        <row r="363">
          <cell r="A363">
            <v>1222</v>
          </cell>
        </row>
        <row r="364">
          <cell r="A364">
            <v>1223</v>
          </cell>
        </row>
        <row r="365">
          <cell r="A365">
            <v>1224</v>
          </cell>
        </row>
        <row r="366">
          <cell r="A366">
            <v>1225</v>
          </cell>
        </row>
        <row r="367">
          <cell r="A367">
            <v>1226</v>
          </cell>
        </row>
        <row r="368">
          <cell r="A368">
            <v>1227</v>
          </cell>
        </row>
        <row r="369">
          <cell r="A369">
            <v>1228</v>
          </cell>
        </row>
        <row r="370">
          <cell r="A370">
            <v>1229</v>
          </cell>
        </row>
        <row r="371">
          <cell r="A371">
            <v>1230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 refreshError="1"/>
      <sheetData sheetId="1" refreshError="1"/>
      <sheetData sheetId="2" refreshError="1">
        <row r="1">
          <cell r="A1" t="str">
            <v>CODE</v>
          </cell>
        </row>
        <row r="1">
          <cell r="C1" t="str">
            <v>Qté SBS (MT wet)</v>
          </cell>
        </row>
        <row r="2">
          <cell r="A2">
            <v>101</v>
          </cell>
        </row>
        <row r="2">
          <cell r="C2">
            <v>20.022</v>
          </cell>
        </row>
        <row r="3">
          <cell r="A3">
            <v>102</v>
          </cell>
        </row>
        <row r="3">
          <cell r="C3">
            <v>20.021</v>
          </cell>
        </row>
        <row r="4">
          <cell r="A4">
            <v>103</v>
          </cell>
        </row>
        <row r="4">
          <cell r="C4">
            <v>20.02</v>
          </cell>
        </row>
        <row r="5">
          <cell r="A5">
            <v>104</v>
          </cell>
        </row>
        <row r="5">
          <cell r="C5">
            <v>0</v>
          </cell>
        </row>
        <row r="6">
          <cell r="A6">
            <v>105</v>
          </cell>
        </row>
        <row r="6">
          <cell r="C6">
            <v>40.05</v>
          </cell>
        </row>
        <row r="7">
          <cell r="A7">
            <v>106</v>
          </cell>
        </row>
        <row r="7">
          <cell r="C7">
            <v>53.069</v>
          </cell>
        </row>
        <row r="8">
          <cell r="A8">
            <v>107</v>
          </cell>
        </row>
        <row r="8">
          <cell r="C8">
            <v>20.042</v>
          </cell>
        </row>
        <row r="9">
          <cell r="A9">
            <v>108</v>
          </cell>
        </row>
        <row r="9">
          <cell r="C9">
            <v>20.027</v>
          </cell>
        </row>
        <row r="10">
          <cell r="A10">
            <v>109</v>
          </cell>
        </row>
        <row r="10">
          <cell r="C10">
            <v>60.075</v>
          </cell>
        </row>
        <row r="11">
          <cell r="A11">
            <v>110</v>
          </cell>
        </row>
        <row r="11">
          <cell r="C11">
            <v>0</v>
          </cell>
        </row>
        <row r="12">
          <cell r="A12">
            <v>111</v>
          </cell>
        </row>
        <row r="12">
          <cell r="C12">
            <v>20.02</v>
          </cell>
        </row>
        <row r="13">
          <cell r="A13">
            <v>112</v>
          </cell>
        </row>
        <row r="13">
          <cell r="C13">
            <v>55.256</v>
          </cell>
        </row>
        <row r="14">
          <cell r="A14">
            <v>113</v>
          </cell>
        </row>
        <row r="14">
          <cell r="C14">
            <v>0</v>
          </cell>
        </row>
        <row r="15">
          <cell r="A15">
            <v>114</v>
          </cell>
        </row>
        <row r="15">
          <cell r="C15">
            <v>55.266</v>
          </cell>
        </row>
        <row r="16">
          <cell r="A16">
            <v>115</v>
          </cell>
        </row>
        <row r="16">
          <cell r="C16">
            <v>165.338</v>
          </cell>
        </row>
        <row r="17">
          <cell r="A17">
            <v>116</v>
          </cell>
        </row>
        <row r="17">
          <cell r="C17">
            <v>92.11</v>
          </cell>
        </row>
        <row r="18">
          <cell r="A18">
            <v>117</v>
          </cell>
        </row>
        <row r="18">
          <cell r="C18">
            <v>0</v>
          </cell>
        </row>
        <row r="19">
          <cell r="A19">
            <v>118</v>
          </cell>
        </row>
        <row r="19">
          <cell r="C19">
            <v>0</v>
          </cell>
        </row>
        <row r="20">
          <cell r="A20">
            <v>119</v>
          </cell>
        </row>
        <row r="20">
          <cell r="C20">
            <v>0</v>
          </cell>
        </row>
        <row r="21">
          <cell r="A21">
            <v>120</v>
          </cell>
        </row>
        <row r="21">
          <cell r="C21">
            <v>107.611</v>
          </cell>
        </row>
        <row r="22">
          <cell r="A22">
            <v>121</v>
          </cell>
        </row>
        <row r="22">
          <cell r="C22">
            <v>40.043</v>
          </cell>
        </row>
        <row r="23">
          <cell r="A23">
            <v>122</v>
          </cell>
        </row>
        <row r="23">
          <cell r="C23">
            <v>14.027</v>
          </cell>
        </row>
        <row r="24">
          <cell r="A24">
            <v>123</v>
          </cell>
        </row>
        <row r="24">
          <cell r="C24">
            <v>20.015</v>
          </cell>
        </row>
        <row r="25">
          <cell r="A25">
            <v>124</v>
          </cell>
        </row>
        <row r="25">
          <cell r="C25">
            <v>92.251</v>
          </cell>
        </row>
        <row r="26">
          <cell r="A26">
            <v>125</v>
          </cell>
        </row>
        <row r="26">
          <cell r="C26">
            <v>0</v>
          </cell>
        </row>
        <row r="27">
          <cell r="A27">
            <v>126</v>
          </cell>
        </row>
        <row r="27">
          <cell r="C27">
            <v>40.037</v>
          </cell>
        </row>
        <row r="28">
          <cell r="A28">
            <v>127</v>
          </cell>
        </row>
        <row r="28">
          <cell r="C28">
            <v>80.105</v>
          </cell>
        </row>
        <row r="29">
          <cell r="A29">
            <v>128</v>
          </cell>
        </row>
        <row r="29">
          <cell r="C29">
            <v>0</v>
          </cell>
        </row>
        <row r="30">
          <cell r="A30">
            <v>129</v>
          </cell>
        </row>
        <row r="30">
          <cell r="C30">
            <v>86.225</v>
          </cell>
        </row>
        <row r="31">
          <cell r="A31">
            <v>130</v>
          </cell>
        </row>
        <row r="31">
          <cell r="C31">
            <v>80.073</v>
          </cell>
        </row>
        <row r="32">
          <cell r="A32">
            <v>131</v>
          </cell>
        </row>
        <row r="32">
          <cell r="C32">
            <v>0</v>
          </cell>
        </row>
        <row r="33">
          <cell r="A33">
            <v>201</v>
          </cell>
        </row>
        <row r="33">
          <cell r="C33">
            <v>86.227</v>
          </cell>
        </row>
        <row r="34">
          <cell r="A34">
            <v>202</v>
          </cell>
        </row>
        <row r="34">
          <cell r="C34">
            <v>100.121</v>
          </cell>
        </row>
        <row r="35">
          <cell r="A35">
            <v>203</v>
          </cell>
        </row>
        <row r="35">
          <cell r="C35">
            <v>20.029</v>
          </cell>
        </row>
        <row r="36">
          <cell r="A36">
            <v>204</v>
          </cell>
        </row>
        <row r="36">
          <cell r="C36">
            <v>163.517</v>
          </cell>
        </row>
        <row r="37">
          <cell r="A37">
            <v>205</v>
          </cell>
        </row>
        <row r="37">
          <cell r="C37">
            <v>40.038</v>
          </cell>
        </row>
        <row r="38">
          <cell r="A38">
            <v>206</v>
          </cell>
        </row>
        <row r="38">
          <cell r="C38">
            <v>41.282</v>
          </cell>
        </row>
        <row r="39">
          <cell r="A39">
            <v>207</v>
          </cell>
        </row>
        <row r="39">
          <cell r="C39">
            <v>0</v>
          </cell>
        </row>
        <row r="40">
          <cell r="A40">
            <v>208</v>
          </cell>
        </row>
        <row r="40">
          <cell r="C40">
            <v>0</v>
          </cell>
        </row>
        <row r="41">
          <cell r="A41">
            <v>209</v>
          </cell>
        </row>
        <row r="41">
          <cell r="C41">
            <v>40.046</v>
          </cell>
        </row>
        <row r="42">
          <cell r="A42">
            <v>210</v>
          </cell>
        </row>
        <row r="42">
          <cell r="C42">
            <v>40.047</v>
          </cell>
        </row>
        <row r="43">
          <cell r="A43">
            <v>211</v>
          </cell>
        </row>
        <row r="43">
          <cell r="C43">
            <v>227.722</v>
          </cell>
        </row>
        <row r="44">
          <cell r="A44">
            <v>212</v>
          </cell>
        </row>
        <row r="44">
          <cell r="C44">
            <v>80.096</v>
          </cell>
        </row>
        <row r="45">
          <cell r="A45">
            <v>213</v>
          </cell>
        </row>
        <row r="45">
          <cell r="C45">
            <v>42.766</v>
          </cell>
        </row>
        <row r="46">
          <cell r="A46">
            <v>214</v>
          </cell>
        </row>
        <row r="46">
          <cell r="C46">
            <v>20.017</v>
          </cell>
        </row>
        <row r="47">
          <cell r="A47">
            <v>215</v>
          </cell>
        </row>
        <row r="47">
          <cell r="C47">
            <v>0</v>
          </cell>
        </row>
        <row r="48">
          <cell r="A48">
            <v>216</v>
          </cell>
        </row>
        <row r="48">
          <cell r="C48">
            <v>86.223</v>
          </cell>
        </row>
        <row r="49">
          <cell r="A49">
            <v>217</v>
          </cell>
        </row>
        <row r="49">
          <cell r="C49">
            <v>60.053</v>
          </cell>
        </row>
        <row r="50">
          <cell r="A50">
            <v>218</v>
          </cell>
        </row>
        <row r="50">
          <cell r="C50">
            <v>60.116</v>
          </cell>
        </row>
        <row r="51">
          <cell r="A51">
            <v>219</v>
          </cell>
        </row>
        <row r="51">
          <cell r="C51">
            <v>100.089</v>
          </cell>
        </row>
        <row r="52">
          <cell r="A52">
            <v>220</v>
          </cell>
        </row>
        <row r="52">
          <cell r="C52">
            <v>43.871</v>
          </cell>
        </row>
        <row r="53">
          <cell r="A53">
            <v>221</v>
          </cell>
        </row>
        <row r="53">
          <cell r="C53">
            <v>40.045</v>
          </cell>
        </row>
        <row r="54">
          <cell r="A54">
            <v>222</v>
          </cell>
        </row>
        <row r="54">
          <cell r="C54">
            <v>20.018</v>
          </cell>
        </row>
        <row r="55">
          <cell r="A55">
            <v>223</v>
          </cell>
        </row>
        <row r="55">
          <cell r="C55">
            <v>20.018</v>
          </cell>
        </row>
        <row r="56">
          <cell r="A56">
            <v>224</v>
          </cell>
        </row>
        <row r="56">
          <cell r="C56">
            <v>40.044</v>
          </cell>
        </row>
        <row r="57">
          <cell r="A57">
            <v>225</v>
          </cell>
        </row>
        <row r="57">
          <cell r="C57">
            <v>80.079</v>
          </cell>
        </row>
        <row r="58">
          <cell r="A58">
            <v>226</v>
          </cell>
        </row>
        <row r="58">
          <cell r="C58">
            <v>60.067</v>
          </cell>
        </row>
        <row r="59">
          <cell r="A59">
            <v>227</v>
          </cell>
        </row>
        <row r="59">
          <cell r="C59">
            <v>20.016</v>
          </cell>
        </row>
        <row r="60">
          <cell r="A60">
            <v>228</v>
          </cell>
        </row>
        <row r="60">
          <cell r="C60">
            <v>39.542</v>
          </cell>
        </row>
        <row r="61">
          <cell r="A61">
            <v>229</v>
          </cell>
        </row>
        <row r="61">
          <cell r="C61">
            <v>0</v>
          </cell>
        </row>
        <row r="62">
          <cell r="A62">
            <v>301</v>
          </cell>
        </row>
        <row r="62">
          <cell r="C62">
            <v>60.066</v>
          </cell>
        </row>
        <row r="63">
          <cell r="A63">
            <v>302</v>
          </cell>
        </row>
        <row r="63">
          <cell r="C63">
            <v>80.129</v>
          </cell>
        </row>
        <row r="64">
          <cell r="A64">
            <v>303</v>
          </cell>
        </row>
        <row r="64">
          <cell r="C64">
            <v>75.331</v>
          </cell>
        </row>
        <row r="65">
          <cell r="A65">
            <v>304</v>
          </cell>
        </row>
        <row r="65">
          <cell r="C65">
            <v>132.315</v>
          </cell>
        </row>
        <row r="66">
          <cell r="A66">
            <v>305</v>
          </cell>
        </row>
        <row r="66">
          <cell r="C66">
            <v>146.289</v>
          </cell>
        </row>
        <row r="67">
          <cell r="A67">
            <v>306</v>
          </cell>
        </row>
        <row r="67">
          <cell r="C67">
            <v>86.2</v>
          </cell>
        </row>
        <row r="68">
          <cell r="A68">
            <v>307</v>
          </cell>
        </row>
        <row r="68">
          <cell r="C68">
            <v>0</v>
          </cell>
        </row>
        <row r="69">
          <cell r="A69">
            <v>308</v>
          </cell>
        </row>
        <row r="69">
          <cell r="C69">
            <v>49.577</v>
          </cell>
        </row>
        <row r="70">
          <cell r="A70">
            <v>309</v>
          </cell>
        </row>
        <row r="70">
          <cell r="C70">
            <v>143.314</v>
          </cell>
        </row>
        <row r="71">
          <cell r="A71">
            <v>310</v>
          </cell>
        </row>
        <row r="71">
          <cell r="C71">
            <v>121.26</v>
          </cell>
        </row>
        <row r="72">
          <cell r="A72">
            <v>311</v>
          </cell>
        </row>
        <row r="72">
          <cell r="C72">
            <v>80.119</v>
          </cell>
        </row>
        <row r="73">
          <cell r="A73">
            <v>312</v>
          </cell>
        </row>
        <row r="73">
          <cell r="C73">
            <v>60.06</v>
          </cell>
        </row>
        <row r="74">
          <cell r="A74">
            <v>313</v>
          </cell>
        </row>
        <row r="74">
          <cell r="C74">
            <v>26.038</v>
          </cell>
        </row>
        <row r="75">
          <cell r="A75">
            <v>314</v>
          </cell>
        </row>
        <row r="75">
          <cell r="C75">
            <v>0</v>
          </cell>
        </row>
        <row r="76">
          <cell r="A76">
            <v>315</v>
          </cell>
        </row>
        <row r="76">
          <cell r="C76">
            <v>44.542</v>
          </cell>
        </row>
        <row r="77">
          <cell r="A77">
            <v>316</v>
          </cell>
        </row>
        <row r="77">
          <cell r="C77">
            <v>0</v>
          </cell>
        </row>
        <row r="78">
          <cell r="A78">
            <v>317</v>
          </cell>
        </row>
        <row r="78">
          <cell r="C78">
            <v>78.28</v>
          </cell>
        </row>
        <row r="79">
          <cell r="A79">
            <v>318</v>
          </cell>
        </row>
        <row r="79">
          <cell r="C79">
            <v>35.139</v>
          </cell>
        </row>
        <row r="80">
          <cell r="A80">
            <v>319</v>
          </cell>
        </row>
        <row r="80">
          <cell r="C80">
            <v>152.318</v>
          </cell>
        </row>
        <row r="81">
          <cell r="A81">
            <v>320</v>
          </cell>
        </row>
        <row r="81">
          <cell r="C81">
            <v>0</v>
          </cell>
        </row>
        <row r="82">
          <cell r="A82">
            <v>321</v>
          </cell>
        </row>
        <row r="82">
          <cell r="C82">
            <v>40.032</v>
          </cell>
        </row>
        <row r="83">
          <cell r="A83">
            <v>322</v>
          </cell>
        </row>
        <row r="83">
          <cell r="C83">
            <v>40.044</v>
          </cell>
        </row>
        <row r="84">
          <cell r="A84">
            <v>323</v>
          </cell>
        </row>
        <row r="84">
          <cell r="C84">
            <v>60.055</v>
          </cell>
        </row>
        <row r="85">
          <cell r="A85">
            <v>324</v>
          </cell>
        </row>
        <row r="85">
          <cell r="C85">
            <v>86.225</v>
          </cell>
        </row>
        <row r="86">
          <cell r="A86">
            <v>325</v>
          </cell>
        </row>
        <row r="86">
          <cell r="C86">
            <v>20.021</v>
          </cell>
        </row>
        <row r="87">
          <cell r="A87">
            <v>326</v>
          </cell>
        </row>
        <row r="87">
          <cell r="C87">
            <v>153.288</v>
          </cell>
        </row>
        <row r="88">
          <cell r="A88">
            <v>327</v>
          </cell>
        </row>
        <row r="88">
          <cell r="C88">
            <v>0</v>
          </cell>
        </row>
        <row r="89">
          <cell r="A89">
            <v>328</v>
          </cell>
        </row>
        <row r="89">
          <cell r="C89">
            <v>0</v>
          </cell>
        </row>
        <row r="90">
          <cell r="A90">
            <v>329</v>
          </cell>
        </row>
        <row r="90">
          <cell r="C90">
            <v>38.543</v>
          </cell>
        </row>
        <row r="91">
          <cell r="A91">
            <v>330</v>
          </cell>
        </row>
        <row r="91">
          <cell r="C91">
            <v>20.022</v>
          </cell>
        </row>
        <row r="92">
          <cell r="A92">
            <v>331</v>
          </cell>
        </row>
        <row r="92">
          <cell r="C92">
            <v>122.272</v>
          </cell>
        </row>
        <row r="93">
          <cell r="A93">
            <v>401</v>
          </cell>
        </row>
        <row r="93">
          <cell r="C93">
            <v>0</v>
          </cell>
        </row>
        <row r="94">
          <cell r="A94">
            <v>402</v>
          </cell>
        </row>
        <row r="94">
          <cell r="C94">
            <v>126.262</v>
          </cell>
        </row>
        <row r="95">
          <cell r="A95">
            <v>403</v>
          </cell>
        </row>
        <row r="95">
          <cell r="C95">
            <v>0</v>
          </cell>
        </row>
        <row r="96">
          <cell r="A96">
            <v>404</v>
          </cell>
        </row>
        <row r="96">
          <cell r="C96">
            <v>17.713</v>
          </cell>
        </row>
        <row r="97">
          <cell r="A97">
            <v>405</v>
          </cell>
        </row>
        <row r="97">
          <cell r="C97">
            <v>59.1</v>
          </cell>
        </row>
        <row r="98">
          <cell r="A98">
            <v>406</v>
          </cell>
        </row>
        <row r="98">
          <cell r="C98">
            <v>126.27</v>
          </cell>
        </row>
        <row r="99">
          <cell r="A99">
            <v>407</v>
          </cell>
        </row>
        <row r="99">
          <cell r="C99">
            <v>0</v>
          </cell>
        </row>
        <row r="100">
          <cell r="A100">
            <v>408</v>
          </cell>
        </row>
        <row r="100">
          <cell r="C100">
            <v>74.583</v>
          </cell>
        </row>
        <row r="101">
          <cell r="A101">
            <v>409</v>
          </cell>
        </row>
        <row r="101">
          <cell r="C101">
            <v>67.974</v>
          </cell>
        </row>
        <row r="102">
          <cell r="A102">
            <v>410</v>
          </cell>
        </row>
        <row r="102">
          <cell r="C102">
            <v>86.231</v>
          </cell>
        </row>
        <row r="103">
          <cell r="A103">
            <v>411</v>
          </cell>
        </row>
        <row r="103">
          <cell r="C103">
            <v>0</v>
          </cell>
        </row>
        <row r="104">
          <cell r="A104">
            <v>412</v>
          </cell>
        </row>
        <row r="104">
          <cell r="C104">
            <v>20.026</v>
          </cell>
        </row>
        <row r="105">
          <cell r="A105">
            <v>413</v>
          </cell>
        </row>
        <row r="105">
          <cell r="C105">
            <v>35.047</v>
          </cell>
        </row>
        <row r="106">
          <cell r="A106">
            <v>414</v>
          </cell>
        </row>
        <row r="106">
          <cell r="C106">
            <v>40.031</v>
          </cell>
        </row>
        <row r="107">
          <cell r="A107">
            <v>415</v>
          </cell>
        </row>
        <row r="107">
          <cell r="C107">
            <v>72.084</v>
          </cell>
        </row>
        <row r="108">
          <cell r="A108">
            <v>416</v>
          </cell>
        </row>
        <row r="108">
          <cell r="C108">
            <v>100.103</v>
          </cell>
        </row>
        <row r="109">
          <cell r="A109">
            <v>417</v>
          </cell>
        </row>
        <row r="109">
          <cell r="C109">
            <v>0</v>
          </cell>
        </row>
        <row r="110">
          <cell r="A110">
            <v>418</v>
          </cell>
        </row>
        <row r="110">
          <cell r="C110">
            <v>86.229</v>
          </cell>
        </row>
        <row r="111">
          <cell r="A111">
            <v>419</v>
          </cell>
        </row>
        <row r="111">
          <cell r="C111">
            <v>0</v>
          </cell>
        </row>
        <row r="112">
          <cell r="A112">
            <v>420</v>
          </cell>
        </row>
        <row r="112">
          <cell r="C112">
            <v>15.718</v>
          </cell>
        </row>
        <row r="113">
          <cell r="A113">
            <v>421</v>
          </cell>
        </row>
        <row r="113">
          <cell r="C113">
            <v>60.06</v>
          </cell>
        </row>
        <row r="114">
          <cell r="A114">
            <v>422</v>
          </cell>
        </row>
        <row r="114">
          <cell r="C114">
            <v>37.234</v>
          </cell>
        </row>
        <row r="115">
          <cell r="A115">
            <v>423</v>
          </cell>
        </row>
        <row r="115">
          <cell r="C115">
            <v>86.224</v>
          </cell>
        </row>
        <row r="116">
          <cell r="A116">
            <v>424</v>
          </cell>
        </row>
        <row r="116">
          <cell r="C116">
            <v>40.043</v>
          </cell>
        </row>
        <row r="117">
          <cell r="A117">
            <v>425</v>
          </cell>
        </row>
        <row r="117">
          <cell r="C117">
            <v>0</v>
          </cell>
        </row>
        <row r="118">
          <cell r="A118">
            <v>426</v>
          </cell>
        </row>
        <row r="118">
          <cell r="C118">
            <v>20.021</v>
          </cell>
        </row>
        <row r="119">
          <cell r="A119">
            <v>427</v>
          </cell>
        </row>
        <row r="119">
          <cell r="C119">
            <v>37.039</v>
          </cell>
        </row>
        <row r="120">
          <cell r="A120">
            <v>428</v>
          </cell>
        </row>
        <row r="120">
          <cell r="C120">
            <v>136.723</v>
          </cell>
        </row>
        <row r="121">
          <cell r="A121">
            <v>429</v>
          </cell>
        </row>
        <row r="121">
          <cell r="C121">
            <v>40.036</v>
          </cell>
        </row>
        <row r="122">
          <cell r="A122">
            <v>430</v>
          </cell>
        </row>
        <row r="122">
          <cell r="C122">
            <v>40.037</v>
          </cell>
        </row>
        <row r="123">
          <cell r="A123">
            <v>501</v>
          </cell>
        </row>
        <row r="123">
          <cell r="C123">
            <v>98.241</v>
          </cell>
        </row>
        <row r="124">
          <cell r="A124">
            <v>502</v>
          </cell>
        </row>
        <row r="124">
          <cell r="C124">
            <v>0</v>
          </cell>
        </row>
        <row r="125">
          <cell r="A125">
            <v>503</v>
          </cell>
        </row>
        <row r="125">
          <cell r="C125">
            <v>0</v>
          </cell>
        </row>
        <row r="126">
          <cell r="A126">
            <v>504</v>
          </cell>
        </row>
        <row r="126">
          <cell r="C126">
            <v>155.305</v>
          </cell>
        </row>
        <row r="127">
          <cell r="A127">
            <v>505</v>
          </cell>
        </row>
        <row r="127">
          <cell r="C127">
            <v>0</v>
          </cell>
        </row>
        <row r="128">
          <cell r="A128">
            <v>506</v>
          </cell>
        </row>
        <row r="128">
          <cell r="C128">
            <v>50.071</v>
          </cell>
        </row>
        <row r="129">
          <cell r="A129">
            <v>507</v>
          </cell>
        </row>
        <row r="129">
          <cell r="C129">
            <v>59.553</v>
          </cell>
        </row>
        <row r="130">
          <cell r="A130">
            <v>508</v>
          </cell>
        </row>
        <row r="130">
          <cell r="C130">
            <v>0</v>
          </cell>
        </row>
        <row r="131">
          <cell r="A131">
            <v>509</v>
          </cell>
        </row>
        <row r="131">
          <cell r="C131">
            <v>0</v>
          </cell>
        </row>
        <row r="132">
          <cell r="A132">
            <v>510</v>
          </cell>
        </row>
        <row r="132">
          <cell r="C132">
            <v>20.015</v>
          </cell>
        </row>
        <row r="133">
          <cell r="A133">
            <v>511</v>
          </cell>
        </row>
        <row r="133">
          <cell r="C133">
            <v>106.244</v>
          </cell>
        </row>
        <row r="134">
          <cell r="A134">
            <v>512</v>
          </cell>
        </row>
        <row r="134">
          <cell r="C134">
            <v>86.231</v>
          </cell>
        </row>
        <row r="135">
          <cell r="A135">
            <v>513</v>
          </cell>
        </row>
        <row r="135">
          <cell r="C135">
            <v>40.037</v>
          </cell>
        </row>
        <row r="136">
          <cell r="A136">
            <v>514</v>
          </cell>
        </row>
        <row r="136">
          <cell r="C136">
            <v>106.274</v>
          </cell>
        </row>
        <row r="137">
          <cell r="A137">
            <v>515</v>
          </cell>
        </row>
        <row r="137">
          <cell r="C137">
            <v>20.014</v>
          </cell>
        </row>
        <row r="138">
          <cell r="A138">
            <v>516</v>
          </cell>
        </row>
        <row r="138">
          <cell r="C138">
            <v>0</v>
          </cell>
        </row>
        <row r="139">
          <cell r="A139">
            <v>517</v>
          </cell>
        </row>
        <row r="139">
          <cell r="C139">
            <v>37.838</v>
          </cell>
        </row>
        <row r="140">
          <cell r="A140">
            <v>518</v>
          </cell>
        </row>
        <row r="140">
          <cell r="C140">
            <v>156.811</v>
          </cell>
        </row>
        <row r="141">
          <cell r="A141">
            <v>519</v>
          </cell>
        </row>
        <row r="141">
          <cell r="C141">
            <v>31.039</v>
          </cell>
        </row>
        <row r="142">
          <cell r="A142">
            <v>520</v>
          </cell>
        </row>
        <row r="142">
          <cell r="C142">
            <v>39.049</v>
          </cell>
        </row>
        <row r="143">
          <cell r="A143">
            <v>521</v>
          </cell>
        </row>
        <row r="143">
          <cell r="C143">
            <v>106.238</v>
          </cell>
        </row>
        <row r="144">
          <cell r="A144">
            <v>522</v>
          </cell>
        </row>
        <row r="144">
          <cell r="C144">
            <v>20.016</v>
          </cell>
        </row>
        <row r="145">
          <cell r="A145">
            <v>523</v>
          </cell>
        </row>
        <row r="145">
          <cell r="C145">
            <v>0</v>
          </cell>
        </row>
        <row r="146">
          <cell r="A146">
            <v>524</v>
          </cell>
        </row>
        <row r="146">
          <cell r="C146">
            <v>0</v>
          </cell>
        </row>
        <row r="147">
          <cell r="A147">
            <v>525</v>
          </cell>
        </row>
        <row r="147">
          <cell r="C147">
            <v>46.265</v>
          </cell>
        </row>
        <row r="148">
          <cell r="A148">
            <v>526</v>
          </cell>
        </row>
        <row r="148">
          <cell r="C148">
            <v>27.039</v>
          </cell>
        </row>
        <row r="149">
          <cell r="A149">
            <v>527</v>
          </cell>
        </row>
        <row r="149">
          <cell r="C149">
            <v>19.027</v>
          </cell>
        </row>
        <row r="150">
          <cell r="A150">
            <v>528</v>
          </cell>
        </row>
        <row r="150">
          <cell r="C150">
            <v>20.029</v>
          </cell>
        </row>
        <row r="151">
          <cell r="A151">
            <v>529</v>
          </cell>
        </row>
        <row r="151">
          <cell r="C151">
            <v>0</v>
          </cell>
        </row>
        <row r="152">
          <cell r="A152">
            <v>530</v>
          </cell>
        </row>
        <row r="152">
          <cell r="C152">
            <v>0</v>
          </cell>
        </row>
        <row r="153">
          <cell r="A153">
            <v>531</v>
          </cell>
        </row>
        <row r="153">
          <cell r="C153">
            <v>20.018</v>
          </cell>
        </row>
        <row r="154">
          <cell r="A154">
            <v>601</v>
          </cell>
        </row>
        <row r="154">
          <cell r="C154">
            <v>60.097</v>
          </cell>
        </row>
        <row r="155">
          <cell r="A155">
            <v>602</v>
          </cell>
        </row>
        <row r="155">
          <cell r="C155">
            <v>146.306</v>
          </cell>
        </row>
        <row r="156">
          <cell r="A156">
            <v>603</v>
          </cell>
        </row>
        <row r="156">
          <cell r="C156">
            <v>20.021</v>
          </cell>
        </row>
        <row r="157">
          <cell r="A157">
            <v>604</v>
          </cell>
        </row>
        <row r="157">
          <cell r="C157">
            <v>146.287</v>
          </cell>
        </row>
        <row r="158">
          <cell r="A158">
            <v>605</v>
          </cell>
        </row>
        <row r="158">
          <cell r="C158">
            <v>12.015</v>
          </cell>
        </row>
        <row r="159">
          <cell r="A159">
            <v>606</v>
          </cell>
        </row>
        <row r="159">
          <cell r="C159">
            <v>86.228</v>
          </cell>
        </row>
        <row r="160">
          <cell r="A160">
            <v>607</v>
          </cell>
        </row>
        <row r="160">
          <cell r="C160">
            <v>70.602</v>
          </cell>
        </row>
        <row r="161">
          <cell r="A161">
            <v>608</v>
          </cell>
        </row>
        <row r="161">
          <cell r="C161">
            <v>0</v>
          </cell>
        </row>
        <row r="162">
          <cell r="A162">
            <v>609</v>
          </cell>
        </row>
        <row r="162">
          <cell r="C162">
            <v>39.05</v>
          </cell>
        </row>
        <row r="163">
          <cell r="A163">
            <v>610</v>
          </cell>
        </row>
        <row r="163">
          <cell r="C163">
            <v>0</v>
          </cell>
        </row>
        <row r="164">
          <cell r="A164">
            <v>611</v>
          </cell>
        </row>
        <row r="164">
          <cell r="C164">
            <v>125.761</v>
          </cell>
        </row>
        <row r="165">
          <cell r="A165">
            <v>612</v>
          </cell>
        </row>
        <row r="165">
          <cell r="C165">
            <v>0</v>
          </cell>
        </row>
        <row r="166">
          <cell r="A166">
            <v>613</v>
          </cell>
        </row>
        <row r="166">
          <cell r="C166">
            <v>20.023</v>
          </cell>
        </row>
        <row r="167">
          <cell r="A167">
            <v>614</v>
          </cell>
        </row>
        <row r="167">
          <cell r="C167">
            <v>19.015</v>
          </cell>
        </row>
        <row r="168">
          <cell r="A168">
            <v>615</v>
          </cell>
        </row>
        <row r="168">
          <cell r="C168">
            <v>95.257</v>
          </cell>
        </row>
        <row r="169">
          <cell r="A169">
            <v>616</v>
          </cell>
        </row>
        <row r="169">
          <cell r="C169">
            <v>35.249</v>
          </cell>
        </row>
        <row r="170">
          <cell r="A170">
            <v>617</v>
          </cell>
        </row>
        <row r="170">
          <cell r="C170">
            <v>20.018</v>
          </cell>
        </row>
        <row r="171">
          <cell r="A171">
            <v>618</v>
          </cell>
        </row>
        <row r="171">
          <cell r="C171">
            <v>20.024</v>
          </cell>
        </row>
        <row r="172">
          <cell r="A172">
            <v>619</v>
          </cell>
        </row>
        <row r="172">
          <cell r="C172">
            <v>0</v>
          </cell>
        </row>
        <row r="173">
          <cell r="A173">
            <v>620</v>
          </cell>
        </row>
        <row r="173">
          <cell r="C173">
            <v>172.453</v>
          </cell>
        </row>
        <row r="174">
          <cell r="A174">
            <v>621</v>
          </cell>
        </row>
        <row r="174">
          <cell r="C174">
            <v>0</v>
          </cell>
        </row>
        <row r="175">
          <cell r="A175">
            <v>622</v>
          </cell>
        </row>
        <row r="175">
          <cell r="C175">
            <v>50.056</v>
          </cell>
        </row>
        <row r="176">
          <cell r="A176">
            <v>623</v>
          </cell>
        </row>
        <row r="176">
          <cell r="C176">
            <v>40.04</v>
          </cell>
        </row>
        <row r="177">
          <cell r="A177">
            <v>624</v>
          </cell>
        </row>
        <row r="177">
          <cell r="C177">
            <v>20.019</v>
          </cell>
        </row>
        <row r="178">
          <cell r="A178">
            <v>625</v>
          </cell>
        </row>
        <row r="178">
          <cell r="C178">
            <v>0</v>
          </cell>
        </row>
        <row r="179">
          <cell r="A179">
            <v>626</v>
          </cell>
        </row>
        <row r="179">
          <cell r="C179">
            <v>0</v>
          </cell>
        </row>
        <row r="180">
          <cell r="A180">
            <v>627</v>
          </cell>
        </row>
        <row r="180">
          <cell r="C180">
            <v>172.422</v>
          </cell>
        </row>
        <row r="181">
          <cell r="A181">
            <v>628</v>
          </cell>
        </row>
        <row r="181">
          <cell r="C181">
            <v>20.027</v>
          </cell>
        </row>
        <row r="182">
          <cell r="A182">
            <v>629</v>
          </cell>
        </row>
        <row r="182">
          <cell r="C182">
            <v>20.016</v>
          </cell>
        </row>
        <row r="183">
          <cell r="A183">
            <v>630</v>
          </cell>
        </row>
        <row r="183">
          <cell r="C183">
            <v>92.477</v>
          </cell>
        </row>
        <row r="184">
          <cell r="A184">
            <v>701</v>
          </cell>
        </row>
        <row r="184">
          <cell r="C184">
            <v>55.365</v>
          </cell>
        </row>
        <row r="185">
          <cell r="A185">
            <v>702</v>
          </cell>
        </row>
        <row r="185">
          <cell r="C185">
            <v>60.064</v>
          </cell>
        </row>
        <row r="186">
          <cell r="A186">
            <v>703</v>
          </cell>
        </row>
        <row r="186">
          <cell r="C186">
            <v>86.222</v>
          </cell>
        </row>
        <row r="187">
          <cell r="A187">
            <v>704</v>
          </cell>
        </row>
        <row r="187">
          <cell r="C187">
            <v>0</v>
          </cell>
        </row>
        <row r="188">
          <cell r="A188">
            <v>705</v>
          </cell>
        </row>
        <row r="188">
          <cell r="C188">
            <v>30.238</v>
          </cell>
        </row>
        <row r="189">
          <cell r="A189">
            <v>706</v>
          </cell>
        </row>
        <row r="189">
          <cell r="C189">
            <v>20.044</v>
          </cell>
        </row>
        <row r="190">
          <cell r="A190">
            <v>707</v>
          </cell>
        </row>
        <row r="190">
          <cell r="C190">
            <v>60.069</v>
          </cell>
        </row>
        <row r="191">
          <cell r="A191">
            <v>708</v>
          </cell>
        </row>
        <row r="191">
          <cell r="C191">
            <v>40.035</v>
          </cell>
        </row>
        <row r="192">
          <cell r="A192">
            <v>709</v>
          </cell>
        </row>
        <row r="192">
          <cell r="C192">
            <v>123.758</v>
          </cell>
        </row>
        <row r="193">
          <cell r="A193">
            <v>710</v>
          </cell>
        </row>
        <row r="193">
          <cell r="C193">
            <v>86.232</v>
          </cell>
        </row>
        <row r="194">
          <cell r="A194">
            <v>711</v>
          </cell>
        </row>
        <row r="194">
          <cell r="C194">
            <v>0</v>
          </cell>
        </row>
        <row r="195">
          <cell r="A195">
            <v>712</v>
          </cell>
        </row>
        <row r="195">
          <cell r="C195">
            <v>40.017</v>
          </cell>
        </row>
        <row r="196">
          <cell r="A196">
            <v>713</v>
          </cell>
        </row>
        <row r="196">
          <cell r="C196">
            <v>60.074</v>
          </cell>
        </row>
        <row r="197">
          <cell r="A197">
            <v>714</v>
          </cell>
        </row>
        <row r="197">
          <cell r="C197">
            <v>40.043</v>
          </cell>
        </row>
        <row r="198">
          <cell r="A198">
            <v>715</v>
          </cell>
        </row>
        <row r="198">
          <cell r="C198">
            <v>121.956</v>
          </cell>
        </row>
        <row r="199">
          <cell r="A199">
            <v>716</v>
          </cell>
        </row>
        <row r="199">
          <cell r="C199">
            <v>100.112</v>
          </cell>
        </row>
        <row r="200">
          <cell r="A200">
            <v>717</v>
          </cell>
        </row>
        <row r="200">
          <cell r="C200">
            <v>96.252</v>
          </cell>
        </row>
        <row r="201">
          <cell r="A201">
            <v>718</v>
          </cell>
        </row>
        <row r="201">
          <cell r="C201">
            <v>0</v>
          </cell>
        </row>
        <row r="202">
          <cell r="A202">
            <v>719</v>
          </cell>
        </row>
        <row r="202">
          <cell r="C202">
            <v>20.014</v>
          </cell>
        </row>
        <row r="203">
          <cell r="A203">
            <v>720</v>
          </cell>
        </row>
        <row r="203">
          <cell r="C203">
            <v>20.019</v>
          </cell>
        </row>
        <row r="204">
          <cell r="A204">
            <v>721</v>
          </cell>
        </row>
        <row r="204">
          <cell r="C204">
            <v>86.231</v>
          </cell>
        </row>
        <row r="205">
          <cell r="A205">
            <v>722</v>
          </cell>
        </row>
        <row r="205">
          <cell r="C205">
            <v>133.982</v>
          </cell>
        </row>
        <row r="206">
          <cell r="A206">
            <v>723</v>
          </cell>
        </row>
        <row r="206">
          <cell r="C206">
            <v>60.075</v>
          </cell>
        </row>
        <row r="207">
          <cell r="A207">
            <v>724</v>
          </cell>
        </row>
        <row r="207">
          <cell r="C207">
            <v>20.019</v>
          </cell>
        </row>
        <row r="208">
          <cell r="A208">
            <v>725</v>
          </cell>
        </row>
        <row r="208">
          <cell r="C208">
            <v>0</v>
          </cell>
        </row>
        <row r="209">
          <cell r="A209">
            <v>726</v>
          </cell>
        </row>
        <row r="209">
          <cell r="C209">
            <v>20.018</v>
          </cell>
        </row>
        <row r="210">
          <cell r="A210">
            <v>727</v>
          </cell>
        </row>
        <row r="210">
          <cell r="C210">
            <v>40.041</v>
          </cell>
        </row>
        <row r="211">
          <cell r="A211">
            <v>728</v>
          </cell>
        </row>
        <row r="211">
          <cell r="C211">
            <v>55.25</v>
          </cell>
        </row>
        <row r="212">
          <cell r="A212">
            <v>729</v>
          </cell>
        </row>
        <row r="212">
          <cell r="C212">
            <v>20.028</v>
          </cell>
        </row>
        <row r="213">
          <cell r="A213">
            <v>730</v>
          </cell>
        </row>
        <row r="213">
          <cell r="C213">
            <v>20.024</v>
          </cell>
        </row>
        <row r="214">
          <cell r="A214">
            <v>731</v>
          </cell>
        </row>
        <row r="214">
          <cell r="C214">
            <v>106.244</v>
          </cell>
        </row>
        <row r="215">
          <cell r="A215">
            <v>801</v>
          </cell>
        </row>
        <row r="215">
          <cell r="C215">
            <v>60.063</v>
          </cell>
        </row>
        <row r="216">
          <cell r="A216">
            <v>802</v>
          </cell>
        </row>
        <row r="216">
          <cell r="C216">
            <v>39.738</v>
          </cell>
        </row>
        <row r="217">
          <cell r="A217">
            <v>803</v>
          </cell>
        </row>
        <row r="217">
          <cell r="C217">
            <v>37.742</v>
          </cell>
        </row>
        <row r="218">
          <cell r="A218">
            <v>804</v>
          </cell>
        </row>
        <row r="218">
          <cell r="C218">
            <v>149.812</v>
          </cell>
        </row>
        <row r="219">
          <cell r="A219">
            <v>805</v>
          </cell>
        </row>
        <row r="219">
          <cell r="C219">
            <v>20.048</v>
          </cell>
        </row>
        <row r="220">
          <cell r="A220">
            <v>806</v>
          </cell>
        </row>
        <row r="220">
          <cell r="C220">
            <v>148.505</v>
          </cell>
        </row>
        <row r="221">
          <cell r="A221">
            <v>807</v>
          </cell>
        </row>
        <row r="221">
          <cell r="C221">
            <v>0</v>
          </cell>
        </row>
        <row r="222">
          <cell r="A222">
            <v>808</v>
          </cell>
        </row>
        <row r="222">
          <cell r="C222">
            <v>20.027</v>
          </cell>
        </row>
        <row r="223">
          <cell r="A223">
            <v>809</v>
          </cell>
        </row>
        <row r="223">
          <cell r="C223">
            <v>29.52</v>
          </cell>
        </row>
        <row r="224">
          <cell r="A224">
            <v>810</v>
          </cell>
        </row>
        <row r="224">
          <cell r="C224">
            <v>69.574</v>
          </cell>
        </row>
        <row r="225">
          <cell r="A225">
            <v>811</v>
          </cell>
        </row>
        <row r="225">
          <cell r="C225">
            <v>20.033</v>
          </cell>
        </row>
        <row r="226">
          <cell r="A226">
            <v>812</v>
          </cell>
        </row>
        <row r="226">
          <cell r="C226">
            <v>135.767</v>
          </cell>
        </row>
        <row r="227">
          <cell r="A227">
            <v>813</v>
          </cell>
        </row>
        <row r="227">
          <cell r="C227">
            <v>0</v>
          </cell>
        </row>
        <row r="228">
          <cell r="A228">
            <v>814</v>
          </cell>
        </row>
        <row r="228">
          <cell r="C228">
            <v>56.038</v>
          </cell>
        </row>
        <row r="229">
          <cell r="A229">
            <v>815</v>
          </cell>
        </row>
        <row r="229">
          <cell r="C229">
            <v>17.815</v>
          </cell>
        </row>
        <row r="230">
          <cell r="A230">
            <v>816</v>
          </cell>
        </row>
        <row r="230">
          <cell r="C230">
            <v>15.216</v>
          </cell>
        </row>
        <row r="231">
          <cell r="A231">
            <v>817</v>
          </cell>
        </row>
        <row r="231">
          <cell r="C231">
            <v>40.04</v>
          </cell>
        </row>
        <row r="232">
          <cell r="A232">
            <v>818</v>
          </cell>
        </row>
        <row r="232">
          <cell r="C232">
            <v>52.07</v>
          </cell>
        </row>
        <row r="233">
          <cell r="A233">
            <v>819</v>
          </cell>
        </row>
        <row r="233">
          <cell r="C233">
            <v>86.2</v>
          </cell>
        </row>
        <row r="234">
          <cell r="A234">
            <v>820</v>
          </cell>
        </row>
        <row r="234">
          <cell r="C234">
            <v>166.328</v>
          </cell>
        </row>
        <row r="235">
          <cell r="A235">
            <v>821</v>
          </cell>
        </row>
        <row r="235">
          <cell r="C235">
            <v>106.245</v>
          </cell>
        </row>
        <row r="236">
          <cell r="A236">
            <v>822</v>
          </cell>
        </row>
        <row r="236">
          <cell r="C236">
            <v>0</v>
          </cell>
        </row>
        <row r="237">
          <cell r="A237">
            <v>823</v>
          </cell>
        </row>
        <row r="237">
          <cell r="C237">
            <v>0</v>
          </cell>
        </row>
        <row r="238">
          <cell r="A238">
            <v>824</v>
          </cell>
        </row>
        <row r="238">
          <cell r="C238">
            <v>116.267</v>
          </cell>
        </row>
        <row r="239">
          <cell r="A239">
            <v>825</v>
          </cell>
        </row>
        <row r="239">
          <cell r="C239">
            <v>99.603</v>
          </cell>
        </row>
        <row r="240">
          <cell r="A240">
            <v>826</v>
          </cell>
        </row>
        <row r="240">
          <cell r="C240">
            <v>73.851</v>
          </cell>
        </row>
        <row r="241">
          <cell r="A241">
            <v>827</v>
          </cell>
        </row>
        <row r="241">
          <cell r="C241">
            <v>12.016</v>
          </cell>
        </row>
        <row r="242">
          <cell r="A242">
            <v>828</v>
          </cell>
        </row>
        <row r="242">
          <cell r="C242">
            <v>86.227</v>
          </cell>
        </row>
        <row r="243">
          <cell r="A243">
            <v>829</v>
          </cell>
        </row>
        <row r="243">
          <cell r="C243">
            <v>0</v>
          </cell>
        </row>
        <row r="244">
          <cell r="A244">
            <v>830</v>
          </cell>
        </row>
        <row r="244">
          <cell r="C244">
            <v>37.834</v>
          </cell>
        </row>
        <row r="245">
          <cell r="A245">
            <v>831</v>
          </cell>
        </row>
        <row r="245">
          <cell r="C245">
            <v>86.23</v>
          </cell>
        </row>
        <row r="246">
          <cell r="A246">
            <v>901</v>
          </cell>
        </row>
        <row r="246">
          <cell r="C246">
            <v>100.103</v>
          </cell>
        </row>
        <row r="247">
          <cell r="A247">
            <v>902</v>
          </cell>
        </row>
        <row r="247">
          <cell r="C247">
            <v>106.249</v>
          </cell>
        </row>
        <row r="248">
          <cell r="A248">
            <v>903</v>
          </cell>
        </row>
        <row r="248">
          <cell r="C248">
            <v>76.06</v>
          </cell>
        </row>
        <row r="249">
          <cell r="A249">
            <v>904</v>
          </cell>
        </row>
        <row r="249">
          <cell r="C249">
            <v>0</v>
          </cell>
        </row>
        <row r="250">
          <cell r="A250">
            <v>905</v>
          </cell>
        </row>
        <row r="250">
          <cell r="C250">
            <v>0</v>
          </cell>
        </row>
        <row r="251">
          <cell r="A251">
            <v>906</v>
          </cell>
        </row>
        <row r="251">
          <cell r="C251">
            <v>20.046</v>
          </cell>
        </row>
        <row r="252">
          <cell r="A252">
            <v>907</v>
          </cell>
        </row>
        <row r="252">
          <cell r="C252">
            <v>121.459</v>
          </cell>
        </row>
        <row r="253">
          <cell r="A253">
            <v>908</v>
          </cell>
        </row>
        <row r="253">
          <cell r="C253">
            <v>106.244</v>
          </cell>
        </row>
        <row r="254">
          <cell r="A254">
            <v>909</v>
          </cell>
        </row>
        <row r="254">
          <cell r="C254">
            <v>20.039</v>
          </cell>
        </row>
        <row r="255">
          <cell r="A255">
            <v>910</v>
          </cell>
        </row>
        <row r="255">
          <cell r="C255">
            <v>55.66</v>
          </cell>
        </row>
        <row r="256">
          <cell r="A256">
            <v>911</v>
          </cell>
        </row>
        <row r="256">
          <cell r="C256">
            <v>0</v>
          </cell>
        </row>
        <row r="257">
          <cell r="A257">
            <v>912</v>
          </cell>
        </row>
        <row r="257">
          <cell r="C257">
            <v>106.258</v>
          </cell>
        </row>
        <row r="258">
          <cell r="A258">
            <v>913</v>
          </cell>
        </row>
        <row r="258">
          <cell r="C258">
            <v>20.027</v>
          </cell>
        </row>
        <row r="259">
          <cell r="A259">
            <v>914</v>
          </cell>
        </row>
        <row r="259">
          <cell r="C259">
            <v>96.24</v>
          </cell>
        </row>
        <row r="260">
          <cell r="A260">
            <v>915</v>
          </cell>
        </row>
        <row r="260">
          <cell r="C260">
            <v>106.241</v>
          </cell>
        </row>
        <row r="261">
          <cell r="A261">
            <v>916</v>
          </cell>
        </row>
        <row r="261">
          <cell r="C261">
            <v>35.257</v>
          </cell>
        </row>
        <row r="262">
          <cell r="A262">
            <v>917</v>
          </cell>
        </row>
        <row r="262">
          <cell r="C262">
            <v>0</v>
          </cell>
        </row>
        <row r="263">
          <cell r="A263">
            <v>918</v>
          </cell>
        </row>
        <row r="263">
          <cell r="C263">
            <v>122.251</v>
          </cell>
        </row>
        <row r="264">
          <cell r="A264">
            <v>919</v>
          </cell>
        </row>
        <row r="264">
          <cell r="C264">
            <v>0</v>
          </cell>
        </row>
        <row r="265">
          <cell r="A265">
            <v>920</v>
          </cell>
        </row>
        <row r="265">
          <cell r="C265">
            <v>0</v>
          </cell>
        </row>
        <row r="266">
          <cell r="A266">
            <v>921</v>
          </cell>
        </row>
        <row r="266">
          <cell r="C266">
            <v>86.228</v>
          </cell>
        </row>
        <row r="267">
          <cell r="A267">
            <v>922</v>
          </cell>
        </row>
        <row r="267">
          <cell r="C267">
            <v>20.023</v>
          </cell>
        </row>
        <row r="268">
          <cell r="A268">
            <v>923</v>
          </cell>
        </row>
        <row r="268">
          <cell r="C268">
            <v>40.043</v>
          </cell>
        </row>
        <row r="269">
          <cell r="A269">
            <v>924</v>
          </cell>
        </row>
        <row r="269">
          <cell r="C269">
            <v>20.037</v>
          </cell>
        </row>
        <row r="270">
          <cell r="A270">
            <v>925</v>
          </cell>
        </row>
        <row r="270">
          <cell r="C270">
            <v>0</v>
          </cell>
        </row>
        <row r="271">
          <cell r="A271">
            <v>926</v>
          </cell>
        </row>
        <row r="271">
          <cell r="C271">
            <v>86.222</v>
          </cell>
        </row>
        <row r="272">
          <cell r="A272">
            <v>927</v>
          </cell>
        </row>
        <row r="272">
          <cell r="C272">
            <v>37.237</v>
          </cell>
        </row>
        <row r="273">
          <cell r="A273">
            <v>928</v>
          </cell>
        </row>
        <row r="273">
          <cell r="C273">
            <v>30.541</v>
          </cell>
        </row>
        <row r="274">
          <cell r="A274">
            <v>929</v>
          </cell>
        </row>
        <row r="274">
          <cell r="C274">
            <v>40.039</v>
          </cell>
        </row>
        <row r="275">
          <cell r="A275">
            <v>930</v>
          </cell>
        </row>
        <row r="275">
          <cell r="C275">
            <v>116.273</v>
          </cell>
        </row>
        <row r="276">
          <cell r="A276">
            <v>1001</v>
          </cell>
        </row>
        <row r="276">
          <cell r="C276">
            <v>0</v>
          </cell>
        </row>
        <row r="277">
          <cell r="A277">
            <v>1002</v>
          </cell>
        </row>
        <row r="277">
          <cell r="C277">
            <v>0</v>
          </cell>
        </row>
        <row r="278">
          <cell r="A278">
            <v>1003</v>
          </cell>
        </row>
        <row r="278">
          <cell r="C278">
            <v>0</v>
          </cell>
        </row>
        <row r="279">
          <cell r="A279">
            <v>1004</v>
          </cell>
        </row>
        <row r="279">
          <cell r="C279">
            <v>0</v>
          </cell>
        </row>
        <row r="280">
          <cell r="A280">
            <v>1005</v>
          </cell>
        </row>
        <row r="280">
          <cell r="C280">
            <v>0</v>
          </cell>
        </row>
        <row r="281">
          <cell r="A281">
            <v>1006</v>
          </cell>
        </row>
        <row r="281">
          <cell r="C281">
            <v>0</v>
          </cell>
        </row>
        <row r="282">
          <cell r="A282">
            <v>1007</v>
          </cell>
        </row>
        <row r="282">
          <cell r="C282">
            <v>0</v>
          </cell>
        </row>
        <row r="283">
          <cell r="A283">
            <v>1008</v>
          </cell>
        </row>
        <row r="283">
          <cell r="C283">
            <v>0</v>
          </cell>
        </row>
        <row r="284">
          <cell r="A284">
            <v>1009</v>
          </cell>
        </row>
        <row r="284">
          <cell r="C284">
            <v>0</v>
          </cell>
        </row>
        <row r="285">
          <cell r="A285">
            <v>1010</v>
          </cell>
        </row>
        <row r="285">
          <cell r="C285">
            <v>0</v>
          </cell>
        </row>
        <row r="286">
          <cell r="A286">
            <v>1011</v>
          </cell>
        </row>
        <row r="286">
          <cell r="C286">
            <v>0</v>
          </cell>
        </row>
        <row r="287">
          <cell r="A287">
            <v>1012</v>
          </cell>
        </row>
        <row r="287">
          <cell r="C287">
            <v>0</v>
          </cell>
        </row>
        <row r="288">
          <cell r="A288">
            <v>1013</v>
          </cell>
        </row>
        <row r="288">
          <cell r="C288">
            <v>0</v>
          </cell>
        </row>
        <row r="289">
          <cell r="A289">
            <v>1014</v>
          </cell>
        </row>
        <row r="289">
          <cell r="C289">
            <v>0</v>
          </cell>
        </row>
        <row r="290">
          <cell r="A290">
            <v>1015</v>
          </cell>
        </row>
        <row r="290">
          <cell r="C290">
            <v>0</v>
          </cell>
        </row>
        <row r="291">
          <cell r="A291">
            <v>1016</v>
          </cell>
        </row>
        <row r="291">
          <cell r="C291">
            <v>0</v>
          </cell>
        </row>
        <row r="292">
          <cell r="A292">
            <v>1017</v>
          </cell>
        </row>
        <row r="292">
          <cell r="C292">
            <v>0</v>
          </cell>
        </row>
        <row r="293">
          <cell r="A293">
            <v>1018</v>
          </cell>
        </row>
        <row r="293">
          <cell r="C293">
            <v>0</v>
          </cell>
        </row>
        <row r="294">
          <cell r="A294">
            <v>1019</v>
          </cell>
        </row>
        <row r="294">
          <cell r="C294">
            <v>0</v>
          </cell>
        </row>
        <row r="295">
          <cell r="A295">
            <v>1020</v>
          </cell>
        </row>
        <row r="295">
          <cell r="C295">
            <v>0</v>
          </cell>
        </row>
        <row r="296">
          <cell r="A296">
            <v>1021</v>
          </cell>
        </row>
        <row r="296">
          <cell r="C296">
            <v>0</v>
          </cell>
        </row>
        <row r="297">
          <cell r="A297">
            <v>1022</v>
          </cell>
        </row>
        <row r="297">
          <cell r="C297">
            <v>0</v>
          </cell>
        </row>
        <row r="298">
          <cell r="A298">
            <v>1023</v>
          </cell>
        </row>
        <row r="298">
          <cell r="C298">
            <v>0</v>
          </cell>
        </row>
        <row r="299">
          <cell r="A299">
            <v>1024</v>
          </cell>
        </row>
        <row r="299">
          <cell r="C299">
            <v>0</v>
          </cell>
        </row>
        <row r="300">
          <cell r="A300">
            <v>1025</v>
          </cell>
        </row>
        <row r="300">
          <cell r="C300">
            <v>0</v>
          </cell>
        </row>
        <row r="301">
          <cell r="A301">
            <v>1026</v>
          </cell>
        </row>
        <row r="301">
          <cell r="C301">
            <v>0</v>
          </cell>
        </row>
        <row r="302">
          <cell r="A302">
            <v>1027</v>
          </cell>
        </row>
        <row r="302">
          <cell r="C302">
            <v>0</v>
          </cell>
        </row>
        <row r="303">
          <cell r="A303">
            <v>1028</v>
          </cell>
        </row>
        <row r="303">
          <cell r="C303">
            <v>0</v>
          </cell>
        </row>
        <row r="304">
          <cell r="A304">
            <v>1029</v>
          </cell>
        </row>
        <row r="304">
          <cell r="C304">
            <v>0</v>
          </cell>
        </row>
        <row r="305">
          <cell r="A305">
            <v>1030</v>
          </cell>
        </row>
        <row r="305">
          <cell r="C305">
            <v>0</v>
          </cell>
        </row>
        <row r="306">
          <cell r="A306">
            <v>1031</v>
          </cell>
        </row>
        <row r="306">
          <cell r="C306">
            <v>0</v>
          </cell>
        </row>
        <row r="307">
          <cell r="A307">
            <v>1101</v>
          </cell>
        </row>
        <row r="307">
          <cell r="C307">
            <v>0</v>
          </cell>
        </row>
        <row r="308">
          <cell r="A308">
            <v>1102</v>
          </cell>
        </row>
        <row r="308">
          <cell r="C308">
            <v>0</v>
          </cell>
        </row>
        <row r="309">
          <cell r="A309">
            <v>1103</v>
          </cell>
        </row>
        <row r="309">
          <cell r="C309">
            <v>0</v>
          </cell>
        </row>
        <row r="310">
          <cell r="A310">
            <v>1104</v>
          </cell>
        </row>
        <row r="310">
          <cell r="C310">
            <v>0</v>
          </cell>
        </row>
        <row r="311">
          <cell r="A311">
            <v>1105</v>
          </cell>
        </row>
        <row r="311">
          <cell r="C311">
            <v>0</v>
          </cell>
        </row>
        <row r="312">
          <cell r="A312">
            <v>1106</v>
          </cell>
        </row>
        <row r="312">
          <cell r="C312">
            <v>0</v>
          </cell>
        </row>
        <row r="313">
          <cell r="A313">
            <v>1107</v>
          </cell>
        </row>
        <row r="313">
          <cell r="C313">
            <v>0</v>
          </cell>
        </row>
        <row r="314">
          <cell r="A314">
            <v>1108</v>
          </cell>
        </row>
        <row r="314">
          <cell r="C314">
            <v>0</v>
          </cell>
        </row>
        <row r="315">
          <cell r="A315">
            <v>1109</v>
          </cell>
        </row>
        <row r="315">
          <cell r="C315">
            <v>0</v>
          </cell>
        </row>
        <row r="316">
          <cell r="A316">
            <v>1110</v>
          </cell>
        </row>
        <row r="316">
          <cell r="C316">
            <v>0</v>
          </cell>
        </row>
        <row r="317">
          <cell r="A317">
            <v>1111</v>
          </cell>
        </row>
        <row r="317">
          <cell r="C317">
            <v>0</v>
          </cell>
        </row>
        <row r="318">
          <cell r="A318">
            <v>1112</v>
          </cell>
        </row>
        <row r="318">
          <cell r="C318">
            <v>0</v>
          </cell>
        </row>
        <row r="319">
          <cell r="A319">
            <v>1113</v>
          </cell>
        </row>
        <row r="319">
          <cell r="C319">
            <v>0</v>
          </cell>
        </row>
        <row r="320">
          <cell r="A320">
            <v>1114</v>
          </cell>
        </row>
        <row r="320">
          <cell r="C320">
            <v>0</v>
          </cell>
        </row>
        <row r="321">
          <cell r="A321">
            <v>1115</v>
          </cell>
        </row>
        <row r="321">
          <cell r="C321">
            <v>0</v>
          </cell>
        </row>
        <row r="322">
          <cell r="A322">
            <v>1116</v>
          </cell>
        </row>
        <row r="322">
          <cell r="C322">
            <v>0</v>
          </cell>
        </row>
        <row r="323">
          <cell r="A323">
            <v>1117</v>
          </cell>
        </row>
        <row r="323">
          <cell r="C323">
            <v>0</v>
          </cell>
        </row>
        <row r="324">
          <cell r="A324">
            <v>1118</v>
          </cell>
        </row>
        <row r="324">
          <cell r="C324">
            <v>0</v>
          </cell>
        </row>
        <row r="325">
          <cell r="A325">
            <v>1119</v>
          </cell>
        </row>
        <row r="325">
          <cell r="C325">
            <v>0</v>
          </cell>
        </row>
        <row r="326">
          <cell r="A326">
            <v>1120</v>
          </cell>
        </row>
        <row r="326">
          <cell r="C326">
            <v>0</v>
          </cell>
        </row>
        <row r="327">
          <cell r="A327">
            <v>1121</v>
          </cell>
        </row>
        <row r="327">
          <cell r="C327">
            <v>0</v>
          </cell>
        </row>
        <row r="328">
          <cell r="A328">
            <v>1122</v>
          </cell>
        </row>
        <row r="328">
          <cell r="C328">
            <v>0</v>
          </cell>
        </row>
        <row r="329">
          <cell r="A329">
            <v>1123</v>
          </cell>
        </row>
        <row r="329">
          <cell r="C329">
            <v>0</v>
          </cell>
        </row>
        <row r="330">
          <cell r="A330">
            <v>1124</v>
          </cell>
        </row>
        <row r="330">
          <cell r="C330">
            <v>0</v>
          </cell>
        </row>
        <row r="331">
          <cell r="A331">
            <v>1125</v>
          </cell>
        </row>
        <row r="331">
          <cell r="C331">
            <v>0</v>
          </cell>
        </row>
        <row r="332">
          <cell r="A332">
            <v>1126</v>
          </cell>
        </row>
        <row r="332">
          <cell r="C332">
            <v>0</v>
          </cell>
        </row>
        <row r="333">
          <cell r="A333">
            <v>1127</v>
          </cell>
        </row>
        <row r="333">
          <cell r="C333">
            <v>0</v>
          </cell>
        </row>
        <row r="334">
          <cell r="A334">
            <v>1128</v>
          </cell>
        </row>
        <row r="334">
          <cell r="C334">
            <v>0</v>
          </cell>
        </row>
        <row r="335">
          <cell r="A335">
            <v>1129</v>
          </cell>
        </row>
        <row r="335">
          <cell r="C335">
            <v>0</v>
          </cell>
        </row>
        <row r="336">
          <cell r="A336">
            <v>1130</v>
          </cell>
        </row>
        <row r="336">
          <cell r="C336">
            <v>0</v>
          </cell>
        </row>
        <row r="337">
          <cell r="A337">
            <v>1201</v>
          </cell>
        </row>
        <row r="337">
          <cell r="C337">
            <v>0</v>
          </cell>
        </row>
        <row r="338">
          <cell r="A338">
            <v>1202</v>
          </cell>
        </row>
        <row r="338">
          <cell r="C338">
            <v>0</v>
          </cell>
        </row>
        <row r="339">
          <cell r="A339">
            <v>1203</v>
          </cell>
        </row>
        <row r="339">
          <cell r="C339">
            <v>0</v>
          </cell>
        </row>
        <row r="340">
          <cell r="A340">
            <v>1204</v>
          </cell>
        </row>
        <row r="340">
          <cell r="C340">
            <v>0</v>
          </cell>
        </row>
        <row r="341">
          <cell r="A341">
            <v>1205</v>
          </cell>
        </row>
        <row r="341">
          <cell r="C341">
            <v>0</v>
          </cell>
        </row>
        <row r="342">
          <cell r="A342">
            <v>1206</v>
          </cell>
        </row>
        <row r="342">
          <cell r="C342">
            <v>0</v>
          </cell>
        </row>
        <row r="343">
          <cell r="A343">
            <v>1207</v>
          </cell>
        </row>
        <row r="343">
          <cell r="C343">
            <v>0</v>
          </cell>
        </row>
        <row r="344">
          <cell r="A344">
            <v>1208</v>
          </cell>
        </row>
        <row r="344">
          <cell r="C344">
            <v>0</v>
          </cell>
        </row>
        <row r="345">
          <cell r="A345">
            <v>1209</v>
          </cell>
        </row>
        <row r="345">
          <cell r="C345">
            <v>0</v>
          </cell>
        </row>
        <row r="346">
          <cell r="A346">
            <v>1210</v>
          </cell>
        </row>
        <row r="346">
          <cell r="C346">
            <v>0</v>
          </cell>
        </row>
        <row r="347">
          <cell r="A347">
            <v>1211</v>
          </cell>
        </row>
        <row r="347">
          <cell r="C347">
            <v>0</v>
          </cell>
        </row>
        <row r="348">
          <cell r="A348">
            <v>1212</v>
          </cell>
        </row>
        <row r="348">
          <cell r="C348">
            <v>0</v>
          </cell>
        </row>
        <row r="349">
          <cell r="A349">
            <v>1213</v>
          </cell>
        </row>
        <row r="349">
          <cell r="C349">
            <v>0</v>
          </cell>
        </row>
        <row r="350">
          <cell r="A350">
            <v>1214</v>
          </cell>
        </row>
        <row r="350">
          <cell r="C350">
            <v>0</v>
          </cell>
        </row>
        <row r="351">
          <cell r="A351">
            <v>1215</v>
          </cell>
        </row>
        <row r="351">
          <cell r="C351">
            <v>0</v>
          </cell>
        </row>
        <row r="352">
          <cell r="A352">
            <v>1216</v>
          </cell>
        </row>
        <row r="352">
          <cell r="C352">
            <v>0</v>
          </cell>
        </row>
        <row r="353">
          <cell r="A353">
            <v>1217</v>
          </cell>
        </row>
        <row r="353">
          <cell r="C353">
            <v>0</v>
          </cell>
        </row>
        <row r="354">
          <cell r="A354">
            <v>1218</v>
          </cell>
        </row>
        <row r="354">
          <cell r="C354">
            <v>0</v>
          </cell>
        </row>
        <row r="355">
          <cell r="A355">
            <v>1219</v>
          </cell>
        </row>
        <row r="355">
          <cell r="C355">
            <v>0</v>
          </cell>
        </row>
        <row r="356">
          <cell r="A356">
            <v>1220</v>
          </cell>
        </row>
        <row r="356">
          <cell r="C356">
            <v>0</v>
          </cell>
        </row>
        <row r="357">
          <cell r="A357">
            <v>1221</v>
          </cell>
        </row>
        <row r="357">
          <cell r="C357">
            <v>0</v>
          </cell>
        </row>
        <row r="358">
          <cell r="A358">
            <v>1222</v>
          </cell>
        </row>
        <row r="358">
          <cell r="C358">
            <v>0</v>
          </cell>
        </row>
        <row r="359">
          <cell r="A359">
            <v>1223</v>
          </cell>
        </row>
        <row r="359">
          <cell r="C359">
            <v>0</v>
          </cell>
        </row>
        <row r="360">
          <cell r="A360">
            <v>1224</v>
          </cell>
        </row>
        <row r="360">
          <cell r="C360">
            <v>0</v>
          </cell>
        </row>
        <row r="361">
          <cell r="A361">
            <v>1225</v>
          </cell>
        </row>
        <row r="361">
          <cell r="C361">
            <v>0</v>
          </cell>
        </row>
        <row r="362">
          <cell r="A362">
            <v>1226</v>
          </cell>
        </row>
        <row r="362">
          <cell r="C362">
            <v>0</v>
          </cell>
        </row>
        <row r="363">
          <cell r="A363">
            <v>1227</v>
          </cell>
        </row>
        <row r="363">
          <cell r="C363">
            <v>0</v>
          </cell>
        </row>
        <row r="364">
          <cell r="A364">
            <v>1228</v>
          </cell>
        </row>
        <row r="364">
          <cell r="C364">
            <v>0</v>
          </cell>
        </row>
        <row r="365">
          <cell r="A365">
            <v>1229</v>
          </cell>
        </row>
        <row r="365">
          <cell r="C365">
            <v>0</v>
          </cell>
        </row>
        <row r="366">
          <cell r="A366">
            <v>1230</v>
          </cell>
        </row>
        <row r="366">
          <cell r="C366">
            <v>0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O29"/>
  <sheetViews>
    <sheetView workbookViewId="0">
      <selection activeCell="C2" sqref="C2"/>
    </sheetView>
  </sheetViews>
  <sheetFormatPr defaultColWidth="8.88888888888889" defaultRowHeight="14.4"/>
  <cols>
    <col min="1" max="1" width="5.88888888888889" style="2" customWidth="1"/>
    <col min="2" max="2" width="15.6666666666667" style="2" customWidth="1"/>
    <col min="3" max="6" width="16.6666666666667" style="2" customWidth="1"/>
    <col min="7" max="7" width="9.55555555555556" style="2" customWidth="1"/>
    <col min="8" max="8" width="16.6666666666667" style="2" customWidth="1"/>
    <col min="9" max="10" width="11.6666666666667" style="2" customWidth="1"/>
    <col min="11" max="11" width="15" style="2" customWidth="1"/>
    <col min="12" max="12" width="11.6666666666667" style="2" customWidth="1"/>
    <col min="13" max="13" width="13.3333333333333" style="2" customWidth="1"/>
    <col min="14" max="16384" width="8.88888888888889" style="2"/>
  </cols>
  <sheetData>
    <row r="2" ht="15.6" spans="2:12">
      <c r="B2" s="145">
        <v>2021</v>
      </c>
      <c r="C2" s="146" t="s">
        <v>0</v>
      </c>
      <c r="D2" s="146"/>
      <c r="E2" s="146"/>
      <c r="F2" s="146"/>
      <c r="G2" s="146"/>
      <c r="H2" s="146"/>
      <c r="I2" s="146"/>
      <c r="J2" s="146"/>
      <c r="K2" s="146"/>
      <c r="L2" s="146"/>
    </row>
    <row r="4" ht="15.15"/>
    <row r="5" spans="2:13">
      <c r="B5" s="147"/>
      <c r="C5" s="148" t="s">
        <v>1</v>
      </c>
      <c r="D5" s="149" t="s">
        <v>1</v>
      </c>
      <c r="E5" s="150" t="s">
        <v>2</v>
      </c>
      <c r="F5" s="148" t="s">
        <v>3</v>
      </c>
      <c r="G5" s="151"/>
      <c r="H5" s="150"/>
      <c r="I5" s="148" t="s">
        <v>4</v>
      </c>
      <c r="J5" s="151"/>
      <c r="K5" s="151"/>
      <c r="L5" s="150"/>
      <c r="M5" s="183" t="s">
        <v>5</v>
      </c>
    </row>
    <row r="6" ht="15.15" spans="2:13">
      <c r="B6" s="152"/>
      <c r="C6" s="153" t="s">
        <v>6</v>
      </c>
      <c r="D6" s="154" t="s">
        <v>7</v>
      </c>
      <c r="E6" s="155" t="s">
        <v>7</v>
      </c>
      <c r="F6" s="153" t="s">
        <v>8</v>
      </c>
      <c r="G6" s="154" t="s">
        <v>6</v>
      </c>
      <c r="H6" s="155" t="s">
        <v>7</v>
      </c>
      <c r="I6" s="154" t="s">
        <v>8</v>
      </c>
      <c r="J6" s="154" t="s">
        <v>6</v>
      </c>
      <c r="K6" s="154" t="s">
        <v>7</v>
      </c>
      <c r="L6" s="154" t="s">
        <v>9</v>
      </c>
      <c r="M6" s="184" t="s">
        <v>10</v>
      </c>
    </row>
    <row r="7" spans="2:13">
      <c r="B7" s="156" t="s">
        <v>11</v>
      </c>
      <c r="C7" s="157">
        <f>JAN!$C$6+JAN!$F$6+JAN!$I$6+JAN!$L$6</f>
        <v>277.934</v>
      </c>
      <c r="D7" s="158">
        <f>IFERROR(C7*38%*1000/0.505,"")</f>
        <v>209138.455445545</v>
      </c>
      <c r="E7" s="159"/>
      <c r="F7" s="160"/>
      <c r="G7" s="161"/>
      <c r="H7" s="159"/>
      <c r="I7" s="161"/>
      <c r="J7" s="161"/>
      <c r="K7" s="158"/>
      <c r="L7" s="185"/>
      <c r="M7" s="186"/>
    </row>
    <row r="8" spans="2:15">
      <c r="B8" s="156" t="s">
        <v>12</v>
      </c>
      <c r="C8" s="157">
        <f>IFERROR(JAN!$H$40,"")</f>
        <v>596.646819645898</v>
      </c>
      <c r="D8" s="158">
        <f>IFERROR(C8*38%*1000/0.505,"")</f>
        <v>448961.963297904</v>
      </c>
      <c r="E8" s="162">
        <f>IFERROR((JAN!$D$38+JAN!$G$38+JAN!$J$38+JAN!$M$38)*JAN!$H$3*1000/0.505,"")</f>
        <v>239823.507852359</v>
      </c>
      <c r="F8" s="160">
        <f>IFERROR(JAN!$O$38,"")</f>
        <v>456.64714</v>
      </c>
      <c r="G8" s="161">
        <f>IFERROR(F8/38%,"")</f>
        <v>1201.703</v>
      </c>
      <c r="H8" s="162">
        <f>IFERROR(F8*1000/0.505,"")</f>
        <v>904251.762376238</v>
      </c>
      <c r="I8" s="161">
        <f>JAN!$Q$38</f>
        <v>577.758011465441</v>
      </c>
      <c r="J8" s="161">
        <f>IFERROR(I8/38%,"")</f>
        <v>1520.4158196459</v>
      </c>
      <c r="K8" s="158">
        <f>IFERROR(I8*1000/0.505,"")</f>
        <v>1144075.2702286</v>
      </c>
      <c r="L8" s="185">
        <f>IFERROR(J8/(DATE($B$2,2,1)-DATE($B$2,1,1)),"")</f>
        <v>49.0456716014806</v>
      </c>
      <c r="M8" s="187">
        <f>JAN!R41</f>
        <v>0.0922180048627297</v>
      </c>
      <c r="N8" s="114"/>
      <c r="O8" s="114"/>
    </row>
    <row r="9" spans="2:15">
      <c r="B9" s="156" t="s">
        <v>13</v>
      </c>
      <c r="C9" s="157">
        <f>FEB!$H$40</f>
        <v>502.550415377471</v>
      </c>
      <c r="D9" s="158">
        <f t="shared" ref="D9:D19" si="0">IFERROR(C9*38%*1000/0.505,"")</f>
        <v>378156.74820483</v>
      </c>
      <c r="E9" s="162">
        <f>IFERROR((FEB!$D$38+FEB!$G$38+FEB!$J$38+FEB!$M$38)*FEB!$H$3*1000/0.505,"")</f>
        <v>-70805.215093074</v>
      </c>
      <c r="F9" s="160">
        <f>IFERROR(FEB!$O$38,"")</f>
        <v>597.39382</v>
      </c>
      <c r="G9" s="161">
        <f t="shared" ref="G9:G19" si="1">IFERROR(F9/38%,"")</f>
        <v>1572.089</v>
      </c>
      <c r="H9" s="162">
        <f t="shared" ref="H9:H19" si="2">IFERROR(F9*1000/0.505,"")</f>
        <v>1182958.05940594</v>
      </c>
      <c r="I9" s="161">
        <f>FEB!$Q$38</f>
        <v>561.637186377998</v>
      </c>
      <c r="J9" s="161">
        <f t="shared" ref="J9:J19" si="3">IFERROR(I9/38%,"")</f>
        <v>1477.99259573157</v>
      </c>
      <c r="K9" s="158">
        <f t="shared" ref="K9:K19" si="4">IFERROR(I9*1000/0.505,"")</f>
        <v>1112152.84431287</v>
      </c>
      <c r="L9" s="185">
        <f>IFERROR(J9/(DATE($B$2,3,1)-DATE($B$2,2,1)),"")</f>
        <v>52.7854498475561</v>
      </c>
      <c r="M9" s="187">
        <f>FEB!R41</f>
        <v>3.3160924275719</v>
      </c>
      <c r="N9" s="188"/>
      <c r="O9" s="188"/>
    </row>
    <row r="10" spans="2:15">
      <c r="B10" s="156" t="s">
        <v>14</v>
      </c>
      <c r="C10" s="157">
        <f>MAR!$H$40</f>
        <v>219.545049091172</v>
      </c>
      <c r="D10" s="158">
        <f t="shared" si="0"/>
        <v>165202.215157714</v>
      </c>
      <c r="E10" s="162">
        <f>IFERROR((MAR!$D$38+MAR!$G$38+MAR!$J$38+MAR!$M$38)*MAR!$H$3*1000/0.505,"")</f>
        <v>-212954.533047116</v>
      </c>
      <c r="F10" s="160">
        <f>IFERROR(MAR!$O$38,"")</f>
        <v>741.56202</v>
      </c>
      <c r="G10" s="161">
        <f t="shared" si="1"/>
        <v>1951.479</v>
      </c>
      <c r="H10" s="162">
        <f t="shared" si="2"/>
        <v>1468439.64356436</v>
      </c>
      <c r="I10" s="161">
        <f>MAR!$Q$38</f>
        <v>634.019980811206</v>
      </c>
      <c r="J10" s="161">
        <f t="shared" si="3"/>
        <v>1668.4736337137</v>
      </c>
      <c r="K10" s="158">
        <f t="shared" si="4"/>
        <v>1255485.11051724</v>
      </c>
      <c r="L10" s="185">
        <f>IFERROR(J10/(DATE($B$2,4,1)-DATE($B$2,3,1)),"")</f>
        <v>53.8217301197968</v>
      </c>
      <c r="M10" s="187">
        <f>MAR!R41</f>
        <v>2.03027861277258</v>
      </c>
      <c r="N10" s="188"/>
      <c r="O10" s="188"/>
    </row>
    <row r="11" spans="2:15">
      <c r="B11" s="156" t="s">
        <v>15</v>
      </c>
      <c r="C11" s="157">
        <f>APR!$H$40</f>
        <v>245.747963060036</v>
      </c>
      <c r="D11" s="158">
        <f t="shared" si="0"/>
        <v>184919.259332304</v>
      </c>
      <c r="E11" s="162">
        <f>IFERROR((APR!$D$38+APR!$G$38+APR!$J$38+APR!$M$38)*JAN!$H$3*1000/0.505,"")</f>
        <v>19717.0441745905</v>
      </c>
      <c r="F11" s="160">
        <f>IFERROR(APR!$O$38,"")</f>
        <v>541.41944</v>
      </c>
      <c r="G11" s="161">
        <f t="shared" si="1"/>
        <v>1424.788</v>
      </c>
      <c r="H11" s="162">
        <f t="shared" si="2"/>
        <v>1072117.7029703</v>
      </c>
      <c r="I11" s="161">
        <f>IFERROR(APR!$Q$38,"")</f>
        <v>551.376547308168</v>
      </c>
      <c r="J11" s="161">
        <f t="shared" si="3"/>
        <v>1450.99091396886</v>
      </c>
      <c r="K11" s="158">
        <f t="shared" si="4"/>
        <v>1091834.74714489</v>
      </c>
      <c r="L11" s="185">
        <f>IFERROR(J11/(DATE($B$2,5,1)-DATE($B$2,4,1)),"")</f>
        <v>48.366363798962</v>
      </c>
      <c r="M11" s="187">
        <f>APR!R41</f>
        <v>0.659431135389696</v>
      </c>
      <c r="N11" s="188"/>
      <c r="O11" s="188"/>
    </row>
    <row r="12" spans="2:15">
      <c r="B12" s="156" t="s">
        <v>16</v>
      </c>
      <c r="C12" s="157">
        <f>MAY!$H$40</f>
        <v>437.882014622465</v>
      </c>
      <c r="D12" s="158">
        <f t="shared" si="0"/>
        <v>329495.377339676</v>
      </c>
      <c r="E12" s="162">
        <f>IFERROR((MAY!$D$38+MAY!$G$38+MAY!$J$38+MAY!$M$38)*JAN!$H$3*1000/0.505,"")</f>
        <v>144576.118007372</v>
      </c>
      <c r="F12" s="160">
        <f>IFERROR(MAY!$O$38,"")</f>
        <v>480.83452</v>
      </c>
      <c r="G12" s="161">
        <f t="shared" si="1"/>
        <v>1265.354</v>
      </c>
      <c r="H12" s="162">
        <f t="shared" si="2"/>
        <v>952147.564356436</v>
      </c>
      <c r="I12" s="161">
        <f>IFERROR(MAY!$Q$38,"")</f>
        <v>553.845459593723</v>
      </c>
      <c r="J12" s="161">
        <f t="shared" ref="J12" si="5">IFERROR(I12/38%,"")</f>
        <v>1457.48805156243</v>
      </c>
      <c r="K12" s="158">
        <f t="shared" ref="K12" si="6">IFERROR(I12*1000/0.505,"")</f>
        <v>1096723.68236381</v>
      </c>
      <c r="L12" s="185">
        <f>IFERROR(J12/(DATE($B$2,6,1)-DATE($B$2,5,1)),"")</f>
        <v>47.0157435987881</v>
      </c>
      <c r="M12" s="187">
        <f>MAY!R41</f>
        <v>2.22386545393203</v>
      </c>
      <c r="N12" s="188"/>
      <c r="O12" s="188"/>
    </row>
    <row r="13" spans="1:15">
      <c r="A13" s="114"/>
      <c r="B13" s="156" t="s">
        <v>17</v>
      </c>
      <c r="C13" s="157">
        <f>JUN!$H$40</f>
        <v>399.482550892931</v>
      </c>
      <c r="D13" s="158">
        <f t="shared" si="0"/>
        <v>300600.731364978</v>
      </c>
      <c r="E13" s="162">
        <f>IFERROR((JUN!$D$38+JUN!$G$38+JUN!$J$38+JUN!$M$38)*JAN!$H$3*1000/0.505,"")</f>
        <v>-28894.6459746984</v>
      </c>
      <c r="F13" s="160">
        <f>IFERROR(JUN!$O$38,"")</f>
        <v>571.31594</v>
      </c>
      <c r="G13" s="161">
        <f t="shared" si="1"/>
        <v>1503.463</v>
      </c>
      <c r="H13" s="162">
        <f t="shared" si="2"/>
        <v>1131318.69306931</v>
      </c>
      <c r="I13" s="161">
        <f>IFERROR(JUN!$Q$38,"")</f>
        <v>556.724143782777</v>
      </c>
      <c r="J13" s="161">
        <f t="shared" si="3"/>
        <v>1465.06353627047</v>
      </c>
      <c r="K13" s="158">
        <f t="shared" si="4"/>
        <v>1102424.04709461</v>
      </c>
      <c r="L13" s="185">
        <f>IFERROR(J13/(DATE($B$2,7,1)-DATE($B$2,6,1)),"")</f>
        <v>48.8354512090157</v>
      </c>
      <c r="M13" s="187">
        <f>JUN!R41</f>
        <v>0.197489657931897</v>
      </c>
      <c r="N13" s="188"/>
      <c r="O13" s="188"/>
    </row>
    <row r="14" spans="2:15">
      <c r="B14" s="163" t="s">
        <v>18</v>
      </c>
      <c r="C14" s="157">
        <f>JUL!$H$40</f>
        <v>391.126186252682</v>
      </c>
      <c r="D14" s="158">
        <f t="shared" si="0"/>
        <v>294312.773813899</v>
      </c>
      <c r="E14" s="162">
        <f>IFERROR((JUL!$D$38+JUL!$G$38+JUL!$J$38+JUL!$M$38)*JAN!$H$3*1000/0.505,"")</f>
        <v>-6287.9575510787</v>
      </c>
      <c r="F14" s="160">
        <f>JUL!O38</f>
        <v>616.52188</v>
      </c>
      <c r="G14" s="161">
        <f t="shared" si="1"/>
        <v>1622.426</v>
      </c>
      <c r="H14" s="162">
        <f t="shared" si="2"/>
        <v>1220835.40594059</v>
      </c>
      <c r="I14" s="161">
        <f>JUL!Q38</f>
        <v>613.346461436705</v>
      </c>
      <c r="J14" s="161">
        <f t="shared" si="3"/>
        <v>1614.06963535975</v>
      </c>
      <c r="K14" s="158">
        <f t="shared" si="4"/>
        <v>1214547.44838952</v>
      </c>
      <c r="L14" s="185">
        <f>IFERROR(J14/(DATE($B$2,7,1)-DATE($B$2,6,1)),"")</f>
        <v>53.8023211786583</v>
      </c>
      <c r="M14" s="187">
        <f>JUL!R41</f>
        <v>0.493608038160687</v>
      </c>
      <c r="N14" s="188"/>
      <c r="O14" s="188"/>
    </row>
    <row r="15" spans="2:15">
      <c r="B15" s="156" t="s">
        <v>19</v>
      </c>
      <c r="C15" s="157">
        <f>AUG!$H$40</f>
        <v>277.793471358128</v>
      </c>
      <c r="D15" s="158">
        <f t="shared" si="0"/>
        <v>209032.711120968</v>
      </c>
      <c r="E15" s="162">
        <f>IFERROR((AUG!$D$38+AUG!$G$38+AUG!$J$38+AUG!$M$38)*JAN!$H$3*1000/0.505,"")</f>
        <v>-85280.0626929313</v>
      </c>
      <c r="F15" s="160">
        <f>IFERROR(AUG!$O$38,"")</f>
        <v>677.46742</v>
      </c>
      <c r="G15" s="161">
        <f t="shared" si="1"/>
        <v>1782.809</v>
      </c>
      <c r="H15" s="162">
        <f t="shared" si="2"/>
        <v>1341519.64356436</v>
      </c>
      <c r="I15" s="161">
        <f>IFERROR(AUG!$Q$38,"")</f>
        <v>634.40098834007</v>
      </c>
      <c r="J15" s="161">
        <f t="shared" si="3"/>
        <v>1669.47628510545</v>
      </c>
      <c r="K15" s="158">
        <f t="shared" si="4"/>
        <v>1256239.58087143</v>
      </c>
      <c r="L15" s="185">
        <f>IFERROR(J15/(DATE($B$2,9,1)-DATE($B$2,8,1)),"")</f>
        <v>53.854073713079</v>
      </c>
      <c r="M15" s="187">
        <f>AUG!R41</f>
        <v>0.367214313083082</v>
      </c>
      <c r="N15" s="114"/>
      <c r="O15" s="114"/>
    </row>
    <row r="16" spans="2:15">
      <c r="B16" s="156" t="s">
        <v>20</v>
      </c>
      <c r="C16" s="157">
        <f>SEP!$H$40</f>
        <v>249.920933920599</v>
      </c>
      <c r="D16" s="158">
        <f t="shared" si="0"/>
        <v>188059.31661352</v>
      </c>
      <c r="E16" s="162">
        <f>IFERROR((SEP!$D$38+SEP!$G$38+SEP!$J$38+SEP!$M$38)*JAN!$H$3*1000/0.505,"")</f>
        <v>-20973.3945074483</v>
      </c>
      <c r="F16" s="160">
        <f>IFERROR(SEP!$O$38,"")</f>
        <v>596.13526</v>
      </c>
      <c r="G16" s="161">
        <f t="shared" si="1"/>
        <v>1568.777</v>
      </c>
      <c r="H16" s="162">
        <f t="shared" si="2"/>
        <v>1180465.86138614</v>
      </c>
      <c r="I16" s="161">
        <f>IFERROR(SEP!$Q$38,"")</f>
        <v>585.543695773738</v>
      </c>
      <c r="J16" s="161">
        <f t="shared" si="3"/>
        <v>1540.90446256247</v>
      </c>
      <c r="K16" s="158">
        <f t="shared" si="4"/>
        <v>1159492.46687869</v>
      </c>
      <c r="L16" s="185">
        <f t="shared" ref="L16:L19" si="7">IFERROR(J16/30,"")</f>
        <v>51.3634820854157</v>
      </c>
      <c r="M16" s="187">
        <f>SEP!R41</f>
        <v>0.0719354205663194</v>
      </c>
      <c r="N16" s="114"/>
      <c r="O16" s="114"/>
    </row>
    <row r="17" spans="2:15">
      <c r="B17" s="156" t="s">
        <v>21</v>
      </c>
      <c r="C17" s="157">
        <f>OCT!$H$40</f>
        <v>0</v>
      </c>
      <c r="D17" s="158">
        <f t="shared" si="0"/>
        <v>0</v>
      </c>
      <c r="E17" s="162">
        <f>IFERROR((OCT!$D$38+OCT!$G$38+OCT!$J$38+OCT!$M$38)*JAN!$H$3*1000/0.505,"")</f>
        <v>-188059.31661352</v>
      </c>
      <c r="F17" s="160">
        <f>IFERROR(OCT!$O$38,"")</f>
        <v>0</v>
      </c>
      <c r="G17" s="161">
        <f t="shared" si="1"/>
        <v>0</v>
      </c>
      <c r="H17" s="162">
        <f t="shared" si="2"/>
        <v>0</v>
      </c>
      <c r="I17" s="161" t="str">
        <f>IFERROR(OCT!$Q$38,"")</f>
        <v/>
      </c>
      <c r="J17" s="161" t="str">
        <f t="shared" si="3"/>
        <v/>
      </c>
      <c r="K17" s="158" t="str">
        <f t="shared" si="4"/>
        <v/>
      </c>
      <c r="L17" s="185" t="str">
        <f t="shared" si="7"/>
        <v/>
      </c>
      <c r="M17" s="187">
        <f>OCT!R41</f>
        <v>24</v>
      </c>
      <c r="N17" s="114"/>
      <c r="O17" s="114"/>
    </row>
    <row r="18" spans="2:15">
      <c r="B18" s="156" t="s">
        <v>22</v>
      </c>
      <c r="C18" s="157">
        <f>NOV!$H$40</f>
        <v>0</v>
      </c>
      <c r="D18" s="158">
        <f t="shared" si="0"/>
        <v>0</v>
      </c>
      <c r="E18" s="162">
        <f>IFERROR((NOV!$D$38+NOV!$G$38+NOV!$J$38+NOV!$M$38)*JAN!$H$3*1000/0.505,"")</f>
        <v>0</v>
      </c>
      <c r="F18" s="160">
        <f>IFERROR(NOV!$O$38,"")</f>
        <v>0</v>
      </c>
      <c r="G18" s="161">
        <f t="shared" si="1"/>
        <v>0</v>
      </c>
      <c r="H18" s="162">
        <f t="shared" si="2"/>
        <v>0</v>
      </c>
      <c r="I18" s="161" t="str">
        <f>IFERROR(NOV!$Q$38,"")</f>
        <v/>
      </c>
      <c r="J18" s="161" t="str">
        <f t="shared" si="3"/>
        <v/>
      </c>
      <c r="K18" s="158" t="str">
        <f t="shared" si="4"/>
        <v/>
      </c>
      <c r="L18" s="185" t="str">
        <f t="shared" si="7"/>
        <v/>
      </c>
      <c r="M18" s="187">
        <f>NOV!R41</f>
        <v>24</v>
      </c>
      <c r="N18" s="114"/>
      <c r="O18" s="114"/>
    </row>
    <row r="19" ht="15.15" spans="2:13">
      <c r="B19" s="164" t="s">
        <v>23</v>
      </c>
      <c r="C19" s="157">
        <f>DEC!$H$40</f>
        <v>250.804143810045</v>
      </c>
      <c r="D19" s="158">
        <f t="shared" si="0"/>
        <v>188723.910193697</v>
      </c>
      <c r="E19" s="162">
        <f>IFERROR((DEC!$D$38+DEC!$G$38+DEC!$J$38+DEC!$M$38)*JAN!$H$3*1000/0.505,"")</f>
        <v>-20308.8009272706</v>
      </c>
      <c r="F19" s="165">
        <f>IFERROR(DEC!$O$38,"")</f>
        <v>640.319</v>
      </c>
      <c r="G19" s="161">
        <f t="shared" si="1"/>
        <v>1685.05</v>
      </c>
      <c r="H19" s="162">
        <f t="shared" si="2"/>
        <v>1267958.41584158</v>
      </c>
      <c r="I19" s="189">
        <f>IFERROR(DEC!$Q$38,"")</f>
        <v>630.063055531728</v>
      </c>
      <c r="J19" s="161">
        <f t="shared" si="3"/>
        <v>1658.06067245192</v>
      </c>
      <c r="K19" s="158">
        <f t="shared" si="4"/>
        <v>1247649.61491431</v>
      </c>
      <c r="L19" s="185">
        <f t="shared" si="7"/>
        <v>55.2686890817306</v>
      </c>
      <c r="M19" s="190">
        <f>DEC!R41</f>
        <v>0.0719352171156515</v>
      </c>
    </row>
    <row r="20" ht="15.15" spans="2:13">
      <c r="B20" s="166" t="s">
        <v>24</v>
      </c>
      <c r="C20" s="167">
        <f>C7+I20/38%-G20</f>
        <v>222.931606372513</v>
      </c>
      <c r="D20" s="167">
        <f>D7+E20</f>
        <v>-20308.8009272708</v>
      </c>
      <c r="E20" s="168">
        <f t="shared" ref="E20:M20" si="8">SUM(E8:E19)</f>
        <v>-229447.256372816</v>
      </c>
      <c r="F20" s="169">
        <f t="shared" si="8"/>
        <v>5919.61644</v>
      </c>
      <c r="G20" s="167">
        <f t="shared" si="8"/>
        <v>15577.938</v>
      </c>
      <c r="H20" s="170">
        <f t="shared" si="8"/>
        <v>11722012.7524753</v>
      </c>
      <c r="I20" s="167">
        <f t="shared" si="8"/>
        <v>5898.71553042155</v>
      </c>
      <c r="J20" s="167">
        <f t="shared" si="8"/>
        <v>15522.9356063725</v>
      </c>
      <c r="K20" s="170">
        <f t="shared" si="8"/>
        <v>11680624.812716</v>
      </c>
      <c r="L20" s="191">
        <f t="shared" si="8"/>
        <v>514.158976234483</v>
      </c>
      <c r="M20" s="192">
        <f t="shared" si="8"/>
        <v>57.5240682813866</v>
      </c>
    </row>
    <row r="22" spans="2:4">
      <c r="B22" s="171" t="s">
        <v>25</v>
      </c>
      <c r="C22" s="171"/>
      <c r="D22" s="172"/>
    </row>
    <row r="23" spans="2:4">
      <c r="B23" s="173" t="s">
        <v>26</v>
      </c>
      <c r="C23" s="174"/>
      <c r="D23" s="172"/>
    </row>
    <row r="24" spans="2:4">
      <c r="B24" s="173" t="s">
        <v>27</v>
      </c>
      <c r="C24" s="175"/>
      <c r="D24" s="172"/>
    </row>
    <row r="26" spans="2:4">
      <c r="B26" s="176" t="s">
        <v>28</v>
      </c>
      <c r="C26" s="177" t="s">
        <v>29</v>
      </c>
      <c r="D26" s="178"/>
    </row>
    <row r="27" ht="26.4" spans="2:4">
      <c r="B27" s="179" t="s">
        <v>30</v>
      </c>
      <c r="C27" s="180">
        <v>693</v>
      </c>
      <c r="D27" s="178"/>
    </row>
    <row r="28" ht="26.4" spans="2:4">
      <c r="B28" s="179" t="s">
        <v>31</v>
      </c>
      <c r="C28" s="180">
        <v>990</v>
      </c>
      <c r="D28" s="178"/>
    </row>
    <row r="29" spans="2:4">
      <c r="B29" s="181" t="s">
        <v>32</v>
      </c>
      <c r="C29" s="182"/>
      <c r="D29" s="178"/>
    </row>
  </sheetData>
  <mergeCells count="3">
    <mergeCell ref="F5:H5"/>
    <mergeCell ref="I5:L5"/>
    <mergeCell ref="B22:C22"/>
  </mergeCells>
  <pageMargins left="0.708661417322835" right="0.708661417322835" top="0.748031496062992" bottom="0.748031496062992" header="0.31496062992126" footer="0.31496062992126"/>
  <pageSetup paperSize="1" scale="63" orientation="landscape" horizontalDpi="3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a57821ce-c723-4732-b0c0-4299ab4f08f4}">
            <x14:iconSet iconSet="3TrafficLights1" custom="1">
              <x14:cfvo type="percent">
                <xm:f>0</xm:f>
              </x14:cfvo>
              <x14:cfvo type="num">
                <xm:f>693</xm:f>
              </x14:cfvo>
              <x14:cfvo type="num">
                <xm:f>990</xm:f>
              </x14:cfvo>
              <x14:cfIcon iconSet="3TrafficLights1" iconId="2"/>
              <x14:cfIcon iconSet="3TrafficLights1" iconId="1"/>
              <x14:cfIcon iconSet="4TrafficLights" iconId="0"/>
            </x14:iconSet>
          </x14:cfRule>
          <xm:sqref>C7:C19</xm:sqref>
        </x14:conditionalFormatting>
        <x14:conditionalFormatting xmlns:xm="http://schemas.microsoft.com/office/excel/2006/main">
          <x14:cfRule type="iconSet" priority="9" id="{6be9f197-99f8-4749-8003-582c7bb5fdc9}">
            <x14:iconSet iconSet="3TrafficLights1" custom="1">
              <x14:cfvo type="percent">
                <xm:f>0</xm:f>
              </x14:cfvo>
              <x14:cfvo type="num">
                <xm:f>693</xm:f>
              </x14:cfvo>
              <x14:cfvo type="num">
                <xm:f>990</xm:f>
              </x14:cfvo>
              <x14:cfIcon iconSet="3TrafficLights1" iconId="2"/>
              <x14:cfIcon iconSet="3TrafficLights1" iconId="1"/>
              <x14:cfIcon iconSet="4TrafficLights" iconId="0"/>
            </x14:iconSet>
          </x14:cfRule>
          <xm:sqref>C27:C28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7" width="9.66666666666667" style="2" customWidth="1"/>
    <col min="8" max="8" width="10.3333333333333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[1]SUMMARY!$K$4</f>
        <v>1.35020097097907</v>
      </c>
      <c r="B3" s="126" t="s">
        <v>34</v>
      </c>
      <c r="C3" s="126"/>
      <c r="D3" s="126"/>
      <c r="E3" s="126"/>
      <c r="F3" s="126"/>
      <c r="G3" s="126"/>
      <c r="H3" s="137"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131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24"/>
      <c r="C6" s="20">
        <v>59.835</v>
      </c>
      <c r="D6" s="138"/>
      <c r="E6" s="25"/>
      <c r="F6" s="20">
        <v>36.812</v>
      </c>
      <c r="G6" s="138"/>
      <c r="H6" s="25"/>
      <c r="I6" s="20">
        <v>117.307</v>
      </c>
      <c r="J6" s="138"/>
      <c r="K6" s="25"/>
      <c r="L6" s="20">
        <v>63.98</v>
      </c>
      <c r="M6" s="139"/>
      <c r="N6" s="140"/>
      <c r="O6" s="141"/>
      <c r="P6" s="142"/>
      <c r="Q6" s="143"/>
      <c r="R6" s="144"/>
      <c r="S6" s="75"/>
    </row>
    <row r="7" ht="13.95" customHeight="1" spans="1:20">
      <c r="A7" s="84">
        <v>1</v>
      </c>
      <c r="B7" s="24">
        <f>LOOKUP(A7+100,'[2]DCS Data'!$A:$A,'[2]DCS Data'!$E:$E)</f>
        <v>98.9438095092773</v>
      </c>
      <c r="C7" s="20">
        <f t="shared" ref="C7" si="0">IF(B7="","",$A$3*PI()/4*(157.5*2.54)^2*B7*2.54/1000000)</f>
        <v>42.6519794110279</v>
      </c>
      <c r="D7" s="21">
        <f>IF(C7="","",C7-C6)</f>
        <v>-17.1830205889721</v>
      </c>
      <c r="E7" s="25">
        <f t="array" ref="E7">LOOKUP(A7+100,'[2]DCS Data'!$A:$A,'[2]DCS Data'!$F:$F)</f>
        <v>85.5981063842773</v>
      </c>
      <c r="F7" s="20">
        <f t="shared" ref="F7" si="1">IF(E7="","",$A$3*PI()/4*(157.5*2.54)^2*E7*2.54/1000000)</f>
        <v>36.8990105518714</v>
      </c>
      <c r="G7" s="21">
        <f>IF(F7="","",F7-F6)</f>
        <v>0.0870105518713586</v>
      </c>
      <c r="H7" s="25">
        <f t="array" ref="H7">LOOKUP(A7+100,'[2]DCS Data'!$A:$A,'[2]DCS Data'!$G:$G)</f>
        <v>268.24462890625</v>
      </c>
      <c r="I7" s="20">
        <f t="shared" ref="I7" si="2">IF(H7="","",$A$3*PI()/4*(186*2.54)^2*H7*2.54/1000000)</f>
        <v>161.267320625519</v>
      </c>
      <c r="J7" s="21">
        <f>IF(I7="","",I7-I6)</f>
        <v>43.9603206255187</v>
      </c>
      <c r="K7" s="25">
        <f t="array" ref="K7">LOOKUP(A7+100,'[2]DCS Data'!$A:$A,'[2]DCS Data'!$H:$H)</f>
        <v>106.894660949707</v>
      </c>
      <c r="L7" s="20">
        <f t="shared" ref="L7" si="3">IF(K7="","",$A$3*PI()/4*(186*2.54)^2*K7*2.54/1000000)</f>
        <v>64.2645320833519</v>
      </c>
      <c r="M7" s="45">
        <f>IF(L7="","",L7-L6)</f>
        <v>0.284532083351884</v>
      </c>
      <c r="N7" s="49">
        <f>IF(K7="","",LOOKUP(A7+100,[3]SBS!$A:$A,[3]SBS!$C:$C))</f>
        <v>20.022</v>
      </c>
      <c r="O7" s="50">
        <f>IF(N7="","",N7*$H$3)</f>
        <v>7.60836</v>
      </c>
      <c r="P7" s="51">
        <f>IFERROR(D7+G7+J7+M7+N7,0)</f>
        <v>47.1708426717699</v>
      </c>
      <c r="Q7" s="73">
        <f>IF(P7="","",P7*$H$3)</f>
        <v>17.9249202152726</v>
      </c>
      <c r="R7" s="74">
        <f t="array" ref="R7">LOOKUP(A7+100,'[2]DCS Data'!$A:$A,'[2]DCS Data'!$K:$K)</f>
        <v>24.0000003306071</v>
      </c>
      <c r="S7" s="75">
        <f t="array" ref="S7">IFERROR(LOOKUP(A7+100,'[2]DCS Data'!$A:$A,'[2]DCS Data'!$J:$J)*3785.4*0.993*$A$3/1000000,0)</f>
        <v>44.8136655513669</v>
      </c>
      <c r="T7" s="114"/>
    </row>
    <row r="8" ht="13.95" customHeight="1" spans="1:20">
      <c r="A8" s="84">
        <v>2</v>
      </c>
      <c r="B8" s="91">
        <v>98.8322372436523</v>
      </c>
      <c r="C8" s="92">
        <v>42.6038836483937</v>
      </c>
      <c r="D8" s="93">
        <v>-0.0480957626341763</v>
      </c>
      <c r="E8" s="94">
        <v>155.767974853516</v>
      </c>
      <c r="F8" s="92">
        <v>67.1473282593462</v>
      </c>
      <c r="G8" s="93">
        <v>30.2483177074748</v>
      </c>
      <c r="H8" s="94">
        <v>260.871002197266</v>
      </c>
      <c r="I8" s="92">
        <v>156.834333364975</v>
      </c>
      <c r="J8" s="93">
        <v>-4.43298726054368</v>
      </c>
      <c r="K8" s="94">
        <v>107.117797851562</v>
      </c>
      <c r="L8" s="92">
        <v>64.3986808655349</v>
      </c>
      <c r="M8" s="96">
        <v>0.134148782183019</v>
      </c>
      <c r="N8" s="92">
        <v>20.021</v>
      </c>
      <c r="O8" s="97">
        <v>7.60798</v>
      </c>
      <c r="P8" s="98">
        <v>45.92238346648</v>
      </c>
      <c r="Q8" s="99">
        <v>17.4505057172624</v>
      </c>
      <c r="R8" s="100">
        <v>24.0000002415975</v>
      </c>
      <c r="S8" s="101">
        <v>46.1996472149493</v>
      </c>
      <c r="T8" s="114"/>
    </row>
    <row r="9" ht="13.95" customHeight="1" spans="1:20">
      <c r="A9" s="84">
        <v>3</v>
      </c>
      <c r="B9" s="91">
        <v>98.5726623535156</v>
      </c>
      <c r="C9" s="92">
        <v>42.4919879883758</v>
      </c>
      <c r="D9" s="93">
        <v>-0.11189566001795</v>
      </c>
      <c r="E9" s="94">
        <v>263.528686523438</v>
      </c>
      <c r="F9" s="92">
        <v>113.600033873357</v>
      </c>
      <c r="G9" s="93">
        <v>46.4527056140108</v>
      </c>
      <c r="H9" s="94">
        <v>228.981094360352</v>
      </c>
      <c r="I9" s="92">
        <v>137.662281298832</v>
      </c>
      <c r="J9" s="93">
        <v>-19.1720520661431</v>
      </c>
      <c r="K9" s="94">
        <v>107.023460388184</v>
      </c>
      <c r="L9" s="92">
        <v>64.3419656574215</v>
      </c>
      <c r="M9" s="96">
        <v>-0.0567152081134026</v>
      </c>
      <c r="N9" s="92">
        <v>20.02</v>
      </c>
      <c r="O9" s="97">
        <v>7.6076</v>
      </c>
      <c r="P9" s="98">
        <v>47.1320426797363</v>
      </c>
      <c r="Q9" s="99">
        <v>17.9101762182998</v>
      </c>
      <c r="R9" s="100">
        <v>24.00000032213</v>
      </c>
      <c r="S9" s="101">
        <v>48.6814795879295</v>
      </c>
      <c r="T9" s="114"/>
    </row>
    <row r="10" ht="13.95" customHeight="1" spans="1:20">
      <c r="A10" s="84">
        <v>4</v>
      </c>
      <c r="B10" s="91">
        <v>170.493576049805</v>
      </c>
      <c r="C10" s="92">
        <v>73.4951335657533</v>
      </c>
      <c r="D10" s="93">
        <v>31.0031455773775</v>
      </c>
      <c r="E10" s="94">
        <v>294.586975097656</v>
      </c>
      <c r="F10" s="92">
        <v>126.988415535427</v>
      </c>
      <c r="G10" s="93">
        <v>13.3883816620699</v>
      </c>
      <c r="H10" s="94">
        <v>229.189041137695</v>
      </c>
      <c r="I10" s="92">
        <v>137.787297854622</v>
      </c>
      <c r="J10" s="93">
        <v>0.125016555789671</v>
      </c>
      <c r="K10" s="94">
        <v>107.165283203125</v>
      </c>
      <c r="L10" s="92">
        <v>64.4272288198655</v>
      </c>
      <c r="M10" s="96">
        <v>0.0852631624440079</v>
      </c>
      <c r="N10" s="92">
        <v>0</v>
      </c>
      <c r="O10" s="97">
        <v>0</v>
      </c>
      <c r="P10" s="98">
        <v>44.6018069576811</v>
      </c>
      <c r="Q10" s="99">
        <v>16.9486866439188</v>
      </c>
      <c r="R10" s="100">
        <v>24.0000002712674</v>
      </c>
      <c r="S10" s="101">
        <v>45.8572870507842</v>
      </c>
      <c r="T10" s="114"/>
    </row>
    <row r="11" ht="13.95" customHeight="1" spans="1:20">
      <c r="A11" s="84">
        <v>5</v>
      </c>
      <c r="B11" s="91">
        <v>269.125213623047</v>
      </c>
      <c r="C11" s="92">
        <v>116.012544163891</v>
      </c>
      <c r="D11" s="93">
        <v>42.517410598138</v>
      </c>
      <c r="E11" s="94">
        <v>245.861831665039</v>
      </c>
      <c r="F11" s="92">
        <v>105.984334281687</v>
      </c>
      <c r="G11" s="93">
        <v>-21.0040812537393</v>
      </c>
      <c r="H11" s="94">
        <v>189.263946533203</v>
      </c>
      <c r="I11" s="92">
        <v>113.784531950828</v>
      </c>
      <c r="J11" s="93">
        <v>-24.002765903794</v>
      </c>
      <c r="K11" s="94">
        <v>111.202896118164</v>
      </c>
      <c r="L11" s="92">
        <v>66.8546213801054</v>
      </c>
      <c r="M11" s="96">
        <v>2.42739256023988</v>
      </c>
      <c r="N11" s="92">
        <v>40.05</v>
      </c>
      <c r="O11" s="97">
        <v>15.219</v>
      </c>
      <c r="P11" s="98">
        <v>39.9879560008445</v>
      </c>
      <c r="Q11" s="99">
        <v>15.1954232803209</v>
      </c>
      <c r="R11" s="100">
        <v>24.0000003348456</v>
      </c>
      <c r="S11" s="101">
        <v>46.6085875419818</v>
      </c>
      <c r="T11" s="114"/>
    </row>
    <row r="12" ht="13.95" customHeight="1" spans="1:20">
      <c r="A12" s="84">
        <v>6</v>
      </c>
      <c r="B12" s="91">
        <v>297.702117919922</v>
      </c>
      <c r="C12" s="92">
        <v>128.331268698011</v>
      </c>
      <c r="D12" s="93">
        <v>12.31872453412</v>
      </c>
      <c r="E12" s="94">
        <v>121.911338806152</v>
      </c>
      <c r="F12" s="92">
        <v>52.5526552749448</v>
      </c>
      <c r="G12" s="93">
        <v>-53.4316790067427</v>
      </c>
      <c r="H12" s="94">
        <v>189.153167724609</v>
      </c>
      <c r="I12" s="92">
        <v>113.717932288732</v>
      </c>
      <c r="J12" s="93">
        <v>-0.0665996620951717</v>
      </c>
      <c r="K12" s="94">
        <v>168.497848510742</v>
      </c>
      <c r="L12" s="92">
        <v>101.3000583508</v>
      </c>
      <c r="M12" s="96">
        <v>34.4454369706951</v>
      </c>
      <c r="N12" s="92">
        <v>53.069</v>
      </c>
      <c r="O12" s="97">
        <v>20.16622</v>
      </c>
      <c r="P12" s="98">
        <v>46.3348828359772</v>
      </c>
      <c r="Q12" s="99">
        <v>17.6072554776713</v>
      </c>
      <c r="R12" s="100">
        <v>24.000000283983</v>
      </c>
      <c r="S12" s="101">
        <v>46.0460759658609</v>
      </c>
      <c r="T12" s="114"/>
    </row>
    <row r="13" ht="13.95" customHeight="1" spans="1:20">
      <c r="A13" s="84">
        <v>7</v>
      </c>
      <c r="B13" s="91">
        <v>295.722991943359</v>
      </c>
      <c r="C13" s="92">
        <v>127.478121433692</v>
      </c>
      <c r="D13" s="93">
        <v>-0.853147264319333</v>
      </c>
      <c r="E13" s="94">
        <v>81.0436706542969</v>
      </c>
      <c r="F13" s="92">
        <v>34.9357174469524</v>
      </c>
      <c r="G13" s="93">
        <v>-17.6169378279924</v>
      </c>
      <c r="H13" s="94">
        <v>189.25276184082</v>
      </c>
      <c r="I13" s="92">
        <v>113.777807770068</v>
      </c>
      <c r="J13" s="93">
        <v>0.059875481335439</v>
      </c>
      <c r="K13" s="94">
        <v>242.65837097168</v>
      </c>
      <c r="L13" s="92">
        <v>145.884991149749</v>
      </c>
      <c r="M13" s="96">
        <v>44.5849327989483</v>
      </c>
      <c r="N13" s="92">
        <v>20.042</v>
      </c>
      <c r="O13" s="97">
        <v>7.61596</v>
      </c>
      <c r="P13" s="98">
        <v>46.2167231879721</v>
      </c>
      <c r="Q13" s="99">
        <v>17.5623548114294</v>
      </c>
      <c r="R13" s="100">
        <v>23.9927765570747</v>
      </c>
      <c r="S13" s="101">
        <v>48.763075195775</v>
      </c>
      <c r="T13" s="114"/>
    </row>
    <row r="14" ht="13.95" customHeight="1" spans="1:20">
      <c r="A14" s="84">
        <v>8</v>
      </c>
      <c r="B14" s="91">
        <v>243.116790771484</v>
      </c>
      <c r="C14" s="92">
        <v>104.801021972863</v>
      </c>
      <c r="D14" s="93">
        <v>-22.677099460829</v>
      </c>
      <c r="E14" s="94">
        <v>81.0470275878906</v>
      </c>
      <c r="F14" s="92">
        <v>34.9371645295262</v>
      </c>
      <c r="G14" s="93">
        <v>0.00144708257379023</v>
      </c>
      <c r="H14" s="94">
        <v>189.032272338867</v>
      </c>
      <c r="I14" s="92">
        <v>113.64525059138</v>
      </c>
      <c r="J14" s="93">
        <v>-0.13255717868806</v>
      </c>
      <c r="K14" s="94">
        <v>336.672119140625</v>
      </c>
      <c r="L14" s="92">
        <v>202.405583308434</v>
      </c>
      <c r="M14" s="96">
        <v>56.5205921586854</v>
      </c>
      <c r="N14" s="92">
        <v>20.027</v>
      </c>
      <c r="O14" s="97">
        <v>7.61026</v>
      </c>
      <c r="P14" s="98">
        <v>53.7393826017421</v>
      </c>
      <c r="Q14" s="99">
        <v>20.420965388662</v>
      </c>
      <c r="R14" s="100">
        <v>24.0000002924601</v>
      </c>
      <c r="S14" s="101">
        <v>57.8806671968082</v>
      </c>
      <c r="T14" s="114"/>
    </row>
    <row r="15" ht="13.95" customHeight="1" spans="1:20">
      <c r="A15" s="84">
        <v>9</v>
      </c>
      <c r="B15" s="91">
        <v>102.071800231934</v>
      </c>
      <c r="C15" s="92">
        <v>44.0003709532811</v>
      </c>
      <c r="D15" s="93">
        <v>-60.8006510195818</v>
      </c>
      <c r="E15" s="94">
        <v>81.0940628051758</v>
      </c>
      <c r="F15" s="92">
        <v>34.9574401296794</v>
      </c>
      <c r="G15" s="93">
        <v>0.0202756001531483</v>
      </c>
      <c r="H15" s="94">
        <v>189.048919677734</v>
      </c>
      <c r="I15" s="92">
        <v>113.655258887708</v>
      </c>
      <c r="J15" s="93">
        <v>0.0100082963286212</v>
      </c>
      <c r="K15" s="94">
        <v>411.726654052734</v>
      </c>
      <c r="L15" s="92">
        <v>247.527991892804</v>
      </c>
      <c r="M15" s="96">
        <v>45.1224085843693</v>
      </c>
      <c r="N15" s="92">
        <v>60.075</v>
      </c>
      <c r="O15" s="97">
        <v>22.8285</v>
      </c>
      <c r="P15" s="98">
        <v>44.4270414612693</v>
      </c>
      <c r="Q15" s="99">
        <v>16.8822757552823</v>
      </c>
      <c r="R15" s="100">
        <v>23.9316677390205</v>
      </c>
      <c r="S15" s="101">
        <v>46.5316979657281</v>
      </c>
      <c r="T15" s="114"/>
    </row>
    <row r="16" ht="13.95" customHeight="1" spans="1:20">
      <c r="A16" s="84">
        <v>10</v>
      </c>
      <c r="B16" s="91">
        <v>101.827941894531</v>
      </c>
      <c r="C16" s="92">
        <v>43.8952502707677</v>
      </c>
      <c r="D16" s="93">
        <v>-0.105120682513416</v>
      </c>
      <c r="E16" s="94">
        <v>80.6959915161133</v>
      </c>
      <c r="F16" s="92">
        <v>34.7858424470207</v>
      </c>
      <c r="G16" s="93">
        <v>-0.1715976826587</v>
      </c>
      <c r="H16" s="94">
        <v>188.798934936523</v>
      </c>
      <c r="I16" s="92">
        <v>113.50496931965</v>
      </c>
      <c r="J16" s="93">
        <v>-0.150289568058554</v>
      </c>
      <c r="K16" s="94">
        <v>506.694519042969</v>
      </c>
      <c r="L16" s="92">
        <v>304.622194281675</v>
      </c>
      <c r="M16" s="96">
        <v>57.0942023888713</v>
      </c>
      <c r="N16" s="92">
        <v>0</v>
      </c>
      <c r="O16" s="97">
        <v>0</v>
      </c>
      <c r="P16" s="98">
        <v>56.6671944556406</v>
      </c>
      <c r="Q16" s="99">
        <v>21.5335338931434</v>
      </c>
      <c r="R16" s="100">
        <v>24.000000360277</v>
      </c>
      <c r="S16" s="101">
        <v>58.3499707971864</v>
      </c>
      <c r="T16" s="114"/>
    </row>
    <row r="17" ht="13.95" customHeight="1" spans="1:20">
      <c r="A17" s="84">
        <v>11</v>
      </c>
      <c r="B17" s="91">
        <v>101.75284576416</v>
      </c>
      <c r="C17" s="92">
        <v>43.8628783758273</v>
      </c>
      <c r="D17" s="93">
        <v>-0.0323718949403755</v>
      </c>
      <c r="E17" s="94">
        <v>151.733016967773</v>
      </c>
      <c r="F17" s="92">
        <v>65.4079678938965</v>
      </c>
      <c r="G17" s="93">
        <v>30.6221254468758</v>
      </c>
      <c r="H17" s="94">
        <v>190.240539550781</v>
      </c>
      <c r="I17" s="92">
        <v>114.371654757083</v>
      </c>
      <c r="J17" s="93">
        <v>0.86668543743329</v>
      </c>
      <c r="K17" s="94">
        <v>543.891906738281</v>
      </c>
      <c r="L17" s="92">
        <v>326.985076522229</v>
      </c>
      <c r="M17" s="96">
        <v>22.3628822405544</v>
      </c>
      <c r="N17" s="92">
        <v>20.02</v>
      </c>
      <c r="O17" s="97">
        <v>7.6076</v>
      </c>
      <c r="P17" s="98">
        <v>73.8393212299232</v>
      </c>
      <c r="Q17" s="99">
        <v>28.0589420673708</v>
      </c>
      <c r="R17" s="100">
        <v>24.0000002627903</v>
      </c>
      <c r="S17" s="101">
        <v>76.2764294634709</v>
      </c>
      <c r="T17" s="114"/>
    </row>
    <row r="18" ht="13.95" customHeight="1" spans="1:20">
      <c r="A18" s="84">
        <v>12</v>
      </c>
      <c r="B18" s="91">
        <v>102.475448608398</v>
      </c>
      <c r="C18" s="92">
        <v>44.1743727663067</v>
      </c>
      <c r="D18" s="93">
        <v>0.311494390479389</v>
      </c>
      <c r="E18" s="94">
        <v>273.191314697266</v>
      </c>
      <c r="F18" s="92">
        <v>117.765329509037</v>
      </c>
      <c r="G18" s="93">
        <v>52.3573616151404</v>
      </c>
      <c r="H18" s="94">
        <v>197.391342163086</v>
      </c>
      <c r="I18" s="92">
        <v>118.670681292341</v>
      </c>
      <c r="J18" s="93">
        <v>4.29902653525774</v>
      </c>
      <c r="K18" s="94">
        <v>450.602935791016</v>
      </c>
      <c r="L18" s="92">
        <v>270.90021678088</v>
      </c>
      <c r="M18" s="96">
        <v>-56.0848597413495</v>
      </c>
      <c r="N18" s="92">
        <v>55.256</v>
      </c>
      <c r="O18" s="97">
        <v>20.99728</v>
      </c>
      <c r="P18" s="98">
        <v>56.139022799528</v>
      </c>
      <c r="Q18" s="99">
        <v>21.3328286638206</v>
      </c>
      <c r="R18" s="100">
        <v>24.0000003263685</v>
      </c>
      <c r="S18" s="101">
        <v>59.3336101295288</v>
      </c>
      <c r="T18" s="114"/>
    </row>
    <row r="19" ht="13.95" customHeight="1" spans="1:20">
      <c r="A19" s="84">
        <v>13</v>
      </c>
      <c r="B19" s="91">
        <v>180.437347412109</v>
      </c>
      <c r="C19" s="92">
        <v>77.7816223669877</v>
      </c>
      <c r="D19" s="93">
        <v>33.607249600681</v>
      </c>
      <c r="E19" s="94">
        <v>291.006134033203</v>
      </c>
      <c r="F19" s="92">
        <v>125.44481255397</v>
      </c>
      <c r="G19" s="93">
        <v>7.67948304493312</v>
      </c>
      <c r="H19" s="94">
        <v>207.731018066406</v>
      </c>
      <c r="I19" s="92">
        <v>124.886842398208</v>
      </c>
      <c r="J19" s="93">
        <v>6.2161611058668</v>
      </c>
      <c r="K19" s="94">
        <v>450.253204345703</v>
      </c>
      <c r="L19" s="92">
        <v>270.689959996414</v>
      </c>
      <c r="M19" s="96">
        <v>-0.210256784465741</v>
      </c>
      <c r="N19" s="92">
        <v>0</v>
      </c>
      <c r="O19" s="97">
        <v>0</v>
      </c>
      <c r="P19" s="98">
        <v>47.2926369670152</v>
      </c>
      <c r="Q19" s="99">
        <v>17.9712020474658</v>
      </c>
      <c r="R19" s="100">
        <v>24.0000001907349</v>
      </c>
      <c r="S19" s="101">
        <v>47.6659293356867</v>
      </c>
      <c r="T19" s="114"/>
    </row>
    <row r="20" ht="13.95" customHeight="1" spans="1:20">
      <c r="A20" s="84">
        <v>14</v>
      </c>
      <c r="B20" s="91">
        <v>100.111465454102</v>
      </c>
      <c r="C20" s="92">
        <v>43.1553240625509</v>
      </c>
      <c r="D20" s="93">
        <v>-34.6262983044368</v>
      </c>
      <c r="E20" s="94">
        <v>243.256378173828</v>
      </c>
      <c r="F20" s="92">
        <v>104.86119429734</v>
      </c>
      <c r="G20" s="93">
        <v>-20.5836182566299</v>
      </c>
      <c r="H20" s="94">
        <v>274.864562988281</v>
      </c>
      <c r="I20" s="92">
        <v>165.247191672629</v>
      </c>
      <c r="J20" s="93">
        <v>40.3603492744209</v>
      </c>
      <c r="K20" s="94">
        <v>449.893737792969</v>
      </c>
      <c r="L20" s="92">
        <v>270.47385051437</v>
      </c>
      <c r="M20" s="96">
        <v>-0.216109482043805</v>
      </c>
      <c r="N20" s="92">
        <v>55.266</v>
      </c>
      <c r="O20" s="97">
        <v>21.00108</v>
      </c>
      <c r="P20" s="98">
        <v>40.2003232313104</v>
      </c>
      <c r="Q20" s="99">
        <v>15.276122827898</v>
      </c>
      <c r="R20" s="100">
        <v>23.9919446606106</v>
      </c>
      <c r="S20" s="101">
        <v>41.5287270578713</v>
      </c>
      <c r="T20" s="114"/>
    </row>
    <row r="21" ht="13.95" customHeight="1" spans="1:20">
      <c r="A21" s="84">
        <v>15</v>
      </c>
      <c r="B21" s="91">
        <v>99.5442352294922</v>
      </c>
      <c r="C21" s="92">
        <v>42.9108065734696</v>
      </c>
      <c r="D21" s="93">
        <v>-0.244517489081346</v>
      </c>
      <c r="E21" s="94">
        <v>101.886032104492</v>
      </c>
      <c r="F21" s="92">
        <v>43.9202913769422</v>
      </c>
      <c r="G21" s="93">
        <v>-60.9409029203978</v>
      </c>
      <c r="H21" s="94">
        <v>178.324066162109</v>
      </c>
      <c r="I21" s="92">
        <v>107.207530940207</v>
      </c>
      <c r="J21" s="93">
        <v>-58.0396607324218</v>
      </c>
      <c r="K21" s="94">
        <v>449.976989746094</v>
      </c>
      <c r="L21" s="92">
        <v>270.52390116952</v>
      </c>
      <c r="M21" s="96">
        <v>0.0500506551503008</v>
      </c>
      <c r="N21" s="92">
        <v>165.338</v>
      </c>
      <c r="O21" s="97">
        <v>62.82844</v>
      </c>
      <c r="P21" s="98">
        <v>46.1629695132493</v>
      </c>
      <c r="Q21" s="99">
        <v>17.5419284150347</v>
      </c>
      <c r="R21" s="100">
        <v>24.0000002627903</v>
      </c>
      <c r="S21" s="101">
        <v>51.416998206329</v>
      </c>
      <c r="T21" s="114"/>
    </row>
    <row r="22" ht="13.95" customHeight="1" spans="1:20">
      <c r="A22" s="84">
        <v>16</v>
      </c>
      <c r="B22" s="91">
        <v>99.8388442993164</v>
      </c>
      <c r="C22" s="92">
        <v>43.0378045134394</v>
      </c>
      <c r="D22" s="93">
        <v>0.126997939969826</v>
      </c>
      <c r="E22" s="94">
        <v>115.122383117676</v>
      </c>
      <c r="F22" s="92">
        <v>49.6261215212578</v>
      </c>
      <c r="G22" s="93">
        <v>5.70583014431551</v>
      </c>
      <c r="H22" s="94">
        <v>224.062377929687</v>
      </c>
      <c r="I22" s="92">
        <v>134.705173740242</v>
      </c>
      <c r="J22" s="93">
        <v>27.4976428000348</v>
      </c>
      <c r="K22" s="94">
        <v>328.110717773438</v>
      </c>
      <c r="L22" s="92">
        <v>197.258511902324</v>
      </c>
      <c r="M22" s="96">
        <v>-73.2653892671963</v>
      </c>
      <c r="N22" s="92">
        <v>92.11</v>
      </c>
      <c r="O22" s="97">
        <v>35.0018</v>
      </c>
      <c r="P22" s="98">
        <v>52.1750816171238</v>
      </c>
      <c r="Q22" s="99">
        <v>19.8265310145071</v>
      </c>
      <c r="R22" s="100">
        <v>24.0000002500746</v>
      </c>
      <c r="S22" s="101">
        <v>52.4740929642538</v>
      </c>
      <c r="T22" s="114"/>
    </row>
    <row r="23" ht="13.95" customHeight="1" spans="1:20">
      <c r="A23" s="84">
        <v>17</v>
      </c>
      <c r="B23" s="91">
        <v>99.7012023925781</v>
      </c>
      <c r="C23" s="92">
        <v>42.9784708390902</v>
      </c>
      <c r="D23" s="93">
        <v>-0.0593336743492259</v>
      </c>
      <c r="E23" s="94">
        <v>238.345428466797</v>
      </c>
      <c r="F23" s="92">
        <v>102.744217734261</v>
      </c>
      <c r="G23" s="93">
        <v>53.1180962130034</v>
      </c>
      <c r="H23" s="94">
        <v>224.069259643555</v>
      </c>
      <c r="I23" s="92">
        <v>134.709310991978</v>
      </c>
      <c r="J23" s="93">
        <v>0.0041372517362106</v>
      </c>
      <c r="K23" s="94">
        <v>328.180572509766</v>
      </c>
      <c r="L23" s="92">
        <v>197.300508218174</v>
      </c>
      <c r="M23" s="96">
        <v>0.0419963158501275</v>
      </c>
      <c r="N23" s="92">
        <v>0</v>
      </c>
      <c r="O23" s="97">
        <v>0</v>
      </c>
      <c r="P23" s="98">
        <v>53.1048961062405</v>
      </c>
      <c r="Q23" s="99">
        <v>20.1798605203714</v>
      </c>
      <c r="R23" s="100">
        <v>24.0000002500746</v>
      </c>
      <c r="S23" s="101">
        <v>54.8088775653434</v>
      </c>
      <c r="T23" s="114"/>
    </row>
    <row r="24" ht="13.95" customHeight="1" spans="1:20">
      <c r="A24" s="84">
        <v>18</v>
      </c>
      <c r="B24" s="91">
        <v>167.058059692383</v>
      </c>
      <c r="C24" s="92">
        <v>72.0141761044453</v>
      </c>
      <c r="D24" s="93">
        <v>29.0357052653551</v>
      </c>
      <c r="E24" s="94">
        <v>293.252014160156</v>
      </c>
      <c r="F24" s="92">
        <v>126.412950261721</v>
      </c>
      <c r="G24" s="93">
        <v>23.6687325274597</v>
      </c>
      <c r="H24" s="94">
        <v>223.972076416016</v>
      </c>
      <c r="I24" s="92">
        <v>134.650884924776</v>
      </c>
      <c r="J24" s="93">
        <v>-0.0584260672016796</v>
      </c>
      <c r="K24" s="94">
        <v>328.035919189453</v>
      </c>
      <c r="L24" s="92">
        <v>197.213543370149</v>
      </c>
      <c r="M24" s="96">
        <v>-0.0869648480251328</v>
      </c>
      <c r="N24" s="92">
        <v>0</v>
      </c>
      <c r="O24" s="97">
        <v>0</v>
      </c>
      <c r="P24" s="98">
        <v>52.5590468775879</v>
      </c>
      <c r="Q24" s="99">
        <v>19.9724378134834</v>
      </c>
      <c r="R24" s="100">
        <v>24.0000002543132</v>
      </c>
      <c r="S24" s="101">
        <v>55.0443033636138</v>
      </c>
      <c r="T24" s="114"/>
    </row>
    <row r="25" ht="13.95" customHeight="1" spans="1:20">
      <c r="A25" s="84">
        <v>19</v>
      </c>
      <c r="B25" s="91">
        <v>277.464935302734</v>
      </c>
      <c r="C25" s="92">
        <v>119.607570867835</v>
      </c>
      <c r="D25" s="93">
        <v>47.5933947633894</v>
      </c>
      <c r="E25" s="94">
        <v>293.000091552734</v>
      </c>
      <c r="F25" s="92">
        <v>126.304353292206</v>
      </c>
      <c r="G25" s="93">
        <v>-0.108596969514537</v>
      </c>
      <c r="H25" s="94">
        <v>223.797698974609</v>
      </c>
      <c r="I25" s="92">
        <v>134.546050084773</v>
      </c>
      <c r="J25" s="93">
        <v>-0.104834840003235</v>
      </c>
      <c r="K25" s="94">
        <v>327.756958007813</v>
      </c>
      <c r="L25" s="92">
        <v>197.045833311964</v>
      </c>
      <c r="M25" s="96">
        <v>-0.167710058185122</v>
      </c>
      <c r="N25" s="92">
        <v>0</v>
      </c>
      <c r="O25" s="97">
        <v>0</v>
      </c>
      <c r="P25" s="98">
        <v>47.2122528956865</v>
      </c>
      <c r="Q25" s="99">
        <v>17.9406561003609</v>
      </c>
      <c r="R25" s="100">
        <v>24.0000001864963</v>
      </c>
      <c r="S25" s="101">
        <v>48.7376423555785</v>
      </c>
      <c r="T25" s="114"/>
    </row>
    <row r="26" ht="13.95" customHeight="1" spans="1:20">
      <c r="A26" s="84">
        <v>20</v>
      </c>
      <c r="B26" s="91">
        <v>242.647048950195</v>
      </c>
      <c r="C26" s="92">
        <v>104.598529077254</v>
      </c>
      <c r="D26" s="93">
        <v>-15.0090417905808</v>
      </c>
      <c r="E26" s="94">
        <v>87.3517074584961</v>
      </c>
      <c r="F26" s="92">
        <v>37.6549401778246</v>
      </c>
      <c r="G26" s="93">
        <v>-88.6494131143817</v>
      </c>
      <c r="H26" s="94">
        <v>291.422088623047</v>
      </c>
      <c r="I26" s="92">
        <v>175.20149273802</v>
      </c>
      <c r="J26" s="93">
        <v>40.655442653247</v>
      </c>
      <c r="K26" s="94">
        <v>327.924377441406</v>
      </c>
      <c r="L26" s="92">
        <v>197.146485032695</v>
      </c>
      <c r="M26" s="96">
        <v>0.100651720731179</v>
      </c>
      <c r="N26" s="92">
        <v>107.611</v>
      </c>
      <c r="O26" s="97">
        <v>40.89218</v>
      </c>
      <c r="P26" s="98">
        <v>44.7086394690158</v>
      </c>
      <c r="Q26" s="99">
        <v>16.989282998226</v>
      </c>
      <c r="R26" s="100">
        <v>24.0000003433227</v>
      </c>
      <c r="S26" s="101">
        <v>48.6944579996215</v>
      </c>
      <c r="T26" s="114"/>
    </row>
    <row r="27" ht="13.95" customHeight="1" spans="1:20">
      <c r="A27" s="84">
        <v>21</v>
      </c>
      <c r="B27" s="91">
        <v>141.808532714844</v>
      </c>
      <c r="C27" s="92">
        <v>61.1297932398133</v>
      </c>
      <c r="D27" s="93">
        <v>-43.4687358374406</v>
      </c>
      <c r="E27" s="94">
        <v>87.313346862793</v>
      </c>
      <c r="F27" s="92">
        <v>37.638403970595</v>
      </c>
      <c r="G27" s="93">
        <v>-0.0165362072295281</v>
      </c>
      <c r="H27" s="94">
        <v>363.826019287109</v>
      </c>
      <c r="I27" s="92">
        <v>218.730371390908</v>
      </c>
      <c r="J27" s="93">
        <v>43.5288786528883</v>
      </c>
      <c r="K27" s="94">
        <v>327.666900634766</v>
      </c>
      <c r="L27" s="92">
        <v>196.991691272613</v>
      </c>
      <c r="M27" s="96">
        <v>-0.154793760081816</v>
      </c>
      <c r="N27" s="92">
        <v>40.043</v>
      </c>
      <c r="O27" s="97">
        <v>15.21634</v>
      </c>
      <c r="P27" s="98">
        <v>39.9318128481363</v>
      </c>
      <c r="Q27" s="99">
        <v>15.1740888822918</v>
      </c>
      <c r="R27" s="100">
        <v>23.9963860702515</v>
      </c>
      <c r="S27" s="101">
        <v>45.374004073529</v>
      </c>
      <c r="T27" s="114"/>
    </row>
    <row r="28" ht="13.95" customHeight="1" spans="1:20">
      <c r="A28" s="84">
        <v>22</v>
      </c>
      <c r="B28" s="91">
        <v>116.335487365723</v>
      </c>
      <c r="C28" s="92">
        <v>50.1490576975354</v>
      </c>
      <c r="D28" s="93">
        <v>-10.9807355422779</v>
      </c>
      <c r="E28" s="94">
        <v>87.3566741943359</v>
      </c>
      <c r="F28" s="92">
        <v>37.657081202269</v>
      </c>
      <c r="G28" s="93">
        <v>0.0186772316739265</v>
      </c>
      <c r="H28" s="94">
        <v>440.804534912109</v>
      </c>
      <c r="I28" s="92">
        <v>265.009467495054</v>
      </c>
      <c r="J28" s="93">
        <v>46.2790961041462</v>
      </c>
      <c r="K28" s="94">
        <v>327.768402099609</v>
      </c>
      <c r="L28" s="92">
        <v>197.052713442346</v>
      </c>
      <c r="M28" s="96">
        <v>0.0610221697324107</v>
      </c>
      <c r="N28" s="92">
        <v>14.027</v>
      </c>
      <c r="O28" s="97">
        <v>5.33026</v>
      </c>
      <c r="P28" s="98">
        <v>49.4050599632747</v>
      </c>
      <c r="Q28" s="99">
        <v>18.7739227860444</v>
      </c>
      <c r="R28" s="100">
        <v>24.0000003051758</v>
      </c>
      <c r="S28" s="101">
        <v>47.5494381198969</v>
      </c>
      <c r="T28" s="114"/>
    </row>
    <row r="29" ht="13.95" customHeight="1" spans="1:20">
      <c r="A29" s="84">
        <v>23</v>
      </c>
      <c r="B29" s="91">
        <v>116.26734161377</v>
      </c>
      <c r="C29" s="92">
        <v>50.1196819212876</v>
      </c>
      <c r="D29" s="93">
        <v>-0.0293757762478464</v>
      </c>
      <c r="E29" s="94">
        <v>87.2323303222656</v>
      </c>
      <c r="F29" s="92">
        <v>37.6034799482064</v>
      </c>
      <c r="G29" s="93">
        <v>-0.0536012540626203</v>
      </c>
      <c r="H29" s="94">
        <v>493.612518310547</v>
      </c>
      <c r="I29" s="92">
        <v>296.757361292694</v>
      </c>
      <c r="J29" s="93">
        <v>31.7478937976397</v>
      </c>
      <c r="K29" s="94">
        <v>328.005035400391</v>
      </c>
      <c r="L29" s="92">
        <v>197.194976191626</v>
      </c>
      <c r="M29" s="96">
        <v>0.142262749279837</v>
      </c>
      <c r="N29" s="92">
        <v>20.015</v>
      </c>
      <c r="O29" s="97">
        <v>7.6057</v>
      </c>
      <c r="P29" s="98">
        <v>51.822179516609</v>
      </c>
      <c r="Q29" s="99">
        <v>19.6924282163114</v>
      </c>
      <c r="R29" s="100">
        <v>24.0000002373589</v>
      </c>
      <c r="S29" s="101">
        <v>53.4919170644976</v>
      </c>
      <c r="T29" s="114"/>
    </row>
    <row r="30" ht="13.95" customHeight="1" spans="1:20">
      <c r="A30" s="84">
        <v>24</v>
      </c>
      <c r="B30" s="91">
        <v>101.01245880127</v>
      </c>
      <c r="C30" s="92">
        <v>43.5437177365309</v>
      </c>
      <c r="D30" s="93">
        <v>-6.57596418475666</v>
      </c>
      <c r="E30" s="94">
        <v>87.202522277832</v>
      </c>
      <c r="F30" s="92">
        <v>37.590630512716</v>
      </c>
      <c r="G30" s="93">
        <v>-0.0128494354904021</v>
      </c>
      <c r="H30" s="94">
        <v>576.706726074219</v>
      </c>
      <c r="I30" s="92">
        <v>346.713180725824</v>
      </c>
      <c r="J30" s="93">
        <v>49.9558194331298</v>
      </c>
      <c r="K30" s="94">
        <v>182.444686889648</v>
      </c>
      <c r="L30" s="92">
        <v>109.684827379482</v>
      </c>
      <c r="M30" s="96">
        <v>-87.5101488121433</v>
      </c>
      <c r="N30" s="92">
        <v>92.251</v>
      </c>
      <c r="O30" s="97">
        <v>35.05538</v>
      </c>
      <c r="P30" s="98">
        <v>48.1078570007394</v>
      </c>
      <c r="Q30" s="99">
        <v>18.280985660281</v>
      </c>
      <c r="R30" s="100">
        <v>24.0000002797445</v>
      </c>
      <c r="S30" s="101">
        <v>51.6347822568355</v>
      </c>
      <c r="T30" s="114"/>
    </row>
    <row r="31" ht="13.95" customHeight="1" spans="1:20">
      <c r="A31" s="84">
        <v>25</v>
      </c>
      <c r="B31" s="91">
        <v>100.925071716309</v>
      </c>
      <c r="C31" s="92">
        <v>43.506047546076</v>
      </c>
      <c r="D31" s="93">
        <v>-0.0376701904548611</v>
      </c>
      <c r="E31" s="94">
        <v>179.965866088867</v>
      </c>
      <c r="F31" s="92">
        <v>77.5783796194996</v>
      </c>
      <c r="G31" s="93">
        <v>39.9877491067836</v>
      </c>
      <c r="H31" s="94">
        <v>590.111633300781</v>
      </c>
      <c r="I31" s="92">
        <v>354.772143473656</v>
      </c>
      <c r="J31" s="93">
        <v>8.05896274783169</v>
      </c>
      <c r="K31" s="94">
        <v>182.583938598633</v>
      </c>
      <c r="L31" s="92">
        <v>109.768544805967</v>
      </c>
      <c r="M31" s="96">
        <v>0.0837174264849097</v>
      </c>
      <c r="N31" s="92">
        <v>0</v>
      </c>
      <c r="O31" s="97">
        <v>0</v>
      </c>
      <c r="P31" s="98">
        <v>48.0927590906454</v>
      </c>
      <c r="Q31" s="99">
        <v>18.2752484544452</v>
      </c>
      <c r="R31" s="100">
        <v>24.0000003475613</v>
      </c>
      <c r="S31" s="101">
        <v>50.5627914613391</v>
      </c>
      <c r="T31" s="114"/>
    </row>
    <row r="32" ht="13.95" customHeight="1" spans="1:20">
      <c r="A32" s="84">
        <v>26</v>
      </c>
      <c r="B32" s="91">
        <v>100.493186950684</v>
      </c>
      <c r="C32" s="92">
        <v>43.3198737953105</v>
      </c>
      <c r="D32" s="93">
        <v>-0.186173750765548</v>
      </c>
      <c r="E32" s="94">
        <v>293.06494140625</v>
      </c>
      <c r="F32" s="92">
        <v>126.332308296473</v>
      </c>
      <c r="G32" s="93">
        <v>48.753928676973</v>
      </c>
      <c r="H32" s="94">
        <v>522.275451660156</v>
      </c>
      <c r="I32" s="92">
        <v>313.989372540811</v>
      </c>
      <c r="J32" s="93">
        <v>-40.782770932845</v>
      </c>
      <c r="K32" s="94">
        <v>182.590713500977</v>
      </c>
      <c r="L32" s="92">
        <v>109.772617843153</v>
      </c>
      <c r="M32" s="96">
        <v>0.0040730371860036</v>
      </c>
      <c r="N32" s="92">
        <v>40.037</v>
      </c>
      <c r="O32" s="97">
        <v>15.21406</v>
      </c>
      <c r="P32" s="98">
        <v>47.8260570305484</v>
      </c>
      <c r="Q32" s="99">
        <v>18.1739016716084</v>
      </c>
      <c r="R32" s="100">
        <v>24.0000002204047</v>
      </c>
      <c r="S32" s="101">
        <v>49.9228642121994</v>
      </c>
      <c r="T32" s="114"/>
    </row>
    <row r="33" ht="13.95" customHeight="1" spans="1:20">
      <c r="A33" s="84">
        <v>27</v>
      </c>
      <c r="B33" s="91">
        <v>215.125885009766</v>
      </c>
      <c r="C33" s="92">
        <v>92.7349054349413</v>
      </c>
      <c r="D33" s="93">
        <v>49.4150316396308</v>
      </c>
      <c r="E33" s="94">
        <v>292.961120605469</v>
      </c>
      <c r="F33" s="92">
        <v>126.287553979054</v>
      </c>
      <c r="G33" s="93">
        <v>-0.044754317418338</v>
      </c>
      <c r="H33" s="94">
        <v>488.572296142578</v>
      </c>
      <c r="I33" s="92">
        <v>293.727205096464</v>
      </c>
      <c r="J33" s="93">
        <v>-20.2621674443463</v>
      </c>
      <c r="K33" s="94">
        <v>80.4041976928711</v>
      </c>
      <c r="L33" s="92">
        <v>48.3385989193677</v>
      </c>
      <c r="M33" s="96">
        <v>-61.4340189237855</v>
      </c>
      <c r="N33" s="92">
        <v>80.105</v>
      </c>
      <c r="O33" s="97">
        <v>30.4399</v>
      </c>
      <c r="P33" s="98">
        <v>47.7790909540806</v>
      </c>
      <c r="Q33" s="99">
        <v>18.1560545625506</v>
      </c>
      <c r="R33" s="100">
        <v>24.0000002500746</v>
      </c>
      <c r="S33" s="101">
        <v>51.4539832789113</v>
      </c>
      <c r="T33" s="114"/>
    </row>
    <row r="34" ht="13.95" customHeight="1" spans="1:20">
      <c r="A34" s="84">
        <v>28</v>
      </c>
      <c r="B34" s="91">
        <v>295.144744873047</v>
      </c>
      <c r="C34" s="92">
        <v>127.228854882709</v>
      </c>
      <c r="D34" s="93">
        <v>34.493949447768</v>
      </c>
      <c r="E34" s="94">
        <v>292.899139404297</v>
      </c>
      <c r="F34" s="92">
        <v>126.260835572624</v>
      </c>
      <c r="G34" s="93">
        <v>-0.0267184064305184</v>
      </c>
      <c r="H34" s="94">
        <v>488.570648193359</v>
      </c>
      <c r="I34" s="92">
        <v>293.726214357689</v>
      </c>
      <c r="J34" s="93">
        <v>-0.000990738774987676</v>
      </c>
      <c r="K34" s="94">
        <v>112.657287597656</v>
      </c>
      <c r="L34" s="92">
        <v>67.7289942165519</v>
      </c>
      <c r="M34" s="96">
        <v>19.3903952971842</v>
      </c>
      <c r="N34" s="92">
        <v>0</v>
      </c>
      <c r="O34" s="97">
        <v>0</v>
      </c>
      <c r="P34" s="98">
        <v>53.8566355997467</v>
      </c>
      <c r="Q34" s="99">
        <v>20.4655215279038</v>
      </c>
      <c r="R34" s="100">
        <v>23.9949996948242</v>
      </c>
      <c r="S34" s="101">
        <v>53.1408110121289</v>
      </c>
      <c r="T34" s="114"/>
    </row>
    <row r="35" ht="13.95" customHeight="1" spans="1:20">
      <c r="A35" s="84">
        <v>29</v>
      </c>
      <c r="B35" s="91">
        <v>293.082183837891</v>
      </c>
      <c r="C35" s="92">
        <v>126.339741038783</v>
      </c>
      <c r="D35" s="93">
        <v>-0.889113843925983</v>
      </c>
      <c r="E35" s="94">
        <v>91.9938507080078</v>
      </c>
      <c r="F35" s="92">
        <v>39.6560416038077</v>
      </c>
      <c r="G35" s="93">
        <v>-86.604793968816</v>
      </c>
      <c r="H35" s="94">
        <v>488.425262451172</v>
      </c>
      <c r="I35" s="92">
        <v>293.63880918132</v>
      </c>
      <c r="J35" s="93">
        <v>-0.0874051763694865</v>
      </c>
      <c r="K35" s="94">
        <v>195.230056762695</v>
      </c>
      <c r="L35" s="92">
        <v>117.371327388968</v>
      </c>
      <c r="M35" s="96">
        <v>49.6423331724165</v>
      </c>
      <c r="N35" s="92">
        <v>86.225</v>
      </c>
      <c r="O35" s="97">
        <v>32.7655</v>
      </c>
      <c r="P35" s="98">
        <v>48.2860201833051</v>
      </c>
      <c r="Q35" s="99">
        <v>18.3486876696559</v>
      </c>
      <c r="R35" s="100">
        <v>24.0000003051758</v>
      </c>
      <c r="S35" s="101">
        <v>50.4114073440926</v>
      </c>
      <c r="T35" s="114"/>
    </row>
    <row r="36" ht="13.95" customHeight="1" spans="1:20">
      <c r="A36" s="84">
        <v>30</v>
      </c>
      <c r="B36" s="91">
        <v>101.056083679199</v>
      </c>
      <c r="C36" s="92">
        <v>43.562523232342</v>
      </c>
      <c r="D36" s="93">
        <v>-82.7772178064413</v>
      </c>
      <c r="E36" s="94">
        <v>121.158126831055</v>
      </c>
      <c r="F36" s="92">
        <v>52.2279661224517</v>
      </c>
      <c r="G36" s="93">
        <v>12.571924518644</v>
      </c>
      <c r="H36" s="94">
        <v>488.505218505859</v>
      </c>
      <c r="I36" s="92">
        <v>293.68687835892</v>
      </c>
      <c r="J36" s="93">
        <v>0.0480691776003823</v>
      </c>
      <c r="K36" s="94">
        <v>257.458740234375</v>
      </c>
      <c r="L36" s="92">
        <v>154.782898649315</v>
      </c>
      <c r="M36" s="96">
        <v>37.4115712603462</v>
      </c>
      <c r="N36" s="92">
        <v>80.073</v>
      </c>
      <c r="O36" s="97">
        <v>30.42774</v>
      </c>
      <c r="P36" s="98">
        <v>47.3273471501493</v>
      </c>
      <c r="Q36" s="99">
        <v>17.9843919170567</v>
      </c>
      <c r="R36" s="100">
        <v>24.0000002500746</v>
      </c>
      <c r="S36" s="101">
        <v>50.6469116886034</v>
      </c>
      <c r="T36" s="114"/>
    </row>
    <row r="37" ht="13.95" customHeight="1" spans="1:20">
      <c r="A37" s="84">
        <v>31</v>
      </c>
      <c r="B37" s="91">
        <v>100.832176208496</v>
      </c>
      <c r="C37" s="92">
        <v>43.4660028246706</v>
      </c>
      <c r="D37" s="93">
        <v>-0.0965204076714841</v>
      </c>
      <c r="E37" s="94">
        <v>243.138732910156</v>
      </c>
      <c r="F37" s="92">
        <v>104.810480630777</v>
      </c>
      <c r="G37" s="93">
        <v>52.5825145083253</v>
      </c>
      <c r="H37" s="94">
        <v>488.456512451172</v>
      </c>
      <c r="I37" s="92">
        <v>293.657596524016</v>
      </c>
      <c r="J37" s="93">
        <v>-0.0292818349046797</v>
      </c>
      <c r="K37" s="94">
        <v>257.342041015625</v>
      </c>
      <c r="L37" s="92">
        <v>154.712739666435</v>
      </c>
      <c r="M37" s="96">
        <v>-0.0701589828793203</v>
      </c>
      <c r="N37" s="92">
        <v>0</v>
      </c>
      <c r="O37" s="97">
        <v>0</v>
      </c>
      <c r="P37" s="98">
        <v>52.3865532828698</v>
      </c>
      <c r="Q37" s="99">
        <v>19.9068902474905</v>
      </c>
      <c r="R37" s="100">
        <v>24.0000003136529</v>
      </c>
      <c r="S37" s="101">
        <v>54.695351676922</v>
      </c>
      <c r="T37" s="114"/>
    </row>
    <row r="38" customHeight="1" spans="1:19">
      <c r="A38" s="26" t="s">
        <v>50</v>
      </c>
      <c r="B38" s="27"/>
      <c r="C38" s="27">
        <f>IFERROR(C6+D38,"")</f>
        <v>43.4660028246706</v>
      </c>
      <c r="D38" s="28">
        <f>IF($B$7="","",SUM(D7:D37))</f>
        <v>-16.3689971753294</v>
      </c>
      <c r="E38" s="27"/>
      <c r="F38" s="27">
        <f>IFERROR(F6+G38,"")</f>
        <v>104.810480630777</v>
      </c>
      <c r="G38" s="28">
        <f>IF($B$7="","",SUM(G7:G37))</f>
        <v>67.998480630777</v>
      </c>
      <c r="H38" s="27"/>
      <c r="I38" s="27">
        <f>IFERROR(I6+J38,"")</f>
        <v>293.657596524016</v>
      </c>
      <c r="J38" s="28">
        <f>IF($B$7="","",SUM(J7:J37))</f>
        <v>176.350596524015</v>
      </c>
      <c r="K38" s="27"/>
      <c r="L38" s="27">
        <f>IFERROR(L6+M38,"")</f>
        <v>154.712739666435</v>
      </c>
      <c r="M38" s="28">
        <f>IF($B$7="","",SUM(M7:M37))</f>
        <v>90.7327396664353</v>
      </c>
      <c r="N38" s="28">
        <f>SUM(N7:N37)</f>
        <v>1201.703</v>
      </c>
      <c r="O38" s="28">
        <f>IF($B$7="","",SUM(O7:O37))</f>
        <v>456.64714</v>
      </c>
      <c r="P38" s="52">
        <f>IF(B7="","",SUM(P7:P37))</f>
        <v>1520.4158196459</v>
      </c>
      <c r="Q38" s="52">
        <f>IF(B7="","",SUM(Q7:Q37))</f>
        <v>577.758011465441</v>
      </c>
      <c r="R38" s="76">
        <f>SUM(R7:R37)</f>
        <v>743.907781995137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904251.762376238</v>
      </c>
      <c r="P39" s="54" t="s">
        <v>7</v>
      </c>
      <c r="Q39" s="53">
        <f>IFERROR(Q38*1000/0.505,"")</f>
        <v>1144075.2702286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596.646819645898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456647.14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226.725791465441</v>
      </c>
      <c r="I41" s="58" t="s">
        <v>8</v>
      </c>
      <c r="J41" s="58">
        <f>IFERROR(H41*1000/0.505,"")</f>
        <v>448961.963297904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0.0922180048627297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31496062992126" right="0.31496062992126" top="0.748031496062992" bottom="0.748031496062992" header="0.31496062992126" footer="0.31496062992126"/>
  <pageSetup paperSize="1" scale="60" orientation="landscape" horizontalDpi="300" verticalDpi="300"/>
  <headerFooter/>
  <ignoredErrors>
    <ignoredError sqref="P7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5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20" width="10.6666666666667" style="3" customWidth="1"/>
    <col min="21" max="16384" width="8.88888888888889" style="2"/>
  </cols>
  <sheetData>
    <row r="1" s="1" customFormat="1" spans="1:20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  <c r="T1" s="62"/>
    </row>
    <row r="2" s="1" customFormat="1" spans="1:20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  <c r="T2" s="62"/>
    </row>
    <row r="3" s="1" customFormat="1" ht="15.15" spans="1:20">
      <c r="A3" s="103">
        <f>[1]SUMMARY!$K$5</f>
        <v>1.34933076857707</v>
      </c>
      <c r="B3" s="126" t="s">
        <v>34</v>
      </c>
      <c r="C3" s="126"/>
      <c r="D3" s="126"/>
      <c r="E3" s="126"/>
      <c r="F3" s="126"/>
      <c r="G3" s="126"/>
      <c r="H3" s="8">
        <f>JAN!H3</f>
        <v>0.38</v>
      </c>
      <c r="I3" s="37" t="s">
        <v>35</v>
      </c>
      <c r="J3" s="37"/>
      <c r="K3" s="37"/>
      <c r="L3" s="37"/>
      <c r="M3" s="38"/>
      <c r="N3" s="39"/>
      <c r="S3" s="62"/>
      <c r="T3" s="62"/>
    </row>
    <row r="4" spans="1:20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131" t="s">
        <v>43</v>
      </c>
      <c r="T4" s="132"/>
    </row>
    <row r="5" spans="1:20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  <c r="T5" s="62"/>
    </row>
    <row r="6" ht="13.95" customHeight="1" spans="1:20">
      <c r="A6" s="18" t="s">
        <v>11</v>
      </c>
      <c r="B6" s="85"/>
      <c r="C6" s="20">
        <f>JAN!C37</f>
        <v>43.4660028246706</v>
      </c>
      <c r="D6" s="127"/>
      <c r="E6" s="86"/>
      <c r="F6" s="20">
        <f>JAN!F37</f>
        <v>104.810480630777</v>
      </c>
      <c r="G6" s="127"/>
      <c r="H6" s="86"/>
      <c r="I6" s="20">
        <f>JAN!I37</f>
        <v>293.657596524016</v>
      </c>
      <c r="J6" s="127"/>
      <c r="K6" s="86"/>
      <c r="L6" s="20">
        <f>JAN!L37</f>
        <v>154.712739666435</v>
      </c>
      <c r="M6" s="128"/>
      <c r="N6" s="46"/>
      <c r="O6" s="129"/>
      <c r="P6" s="130"/>
      <c r="Q6" s="133"/>
      <c r="R6" s="134"/>
      <c r="S6" s="72"/>
      <c r="T6" s="135"/>
    </row>
    <row r="7" ht="13.95" customHeight="1" spans="1:20">
      <c r="A7" s="95">
        <v>1</v>
      </c>
      <c r="B7" s="24">
        <f>LOOKUP(A7+200,'[2]DCS Data'!$A:$A,'[2]DCS Data'!$E:$E)</f>
        <v>150.70149230957</v>
      </c>
      <c r="C7" s="20">
        <f t="shared" ref="C7" si="0">IF(B7="","",$A$3*PI()/4*(157.5*2.54)^2*B7*2.54/1000000)</f>
        <v>64.9214369812058</v>
      </c>
      <c r="D7" s="21">
        <f t="shared" ref="D7" si="1">IF(C7="","",C7-C6)</f>
        <v>21.4554341565352</v>
      </c>
      <c r="E7" s="25">
        <f>LOOKUP(A7+200,'[2]DCS Data'!$A:$A,'[2]DCS Data'!$F:$F)</f>
        <v>294.931274414063</v>
      </c>
      <c r="F7" s="20">
        <f t="shared" ref="F7" si="2">IF(E7="","",$A$3*PI()/4*(157.5*2.54)^2*E7*2.54/1000000)</f>
        <v>127.054894097046</v>
      </c>
      <c r="G7" s="21">
        <f t="shared" ref="G7" si="3">IF(F7="","",F7-F6)</f>
        <v>22.2444134662691</v>
      </c>
      <c r="H7" s="25">
        <f>LOOKUP(A7+200,'[2]DCS Data'!$A:$A,'[2]DCS Data'!$G:$G)</f>
        <v>488.354797363281</v>
      </c>
      <c r="I7" s="20">
        <f t="shared" ref="I7" si="4">IF(H7="","",$A$3*PI()/4*(186*2.54)^2*H7*2.54/1000000)</f>
        <v>293.407223477596</v>
      </c>
      <c r="J7" s="21">
        <f t="shared" ref="J7" si="5">IF(I7="","",I7-I6)</f>
        <v>-0.250373046419327</v>
      </c>
      <c r="K7" s="25">
        <f>LOOKUP(A7+200,'[2]DCS Data'!$A:$A,'[2]DCS Data'!$H:$H)</f>
        <v>111.063125610352</v>
      </c>
      <c r="L7" s="20">
        <f t="shared" ref="L7" si="6">IF(K7="","",$A$3*PI()/4*(186*2.54)^2*K7*2.54/1000000)</f>
        <v>66.7275585128242</v>
      </c>
      <c r="M7" s="45">
        <f t="shared" ref="M7" si="7">IF(L7="","",L7-L6)</f>
        <v>-87.9851811536111</v>
      </c>
      <c r="N7" s="49">
        <f>IF(K7="","",LOOKUP(A7+200,[3]SBS!$A:$A,[3]SBS!$C:$C))</f>
        <v>86.227</v>
      </c>
      <c r="O7" s="50">
        <f t="shared" ref="O7" si="8">IF(N7="","",N7*$H$3)</f>
        <v>32.76626</v>
      </c>
      <c r="P7" s="51">
        <f t="shared" ref="P7" si="9">IFERROR(D7+G7+J7+M7+N7,0)</f>
        <v>41.6912934227739</v>
      </c>
      <c r="Q7" s="73">
        <f t="shared" ref="Q7" si="10">IF(P7="","",P7*$H$3)</f>
        <v>15.8426915006541</v>
      </c>
      <c r="R7" s="74">
        <f>LOOKUP(A7+200,'[2]DCS Data'!$A:$A,'[2]DCS Data'!$K:$K)</f>
        <v>24.0000003433227</v>
      </c>
      <c r="S7" s="75">
        <f>IFERROR(LOOKUP(A7+200,'[2]DCS Data'!$A:$A,'[2]DCS Data'!$J:$J)*3785.4*0.993*$A$3/1000000,0)</f>
        <v>47.4836270447498</v>
      </c>
      <c r="T7" s="135"/>
    </row>
    <row r="8" ht="13.95" customHeight="1" spans="1:20">
      <c r="A8" s="95">
        <v>2</v>
      </c>
      <c r="B8" s="91">
        <v>255.229278564453</v>
      </c>
      <c r="C8" s="92">
        <v>109.951476061319</v>
      </c>
      <c r="D8" s="93">
        <v>45.0300390801131</v>
      </c>
      <c r="E8" s="94">
        <v>295.266815185547</v>
      </c>
      <c r="F8" s="92">
        <v>127.199443356093</v>
      </c>
      <c r="G8" s="93">
        <v>0.144549259046499</v>
      </c>
      <c r="H8" s="94">
        <v>350.761749267578</v>
      </c>
      <c r="I8" s="92">
        <v>210.740288639341</v>
      </c>
      <c r="J8" s="93">
        <v>-82.666934838255</v>
      </c>
      <c r="K8" s="94">
        <v>77.9506149291992</v>
      </c>
      <c r="L8" s="92">
        <v>46.8333138493445</v>
      </c>
      <c r="M8" s="96">
        <v>-19.8942446634797</v>
      </c>
      <c r="N8" s="92">
        <v>100.121</v>
      </c>
      <c r="O8" s="97">
        <v>38.04598</v>
      </c>
      <c r="P8" s="98">
        <v>42.7344088374249</v>
      </c>
      <c r="Q8" s="99">
        <v>16.2390753582215</v>
      </c>
      <c r="R8" s="100">
        <v>24.0000002543132</v>
      </c>
      <c r="S8" s="101">
        <v>44.5898846115295</v>
      </c>
      <c r="T8" s="135"/>
    </row>
    <row r="9" ht="13.95" customHeight="1" spans="1:20">
      <c r="A9" s="95">
        <v>3</v>
      </c>
      <c r="B9" s="91">
        <v>287.173400878906</v>
      </c>
      <c r="C9" s="92">
        <v>123.712841605713</v>
      </c>
      <c r="D9" s="93">
        <v>13.7613655443941</v>
      </c>
      <c r="E9" s="94">
        <v>247.199264526367</v>
      </c>
      <c r="F9" s="92">
        <v>106.492186824415</v>
      </c>
      <c r="G9" s="93">
        <v>-20.7072565316772</v>
      </c>
      <c r="H9" s="94">
        <v>350.701263427734</v>
      </c>
      <c r="I9" s="92">
        <v>210.703948293297</v>
      </c>
      <c r="J9" s="93">
        <v>-0.0363403460436871</v>
      </c>
      <c r="K9" s="94">
        <v>137.713485717773</v>
      </c>
      <c r="L9" s="92">
        <v>82.7392946645221</v>
      </c>
      <c r="M9" s="96">
        <v>35.9059808151776</v>
      </c>
      <c r="N9" s="92">
        <v>20.029</v>
      </c>
      <c r="O9" s="97">
        <v>7.61102</v>
      </c>
      <c r="P9" s="98">
        <v>48.9527494818508</v>
      </c>
      <c r="Q9" s="99">
        <v>18.6020448031033</v>
      </c>
      <c r="R9" s="100">
        <v>24.0000001907349</v>
      </c>
      <c r="S9" s="101">
        <v>51.59885370877</v>
      </c>
      <c r="T9" s="135"/>
    </row>
    <row r="10" ht="13.95" customHeight="1" spans="1:20">
      <c r="A10" s="95">
        <v>4</v>
      </c>
      <c r="B10" s="91">
        <v>106.561424255371</v>
      </c>
      <c r="C10" s="92">
        <v>45.906119995225</v>
      </c>
      <c r="D10" s="93">
        <v>-77.8067216104881</v>
      </c>
      <c r="E10" s="94">
        <v>133.801177978516</v>
      </c>
      <c r="F10" s="92">
        <v>57.6408674593573</v>
      </c>
      <c r="G10" s="93">
        <v>-48.8513193650581</v>
      </c>
      <c r="H10" s="94">
        <v>350.844085693359</v>
      </c>
      <c r="I10" s="92">
        <v>210.789756981231</v>
      </c>
      <c r="J10" s="93">
        <v>0.0858086879335929</v>
      </c>
      <c r="K10" s="94">
        <v>179.035934448242</v>
      </c>
      <c r="L10" s="92">
        <v>107.566131658371</v>
      </c>
      <c r="M10" s="96">
        <v>24.8268369938486</v>
      </c>
      <c r="N10" s="92">
        <v>163.517</v>
      </c>
      <c r="O10" s="97">
        <v>62.13646</v>
      </c>
      <c r="P10" s="98">
        <v>61.7716047062361</v>
      </c>
      <c r="Q10" s="99">
        <v>23.4732097883697</v>
      </c>
      <c r="R10" s="100">
        <v>23.9919443851047</v>
      </c>
      <c r="S10" s="101">
        <v>62.9043966271117</v>
      </c>
      <c r="T10" s="135"/>
    </row>
    <row r="11" ht="13.95" customHeight="1" spans="1:20">
      <c r="A11" s="95">
        <v>5</v>
      </c>
      <c r="B11" s="91">
        <v>106.404937744141</v>
      </c>
      <c r="C11" s="92">
        <v>45.8387064014937</v>
      </c>
      <c r="D11" s="93">
        <v>-0.0674135937313025</v>
      </c>
      <c r="E11" s="94">
        <v>166.015838623047</v>
      </c>
      <c r="F11" s="92">
        <v>71.5187795414001</v>
      </c>
      <c r="G11" s="93">
        <v>13.8779120820428</v>
      </c>
      <c r="H11" s="94">
        <v>401.105316162109</v>
      </c>
      <c r="I11" s="92">
        <v>240.987081057958</v>
      </c>
      <c r="J11" s="93">
        <v>30.1973240767273</v>
      </c>
      <c r="K11" s="94">
        <v>119.328567504883</v>
      </c>
      <c r="L11" s="92">
        <v>71.6934979695135</v>
      </c>
      <c r="M11" s="96">
        <v>-35.8726336888572</v>
      </c>
      <c r="N11" s="92">
        <v>40.038</v>
      </c>
      <c r="O11" s="97">
        <v>15.21444</v>
      </c>
      <c r="P11" s="98">
        <v>48.1731888761816</v>
      </c>
      <c r="Q11" s="99">
        <v>18.305811772949</v>
      </c>
      <c r="R11" s="100">
        <v>24.0000002119276</v>
      </c>
      <c r="S11" s="101">
        <v>51.0565916827516</v>
      </c>
      <c r="T11" s="135"/>
    </row>
    <row r="12" ht="13.95" customHeight="1" spans="1:20">
      <c r="A12" s="95">
        <v>6</v>
      </c>
      <c r="B12" s="91">
        <v>106.394035339355</v>
      </c>
      <c r="C12" s="92">
        <v>45.8340097009212</v>
      </c>
      <c r="D12" s="93">
        <v>-0.00469670057247384</v>
      </c>
      <c r="E12" s="94">
        <v>104.723373413086</v>
      </c>
      <c r="F12" s="92">
        <v>45.1142970338402</v>
      </c>
      <c r="G12" s="93">
        <v>-26.4044825075599</v>
      </c>
      <c r="H12" s="94">
        <v>373.322998046875</v>
      </c>
      <c r="I12" s="92">
        <v>224.295256048818</v>
      </c>
      <c r="J12" s="93">
        <v>-16.6918250091407</v>
      </c>
      <c r="K12" s="94">
        <v>201.496673583984</v>
      </c>
      <c r="L12" s="92">
        <v>121.060712120473</v>
      </c>
      <c r="M12" s="96">
        <v>49.36721415096</v>
      </c>
      <c r="N12" s="92">
        <v>41.282</v>
      </c>
      <c r="O12" s="97">
        <v>15.68716</v>
      </c>
      <c r="P12" s="98">
        <v>47.5482099336869</v>
      </c>
      <c r="Q12" s="99">
        <v>18.068319774801</v>
      </c>
      <c r="R12" s="100">
        <v>24.0000002246433</v>
      </c>
      <c r="S12" s="101">
        <v>50.1797256956975</v>
      </c>
      <c r="T12" s="135"/>
    </row>
    <row r="13" ht="13.95" customHeight="1" spans="1:20">
      <c r="A13" s="95">
        <v>7</v>
      </c>
      <c r="B13" s="91">
        <v>106.316513061523</v>
      </c>
      <c r="C13" s="92">
        <v>45.8006134976203</v>
      </c>
      <c r="D13" s="93">
        <v>-0.033396203300839</v>
      </c>
      <c r="E13" s="94">
        <v>104.628257751465</v>
      </c>
      <c r="F13" s="92">
        <v>45.0733216902173</v>
      </c>
      <c r="G13" s="93">
        <v>-0.040975343622847</v>
      </c>
      <c r="H13" s="94">
        <v>373.248870849609</v>
      </c>
      <c r="I13" s="92">
        <v>224.250719872965</v>
      </c>
      <c r="J13" s="93">
        <v>-0.044536175852727</v>
      </c>
      <c r="K13" s="94">
        <v>302.45654296875</v>
      </c>
      <c r="L13" s="92">
        <v>181.71815854832</v>
      </c>
      <c r="M13" s="96">
        <v>60.657446427846</v>
      </c>
      <c r="N13" s="92">
        <v>0</v>
      </c>
      <c r="O13" s="97">
        <v>0</v>
      </c>
      <c r="P13" s="98">
        <v>60.5385387050696</v>
      </c>
      <c r="Q13" s="99">
        <v>23.0046447079265</v>
      </c>
      <c r="R13" s="100">
        <v>24.0000002119276</v>
      </c>
      <c r="S13" s="101">
        <v>61.8364765667538</v>
      </c>
      <c r="T13" s="135"/>
    </row>
    <row r="14" ht="13.95" customHeight="1" spans="1:20">
      <c r="A14" s="95">
        <v>8</v>
      </c>
      <c r="B14" s="91">
        <v>105.825378417969</v>
      </c>
      <c r="C14" s="92">
        <v>45.5890351892561</v>
      </c>
      <c r="D14" s="93">
        <v>-0.211578308364231</v>
      </c>
      <c r="E14" s="94">
        <v>104.892272949219</v>
      </c>
      <c r="F14" s="92">
        <v>45.1870580956131</v>
      </c>
      <c r="G14" s="93">
        <v>0.113736405395713</v>
      </c>
      <c r="H14" s="94">
        <v>373.118103027344</v>
      </c>
      <c r="I14" s="92">
        <v>224.172153584975</v>
      </c>
      <c r="J14" s="93">
        <v>-0.0785662879904407</v>
      </c>
      <c r="K14" s="94">
        <v>384.213684082031</v>
      </c>
      <c r="L14" s="92">
        <v>230.838461866789</v>
      </c>
      <c r="M14" s="96">
        <v>49.1203033184691</v>
      </c>
      <c r="N14" s="92">
        <v>0</v>
      </c>
      <c r="O14" s="97">
        <v>0</v>
      </c>
      <c r="P14" s="98">
        <v>48.9438951275102</v>
      </c>
      <c r="Q14" s="99">
        <v>18.5986801484539</v>
      </c>
      <c r="R14" s="100">
        <v>24.0000003857083</v>
      </c>
      <c r="S14" s="101">
        <v>50.1794236502414</v>
      </c>
      <c r="T14" s="135"/>
    </row>
    <row r="15" ht="13.95" customHeight="1" spans="1:20">
      <c r="A15" s="95">
        <v>9</v>
      </c>
      <c r="B15" s="91">
        <v>173.605026245117</v>
      </c>
      <c r="C15" s="92">
        <v>74.7881629986832</v>
      </c>
      <c r="D15" s="93">
        <v>29.1991278094271</v>
      </c>
      <c r="E15" s="94">
        <v>104.593963623047</v>
      </c>
      <c r="F15" s="92">
        <v>45.0585479539869</v>
      </c>
      <c r="G15" s="93">
        <v>-0.128510141626137</v>
      </c>
      <c r="H15" s="94">
        <v>307.958587646484</v>
      </c>
      <c r="I15" s="92">
        <v>185.023828239822</v>
      </c>
      <c r="J15" s="93">
        <v>-39.1483253451523</v>
      </c>
      <c r="K15" s="94">
        <v>412.458221435547</v>
      </c>
      <c r="L15" s="92">
        <v>247.807991659571</v>
      </c>
      <c r="M15" s="96">
        <v>16.9695297927821</v>
      </c>
      <c r="N15" s="92">
        <v>40.046</v>
      </c>
      <c r="O15" s="97">
        <v>15.21748</v>
      </c>
      <c r="P15" s="98">
        <v>46.9378221154307</v>
      </c>
      <c r="Q15" s="99">
        <v>17.8363724038637</v>
      </c>
      <c r="R15" s="100">
        <v>24.0000002373589</v>
      </c>
      <c r="S15" s="101">
        <v>48.5531644101481</v>
      </c>
      <c r="T15" s="135"/>
    </row>
    <row r="16" ht="13.95" customHeight="1" spans="1:20">
      <c r="A16" s="95">
        <v>10</v>
      </c>
      <c r="B16" s="91">
        <v>278.736083984375</v>
      </c>
      <c r="C16" s="92">
        <v>120.078088368276</v>
      </c>
      <c r="D16" s="93">
        <v>45.289925369593</v>
      </c>
      <c r="E16" s="94">
        <v>104.668846130371</v>
      </c>
      <c r="F16" s="92">
        <v>45.090806957569</v>
      </c>
      <c r="G16" s="93">
        <v>0.0322590035821193</v>
      </c>
      <c r="H16" s="94">
        <v>242.289154052734</v>
      </c>
      <c r="I16" s="92">
        <v>145.569140209481</v>
      </c>
      <c r="J16" s="93">
        <v>-39.4546880303408</v>
      </c>
      <c r="K16" s="94">
        <v>413.006408691406</v>
      </c>
      <c r="L16" s="92">
        <v>248.13734667268</v>
      </c>
      <c r="M16" s="96">
        <v>0.329355013109165</v>
      </c>
      <c r="N16" s="92">
        <v>40.047</v>
      </c>
      <c r="O16" s="97">
        <v>15.21786</v>
      </c>
      <c r="P16" s="98">
        <v>46.2438513559434</v>
      </c>
      <c r="Q16" s="99">
        <v>17.5726635152585</v>
      </c>
      <c r="R16" s="100">
        <v>24.0000003009372</v>
      </c>
      <c r="S16" s="101">
        <v>46.2963079263331</v>
      </c>
      <c r="T16" s="135"/>
    </row>
    <row r="17" ht="13.95" customHeight="1" spans="1:20">
      <c r="A17" s="95">
        <v>11</v>
      </c>
      <c r="B17" s="91">
        <v>284.899810791016</v>
      </c>
      <c r="C17" s="92">
        <v>122.73339055085</v>
      </c>
      <c r="D17" s="93">
        <v>2.65530218257352</v>
      </c>
      <c r="E17" s="94">
        <v>196.669464111328</v>
      </c>
      <c r="F17" s="92">
        <v>84.7242056117334</v>
      </c>
      <c r="G17" s="93">
        <v>39.6333986541644</v>
      </c>
      <c r="H17" s="94">
        <v>74.277099609375</v>
      </c>
      <c r="I17" s="92">
        <v>44.6262383046556</v>
      </c>
      <c r="J17" s="93">
        <v>-100.942901904826</v>
      </c>
      <c r="K17" s="94">
        <v>195.588943481445</v>
      </c>
      <c r="L17" s="92">
        <v>117.511303584303</v>
      </c>
      <c r="M17" s="96">
        <v>-130.626043088377</v>
      </c>
      <c r="N17" s="92">
        <v>227.722</v>
      </c>
      <c r="O17" s="97">
        <v>86.53436</v>
      </c>
      <c r="P17" s="98">
        <v>38.4417558435352</v>
      </c>
      <c r="Q17" s="99">
        <v>14.6078672205434</v>
      </c>
      <c r="R17" s="100">
        <v>23.9933315361871</v>
      </c>
      <c r="S17" s="101">
        <v>44.78594501239</v>
      </c>
      <c r="T17" s="135"/>
    </row>
    <row r="18" ht="13.95" customHeight="1" spans="1:20">
      <c r="A18" s="95">
        <v>12</v>
      </c>
      <c r="B18" s="91">
        <v>97.6572265625</v>
      </c>
      <c r="C18" s="92">
        <v>42.0702368826778</v>
      </c>
      <c r="D18" s="93">
        <v>-80.6631536681719</v>
      </c>
      <c r="E18" s="94">
        <v>277.375183105469</v>
      </c>
      <c r="F18" s="92">
        <v>119.49181918611</v>
      </c>
      <c r="G18" s="93">
        <v>34.7676135743764</v>
      </c>
      <c r="H18" s="94">
        <v>87.3964309692383</v>
      </c>
      <c r="I18" s="92">
        <v>52.5084309419823</v>
      </c>
      <c r="J18" s="93">
        <v>7.88219263732672</v>
      </c>
      <c r="K18" s="94">
        <v>195.561111450195</v>
      </c>
      <c r="L18" s="92">
        <v>117.49458189127</v>
      </c>
      <c r="M18" s="96">
        <v>-0.0167216930332188</v>
      </c>
      <c r="N18" s="92">
        <v>80.096</v>
      </c>
      <c r="O18" s="97">
        <v>30.43648</v>
      </c>
      <c r="P18" s="98">
        <v>42.0659308504981</v>
      </c>
      <c r="Q18" s="99">
        <v>15.9850537231893</v>
      </c>
      <c r="R18" s="100">
        <v>24.0000002712674</v>
      </c>
      <c r="S18" s="101">
        <v>43.7129548691599</v>
      </c>
      <c r="T18" s="135"/>
    </row>
    <row r="19" ht="13.95" customHeight="1" spans="1:20">
      <c r="A19" s="95">
        <v>13</v>
      </c>
      <c r="B19" s="91">
        <v>98.0211791992187</v>
      </c>
      <c r="C19" s="92">
        <v>42.2270258288705</v>
      </c>
      <c r="D19" s="93">
        <v>0.15678894619267</v>
      </c>
      <c r="E19" s="94">
        <v>175.091659545898</v>
      </c>
      <c r="F19" s="92">
        <v>75.4285970691871</v>
      </c>
      <c r="G19" s="93">
        <v>-44.0632221169227</v>
      </c>
      <c r="H19" s="94">
        <v>162.411865234375</v>
      </c>
      <c r="I19" s="92">
        <v>97.5782662431534</v>
      </c>
      <c r="J19" s="93">
        <v>45.0698353011711</v>
      </c>
      <c r="K19" s="94">
        <v>195.855682373047</v>
      </c>
      <c r="L19" s="92">
        <v>117.671562310133</v>
      </c>
      <c r="M19" s="96">
        <v>0.17698041886301</v>
      </c>
      <c r="N19" s="92">
        <v>42.766</v>
      </c>
      <c r="O19" s="97">
        <v>16.25108</v>
      </c>
      <c r="P19" s="98">
        <v>44.1063825493041</v>
      </c>
      <c r="Q19" s="99">
        <v>16.7604253687356</v>
      </c>
      <c r="R19" s="100">
        <v>24.0000003094143</v>
      </c>
      <c r="S19" s="101">
        <v>46.1267891186051</v>
      </c>
      <c r="T19" s="135"/>
    </row>
    <row r="20" ht="13.95" customHeight="1" spans="1:20">
      <c r="A20" s="95">
        <v>14</v>
      </c>
      <c r="B20" s="91">
        <v>97.7172393798828</v>
      </c>
      <c r="C20" s="92">
        <v>42.096090099405</v>
      </c>
      <c r="D20" s="93">
        <v>-0.130935729465527</v>
      </c>
      <c r="E20" s="94">
        <v>130.555328369141</v>
      </c>
      <c r="F20" s="92">
        <v>56.2425719439245</v>
      </c>
      <c r="G20" s="93">
        <v>-19.1860251252627</v>
      </c>
      <c r="H20" s="94">
        <v>244.811340332031</v>
      </c>
      <c r="I20" s="92">
        <v>147.084488635047</v>
      </c>
      <c r="J20" s="93">
        <v>49.5062223918934</v>
      </c>
      <c r="K20" s="94">
        <v>195.698776245117</v>
      </c>
      <c r="L20" s="92">
        <v>117.577291932139</v>
      </c>
      <c r="M20" s="96">
        <v>-0.0942703779936949</v>
      </c>
      <c r="N20" s="92">
        <v>20.017</v>
      </c>
      <c r="O20" s="97">
        <v>7.60646</v>
      </c>
      <c r="P20" s="98">
        <v>50.1119911591716</v>
      </c>
      <c r="Q20" s="99">
        <v>19.0425566404852</v>
      </c>
      <c r="R20" s="100">
        <v>21.8266841379801</v>
      </c>
      <c r="S20" s="101">
        <v>50.6594510048166</v>
      </c>
      <c r="T20" s="135"/>
    </row>
    <row r="21" ht="13.95" customHeight="1" spans="1:20">
      <c r="A21" s="95">
        <v>15</v>
      </c>
      <c r="B21" s="91">
        <v>97.8423004150391</v>
      </c>
      <c r="C21" s="92">
        <v>42.1499657577563</v>
      </c>
      <c r="D21" s="93">
        <v>0.0538756583512949</v>
      </c>
      <c r="E21" s="94">
        <v>130.556030273437</v>
      </c>
      <c r="F21" s="92">
        <v>56.2428743207283</v>
      </c>
      <c r="G21" s="93">
        <v>0.000302376803830384</v>
      </c>
      <c r="H21" s="94">
        <v>326.101409912109</v>
      </c>
      <c r="I21" s="92">
        <v>195.924171874707</v>
      </c>
      <c r="J21" s="93">
        <v>48.8396832396606</v>
      </c>
      <c r="K21" s="94">
        <v>196.002990722656</v>
      </c>
      <c r="L21" s="92">
        <v>117.760066270957</v>
      </c>
      <c r="M21" s="96">
        <v>0.182774338817495</v>
      </c>
      <c r="N21" s="92">
        <v>0</v>
      </c>
      <c r="O21" s="97">
        <v>0</v>
      </c>
      <c r="P21" s="98">
        <v>49.0766356136333</v>
      </c>
      <c r="Q21" s="99">
        <v>18.6491215331806</v>
      </c>
      <c r="R21" s="100">
        <v>24.0000003009372</v>
      </c>
      <c r="S21" s="101">
        <v>50.3518303354145</v>
      </c>
      <c r="T21" s="135"/>
    </row>
    <row r="22" ht="13.95" customHeight="1" spans="1:21">
      <c r="A22" s="95">
        <v>16</v>
      </c>
      <c r="B22" s="91">
        <v>117.930847167969</v>
      </c>
      <c r="C22" s="92">
        <v>50.8040096034887</v>
      </c>
      <c r="D22" s="93">
        <v>8.65404384573243</v>
      </c>
      <c r="E22" s="94">
        <v>130.684829711914</v>
      </c>
      <c r="F22" s="92">
        <v>56.2983604642304</v>
      </c>
      <c r="G22" s="93">
        <v>0.055486143502101</v>
      </c>
      <c r="H22" s="94">
        <v>245.267959594727</v>
      </c>
      <c r="I22" s="92">
        <v>147.358828911373</v>
      </c>
      <c r="J22" s="93">
        <v>-48.5653429633346</v>
      </c>
      <c r="K22" s="94">
        <v>196.191482543945</v>
      </c>
      <c r="L22" s="92">
        <v>117.87331357032</v>
      </c>
      <c r="M22" s="96">
        <v>0.113247299363621</v>
      </c>
      <c r="N22" s="92">
        <v>86.223</v>
      </c>
      <c r="O22" s="97">
        <v>32.76474</v>
      </c>
      <c r="P22" s="98">
        <v>46.4804343252636</v>
      </c>
      <c r="Q22" s="99">
        <v>17.6625650436002</v>
      </c>
      <c r="R22" s="100">
        <v>24.0000002627903</v>
      </c>
      <c r="S22" s="101">
        <v>47.1612174076918</v>
      </c>
      <c r="T22" s="135"/>
      <c r="U22" s="114"/>
    </row>
    <row r="23" ht="13.95" customHeight="1" spans="1:21">
      <c r="A23" s="95">
        <v>17</v>
      </c>
      <c r="B23" s="91">
        <v>224.657485961914</v>
      </c>
      <c r="C23" s="92">
        <v>96.7813031822665</v>
      </c>
      <c r="D23" s="93">
        <v>45.9772935787778</v>
      </c>
      <c r="E23" s="94">
        <v>81.969352722168</v>
      </c>
      <c r="F23" s="92">
        <v>35.3119805622821</v>
      </c>
      <c r="G23" s="93">
        <v>-20.9863799019483</v>
      </c>
      <c r="H23" s="94">
        <v>173.895202636719</v>
      </c>
      <c r="I23" s="92">
        <v>104.477541445669</v>
      </c>
      <c r="J23" s="93">
        <v>-42.8812874657037</v>
      </c>
      <c r="K23" s="94">
        <v>196.523040771484</v>
      </c>
      <c r="L23" s="92">
        <v>118.072516239135</v>
      </c>
      <c r="M23" s="96">
        <v>0.199202668815019</v>
      </c>
      <c r="N23" s="92">
        <v>60.053</v>
      </c>
      <c r="O23" s="97">
        <v>22.82014</v>
      </c>
      <c r="P23" s="98">
        <v>42.3618288799408</v>
      </c>
      <c r="Q23" s="99">
        <v>16.0974949743775</v>
      </c>
      <c r="R23" s="100">
        <v>24.0000002204047</v>
      </c>
      <c r="S23" s="101">
        <v>47.7282543267897</v>
      </c>
      <c r="T23" s="135"/>
      <c r="U23" s="114"/>
    </row>
    <row r="24" ht="13.95" customHeight="1" spans="1:20">
      <c r="A24" s="95">
        <v>18</v>
      </c>
      <c r="B24" s="91">
        <v>195.201019287109</v>
      </c>
      <c r="C24" s="92">
        <v>84.0916070444939</v>
      </c>
      <c r="D24" s="93">
        <v>-12.6896961377726</v>
      </c>
      <c r="E24" s="94">
        <v>81.8267211914062</v>
      </c>
      <c r="F24" s="92">
        <v>35.250535623722</v>
      </c>
      <c r="G24" s="93">
        <v>-0.0614449385601148</v>
      </c>
      <c r="H24" s="94">
        <v>139.926773071289</v>
      </c>
      <c r="I24" s="92">
        <v>84.0690542996466</v>
      </c>
      <c r="J24" s="93">
        <v>-20.4084871460227</v>
      </c>
      <c r="K24" s="94">
        <v>222.376449584961</v>
      </c>
      <c r="L24" s="92">
        <v>133.605438078645</v>
      </c>
      <c r="M24" s="96">
        <v>15.5329218395096</v>
      </c>
      <c r="N24" s="92">
        <v>60.116</v>
      </c>
      <c r="O24" s="97">
        <v>22.84408</v>
      </c>
      <c r="P24" s="98">
        <v>42.4892936171542</v>
      </c>
      <c r="Q24" s="99">
        <v>16.1459315745186</v>
      </c>
      <c r="R24" s="100">
        <v>23.9938903723823</v>
      </c>
      <c r="S24" s="101">
        <v>46.834748333578</v>
      </c>
      <c r="T24" s="135"/>
    </row>
    <row r="25" ht="13.95" customHeight="1" spans="1:20">
      <c r="A25" s="95">
        <v>19</v>
      </c>
      <c r="B25" s="91">
        <v>92.2864837646484</v>
      </c>
      <c r="C25" s="92">
        <v>39.7565481809314</v>
      </c>
      <c r="D25" s="93">
        <v>-44.3350588635625</v>
      </c>
      <c r="E25" s="94">
        <v>81.9697799682617</v>
      </c>
      <c r="F25" s="92">
        <v>35.3121646177279</v>
      </c>
      <c r="G25" s="93">
        <v>0.0616289940059218</v>
      </c>
      <c r="H25" s="94">
        <v>106.582710266113</v>
      </c>
      <c r="I25" s="92">
        <v>64.0356913840951</v>
      </c>
      <c r="J25" s="93">
        <v>-20.0333629155515</v>
      </c>
      <c r="K25" s="94">
        <v>235.356674194336</v>
      </c>
      <c r="L25" s="92">
        <v>141.404054337388</v>
      </c>
      <c r="M25" s="96">
        <v>7.7986162587427</v>
      </c>
      <c r="N25" s="92">
        <v>100.089</v>
      </c>
      <c r="O25" s="97">
        <v>38.03382</v>
      </c>
      <c r="P25" s="98">
        <v>43.5808234736347</v>
      </c>
      <c r="Q25" s="99">
        <v>16.5607129199812</v>
      </c>
      <c r="R25" s="100">
        <v>24.0000002034505</v>
      </c>
      <c r="S25" s="101">
        <v>43.770450139181</v>
      </c>
      <c r="T25" s="135"/>
    </row>
    <row r="26" ht="13.95" customHeight="1" spans="1:20">
      <c r="A26" s="95">
        <v>20</v>
      </c>
      <c r="B26" s="91">
        <v>191.86279296875</v>
      </c>
      <c r="C26" s="92">
        <v>82.653516112314</v>
      </c>
      <c r="D26" s="93">
        <v>42.8969679313826</v>
      </c>
      <c r="E26" s="94">
        <v>82.0737228393555</v>
      </c>
      <c r="F26" s="92">
        <v>35.3569426783293</v>
      </c>
      <c r="G26" s="93">
        <v>0.044778060601395</v>
      </c>
      <c r="H26" s="94">
        <v>106.627586364746</v>
      </c>
      <c r="I26" s="92">
        <v>64.0626532805922</v>
      </c>
      <c r="J26" s="93">
        <v>0.0269618964970846</v>
      </c>
      <c r="K26" s="94">
        <v>160.554321289062</v>
      </c>
      <c r="L26" s="92">
        <v>96.4622399147045</v>
      </c>
      <c r="M26" s="96">
        <v>-44.9418144226831</v>
      </c>
      <c r="N26" s="92">
        <v>43.871</v>
      </c>
      <c r="O26" s="97">
        <v>16.67098</v>
      </c>
      <c r="P26" s="98">
        <v>41.897893465798</v>
      </c>
      <c r="Q26" s="99">
        <v>15.9211995170033</v>
      </c>
      <c r="R26" s="100">
        <v>24.0000003178914</v>
      </c>
      <c r="S26" s="101">
        <v>44.4328061177319</v>
      </c>
      <c r="T26" s="135"/>
    </row>
    <row r="27" ht="13.95" customHeight="1" spans="1:20">
      <c r="A27" s="95">
        <v>21</v>
      </c>
      <c r="B27" s="91">
        <v>290.627349853516</v>
      </c>
      <c r="C27" s="92">
        <v>125.200785270072</v>
      </c>
      <c r="D27" s="93">
        <v>42.5472691577576</v>
      </c>
      <c r="E27" s="94">
        <v>116.39998626709</v>
      </c>
      <c r="F27" s="92">
        <v>50.1445225076394</v>
      </c>
      <c r="G27" s="93">
        <v>14.78757982931</v>
      </c>
      <c r="H27" s="94">
        <v>106.410224914551</v>
      </c>
      <c r="I27" s="92">
        <v>63.9320608917446</v>
      </c>
      <c r="J27" s="93">
        <v>-0.130592388847624</v>
      </c>
      <c r="K27" s="94">
        <v>91.4833068847656</v>
      </c>
      <c r="L27" s="92">
        <v>54.9638566315559</v>
      </c>
      <c r="M27" s="96">
        <v>-41.4983832831486</v>
      </c>
      <c r="N27" s="92">
        <v>40.045</v>
      </c>
      <c r="O27" s="97">
        <v>15.2171</v>
      </c>
      <c r="P27" s="98">
        <v>55.7508733150714</v>
      </c>
      <c r="Q27" s="99">
        <v>21.1853318597271</v>
      </c>
      <c r="R27" s="100">
        <v>23.6911066648695</v>
      </c>
      <c r="S27" s="101">
        <v>59.2795334209702</v>
      </c>
      <c r="T27" s="135"/>
    </row>
    <row r="28" ht="13.95" customHeight="1" spans="1:20">
      <c r="A28" s="95">
        <v>22</v>
      </c>
      <c r="B28" s="91">
        <v>243.626739501953</v>
      </c>
      <c r="C28" s="92">
        <v>104.953161200437</v>
      </c>
      <c r="D28" s="93">
        <v>-20.247624069635</v>
      </c>
      <c r="E28" s="94">
        <v>238.975601196289</v>
      </c>
      <c r="F28" s="92">
        <v>102.9494744567</v>
      </c>
      <c r="G28" s="93">
        <v>52.8049519490604</v>
      </c>
      <c r="H28" s="94">
        <v>106.241416931152</v>
      </c>
      <c r="I28" s="92">
        <v>63.8306397897564</v>
      </c>
      <c r="J28" s="93">
        <v>-0.101421101988159</v>
      </c>
      <c r="K28" s="94">
        <v>91.5941162109375</v>
      </c>
      <c r="L28" s="92">
        <v>55.0304317054634</v>
      </c>
      <c r="M28" s="96">
        <v>0.066575073907444</v>
      </c>
      <c r="N28" s="92">
        <v>20.018</v>
      </c>
      <c r="O28" s="97">
        <v>7.60684</v>
      </c>
      <c r="P28" s="98">
        <v>52.5404818513447</v>
      </c>
      <c r="Q28" s="99">
        <v>19.965383103511</v>
      </c>
      <c r="R28" s="100">
        <v>24.0000003051758</v>
      </c>
      <c r="S28" s="101">
        <v>54.8503697401225</v>
      </c>
      <c r="T28" s="135"/>
    </row>
    <row r="29" ht="13.95" customHeight="1" spans="1:20">
      <c r="A29" s="95">
        <v>23</v>
      </c>
      <c r="B29" s="91">
        <v>195.777770996094</v>
      </c>
      <c r="C29" s="92">
        <v>84.3400687495161</v>
      </c>
      <c r="D29" s="93">
        <v>-20.6130924509204</v>
      </c>
      <c r="E29" s="94">
        <v>290.441223144531</v>
      </c>
      <c r="F29" s="92">
        <v>125.120602829787</v>
      </c>
      <c r="G29" s="93">
        <v>22.1711283730876</v>
      </c>
      <c r="H29" s="94">
        <v>106.278785705566</v>
      </c>
      <c r="I29" s="92">
        <v>63.8530912295801</v>
      </c>
      <c r="J29" s="93">
        <v>0.0224514398236479</v>
      </c>
      <c r="K29" s="94">
        <v>169.066009521484</v>
      </c>
      <c r="L29" s="92">
        <v>101.57612601732</v>
      </c>
      <c r="M29" s="96">
        <v>46.5456943118569</v>
      </c>
      <c r="N29" s="92">
        <v>20.018</v>
      </c>
      <c r="O29" s="97">
        <v>7.60684</v>
      </c>
      <c r="P29" s="98">
        <v>68.1441816738478</v>
      </c>
      <c r="Q29" s="99">
        <v>25.8947890360621</v>
      </c>
      <c r="R29" s="100">
        <v>24.0000002119276</v>
      </c>
      <c r="S29" s="101">
        <v>70.2913772121754</v>
      </c>
      <c r="T29" s="135"/>
    </row>
    <row r="30" ht="13.95" customHeight="1" spans="1:20">
      <c r="A30" s="95">
        <v>24</v>
      </c>
      <c r="B30" s="91">
        <v>104.753318786621</v>
      </c>
      <c r="C30" s="92">
        <v>45.1271973485686</v>
      </c>
      <c r="D30" s="93">
        <v>-39.2128714009475</v>
      </c>
      <c r="E30" s="94">
        <v>290.176696777344</v>
      </c>
      <c r="F30" s="92">
        <v>125.006646215198</v>
      </c>
      <c r="G30" s="93">
        <v>-0.11395661458981</v>
      </c>
      <c r="H30" s="94">
        <v>106.308517456055</v>
      </c>
      <c r="I30" s="92">
        <v>63.8709542881739</v>
      </c>
      <c r="J30" s="93">
        <v>0.0178630585938535</v>
      </c>
      <c r="K30" s="94">
        <v>289.917541503906</v>
      </c>
      <c r="L30" s="92">
        <v>174.184632462684</v>
      </c>
      <c r="M30" s="96">
        <v>72.6085064453642</v>
      </c>
      <c r="N30" s="92">
        <v>40.044</v>
      </c>
      <c r="O30" s="97">
        <v>15.21672</v>
      </c>
      <c r="P30" s="98">
        <v>73.3435414884207</v>
      </c>
      <c r="Q30" s="99">
        <v>27.8705457655999</v>
      </c>
      <c r="R30" s="100">
        <v>23.294441464742</v>
      </c>
      <c r="S30" s="101">
        <v>73.7873956773207</v>
      </c>
      <c r="T30" s="135"/>
    </row>
    <row r="31" ht="13.95" customHeight="1" spans="1:20">
      <c r="A31" s="95">
        <v>25</v>
      </c>
      <c r="B31" s="91">
        <v>134.171737670898</v>
      </c>
      <c r="C31" s="92">
        <v>57.8005026915512</v>
      </c>
      <c r="D31" s="93">
        <v>12.6733053429826</v>
      </c>
      <c r="E31" s="94">
        <v>102.145729064941</v>
      </c>
      <c r="F31" s="92">
        <v>44.0038609489455</v>
      </c>
      <c r="G31" s="93">
        <v>-81.0027852662521</v>
      </c>
      <c r="H31" s="94">
        <v>106.302955627441</v>
      </c>
      <c r="I31" s="92">
        <v>63.8676126998457</v>
      </c>
      <c r="J31" s="93">
        <v>-0.00334158832818332</v>
      </c>
      <c r="K31" s="94">
        <v>384.197326660156</v>
      </c>
      <c r="L31" s="92">
        <v>230.828634205094</v>
      </c>
      <c r="M31" s="96">
        <v>56.6440017424092</v>
      </c>
      <c r="N31" s="92">
        <v>80.079</v>
      </c>
      <c r="O31" s="97">
        <v>30.43002</v>
      </c>
      <c r="P31" s="98">
        <v>68.3901802308115</v>
      </c>
      <c r="Q31" s="99">
        <v>25.9882684877084</v>
      </c>
      <c r="R31" s="100">
        <v>23.9966679721408</v>
      </c>
      <c r="S31" s="101">
        <v>71.6123135251099</v>
      </c>
      <c r="T31" s="135"/>
    </row>
    <row r="32" ht="13.95" customHeight="1" spans="1:20">
      <c r="A32" s="95">
        <v>26</v>
      </c>
      <c r="B32" s="91">
        <v>287.056945800781</v>
      </c>
      <c r="C32" s="92">
        <v>123.662673349913</v>
      </c>
      <c r="D32" s="93">
        <v>65.8621706583618</v>
      </c>
      <c r="E32" s="94">
        <v>101.883728027344</v>
      </c>
      <c r="F32" s="92">
        <v>43.8909922335086</v>
      </c>
      <c r="G32" s="93">
        <v>-0.112868715436925</v>
      </c>
      <c r="H32" s="94">
        <v>106.378433227539</v>
      </c>
      <c r="I32" s="92">
        <v>63.912960207844</v>
      </c>
      <c r="J32" s="93">
        <v>0.0453475079982368</v>
      </c>
      <c r="K32" s="94">
        <v>283.000305175781</v>
      </c>
      <c r="L32" s="92">
        <v>170.02870501786</v>
      </c>
      <c r="M32" s="96">
        <v>-60.7999291872332</v>
      </c>
      <c r="N32" s="92">
        <v>60.067</v>
      </c>
      <c r="O32" s="97">
        <v>22.82546</v>
      </c>
      <c r="P32" s="98">
        <v>65.0617202636899</v>
      </c>
      <c r="Q32" s="99">
        <v>24.7234537002022</v>
      </c>
      <c r="R32" s="100">
        <v>23.8958355289035</v>
      </c>
      <c r="S32" s="101">
        <v>68.437666191111</v>
      </c>
      <c r="T32" s="135"/>
    </row>
    <row r="33" ht="13.95" customHeight="1" spans="1:20">
      <c r="A33" s="95">
        <v>27</v>
      </c>
      <c r="B33" s="91">
        <v>296.455688476563</v>
      </c>
      <c r="C33" s="92">
        <v>127.711603927686</v>
      </c>
      <c r="D33" s="93">
        <v>4.04893057777339</v>
      </c>
      <c r="E33" s="94">
        <v>254.503036499023</v>
      </c>
      <c r="F33" s="92">
        <v>109.63861467049</v>
      </c>
      <c r="G33" s="93">
        <v>65.7476224369819</v>
      </c>
      <c r="H33" s="94">
        <v>106.508430480957</v>
      </c>
      <c r="I33" s="92">
        <v>63.9910635322938</v>
      </c>
      <c r="J33" s="93">
        <v>0.078103324449792</v>
      </c>
      <c r="K33" s="94">
        <v>249.045272827148</v>
      </c>
      <c r="L33" s="92">
        <v>149.628267020129</v>
      </c>
      <c r="M33" s="96">
        <v>-20.4004379977314</v>
      </c>
      <c r="N33" s="92">
        <v>20.016</v>
      </c>
      <c r="O33" s="97">
        <v>7.60608</v>
      </c>
      <c r="P33" s="98">
        <v>69.4902183414736</v>
      </c>
      <c r="Q33" s="99">
        <v>26.40628296976</v>
      </c>
      <c r="R33" s="100">
        <v>24.0000001780192</v>
      </c>
      <c r="S33" s="101">
        <v>70.3078462364186</v>
      </c>
      <c r="T33" s="135"/>
    </row>
    <row r="34" ht="13.95" customHeight="1" spans="1:20">
      <c r="A34" s="95">
        <v>28</v>
      </c>
      <c r="B34" s="91">
        <v>199.572479248047</v>
      </c>
      <c r="C34" s="92">
        <v>85.9748097787235</v>
      </c>
      <c r="D34" s="93">
        <v>-41.7367941489629</v>
      </c>
      <c r="E34" s="94">
        <v>295.171997070313</v>
      </c>
      <c r="F34" s="92">
        <v>127.158596193941</v>
      </c>
      <c r="G34" s="93">
        <v>17.5199815234505</v>
      </c>
      <c r="H34" s="94">
        <v>106.306076049805</v>
      </c>
      <c r="I34" s="92">
        <v>63.8694874729956</v>
      </c>
      <c r="J34" s="93">
        <v>-0.121576059298192</v>
      </c>
      <c r="K34" s="94">
        <v>300.113586425781</v>
      </c>
      <c r="L34" s="92">
        <v>180.310492692035</v>
      </c>
      <c r="M34" s="96">
        <v>30.6822256719058</v>
      </c>
      <c r="N34" s="92">
        <v>39.542</v>
      </c>
      <c r="O34" s="97">
        <v>15.02596</v>
      </c>
      <c r="P34" s="98">
        <v>45.8858369870952</v>
      </c>
      <c r="Q34" s="99">
        <v>17.4366180550962</v>
      </c>
      <c r="R34" s="100">
        <v>24.0000002797445</v>
      </c>
      <c r="S34" s="101">
        <v>49.6375453636892</v>
      </c>
      <c r="T34" s="135"/>
    </row>
    <row r="35" ht="13.95" customHeight="1" spans="1:20">
      <c r="A35" s="84">
        <v>29</v>
      </c>
      <c r="B35" s="91">
        <v>199.314025878906</v>
      </c>
      <c r="C35" s="92">
        <v>85.8634693808277</v>
      </c>
      <c r="D35" s="93">
        <v>-0.11134039789583</v>
      </c>
      <c r="E35" s="94">
        <v>295.006103515625</v>
      </c>
      <c r="F35" s="92">
        <v>127.087130093697</v>
      </c>
      <c r="G35" s="93">
        <v>-0.0714661002434553</v>
      </c>
      <c r="H35" s="94">
        <v>106.268592834473</v>
      </c>
      <c r="I35" s="92">
        <v>63.8469672762104</v>
      </c>
      <c r="J35" s="93">
        <v>-0.0225201967851305</v>
      </c>
      <c r="K35" s="94">
        <v>375.749053955078</v>
      </c>
      <c r="L35" s="92">
        <v>225.752848626736</v>
      </c>
      <c r="M35" s="96">
        <v>45.4423559347007</v>
      </c>
      <c r="N35" s="92">
        <v>0</v>
      </c>
      <c r="O35" s="97">
        <v>0</v>
      </c>
      <c r="P35" s="98">
        <v>45.2370292397763</v>
      </c>
      <c r="Q35" s="99">
        <v>17.190071111115</v>
      </c>
      <c r="R35" s="100">
        <v>24.0000002882216</v>
      </c>
      <c r="S35" s="101">
        <v>46.5926251389086</v>
      </c>
      <c r="T35" s="135"/>
    </row>
    <row r="36" ht="13.95" customHeight="1" spans="1:20">
      <c r="A36" s="84"/>
      <c r="B36" s="24"/>
      <c r="C36" s="20"/>
      <c r="D36" s="21"/>
      <c r="E36" s="25"/>
      <c r="F36" s="20"/>
      <c r="G36" s="21"/>
      <c r="H36" s="86"/>
      <c r="I36" s="20"/>
      <c r="J36" s="21"/>
      <c r="K36" s="86"/>
      <c r="L36" s="20"/>
      <c r="M36" s="45"/>
      <c r="N36" s="49"/>
      <c r="O36" s="50"/>
      <c r="P36" s="51"/>
      <c r="Q36" s="73"/>
      <c r="R36" s="87"/>
      <c r="S36" s="72"/>
      <c r="T36" s="135"/>
    </row>
    <row r="37" ht="13.95" customHeight="1" spans="1:20">
      <c r="A37" s="84"/>
      <c r="B37" s="24"/>
      <c r="C37" s="20"/>
      <c r="D37" s="21"/>
      <c r="E37" s="86"/>
      <c r="F37" s="20"/>
      <c r="G37" s="21"/>
      <c r="H37" s="86"/>
      <c r="I37" s="20"/>
      <c r="J37" s="21"/>
      <c r="K37" s="86"/>
      <c r="L37" s="20"/>
      <c r="M37" s="45"/>
      <c r="N37" s="49"/>
      <c r="O37" s="50"/>
      <c r="P37" s="51"/>
      <c r="Q37" s="73"/>
      <c r="R37" s="136"/>
      <c r="S37" s="72"/>
      <c r="T37" s="135"/>
    </row>
    <row r="38" customHeight="1" spans="1:20">
      <c r="A38" s="26" t="s">
        <v>50</v>
      </c>
      <c r="B38" s="27"/>
      <c r="C38" s="27">
        <f>IFERROR(C6+D38,"")</f>
        <v>85.8634693808277</v>
      </c>
      <c r="D38" s="28">
        <f>IF($B$7="","",SUM(D7:D37))</f>
        <v>42.3974665561571</v>
      </c>
      <c r="E38" s="27"/>
      <c r="F38" s="27">
        <f>IFERROR(F6+G38,"")</f>
        <v>127.087130093697</v>
      </c>
      <c r="G38" s="28">
        <f>IF($B$7="","",SUM(G7:G37))</f>
        <v>22.2766494629205</v>
      </c>
      <c r="H38" s="27"/>
      <c r="I38" s="27">
        <f>IFERROR(I6+J38,"")</f>
        <v>63.8469672762104</v>
      </c>
      <c r="J38" s="28">
        <f>IF($B$7="","",SUM(J7:J37))</f>
        <v>-229.810629247805</v>
      </c>
      <c r="K38" s="27"/>
      <c r="L38" s="27">
        <f>IFERROR(L6+M38,"")</f>
        <v>225.752848626735</v>
      </c>
      <c r="M38" s="28">
        <f>IF($B$7="","",SUM(M7:M37))</f>
        <v>71.0401089603002</v>
      </c>
      <c r="N38" s="28">
        <f>SUM(N7:N37)</f>
        <v>1572.089</v>
      </c>
      <c r="O38" s="28">
        <f>IF($B$7="","",SUM(O7:O37))</f>
        <v>597.39382</v>
      </c>
      <c r="P38" s="52">
        <f>IF(B7="","",SUM(P7:P37))</f>
        <v>1477.99259573157</v>
      </c>
      <c r="Q38" s="52">
        <f>IF(B8="","",SUM(Q7:Q37))</f>
        <v>561.637186377998</v>
      </c>
      <c r="R38" s="76">
        <f>SUM(R7:R37)</f>
        <v>692.683907572428</v>
      </c>
      <c r="S38" s="77"/>
      <c r="T38" s="62"/>
    </row>
    <row r="39" customHeight="1" spans="1:20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1182958.05940594</v>
      </c>
      <c r="P39" s="54" t="s">
        <v>7</v>
      </c>
      <c r="Q39" s="53">
        <f>IFERROR(Q38*1000/0.505,"")</f>
        <v>1112152.84431287</v>
      </c>
      <c r="R39" s="1"/>
      <c r="S39" s="78"/>
      <c r="T39" s="62"/>
    </row>
    <row r="40" customHeight="1" spans="1:20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502.550415377471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597393.82</v>
      </c>
      <c r="P40" s="1"/>
      <c r="Q40" s="79"/>
      <c r="R40" s="80"/>
      <c r="S40" s="78"/>
      <c r="T40" s="62"/>
    </row>
    <row r="41" ht="15" customHeight="1" spans="1:20">
      <c r="A41" s="34"/>
      <c r="B41" s="35"/>
      <c r="C41" s="35"/>
      <c r="D41" s="35"/>
      <c r="E41" s="35"/>
      <c r="F41" s="35"/>
      <c r="G41" s="35"/>
      <c r="H41" s="36">
        <f>IFERROR(H40*$H$3,"")</f>
        <v>190.969157843439</v>
      </c>
      <c r="I41" s="58" t="s">
        <v>8</v>
      </c>
      <c r="J41" s="58">
        <f>IFERROR(H41*1000/0.505,"")</f>
        <v>378156.74820483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3.3160924275719</v>
      </c>
      <c r="S41" s="83" t="s">
        <v>10</v>
      </c>
      <c r="T41" s="62"/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5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conditionalFormatting sqref="R36:R37">
    <cfRule type="cellIs" dxfId="0" priority="9" operator="lessThan">
      <formula>23.98</formula>
    </cfRule>
    <cfRule type="cellIs" dxfId="1" priority="8" operator="equal">
      <formula>""</formula>
    </cfRule>
    <cfRule type="cellIs" dxfId="1" priority="7" operator="equal">
      <formula>""</formula>
    </cfRule>
    <cfRule type="cellIs" dxfId="0" priority="6" operator="lessThan">
      <formula>23.98</formula>
    </cfRule>
  </conditionalFormatting>
  <pageMargins left="0.31496062992126" right="0.31496062992126" top="0.354330708661417" bottom="0.354330708661417" header="0.31496062992126" footer="0.31496062992126"/>
  <pageSetup paperSize="5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[1]SUMMARY!$K$6</f>
        <v>1.34845288732967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v>85.8634693808277</v>
      </c>
      <c r="D6" s="21"/>
      <c r="E6" s="22"/>
      <c r="F6" s="20">
        <v>127.087130093697</v>
      </c>
      <c r="G6" s="21"/>
      <c r="H6" s="22"/>
      <c r="I6" s="20">
        <v>63.8469672762104</v>
      </c>
      <c r="J6" s="21"/>
      <c r="K6" s="22"/>
      <c r="L6" s="20">
        <v>225.752848626736</v>
      </c>
      <c r="M6" s="45"/>
      <c r="N6" s="46"/>
      <c r="O6" s="104"/>
      <c r="P6" s="105"/>
      <c r="Q6" s="108"/>
      <c r="R6" s="71"/>
      <c r="S6" s="72"/>
    </row>
    <row r="7" ht="13.95" customHeight="1" spans="1:21">
      <c r="A7" s="84">
        <v>1</v>
      </c>
      <c r="B7" s="24">
        <f>LOOKUP(A7+300,'[2]DCS Data'!$A:$A,'[2]DCS Data'!$E:$E)</f>
        <v>108.274147033691</v>
      </c>
      <c r="C7" s="20">
        <f t="shared" ref="C7" si="0">IF(B7="","",$A$3*PI()/4*(157.5*2.54)^2*B7*2.54/1000000)</f>
        <v>46.6136054784056</v>
      </c>
      <c r="D7" s="21">
        <f>IF(C7="","",C7-C6)</f>
        <v>-39.2498639024221</v>
      </c>
      <c r="E7" s="25">
        <f>LOOKUP(A7+300,'[2]DCS Data'!$A:$A,'[2]DCS Data'!$F:$F)</f>
        <v>246.63801574707</v>
      </c>
      <c r="F7" s="20">
        <f t="shared" ref="F7" si="1">IF(E7="","",$A$3*PI()/4*(157.5*2.54)^2*E7*2.54/1000000)</f>
        <v>106.181276666473</v>
      </c>
      <c r="G7" s="21">
        <f>IF(F7="","",F7-F6)</f>
        <v>-20.9058534272249</v>
      </c>
      <c r="H7" s="25">
        <f>LOOKUP(A7+300,'[2]DCS Data'!$A:$A,'[2]DCS Data'!$G:$G)</f>
        <v>106.151161193848</v>
      </c>
      <c r="I7" s="20">
        <f t="shared" ref="I7" si="2">IF(H7="","",$A$3*PI()/4*(186*2.54)^2*H7*2.54/1000000)</f>
        <v>63.7349202172471</v>
      </c>
      <c r="J7" s="21">
        <f>IF(I7="","",I7-I6)</f>
        <v>-0.112047058963299</v>
      </c>
      <c r="K7" s="25">
        <f>LOOKUP(A7+300,'[2]DCS Data'!$A:$A,'[2]DCS Data'!$H:$H)</f>
        <v>454.468444824219</v>
      </c>
      <c r="L7" s="20">
        <f t="shared" ref="L7" si="3">IF(K7="","",$A$3*PI()/4*(186*2.54)^2*K7*2.54/1000000)</f>
        <v>272.870402418233</v>
      </c>
      <c r="M7" s="45">
        <f>IF(L7="","",L7-L6)</f>
        <v>47.1175537914978</v>
      </c>
      <c r="N7" s="49">
        <f>IF(K7="","",LOOKUP(A7+300,[3]SBS!$A:$A,[3]SBS!$C:$C))</f>
        <v>60.066</v>
      </c>
      <c r="O7" s="50">
        <f>IF(N7="","",N7*$H$3)</f>
        <v>22.82508</v>
      </c>
      <c r="P7" s="51">
        <f>IFERROR(D7+G7+J7+M7+N7,0)</f>
        <v>46.9157894028875</v>
      </c>
      <c r="Q7" s="73">
        <f>IF(P7="","",P7*$H$3)</f>
        <v>17.8279999730972</v>
      </c>
      <c r="R7" s="74">
        <f>LOOKUP(A7+300,'[2]DCS Data'!$A:$A,'[2]DCS Data'!$K:$K)</f>
        <v>24.0000003051758</v>
      </c>
      <c r="S7" s="75">
        <f>IFERROR(LOOKUP(A7+300,'[2]DCS Data'!$A:$A,'[2]DCS Data'!$J:$J)*3785.4*0.993*$A$3/1000000,0)</f>
        <v>48.3670562113338</v>
      </c>
      <c r="U7" s="114"/>
    </row>
    <row r="8" ht="13.95" customHeight="1" spans="1:21">
      <c r="A8" s="84">
        <v>2</v>
      </c>
      <c r="B8" s="91">
        <v>108.110702514648</v>
      </c>
      <c r="C8" s="92">
        <v>46.543240220059</v>
      </c>
      <c r="D8" s="93">
        <v>-0.0703652583465342</v>
      </c>
      <c r="E8" s="94">
        <v>105.294311523437</v>
      </c>
      <c r="F8" s="92">
        <v>45.330742665159</v>
      </c>
      <c r="G8" s="93">
        <v>-60.8505340013136</v>
      </c>
      <c r="H8" s="94">
        <v>106.11434173584</v>
      </c>
      <c r="I8" s="92">
        <v>63.7128132031346</v>
      </c>
      <c r="J8" s="93">
        <v>-0.0221070141124926</v>
      </c>
      <c r="K8" s="94">
        <v>501.052459716797</v>
      </c>
      <c r="L8" s="92">
        <v>300.840218661276</v>
      </c>
      <c r="M8" s="96">
        <v>27.9698162430427</v>
      </c>
      <c r="N8" s="92">
        <v>80.129</v>
      </c>
      <c r="O8" s="97">
        <v>30.44902</v>
      </c>
      <c r="P8" s="98">
        <v>47.1558099692701</v>
      </c>
      <c r="Q8" s="99">
        <v>17.9192077883226</v>
      </c>
      <c r="R8" s="100">
        <v>24.0000002966987</v>
      </c>
      <c r="S8" s="101">
        <v>49.9789009279004</v>
      </c>
      <c r="U8" s="114"/>
    </row>
    <row r="9" ht="13.95" customHeight="1" spans="1:21">
      <c r="A9" s="84">
        <v>3</v>
      </c>
      <c r="B9" s="91">
        <v>107.964561462402</v>
      </c>
      <c r="C9" s="92">
        <v>46.4803243574988</v>
      </c>
      <c r="D9" s="93">
        <v>-0.0629158625602457</v>
      </c>
      <c r="E9" s="94">
        <v>105.250732421875</v>
      </c>
      <c r="F9" s="92">
        <v>45.3119812239194</v>
      </c>
      <c r="G9" s="93">
        <v>-0.0187614412395831</v>
      </c>
      <c r="H9" s="94">
        <v>106.047470092773</v>
      </c>
      <c r="I9" s="92">
        <v>63.6726623579842</v>
      </c>
      <c r="J9" s="93">
        <v>-0.0401508451504426</v>
      </c>
      <c r="K9" s="94">
        <v>470.796478271484</v>
      </c>
      <c r="L9" s="92">
        <v>282.674024887945</v>
      </c>
      <c r="M9" s="96">
        <v>-18.1661937733307</v>
      </c>
      <c r="N9" s="92">
        <v>75.331</v>
      </c>
      <c r="O9" s="97">
        <v>28.62578</v>
      </c>
      <c r="P9" s="98">
        <v>57.042978077719</v>
      </c>
      <c r="Q9" s="99">
        <v>21.6763316695332</v>
      </c>
      <c r="R9" s="100">
        <v>23.9963908682929</v>
      </c>
      <c r="S9" s="101">
        <v>60.2731161349883</v>
      </c>
      <c r="U9" s="114"/>
    </row>
    <row r="10" ht="13.95" customHeight="1" spans="1:21">
      <c r="A10" s="84">
        <v>4</v>
      </c>
      <c r="B10" s="91">
        <v>161.782821655273</v>
      </c>
      <c r="C10" s="92">
        <v>69.6498732931654</v>
      </c>
      <c r="D10" s="93">
        <v>23.1695489356666</v>
      </c>
      <c r="E10" s="94">
        <v>104.662605285645</v>
      </c>
      <c r="F10" s="92">
        <v>45.0587838813362</v>
      </c>
      <c r="G10" s="93">
        <v>-0.253197342583178</v>
      </c>
      <c r="H10" s="94">
        <v>106.14705657959</v>
      </c>
      <c r="I10" s="92">
        <v>63.7324557386743</v>
      </c>
      <c r="J10" s="93">
        <v>0.0597933806900954</v>
      </c>
      <c r="K10" s="94">
        <v>334.344879150391</v>
      </c>
      <c r="L10" s="92">
        <v>200.746218487249</v>
      </c>
      <c r="M10" s="96">
        <v>-81.9278064006967</v>
      </c>
      <c r="N10" s="92">
        <v>132.315</v>
      </c>
      <c r="O10" s="97">
        <v>50.2797</v>
      </c>
      <c r="P10" s="98">
        <v>73.3633385730768</v>
      </c>
      <c r="Q10" s="99">
        <v>27.8780686577692</v>
      </c>
      <c r="R10" s="100">
        <v>24.000000283983</v>
      </c>
      <c r="S10" s="101">
        <v>77.7153976859679</v>
      </c>
      <c r="U10" s="114"/>
    </row>
    <row r="11" ht="13.95" customHeight="1" spans="1:21">
      <c r="A11" s="84">
        <v>5</v>
      </c>
      <c r="B11" s="91">
        <v>297.174530029297</v>
      </c>
      <c r="C11" s="92">
        <v>127.937985941425</v>
      </c>
      <c r="D11" s="93">
        <v>58.28811264826</v>
      </c>
      <c r="E11" s="94">
        <v>138.427551269531</v>
      </c>
      <c r="F11" s="92">
        <v>59.5950874608308</v>
      </c>
      <c r="G11" s="93">
        <v>14.5363035794946</v>
      </c>
      <c r="H11" s="94">
        <v>106.097358703613</v>
      </c>
      <c r="I11" s="92">
        <v>63.7026163085191</v>
      </c>
      <c r="J11" s="93">
        <v>-0.0298394301551568</v>
      </c>
      <c r="K11" s="94">
        <v>87.9524459838867</v>
      </c>
      <c r="L11" s="92">
        <v>52.8081093475561</v>
      </c>
      <c r="M11" s="96">
        <v>-147.938109139692</v>
      </c>
      <c r="N11" s="92">
        <v>146.289</v>
      </c>
      <c r="O11" s="97">
        <v>55.58982</v>
      </c>
      <c r="P11" s="98">
        <v>71.1454676579069</v>
      </c>
      <c r="Q11" s="99">
        <v>27.0352777100046</v>
      </c>
      <c r="R11" s="100">
        <v>24.0000002543132</v>
      </c>
      <c r="S11" s="101">
        <v>72.6492728016438</v>
      </c>
      <c r="U11" s="114"/>
    </row>
    <row r="12" ht="13.95" customHeight="1" spans="1:21">
      <c r="A12" s="84">
        <v>6</v>
      </c>
      <c r="B12" s="91">
        <v>107.600082397461</v>
      </c>
      <c r="C12" s="92">
        <v>46.3234107839102</v>
      </c>
      <c r="D12" s="93">
        <v>-81.6145751575152</v>
      </c>
      <c r="E12" s="94">
        <v>294.875701904297</v>
      </c>
      <c r="F12" s="92">
        <v>126.948306777774</v>
      </c>
      <c r="G12" s="93">
        <v>67.3532193169428</v>
      </c>
      <c r="H12" s="94">
        <v>106.070213317871</v>
      </c>
      <c r="I12" s="92">
        <v>63.686317768069</v>
      </c>
      <c r="J12" s="93">
        <v>-0.0162985404501157</v>
      </c>
      <c r="K12" s="94">
        <v>87.3245239257812</v>
      </c>
      <c r="L12" s="92">
        <v>52.4310945148788</v>
      </c>
      <c r="M12" s="96">
        <v>-0.377014832677318</v>
      </c>
      <c r="N12" s="92">
        <v>86.2</v>
      </c>
      <c r="O12" s="97">
        <v>32.756</v>
      </c>
      <c r="P12" s="98">
        <v>71.5453307863002</v>
      </c>
      <c r="Q12" s="99">
        <v>27.1872256987941</v>
      </c>
      <c r="R12" s="100">
        <v>24.0000002204047</v>
      </c>
      <c r="S12" s="101">
        <v>77.1169613305227</v>
      </c>
      <c r="U12" s="114"/>
    </row>
    <row r="13" ht="13.95" customHeight="1" spans="1:21">
      <c r="A13" s="84">
        <v>7</v>
      </c>
      <c r="B13" s="91">
        <v>278.974609375</v>
      </c>
      <c r="C13" s="92">
        <v>120.102653645031</v>
      </c>
      <c r="D13" s="93">
        <v>73.7792428611204</v>
      </c>
      <c r="E13" s="94">
        <v>295.473999023438</v>
      </c>
      <c r="F13" s="92">
        <v>127.205882446893</v>
      </c>
      <c r="G13" s="93">
        <v>0.257575669118978</v>
      </c>
      <c r="H13" s="94">
        <v>111.370819091797</v>
      </c>
      <c r="I13" s="92">
        <v>66.8688895110884</v>
      </c>
      <c r="J13" s="93">
        <v>3.18257174301941</v>
      </c>
      <c r="K13" s="94">
        <v>87.1104583740234</v>
      </c>
      <c r="L13" s="92">
        <v>52.3025660022454</v>
      </c>
      <c r="M13" s="96">
        <v>-0.128528512633316</v>
      </c>
      <c r="N13" s="92">
        <v>0</v>
      </c>
      <c r="O13" s="97">
        <v>0</v>
      </c>
      <c r="P13" s="98">
        <v>77.0908617606255</v>
      </c>
      <c r="Q13" s="99">
        <v>29.2945274690377</v>
      </c>
      <c r="R13" s="100">
        <v>24.0000002797445</v>
      </c>
      <c r="S13" s="101">
        <v>79.7757497108959</v>
      </c>
      <c r="U13" s="114"/>
    </row>
    <row r="14" ht="13.95" customHeight="1" spans="1:21">
      <c r="A14" s="84">
        <v>8</v>
      </c>
      <c r="B14" s="91">
        <v>277.502014160156</v>
      </c>
      <c r="C14" s="92">
        <v>119.468679845609</v>
      </c>
      <c r="D14" s="93">
        <v>-0.633973799421909</v>
      </c>
      <c r="E14" s="94">
        <v>176.453796386719</v>
      </c>
      <c r="F14" s="92">
        <v>75.965942704476</v>
      </c>
      <c r="G14" s="93">
        <v>-51.2399397424165</v>
      </c>
      <c r="H14" s="94">
        <v>229.592926025391</v>
      </c>
      <c r="I14" s="92">
        <v>137.851406033613</v>
      </c>
      <c r="J14" s="93">
        <v>70.9825165225245</v>
      </c>
      <c r="K14" s="94">
        <v>86.8597564697266</v>
      </c>
      <c r="L14" s="92">
        <v>52.1520404150642</v>
      </c>
      <c r="M14" s="96">
        <v>-0.150525587181235</v>
      </c>
      <c r="N14" s="92">
        <v>49.577</v>
      </c>
      <c r="O14" s="97">
        <v>18.83926</v>
      </c>
      <c r="P14" s="98">
        <v>68.5350773935049</v>
      </c>
      <c r="Q14" s="99">
        <v>26.0433294095319</v>
      </c>
      <c r="R14" s="100">
        <v>23.0000002627903</v>
      </c>
      <c r="S14" s="101">
        <v>75.1263782777857</v>
      </c>
      <c r="T14" s="2" t="s">
        <v>55</v>
      </c>
      <c r="U14" s="114"/>
    </row>
    <row r="15" ht="13.95" customHeight="1" spans="1:21">
      <c r="A15" s="84">
        <v>9</v>
      </c>
      <c r="B15" s="91">
        <v>78.8854141235352</v>
      </c>
      <c r="C15" s="92">
        <v>33.9613256968065</v>
      </c>
      <c r="D15" s="93">
        <v>-85.5073541488022</v>
      </c>
      <c r="E15" s="94">
        <v>89.7872543334961</v>
      </c>
      <c r="F15" s="92">
        <v>38.6547275148565</v>
      </c>
      <c r="G15" s="93">
        <v>-37.3112151896195</v>
      </c>
      <c r="H15" s="94">
        <v>313.424774169922</v>
      </c>
      <c r="I15" s="92">
        <v>188.185440000504</v>
      </c>
      <c r="J15" s="93">
        <v>50.3340339668913</v>
      </c>
      <c r="K15" s="94">
        <v>87.0832290649414</v>
      </c>
      <c r="L15" s="92">
        <v>52.2862170728282</v>
      </c>
      <c r="M15" s="96">
        <v>0.134176657764009</v>
      </c>
      <c r="N15" s="92">
        <v>143.314</v>
      </c>
      <c r="O15" s="97">
        <v>54.45932</v>
      </c>
      <c r="P15" s="98">
        <v>70.9636412862336</v>
      </c>
      <c r="Q15" s="99">
        <v>26.9661836887688</v>
      </c>
      <c r="R15" s="100">
        <v>24.0000001737807</v>
      </c>
      <c r="S15" s="101">
        <v>73.4986198582797</v>
      </c>
      <c r="U15" s="114"/>
    </row>
    <row r="16" ht="13.95" customHeight="1" spans="1:21">
      <c r="A16" s="84">
        <v>10</v>
      </c>
      <c r="B16" s="91">
        <v>200.970596313477</v>
      </c>
      <c r="C16" s="92">
        <v>86.5207840095133</v>
      </c>
      <c r="D16" s="93">
        <v>52.5594583127068</v>
      </c>
      <c r="E16" s="94">
        <v>90.1197891235352</v>
      </c>
      <c r="F16" s="92">
        <v>38.7978886104216</v>
      </c>
      <c r="G16" s="93">
        <v>0.143161095565148</v>
      </c>
      <c r="H16" s="94">
        <v>107.953353881836</v>
      </c>
      <c r="I16" s="92">
        <v>64.8169866392553</v>
      </c>
      <c r="J16" s="93">
        <v>-123.368453361249</v>
      </c>
      <c r="K16" s="94">
        <v>87.0657424926758</v>
      </c>
      <c r="L16" s="92">
        <v>52.2757178444101</v>
      </c>
      <c r="M16" s="96">
        <v>-0.0104992284181193</v>
      </c>
      <c r="N16" s="92">
        <v>121.26</v>
      </c>
      <c r="O16" s="97">
        <v>46.0788</v>
      </c>
      <c r="P16" s="98">
        <v>50.583666818605</v>
      </c>
      <c r="Q16" s="99">
        <v>19.2217933910699</v>
      </c>
      <c r="R16" s="100">
        <v>22.9880524232652</v>
      </c>
      <c r="S16" s="101">
        <v>54.3829175279639</v>
      </c>
      <c r="T16" s="2" t="s">
        <v>56</v>
      </c>
      <c r="U16" s="114"/>
    </row>
    <row r="17" ht="13.95" customHeight="1" spans="1:21">
      <c r="A17" s="84">
        <v>11</v>
      </c>
      <c r="B17" s="91">
        <v>123.826103210449</v>
      </c>
      <c r="C17" s="92">
        <v>53.3089502998731</v>
      </c>
      <c r="D17" s="93">
        <v>-33.2118337096402</v>
      </c>
      <c r="E17" s="94">
        <v>89.7919540405273</v>
      </c>
      <c r="F17" s="92">
        <v>38.6567508075392</v>
      </c>
      <c r="G17" s="93">
        <v>-0.141137802882447</v>
      </c>
      <c r="H17" s="94">
        <v>107.962562561035</v>
      </c>
      <c r="I17" s="92">
        <v>64.822515683191</v>
      </c>
      <c r="J17" s="93">
        <v>0.00552904393572362</v>
      </c>
      <c r="K17" s="94">
        <v>87.1348342895508</v>
      </c>
      <c r="L17" s="92">
        <v>52.3172017067812</v>
      </c>
      <c r="M17" s="96">
        <v>0.0414838623710665</v>
      </c>
      <c r="N17" s="92">
        <v>80.119</v>
      </c>
      <c r="O17" s="97">
        <v>30.44522</v>
      </c>
      <c r="P17" s="98">
        <v>46.8130413937841</v>
      </c>
      <c r="Q17" s="99">
        <v>17.788955729638</v>
      </c>
      <c r="R17" s="100">
        <v>24.000000283983</v>
      </c>
      <c r="S17" s="101">
        <v>49.5573818206002</v>
      </c>
      <c r="U17" s="114"/>
    </row>
    <row r="18" ht="13.95" customHeight="1" spans="1:21">
      <c r="A18" s="84">
        <v>12</v>
      </c>
      <c r="B18" s="91">
        <v>142.886764526367</v>
      </c>
      <c r="C18" s="92">
        <v>61.5148440527118</v>
      </c>
      <c r="D18" s="93">
        <v>8.20589375283871</v>
      </c>
      <c r="E18" s="94">
        <v>89.6212615966797</v>
      </c>
      <c r="F18" s="92">
        <v>38.5832652114515</v>
      </c>
      <c r="G18" s="93">
        <v>-0.0734855960877212</v>
      </c>
      <c r="H18" s="94">
        <v>74.3048477172852</v>
      </c>
      <c r="I18" s="92">
        <v>44.6138646789513</v>
      </c>
      <c r="J18" s="93">
        <v>-20.2086510042397</v>
      </c>
      <c r="K18" s="94">
        <v>86.968994140625</v>
      </c>
      <c r="L18" s="92">
        <v>52.2176285269711</v>
      </c>
      <c r="M18" s="96">
        <v>-0.0995731798100508</v>
      </c>
      <c r="N18" s="92">
        <v>60.06</v>
      </c>
      <c r="O18" s="97">
        <v>22.8228</v>
      </c>
      <c r="P18" s="98">
        <v>47.8841839727012</v>
      </c>
      <c r="Q18" s="99">
        <v>18.1959899096265</v>
      </c>
      <c r="R18" s="100">
        <v>24.0000003094143</v>
      </c>
      <c r="S18" s="101">
        <v>50.3945247702535</v>
      </c>
      <c r="U18" s="114"/>
    </row>
    <row r="19" ht="13.95" customHeight="1" spans="1:21">
      <c r="A19" s="84">
        <v>13</v>
      </c>
      <c r="B19" s="91">
        <v>131.718933105469</v>
      </c>
      <c r="C19" s="92">
        <v>56.7069291241267</v>
      </c>
      <c r="D19" s="93">
        <v>-4.80791492858509</v>
      </c>
      <c r="E19" s="94">
        <v>89.7373962402344</v>
      </c>
      <c r="F19" s="92">
        <v>38.6332628757632</v>
      </c>
      <c r="G19" s="93">
        <v>0.0499976643117677</v>
      </c>
      <c r="H19" s="94">
        <v>126.376777648926</v>
      </c>
      <c r="I19" s="92">
        <v>75.8787162587713</v>
      </c>
      <c r="J19" s="93">
        <v>31.26485157982</v>
      </c>
      <c r="K19" s="94">
        <v>86.9900512695312</v>
      </c>
      <c r="L19" s="92">
        <v>52.2302715768987</v>
      </c>
      <c r="M19" s="96">
        <v>0.0126430499275827</v>
      </c>
      <c r="N19" s="92">
        <v>26.038</v>
      </c>
      <c r="O19" s="97">
        <v>9.89444</v>
      </c>
      <c r="P19" s="98">
        <v>52.5575773654743</v>
      </c>
      <c r="Q19" s="99">
        <v>19.9718793988802</v>
      </c>
      <c r="R19" s="100">
        <v>24.0000001398722</v>
      </c>
      <c r="S19" s="101">
        <v>53.0062908658256</v>
      </c>
      <c r="U19" s="114"/>
    </row>
    <row r="20" ht="13.95" customHeight="1" spans="1:21">
      <c r="A20" s="84">
        <v>14</v>
      </c>
      <c r="B20" s="91">
        <v>131.77946472168</v>
      </c>
      <c r="C20" s="92">
        <v>56.7329888711146</v>
      </c>
      <c r="D20" s="93">
        <v>0.0260597469878832</v>
      </c>
      <c r="E20" s="94">
        <v>89.3878707885742</v>
      </c>
      <c r="F20" s="92">
        <v>38.4827870516196</v>
      </c>
      <c r="G20" s="93">
        <v>-0.150475824143669</v>
      </c>
      <c r="H20" s="94">
        <v>210.990341186523</v>
      </c>
      <c r="I20" s="92">
        <v>126.682105130963</v>
      </c>
      <c r="J20" s="93">
        <v>50.8033888721918</v>
      </c>
      <c r="K20" s="94">
        <v>87.0364074707031</v>
      </c>
      <c r="L20" s="92">
        <v>52.2581046100001</v>
      </c>
      <c r="M20" s="96">
        <v>0.0278330331014303</v>
      </c>
      <c r="N20" s="92">
        <v>0</v>
      </c>
      <c r="O20" s="97">
        <v>0</v>
      </c>
      <c r="P20" s="98">
        <v>50.7068058281374</v>
      </c>
      <c r="Q20" s="99">
        <v>19.2685862146922</v>
      </c>
      <c r="R20" s="100">
        <v>24.0000002076891</v>
      </c>
      <c r="S20" s="101">
        <v>51.8929717696924</v>
      </c>
      <c r="U20" s="114"/>
    </row>
    <row r="21" ht="13.95" customHeight="1" spans="1:21">
      <c r="A21" s="84">
        <v>15</v>
      </c>
      <c r="B21" s="91">
        <v>106.950042724609</v>
      </c>
      <c r="C21" s="92">
        <v>46.0435591878853</v>
      </c>
      <c r="D21" s="93">
        <v>-10.6894296832293</v>
      </c>
      <c r="E21" s="94">
        <v>89.8719787597656</v>
      </c>
      <c r="F21" s="92">
        <v>38.6912026207678</v>
      </c>
      <c r="G21" s="93">
        <v>0.208415569148244</v>
      </c>
      <c r="H21" s="94">
        <v>238.697387695312</v>
      </c>
      <c r="I21" s="92">
        <v>143.317876033821</v>
      </c>
      <c r="J21" s="93">
        <v>16.6357709028582</v>
      </c>
      <c r="K21" s="94">
        <v>87.0321502685547</v>
      </c>
      <c r="L21" s="92">
        <v>52.2555485151235</v>
      </c>
      <c r="M21" s="96">
        <v>-0.00255609487666675</v>
      </c>
      <c r="N21" s="92">
        <v>44.542</v>
      </c>
      <c r="O21" s="97">
        <v>16.92596</v>
      </c>
      <c r="P21" s="98">
        <v>50.6942006939005</v>
      </c>
      <c r="Q21" s="99">
        <v>19.2637962636822</v>
      </c>
      <c r="R21" s="100">
        <v>24.0000002415975</v>
      </c>
      <c r="S21" s="101">
        <v>52.7247536893077</v>
      </c>
      <c r="U21" s="114"/>
    </row>
    <row r="22" ht="13.95" customHeight="1" spans="1:21">
      <c r="A22" s="84">
        <v>16</v>
      </c>
      <c r="B22" s="91">
        <v>213.045288085937</v>
      </c>
      <c r="C22" s="92">
        <v>91.7191155962744</v>
      </c>
      <c r="D22" s="93">
        <v>45.6755564083891</v>
      </c>
      <c r="E22" s="94">
        <v>89.8295059204102</v>
      </c>
      <c r="F22" s="92">
        <v>38.6729174416045</v>
      </c>
      <c r="G22" s="93">
        <v>-0.0182851791632856</v>
      </c>
      <c r="H22" s="94">
        <v>238.600646972656</v>
      </c>
      <c r="I22" s="92">
        <v>143.259791297198</v>
      </c>
      <c r="J22" s="93">
        <v>-0.0580847366237833</v>
      </c>
      <c r="K22" s="94">
        <v>86.8319778442383</v>
      </c>
      <c r="L22" s="92">
        <v>52.1353616669532</v>
      </c>
      <c r="M22" s="96">
        <v>-0.120186848170228</v>
      </c>
      <c r="N22" s="92">
        <v>0</v>
      </c>
      <c r="O22" s="97">
        <v>0</v>
      </c>
      <c r="P22" s="98">
        <v>45.4789996444318</v>
      </c>
      <c r="Q22" s="99">
        <v>17.2820198648841</v>
      </c>
      <c r="R22" s="100">
        <v>24.00000032213</v>
      </c>
      <c r="S22" s="101">
        <v>47.1570427685985</v>
      </c>
      <c r="U22" s="114"/>
    </row>
    <row r="23" ht="13.95" customHeight="1" spans="1:21">
      <c r="A23" s="84">
        <v>17</v>
      </c>
      <c r="B23" s="91">
        <v>296.612121582031</v>
      </c>
      <c r="C23" s="92">
        <v>127.695860870974</v>
      </c>
      <c r="D23" s="93">
        <v>35.9767452746999</v>
      </c>
      <c r="E23" s="94">
        <v>117.316017150879</v>
      </c>
      <c r="F23" s="92">
        <v>50.5062629407489</v>
      </c>
      <c r="G23" s="93">
        <v>11.8333454991444</v>
      </c>
      <c r="H23" s="94">
        <v>103.215606689453</v>
      </c>
      <c r="I23" s="92">
        <v>61.9723645369631</v>
      </c>
      <c r="J23" s="93">
        <v>-81.2874267602345</v>
      </c>
      <c r="K23" s="94">
        <v>86.6895523071289</v>
      </c>
      <c r="L23" s="92">
        <v>52.0498470089648</v>
      </c>
      <c r="M23" s="96">
        <v>-0.0855146579884121</v>
      </c>
      <c r="N23" s="92">
        <v>78.28</v>
      </c>
      <c r="O23" s="97">
        <v>29.7464</v>
      </c>
      <c r="P23" s="98">
        <v>44.7171493556214</v>
      </c>
      <c r="Q23" s="99">
        <v>16.9925167551361</v>
      </c>
      <c r="R23" s="100">
        <v>23.995276904636</v>
      </c>
      <c r="S23" s="101">
        <v>47.0671824670611</v>
      </c>
      <c r="T23" s="89"/>
      <c r="U23" s="114"/>
    </row>
    <row r="24" ht="13.95" customHeight="1" spans="1:21">
      <c r="A24" s="84">
        <v>18</v>
      </c>
      <c r="B24" s="91">
        <v>245.67268371582</v>
      </c>
      <c r="C24" s="92">
        <v>105.76568709414</v>
      </c>
      <c r="D24" s="93">
        <v>-21.9301737768338</v>
      </c>
      <c r="E24" s="94">
        <v>220.34716796875</v>
      </c>
      <c r="F24" s="92">
        <v>94.8626817885088</v>
      </c>
      <c r="G24" s="93">
        <v>44.3564188477598</v>
      </c>
      <c r="H24" s="94">
        <v>77.4962310791016</v>
      </c>
      <c r="I24" s="92">
        <v>46.5300242542251</v>
      </c>
      <c r="J24" s="93">
        <v>-15.442340282738</v>
      </c>
      <c r="K24" s="94">
        <v>86.7881088256836</v>
      </c>
      <c r="L24" s="92">
        <v>52.1090219796041</v>
      </c>
      <c r="M24" s="96">
        <v>0.0591749706392903</v>
      </c>
      <c r="N24" s="92">
        <v>35.139</v>
      </c>
      <c r="O24" s="97">
        <v>13.35282</v>
      </c>
      <c r="P24" s="98">
        <v>42.1820797588273</v>
      </c>
      <c r="Q24" s="99">
        <v>16.0291903083544</v>
      </c>
      <c r="R24" s="100">
        <v>24.0000002076891</v>
      </c>
      <c r="S24" s="101">
        <v>45.8456802047844</v>
      </c>
      <c r="U24" s="114"/>
    </row>
    <row r="25" ht="13.95" customHeight="1" spans="1:21">
      <c r="A25" s="84">
        <v>19</v>
      </c>
      <c r="B25" s="91">
        <v>90.6613998413086</v>
      </c>
      <c r="C25" s="92">
        <v>39.0310599538386</v>
      </c>
      <c r="D25" s="93">
        <v>-66.7346271403019</v>
      </c>
      <c r="E25" s="94">
        <v>81.4178314208984</v>
      </c>
      <c r="F25" s="92">
        <v>35.0515684190073</v>
      </c>
      <c r="G25" s="93">
        <v>-59.8111133695014</v>
      </c>
      <c r="H25" s="94">
        <v>77.4492950439453</v>
      </c>
      <c r="I25" s="92">
        <v>46.5018430791691</v>
      </c>
      <c r="J25" s="93">
        <v>-0.0281811750559626</v>
      </c>
      <c r="K25" s="94">
        <v>119.759582519531</v>
      </c>
      <c r="L25" s="92">
        <v>71.9056423998453</v>
      </c>
      <c r="M25" s="96">
        <v>19.7966204202412</v>
      </c>
      <c r="N25" s="92">
        <v>152.318</v>
      </c>
      <c r="O25" s="97">
        <v>57.88084</v>
      </c>
      <c r="P25" s="98">
        <v>45.540698735382</v>
      </c>
      <c r="Q25" s="99">
        <v>17.3054655194451</v>
      </c>
      <c r="R25" s="100">
        <v>24.0000001525879</v>
      </c>
      <c r="S25" s="101">
        <v>47.9803875069891</v>
      </c>
      <c r="U25" s="114"/>
    </row>
    <row r="26" ht="13.95" customHeight="1" spans="1:21">
      <c r="A26" s="84">
        <v>20</v>
      </c>
      <c r="B26" s="91">
        <v>90.0713272094727</v>
      </c>
      <c r="C26" s="92">
        <v>38.7770250469143</v>
      </c>
      <c r="D26" s="93">
        <v>-0.254034906924232</v>
      </c>
      <c r="E26" s="94">
        <v>81.6268463134766</v>
      </c>
      <c r="F26" s="92">
        <v>35.1415523903307</v>
      </c>
      <c r="G26" s="93">
        <v>0.0899839713234201</v>
      </c>
      <c r="H26" s="94">
        <v>77.4698333740234</v>
      </c>
      <c r="I26" s="92">
        <v>46.5141746336637</v>
      </c>
      <c r="J26" s="93">
        <v>0.0123315544945797</v>
      </c>
      <c r="K26" s="94">
        <v>197.971145629883</v>
      </c>
      <c r="L26" s="92">
        <v>118.865163886393</v>
      </c>
      <c r="M26" s="96">
        <v>46.9595214865474</v>
      </c>
      <c r="N26" s="92">
        <v>0</v>
      </c>
      <c r="O26" s="97">
        <v>0</v>
      </c>
      <c r="P26" s="98">
        <v>46.8078021054412</v>
      </c>
      <c r="Q26" s="99">
        <v>17.7869648000676</v>
      </c>
      <c r="R26" s="100">
        <v>24.0000001737807</v>
      </c>
      <c r="S26" s="101">
        <v>47.9096254303543</v>
      </c>
      <c r="U26" s="114"/>
    </row>
    <row r="27" ht="13.95" customHeight="1" spans="1:21">
      <c r="A27" s="84">
        <v>21</v>
      </c>
      <c r="B27" s="91">
        <v>90.8475646972656</v>
      </c>
      <c r="C27" s="92">
        <v>39.1112066498622</v>
      </c>
      <c r="D27" s="93">
        <v>0.334181602947844</v>
      </c>
      <c r="E27" s="94">
        <v>81.8746643066406</v>
      </c>
      <c r="F27" s="92">
        <v>35.2482416645506</v>
      </c>
      <c r="G27" s="93">
        <v>0.106689274219875</v>
      </c>
      <c r="H27" s="94">
        <v>77.5914840698242</v>
      </c>
      <c r="I27" s="92">
        <v>46.5872157318866</v>
      </c>
      <c r="J27" s="93">
        <v>0.0730410982229017</v>
      </c>
      <c r="K27" s="94">
        <v>207.338775634766</v>
      </c>
      <c r="L27" s="92">
        <v>124.489644525805</v>
      </c>
      <c r="M27" s="96">
        <v>5.62448063941198</v>
      </c>
      <c r="N27" s="92">
        <v>40.032</v>
      </c>
      <c r="O27" s="97">
        <v>15.21216</v>
      </c>
      <c r="P27" s="98">
        <v>46.1703926148026</v>
      </c>
      <c r="Q27" s="99">
        <v>17.544749193625</v>
      </c>
      <c r="R27" s="100">
        <v>24.0000002415975</v>
      </c>
      <c r="S27" s="101">
        <v>47.3335084650629</v>
      </c>
      <c r="U27" s="114"/>
    </row>
    <row r="28" ht="13.95" customHeight="1" spans="1:21">
      <c r="A28" s="84">
        <v>22</v>
      </c>
      <c r="B28" s="91">
        <v>56.6785011291504</v>
      </c>
      <c r="C28" s="92">
        <v>24.4009245339008</v>
      </c>
      <c r="D28" s="93">
        <v>-14.7102821159614</v>
      </c>
      <c r="E28" s="94">
        <v>81.7944946289062</v>
      </c>
      <c r="F28" s="92">
        <v>35.2137274445672</v>
      </c>
      <c r="G28" s="93">
        <v>-0.0345142199834498</v>
      </c>
      <c r="H28" s="94">
        <v>79.7160034179687</v>
      </c>
      <c r="I28" s="92">
        <v>47.8628124340905</v>
      </c>
      <c r="J28" s="93">
        <v>1.27559670220393</v>
      </c>
      <c r="K28" s="94">
        <v>239.677627563477</v>
      </c>
      <c r="L28" s="92">
        <v>143.906428331211</v>
      </c>
      <c r="M28" s="96">
        <v>19.4167838054062</v>
      </c>
      <c r="N28" s="92">
        <v>40.044</v>
      </c>
      <c r="O28" s="97">
        <v>15.21672</v>
      </c>
      <c r="P28" s="98">
        <v>45.9915841716652</v>
      </c>
      <c r="Q28" s="99">
        <v>17.4768019852328</v>
      </c>
      <c r="R28" s="100">
        <v>24.0000001737807</v>
      </c>
      <c r="S28" s="101">
        <v>49.1095787650682</v>
      </c>
      <c r="U28" s="114"/>
    </row>
    <row r="29" ht="13.95" customHeight="1" spans="1:21">
      <c r="A29" s="84">
        <v>23</v>
      </c>
      <c r="B29" s="91">
        <v>190.757720947266</v>
      </c>
      <c r="C29" s="92">
        <v>82.1239916434414</v>
      </c>
      <c r="D29" s="93">
        <v>57.7230671095407</v>
      </c>
      <c r="E29" s="94">
        <v>81.6784210205078</v>
      </c>
      <c r="F29" s="92">
        <v>35.1637560567837</v>
      </c>
      <c r="G29" s="93">
        <v>-0.0499713877834296</v>
      </c>
      <c r="H29" s="94">
        <v>79.5581436157227</v>
      </c>
      <c r="I29" s="92">
        <v>47.7680307869704</v>
      </c>
      <c r="J29" s="93">
        <v>-0.0947816471201079</v>
      </c>
      <c r="K29" s="94">
        <v>137.43962097168</v>
      </c>
      <c r="L29" s="92">
        <v>82.5210311295811</v>
      </c>
      <c r="M29" s="96">
        <v>-61.3853972016297</v>
      </c>
      <c r="N29" s="92">
        <v>60.055</v>
      </c>
      <c r="O29" s="97">
        <v>22.8209</v>
      </c>
      <c r="P29" s="98">
        <v>56.2479168730074</v>
      </c>
      <c r="Q29" s="99">
        <v>21.3742084117428</v>
      </c>
      <c r="R29" s="100">
        <v>24.0000002415975</v>
      </c>
      <c r="S29" s="101">
        <v>58.9520287942346</v>
      </c>
      <c r="U29" s="114"/>
    </row>
    <row r="30" ht="13.95" customHeight="1" spans="1:21">
      <c r="A30" s="84">
        <v>24</v>
      </c>
      <c r="B30" s="91">
        <v>89.051025390625</v>
      </c>
      <c r="C30" s="92">
        <v>38.3377701762399</v>
      </c>
      <c r="D30" s="93">
        <v>-43.7862214672015</v>
      </c>
      <c r="E30" s="94">
        <v>132.685897827148</v>
      </c>
      <c r="F30" s="92">
        <v>57.1232215935921</v>
      </c>
      <c r="G30" s="93">
        <v>21.9594655368084</v>
      </c>
      <c r="H30" s="94">
        <v>79.656379699707</v>
      </c>
      <c r="I30" s="92">
        <v>47.8270133633717</v>
      </c>
      <c r="J30" s="93">
        <v>0.058982576401263</v>
      </c>
      <c r="K30" s="94">
        <v>137.597030639648</v>
      </c>
      <c r="L30" s="92">
        <v>82.615542508605</v>
      </c>
      <c r="M30" s="96">
        <v>0.0945113790238565</v>
      </c>
      <c r="N30" s="92">
        <v>86.225</v>
      </c>
      <c r="O30" s="97">
        <v>32.7655</v>
      </c>
      <c r="P30" s="98">
        <v>64.551738025032</v>
      </c>
      <c r="Q30" s="99">
        <v>24.5296604495122</v>
      </c>
      <c r="R30" s="100">
        <v>23.9938859049479</v>
      </c>
      <c r="S30" s="101">
        <v>65.7240579725591</v>
      </c>
      <c r="U30" s="114"/>
    </row>
    <row r="31" ht="13.95" customHeight="1" spans="1:21">
      <c r="A31" s="84">
        <v>25</v>
      </c>
      <c r="B31" s="91">
        <v>88.992546081543</v>
      </c>
      <c r="C31" s="92">
        <v>38.3125939775177</v>
      </c>
      <c r="D31" s="93">
        <v>-0.0251761987222281</v>
      </c>
      <c r="E31" s="94">
        <v>270.981262207031</v>
      </c>
      <c r="F31" s="92">
        <v>116.661400663156</v>
      </c>
      <c r="G31" s="93">
        <v>59.5381790695638</v>
      </c>
      <c r="H31" s="94">
        <v>79.5824661254883</v>
      </c>
      <c r="I31" s="92">
        <v>47.7826344257998</v>
      </c>
      <c r="J31" s="93">
        <v>-0.0443789375718779</v>
      </c>
      <c r="K31" s="94">
        <v>106.224601745605</v>
      </c>
      <c r="L31" s="92">
        <v>63.7790151442772</v>
      </c>
      <c r="M31" s="96">
        <v>-18.8365273643278</v>
      </c>
      <c r="N31" s="92">
        <v>20.021</v>
      </c>
      <c r="O31" s="97">
        <v>7.60798</v>
      </c>
      <c r="P31" s="98">
        <v>60.6530965689418</v>
      </c>
      <c r="Q31" s="99">
        <v>23.0481766961979</v>
      </c>
      <c r="R31" s="100">
        <v>24.0000002966987</v>
      </c>
      <c r="S31" s="101">
        <v>61.5928929463705</v>
      </c>
      <c r="U31" s="114"/>
    </row>
    <row r="32" ht="13.95" customHeight="1" spans="1:21">
      <c r="A32" s="84">
        <v>26</v>
      </c>
      <c r="B32" s="91">
        <v>80.9939651489258</v>
      </c>
      <c r="C32" s="92">
        <v>34.8690877833373</v>
      </c>
      <c r="D32" s="93">
        <v>-3.44350619418039</v>
      </c>
      <c r="E32" s="94">
        <v>70.9860992431641</v>
      </c>
      <c r="F32" s="92">
        <v>30.5605549914161</v>
      </c>
      <c r="G32" s="93">
        <v>-86.1008456717398</v>
      </c>
      <c r="H32" s="94">
        <v>79.6129531860352</v>
      </c>
      <c r="I32" s="92">
        <v>47.8009393633036</v>
      </c>
      <c r="J32" s="93">
        <v>0.0183049375038493</v>
      </c>
      <c r="K32" s="94">
        <v>83.7510147094727</v>
      </c>
      <c r="L32" s="92">
        <v>50.285500229941</v>
      </c>
      <c r="M32" s="96">
        <v>-13.4935149143362</v>
      </c>
      <c r="N32" s="92">
        <v>153.288</v>
      </c>
      <c r="O32" s="97">
        <v>58.24944</v>
      </c>
      <c r="P32" s="98">
        <v>50.2684381572474</v>
      </c>
      <c r="Q32" s="99">
        <v>19.102006499754</v>
      </c>
      <c r="R32" s="100">
        <v>24.0000001864963</v>
      </c>
      <c r="S32" s="101">
        <v>55.1297057697739</v>
      </c>
      <c r="U32" s="114"/>
    </row>
    <row r="33" ht="13.95" customHeight="1" spans="1:21">
      <c r="A33" s="84">
        <v>27</v>
      </c>
      <c r="B33" s="91">
        <v>188.613082885742</v>
      </c>
      <c r="C33" s="92">
        <v>81.2006935595256</v>
      </c>
      <c r="D33" s="93">
        <v>46.3316057761883</v>
      </c>
      <c r="E33" s="94">
        <v>70.9784774780273</v>
      </c>
      <c r="F33" s="92">
        <v>30.5572737099388</v>
      </c>
      <c r="G33" s="93">
        <v>-0.00328128147729956</v>
      </c>
      <c r="H33" s="94">
        <v>79.5579071044922</v>
      </c>
      <c r="I33" s="92">
        <v>47.7678887816995</v>
      </c>
      <c r="J33" s="93">
        <v>-0.0330505816041651</v>
      </c>
      <c r="K33" s="94">
        <v>83.7437286376953</v>
      </c>
      <c r="L33" s="92">
        <v>50.2811255514335</v>
      </c>
      <c r="M33" s="96">
        <v>-0.00437467850753848</v>
      </c>
      <c r="N33" s="92">
        <v>0</v>
      </c>
      <c r="O33" s="97">
        <v>0</v>
      </c>
      <c r="P33" s="98">
        <v>46.2908992345993</v>
      </c>
      <c r="Q33" s="99">
        <v>17.5905417091477</v>
      </c>
      <c r="R33" s="100">
        <v>24.0000002288818</v>
      </c>
      <c r="S33" s="101">
        <v>47.7179241012792</v>
      </c>
      <c r="U33" s="114"/>
    </row>
    <row r="34" ht="13.95" customHeight="1" spans="1:21">
      <c r="A34" s="84">
        <v>28</v>
      </c>
      <c r="B34" s="91">
        <v>281.694793701172</v>
      </c>
      <c r="C34" s="92">
        <v>121.273732822124</v>
      </c>
      <c r="D34" s="93">
        <v>40.0730392625985</v>
      </c>
      <c r="E34" s="94">
        <v>83.3912200927734</v>
      </c>
      <c r="F34" s="92">
        <v>35.9011411335143</v>
      </c>
      <c r="G34" s="93">
        <v>5.3438674235755</v>
      </c>
      <c r="H34" s="94">
        <v>79.3948287963867</v>
      </c>
      <c r="I34" s="92">
        <v>47.6699738569886</v>
      </c>
      <c r="J34" s="93">
        <v>-0.0979149247108495</v>
      </c>
      <c r="K34" s="94">
        <v>83.745475769043</v>
      </c>
      <c r="L34" s="92">
        <v>50.2821745581122</v>
      </c>
      <c r="M34" s="96">
        <v>0.00104900667876251</v>
      </c>
      <c r="N34" s="92">
        <v>0</v>
      </c>
      <c r="O34" s="97">
        <v>0</v>
      </c>
      <c r="P34" s="98">
        <v>45.3200407681419</v>
      </c>
      <c r="Q34" s="99">
        <v>17.2216154918939</v>
      </c>
      <c r="R34" s="100">
        <v>24.000000283983</v>
      </c>
      <c r="S34" s="101">
        <v>46.8157149333283</v>
      </c>
      <c r="U34" s="114"/>
    </row>
    <row r="35" ht="13.95" customHeight="1" spans="1:21">
      <c r="A35" s="84">
        <v>29</v>
      </c>
      <c r="B35" s="91">
        <v>189.910919189453</v>
      </c>
      <c r="C35" s="92">
        <v>81.7594310891587</v>
      </c>
      <c r="D35" s="93">
        <v>-39.5143017329654</v>
      </c>
      <c r="E35" s="94">
        <v>188.753372192383</v>
      </c>
      <c r="F35" s="92">
        <v>81.2610901599306</v>
      </c>
      <c r="G35" s="93">
        <v>45.3599490264164</v>
      </c>
      <c r="H35" s="94">
        <v>79.5729598999023</v>
      </c>
      <c r="I35" s="92">
        <v>47.7769267300716</v>
      </c>
      <c r="J35" s="93">
        <v>0.106952873083003</v>
      </c>
      <c r="K35" s="94">
        <v>83.6462631225586</v>
      </c>
      <c r="L35" s="92">
        <v>50.2226056373665</v>
      </c>
      <c r="M35" s="96">
        <v>-0.0595689207457184</v>
      </c>
      <c r="N35" s="92">
        <v>38.543</v>
      </c>
      <c r="O35" s="97">
        <v>14.64634</v>
      </c>
      <c r="P35" s="98">
        <v>44.4360312457882</v>
      </c>
      <c r="Q35" s="99">
        <v>16.8856918733995</v>
      </c>
      <c r="R35" s="100">
        <v>24.0000003475613</v>
      </c>
      <c r="S35" s="101">
        <v>47.462384150734</v>
      </c>
      <c r="U35" s="114"/>
    </row>
    <row r="36" ht="13.95" customHeight="1" spans="1:21">
      <c r="A36" s="84">
        <v>30</v>
      </c>
      <c r="B36" s="91">
        <v>137.961608886719</v>
      </c>
      <c r="C36" s="92">
        <v>59.3944924434317</v>
      </c>
      <c r="D36" s="93">
        <v>-22.364938645727</v>
      </c>
      <c r="E36" s="94">
        <v>294.889923095703</v>
      </c>
      <c r="F36" s="92">
        <v>126.954429208878</v>
      </c>
      <c r="G36" s="93">
        <v>45.6933390489478</v>
      </c>
      <c r="H36" s="94">
        <v>85.8057556152344</v>
      </c>
      <c r="I36" s="92">
        <v>51.5192007964067</v>
      </c>
      <c r="J36" s="93">
        <v>3.74227406633504</v>
      </c>
      <c r="K36" s="94">
        <v>83.66064453125</v>
      </c>
      <c r="L36" s="92">
        <v>50.2312404740018</v>
      </c>
      <c r="M36" s="96">
        <v>0.00863483663530928</v>
      </c>
      <c r="N36" s="92">
        <v>20.022</v>
      </c>
      <c r="O36" s="97">
        <v>7.60836</v>
      </c>
      <c r="P36" s="98">
        <v>47.1013093061911</v>
      </c>
      <c r="Q36" s="99">
        <v>17.8984975363526</v>
      </c>
      <c r="R36" s="100">
        <v>24.0000003051758</v>
      </c>
      <c r="S36" s="101">
        <v>50.4947984174307</v>
      </c>
      <c r="U36" s="114"/>
    </row>
    <row r="37" ht="13.95" customHeight="1" spans="1:21">
      <c r="A37" s="84">
        <v>31</v>
      </c>
      <c r="B37" s="91">
        <v>82.4680404663086</v>
      </c>
      <c r="C37" s="92">
        <v>35.5036987885716</v>
      </c>
      <c r="D37" s="93">
        <v>-23.8907936548601</v>
      </c>
      <c r="E37" s="94">
        <v>78.5781631469727</v>
      </c>
      <c r="F37" s="92">
        <v>33.829049653109</v>
      </c>
      <c r="G37" s="93">
        <v>-93.1253795557694</v>
      </c>
      <c r="H37" s="94">
        <v>166.570205688477</v>
      </c>
      <c r="I37" s="92">
        <v>100.011518015696</v>
      </c>
      <c r="J37" s="93">
        <v>48.4923172192889</v>
      </c>
      <c r="K37" s="94">
        <v>83.6099166870117</v>
      </c>
      <c r="L37" s="92">
        <v>50.2007826337959</v>
      </c>
      <c r="M37" s="96">
        <v>-0.0304578402059548</v>
      </c>
      <c r="N37" s="92">
        <v>122.272</v>
      </c>
      <c r="O37" s="97">
        <v>46.46336</v>
      </c>
      <c r="P37" s="98">
        <v>53.7176861684535</v>
      </c>
      <c r="Q37" s="99">
        <v>20.4127207440123</v>
      </c>
      <c r="R37" s="100">
        <v>23.9961088646783</v>
      </c>
      <c r="S37" s="101">
        <v>52.9995139648876</v>
      </c>
      <c r="U37" s="114"/>
    </row>
    <row r="38" customHeight="1" spans="1:19">
      <c r="A38" s="26" t="s">
        <v>50</v>
      </c>
      <c r="B38" s="27"/>
      <c r="C38" s="27">
        <f>IFERROR(C6+D38,"")</f>
        <v>35.5036987885716</v>
      </c>
      <c r="D38" s="28">
        <f>IF($B$7="","",SUM(D7:D37))</f>
        <v>-50.3597705922561</v>
      </c>
      <c r="E38" s="27"/>
      <c r="F38" s="27">
        <f>IFERROR(F6+G38,"")</f>
        <v>33.829049653109</v>
      </c>
      <c r="G38" s="28">
        <f>IF($B$7="","",SUM(G7:G37))</f>
        <v>-93.2580804405885</v>
      </c>
      <c r="H38" s="27"/>
      <c r="I38" s="27">
        <f>IFERROR(I6+J38,"")</f>
        <v>100.011518015696</v>
      </c>
      <c r="J38" s="28">
        <f>IF($B$7="","",SUM(J7:J37))</f>
        <v>36.1645507394851</v>
      </c>
      <c r="K38" s="27"/>
      <c r="L38" s="27">
        <f>IFERROR(L6+M38,"")</f>
        <v>50.2007826337959</v>
      </c>
      <c r="M38" s="28">
        <f>IF($B$7="","",SUM(M7:M37))</f>
        <v>-175.55206599294</v>
      </c>
      <c r="N38" s="28">
        <f>SUM(N7:N37)</f>
        <v>1951.479</v>
      </c>
      <c r="O38" s="28">
        <f>IF($B$7="","",SUM(O7:O37))</f>
        <v>741.56202</v>
      </c>
      <c r="P38" s="52">
        <f>IF(B7="","",SUM(P7:P37))</f>
        <v>1668.4736337137</v>
      </c>
      <c r="Q38" s="52">
        <f>IF(B8="","",SUM(Q7:Q37))</f>
        <v>634.019980811206</v>
      </c>
      <c r="R38" s="76">
        <f>SUM(R7:R37)</f>
        <v>741.969721387227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1468439.64356436</v>
      </c>
      <c r="P39" s="54" t="s">
        <v>7</v>
      </c>
      <c r="Q39" s="53">
        <f>IFERROR(Q38*1000/0.505,"")</f>
        <v>1255485.11051724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219.545049091172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741562.02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83.4271186546454</v>
      </c>
      <c r="I41" s="58" t="s">
        <v>8</v>
      </c>
      <c r="J41" s="58">
        <f>IFERROR(H41*1000/0.505,"")</f>
        <v>165202.215157714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2.03027861277258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708661417322835" right="0.708661417322835" top="0.748031496062992" bottom="0.748031496062992" header="0.31496062992126" footer="0.31496062992126"/>
  <pageSetup paperSize="5" scale="75" orientation="landscap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6"/>
    </sheetView>
  </sheetViews>
  <sheetFormatPr defaultColWidth="8.88888888888889" defaultRowHeight="14.4"/>
  <cols>
    <col min="1" max="7" width="9.66666666666667" style="2" customWidth="1"/>
    <col min="8" max="8" width="11.2222222222222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[1]SUMMARY!$K$7</f>
        <v>1.34866312665121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v>35.5036987885716</v>
      </c>
      <c r="D6" s="21"/>
      <c r="E6" s="22"/>
      <c r="F6" s="20">
        <v>33.829049653109</v>
      </c>
      <c r="G6" s="21"/>
      <c r="H6" s="22"/>
      <c r="I6" s="20">
        <v>100.011518015696</v>
      </c>
      <c r="J6" s="21"/>
      <c r="K6" s="22"/>
      <c r="L6" s="20">
        <v>50.2007826337959</v>
      </c>
      <c r="M6" s="45"/>
      <c r="N6" s="46"/>
      <c r="O6" s="104"/>
      <c r="P6" s="105"/>
      <c r="Q6" s="108"/>
      <c r="R6" s="71"/>
      <c r="S6" s="72"/>
    </row>
    <row r="7" ht="13.95" customHeight="1" spans="1:19">
      <c r="A7" s="84">
        <v>1</v>
      </c>
      <c r="B7" s="24">
        <f>LOOKUP(A7+400,'[2]DCS Data'!$A:$A,'[2]DCS Data'!$E:$E)</f>
        <v>82.5349731445312</v>
      </c>
      <c r="C7" s="20">
        <f t="shared" ref="C7" si="0">IF(B7="","",$A$3*PI()/4*(157.5*2.54)^2*B7*2.54/1000000)</f>
        <v>35.5380542143134</v>
      </c>
      <c r="D7" s="21">
        <f>IF(C7="","",C7-C6)</f>
        <v>0.0343554257418006</v>
      </c>
      <c r="E7" s="25">
        <f>LOOKUP(A7+400,'[2]DCS Data'!$A:$A,'[2]DCS Data'!$F:$F)</f>
        <v>81.0798797607422</v>
      </c>
      <c r="F7" s="20">
        <f t="shared" ref="F7" si="1">IF(E7="","",$A$3*PI()/4*(157.5*2.54)^2*E7*2.54/1000000)</f>
        <v>34.9115175403457</v>
      </c>
      <c r="G7" s="21">
        <f>IF(F7="","",F7-F6)</f>
        <v>1.08246788723675</v>
      </c>
      <c r="H7" s="25">
        <f>LOOKUP(A7+400,'[2]DCS Data'!$A:$A,'[2]DCS Data'!$G:$G)</f>
        <v>251.67626953125</v>
      </c>
      <c r="I7" s="20">
        <f t="shared" ref="I7" si="2">IF(H7="","",$A$3*PI()/4*(186*2.54)^2*H7*2.54/1000000)</f>
        <v>151.134172134174</v>
      </c>
      <c r="J7" s="21">
        <f>IF(I7="","",I7-I6)</f>
        <v>51.1226541184789</v>
      </c>
      <c r="K7" s="25">
        <f>LOOKUP(A7+400,'[2]DCS Data'!$A:$A,'[2]DCS Data'!$H:$H)</f>
        <v>83.5677871704102</v>
      </c>
      <c r="L7" s="20">
        <f t="shared" ref="L7" si="3">IF(K7="","",$A$3*PI()/4*(186*2.54)^2*K7*2.54/1000000)</f>
        <v>50.183310308152</v>
      </c>
      <c r="M7" s="45">
        <f>IF(L7="","",L7-L6)</f>
        <v>-0.017472325643844</v>
      </c>
      <c r="N7" s="49">
        <f>IF(K7="","",LOOKUP(A7+400,[3]SBS!$A:$A,[3]SBS!$C:$C))</f>
        <v>0</v>
      </c>
      <c r="O7" s="50">
        <f>IF(N7="","",N7*$H$3)</f>
        <v>0</v>
      </c>
      <c r="P7" s="51">
        <f>IFERROR(D7+G7+J7+M7+N7,0)</f>
        <v>52.2220051058136</v>
      </c>
      <c r="Q7" s="73">
        <f>IF(P7="","",P7*$H$3)</f>
        <v>19.8443619402092</v>
      </c>
      <c r="R7" s="74">
        <f>LOOKUP(A7+400,'[2]DCS Data'!$A:$A,'[2]DCS Data'!$K:$K)</f>
        <v>24.0000002882216</v>
      </c>
      <c r="S7" s="75">
        <f>IFERROR(LOOKUP(A7+400,'[2]DCS Data'!$A:$A,'[2]DCS Data'!$J:$J)*3785.4*0.993*$A$3/1000000,0)</f>
        <v>53.4075425404749</v>
      </c>
    </row>
    <row r="8" ht="13.95" customHeight="1" spans="1:19">
      <c r="A8" s="84">
        <v>2</v>
      </c>
      <c r="B8" s="91">
        <v>82.4562683105469</v>
      </c>
      <c r="C8" s="92">
        <v>35.5041653481697</v>
      </c>
      <c r="D8" s="93">
        <v>-0.0338888661436627</v>
      </c>
      <c r="E8" s="94">
        <v>81.2587814331055</v>
      </c>
      <c r="F8" s="92">
        <v>34.9885493377675</v>
      </c>
      <c r="G8" s="93">
        <v>0.0770317974217321</v>
      </c>
      <c r="H8" s="94">
        <v>122.998237609863</v>
      </c>
      <c r="I8" s="92">
        <v>73.86169879962</v>
      </c>
      <c r="J8" s="93">
        <v>-77.2724733345544</v>
      </c>
      <c r="K8" s="94">
        <v>83.581298828125</v>
      </c>
      <c r="L8" s="92">
        <v>50.1914241967069</v>
      </c>
      <c r="M8" s="96">
        <v>0.00811388855491657</v>
      </c>
      <c r="N8" s="92">
        <v>126.262</v>
      </c>
      <c r="O8" s="97">
        <v>47.97956</v>
      </c>
      <c r="P8" s="98">
        <v>49.0407834852785</v>
      </c>
      <c r="Q8" s="99">
        <v>18.6354977244058</v>
      </c>
      <c r="R8" s="100">
        <v>24.0000002924601</v>
      </c>
      <c r="S8" s="101">
        <v>52.079193813342</v>
      </c>
    </row>
    <row r="9" ht="13.95" customHeight="1" spans="1:19">
      <c r="A9" s="84">
        <v>3</v>
      </c>
      <c r="B9" s="91">
        <v>82.1650848388672</v>
      </c>
      <c r="C9" s="92">
        <v>35.3787870556883</v>
      </c>
      <c r="D9" s="93">
        <v>-0.125378292481464</v>
      </c>
      <c r="E9" s="94">
        <v>81.1247863769531</v>
      </c>
      <c r="F9" s="92">
        <v>34.9308535103071</v>
      </c>
      <c r="G9" s="93">
        <v>-0.057695827460357</v>
      </c>
      <c r="H9" s="94">
        <v>205.183135986328</v>
      </c>
      <c r="I9" s="92">
        <v>123.214570253065</v>
      </c>
      <c r="J9" s="93">
        <v>49.3528714534447</v>
      </c>
      <c r="K9" s="94">
        <v>83.4723892211914</v>
      </c>
      <c r="L9" s="92">
        <v>50.1260228646226</v>
      </c>
      <c r="M9" s="96">
        <v>-0.0654013320843632</v>
      </c>
      <c r="N9" s="92">
        <v>0</v>
      </c>
      <c r="O9" s="97">
        <v>0</v>
      </c>
      <c r="P9" s="98">
        <v>49.1043960014185</v>
      </c>
      <c r="Q9" s="99">
        <v>18.659670480539</v>
      </c>
      <c r="R9" s="100">
        <v>24.0000002373589</v>
      </c>
      <c r="S9" s="101">
        <v>50.1209777940732</v>
      </c>
    </row>
    <row r="10" ht="13.95" customHeight="1" spans="1:19">
      <c r="A10" s="84">
        <v>4</v>
      </c>
      <c r="B10" s="91">
        <v>82.4891738891602</v>
      </c>
      <c r="C10" s="92">
        <v>35.5183338902091</v>
      </c>
      <c r="D10" s="93">
        <v>0.139546834520786</v>
      </c>
      <c r="E10" s="94">
        <v>80.8889083862305</v>
      </c>
      <c r="F10" s="92">
        <v>34.8292887492987</v>
      </c>
      <c r="G10" s="93">
        <v>-0.101564761008468</v>
      </c>
      <c r="H10" s="94">
        <v>255.920455932617</v>
      </c>
      <c r="I10" s="92">
        <v>153.682849446296</v>
      </c>
      <c r="J10" s="93">
        <v>30.4682791932316</v>
      </c>
      <c r="K10" s="94">
        <v>83.4181976318359</v>
      </c>
      <c r="L10" s="92">
        <v>50.0934802613444</v>
      </c>
      <c r="M10" s="96">
        <v>-0.0325426032781237</v>
      </c>
      <c r="N10" s="92">
        <v>17.713</v>
      </c>
      <c r="O10" s="97">
        <v>6.73094</v>
      </c>
      <c r="P10" s="98">
        <v>48.1867186634658</v>
      </c>
      <c r="Q10" s="99">
        <v>18.310953092117</v>
      </c>
      <c r="R10" s="100">
        <v>24.0000002204047</v>
      </c>
      <c r="S10" s="101">
        <v>49.7345495436377</v>
      </c>
    </row>
    <row r="11" ht="13.95" customHeight="1" spans="1:19">
      <c r="A11" s="84">
        <v>5</v>
      </c>
      <c r="B11" s="91">
        <v>145.273620605469</v>
      </c>
      <c r="C11" s="92">
        <v>62.5521716223982</v>
      </c>
      <c r="D11" s="93">
        <v>27.0338377321891</v>
      </c>
      <c r="E11" s="94">
        <v>80.761344909668</v>
      </c>
      <c r="F11" s="92">
        <v>34.7743622427145</v>
      </c>
      <c r="G11" s="93">
        <v>-0.0549265065841382</v>
      </c>
      <c r="H11" s="94">
        <v>187.948684692383</v>
      </c>
      <c r="I11" s="92">
        <v>112.865106104742</v>
      </c>
      <c r="J11" s="93">
        <v>-40.8177433415539</v>
      </c>
      <c r="K11" s="94">
        <v>83.3916931152344</v>
      </c>
      <c r="L11" s="92">
        <v>50.0775640282333</v>
      </c>
      <c r="M11" s="96">
        <v>-0.0159162331111133</v>
      </c>
      <c r="N11" s="92">
        <v>59.1</v>
      </c>
      <c r="O11" s="97">
        <v>22.458</v>
      </c>
      <c r="P11" s="98">
        <v>45.24525165094</v>
      </c>
      <c r="Q11" s="99">
        <v>17.1931956273572</v>
      </c>
      <c r="R11" s="100">
        <v>24.0000003433227</v>
      </c>
      <c r="S11" s="101">
        <v>50.1177910287895</v>
      </c>
    </row>
    <row r="12" ht="13.95" customHeight="1" spans="1:20">
      <c r="A12" s="84">
        <v>6</v>
      </c>
      <c r="B12" s="91">
        <v>40.6444396972656</v>
      </c>
      <c r="C12" s="92">
        <v>17.5007544855247</v>
      </c>
      <c r="D12" s="93">
        <v>-45.0514171368735</v>
      </c>
      <c r="E12" s="94">
        <v>105.587158203125</v>
      </c>
      <c r="F12" s="92">
        <v>45.4639046890703</v>
      </c>
      <c r="G12" s="93">
        <v>10.6895424463557</v>
      </c>
      <c r="H12" s="94">
        <v>122.199684143066</v>
      </c>
      <c r="I12" s="92">
        <v>73.3821592811187</v>
      </c>
      <c r="J12" s="93">
        <v>-39.4829468236236</v>
      </c>
      <c r="K12" s="94">
        <v>83.1939010620117</v>
      </c>
      <c r="L12" s="92">
        <v>49.9587878787211</v>
      </c>
      <c r="M12" s="96">
        <v>-0.118776149512222</v>
      </c>
      <c r="N12" s="92">
        <v>126.27</v>
      </c>
      <c r="O12" s="97">
        <v>47.9826</v>
      </c>
      <c r="P12" s="98">
        <v>52.3064023363464</v>
      </c>
      <c r="Q12" s="99">
        <v>19.8764328878116</v>
      </c>
      <c r="R12" s="100">
        <v>24.0000002500746</v>
      </c>
      <c r="S12" s="101">
        <v>53.6079225230599</v>
      </c>
      <c r="T12" s="89"/>
    </row>
    <row r="13" ht="13.95" customHeight="1" spans="1:19">
      <c r="A13" s="84">
        <v>7</v>
      </c>
      <c r="B13" s="91">
        <v>40.7352027893066</v>
      </c>
      <c r="C13" s="92">
        <v>17.5398354176765</v>
      </c>
      <c r="D13" s="93">
        <v>0.0390809321518084</v>
      </c>
      <c r="E13" s="94">
        <v>210.570663452148</v>
      </c>
      <c r="F13" s="92">
        <v>90.6678874251531</v>
      </c>
      <c r="G13" s="93">
        <v>45.2039827360828</v>
      </c>
      <c r="H13" s="94">
        <v>121.964706420898</v>
      </c>
      <c r="I13" s="92">
        <v>73.2410527573452</v>
      </c>
      <c r="J13" s="93">
        <v>-0.141106523773473</v>
      </c>
      <c r="K13" s="94">
        <v>83.1823959350586</v>
      </c>
      <c r="L13" s="92">
        <v>49.9518789323965</v>
      </c>
      <c r="M13" s="96">
        <v>-0.00690894632457884</v>
      </c>
      <c r="N13" s="92">
        <v>0</v>
      </c>
      <c r="O13" s="97">
        <v>0</v>
      </c>
      <c r="P13" s="98">
        <v>45.0950481981366</v>
      </c>
      <c r="Q13" s="99">
        <v>17.1361183152919</v>
      </c>
      <c r="R13" s="100">
        <v>23.9908352067735</v>
      </c>
      <c r="S13" s="101">
        <v>47.4779067997208</v>
      </c>
    </row>
    <row r="14" ht="13.95" customHeight="1" spans="1:19">
      <c r="A14" s="84">
        <v>8</v>
      </c>
      <c r="B14" s="91">
        <v>115.292488098145</v>
      </c>
      <c r="C14" s="92">
        <v>49.6428427420701</v>
      </c>
      <c r="D14" s="93">
        <v>32.1030073243936</v>
      </c>
      <c r="E14" s="94">
        <v>121.315979003906</v>
      </c>
      <c r="F14" s="92">
        <v>52.2364480733946</v>
      </c>
      <c r="G14" s="93">
        <v>-38.4314393517585</v>
      </c>
      <c r="H14" s="94">
        <v>88.260856628418</v>
      </c>
      <c r="I14" s="92">
        <v>53.0015464836374</v>
      </c>
      <c r="J14" s="93">
        <v>-20.2395062737078</v>
      </c>
      <c r="K14" s="94">
        <v>83.1917495727539</v>
      </c>
      <c r="L14" s="92">
        <v>49.9574958874323</v>
      </c>
      <c r="M14" s="96">
        <v>0.00561695503576942</v>
      </c>
      <c r="N14" s="92">
        <v>74.583</v>
      </c>
      <c r="O14" s="97">
        <v>28.34154</v>
      </c>
      <c r="P14" s="98">
        <v>48.0206786539631</v>
      </c>
      <c r="Q14" s="99">
        <v>18.247857888506</v>
      </c>
      <c r="R14" s="100">
        <v>24.0000002882216</v>
      </c>
      <c r="S14" s="101">
        <v>49.7657151507109</v>
      </c>
    </row>
    <row r="15" ht="13.95" customHeight="1" spans="1:19">
      <c r="A15" s="84">
        <v>9</v>
      </c>
      <c r="B15" s="91">
        <v>103.019905090332</v>
      </c>
      <c r="C15" s="92">
        <v>44.3584923186738</v>
      </c>
      <c r="D15" s="93">
        <v>-5.28435042339625</v>
      </c>
      <c r="E15" s="94">
        <v>85.1155853271484</v>
      </c>
      <c r="F15" s="92">
        <v>36.6492187565417</v>
      </c>
      <c r="G15" s="93">
        <v>-15.5872293168529</v>
      </c>
      <c r="H15" s="94">
        <v>88.3602142333984</v>
      </c>
      <c r="I15" s="92">
        <v>53.0612117409218</v>
      </c>
      <c r="J15" s="93">
        <v>0.0596652572843936</v>
      </c>
      <c r="K15" s="94">
        <v>83.4093933105469</v>
      </c>
      <c r="L15" s="92">
        <v>50.088193176425</v>
      </c>
      <c r="M15" s="96">
        <v>0.130697288992685</v>
      </c>
      <c r="N15" s="92">
        <v>67.974</v>
      </c>
      <c r="O15" s="97">
        <v>25.83012</v>
      </c>
      <c r="P15" s="98">
        <v>47.2927828060279</v>
      </c>
      <c r="Q15" s="99">
        <v>17.9712574662906</v>
      </c>
      <c r="R15" s="100">
        <v>24.0000002924601</v>
      </c>
      <c r="S15" s="101">
        <v>50.1671125759226</v>
      </c>
    </row>
    <row r="16" ht="13.95" customHeight="1" spans="1:19">
      <c r="A16" s="84">
        <v>10</v>
      </c>
      <c r="B16" s="91">
        <v>65.2937850952148</v>
      </c>
      <c r="C16" s="92">
        <v>28.114313074387</v>
      </c>
      <c r="D16" s="93">
        <v>-16.2441792442869</v>
      </c>
      <c r="E16" s="94">
        <v>60.3496627807617</v>
      </c>
      <c r="F16" s="92">
        <v>25.9854641736241</v>
      </c>
      <c r="G16" s="93">
        <v>-10.6637545829176</v>
      </c>
      <c r="H16" s="94">
        <v>66.8525466918945</v>
      </c>
      <c r="I16" s="92">
        <v>40.1456375611375</v>
      </c>
      <c r="J16" s="93">
        <v>-12.9155741797843</v>
      </c>
      <c r="K16" s="94">
        <v>83.2792434692383</v>
      </c>
      <c r="L16" s="92">
        <v>50.0100368665106</v>
      </c>
      <c r="M16" s="96">
        <v>-0.0781563099143412</v>
      </c>
      <c r="N16" s="92">
        <v>86.231</v>
      </c>
      <c r="O16" s="97">
        <v>32.76778</v>
      </c>
      <c r="P16" s="98">
        <v>46.3293356830969</v>
      </c>
      <c r="Q16" s="99">
        <v>17.6051475595768</v>
      </c>
      <c r="R16" s="100">
        <v>24.0000002797445</v>
      </c>
      <c r="S16" s="101">
        <v>48.4743928254473</v>
      </c>
    </row>
    <row r="17" ht="13.95" customHeight="1" spans="1:19">
      <c r="A17" s="84">
        <v>11</v>
      </c>
      <c r="B17" s="91">
        <v>88.0092163085937</v>
      </c>
      <c r="C17" s="92">
        <v>37.8951634849024</v>
      </c>
      <c r="D17" s="93">
        <v>9.78085041051541</v>
      </c>
      <c r="E17" s="94">
        <v>174.722305297852</v>
      </c>
      <c r="F17" s="92">
        <v>75.232238184066</v>
      </c>
      <c r="G17" s="93">
        <v>49.246774010442</v>
      </c>
      <c r="H17" s="94">
        <v>66.9062957763672</v>
      </c>
      <c r="I17" s="92">
        <v>40.1779144357109</v>
      </c>
      <c r="J17" s="93">
        <v>0.0322768745733271</v>
      </c>
      <c r="K17" s="94">
        <v>67.1942977905273</v>
      </c>
      <c r="L17" s="92">
        <v>40.3508625887653</v>
      </c>
      <c r="M17" s="96">
        <v>-9.6591742777453</v>
      </c>
      <c r="N17" s="92">
        <v>0</v>
      </c>
      <c r="O17" s="97">
        <v>0</v>
      </c>
      <c r="P17" s="98">
        <v>49.4007270177854</v>
      </c>
      <c r="Q17" s="99">
        <v>18.7722762667585</v>
      </c>
      <c r="R17" s="100">
        <v>24.000000245836</v>
      </c>
      <c r="S17" s="101">
        <v>51.5787335014029</v>
      </c>
    </row>
    <row r="18" ht="13.95" customHeight="1" spans="1:19">
      <c r="A18" s="84">
        <v>12</v>
      </c>
      <c r="B18" s="91">
        <v>88.0772171020508</v>
      </c>
      <c r="C18" s="92">
        <v>37.9244433864086</v>
      </c>
      <c r="D18" s="93">
        <v>0.0292799015062428</v>
      </c>
      <c r="E18" s="94">
        <v>158.811965942383</v>
      </c>
      <c r="F18" s="92">
        <v>68.3815362205162</v>
      </c>
      <c r="G18" s="93">
        <v>-6.85070196354984</v>
      </c>
      <c r="H18" s="94">
        <v>66.7854766845703</v>
      </c>
      <c r="I18" s="92">
        <v>40.1053613362441</v>
      </c>
      <c r="J18" s="93">
        <v>-0.0725530994667523</v>
      </c>
      <c r="K18" s="94">
        <v>126.248641967773</v>
      </c>
      <c r="L18" s="92">
        <v>75.8135998376043</v>
      </c>
      <c r="M18" s="96">
        <v>35.462737248839</v>
      </c>
      <c r="N18" s="92">
        <v>20.026</v>
      </c>
      <c r="O18" s="97">
        <v>7.60988</v>
      </c>
      <c r="P18" s="98">
        <v>48.5947620873286</v>
      </c>
      <c r="Q18" s="99">
        <v>18.4660095931849</v>
      </c>
      <c r="R18" s="100">
        <v>24.0000002585517</v>
      </c>
      <c r="S18" s="101">
        <v>50.3385032758453</v>
      </c>
    </row>
    <row r="19" ht="13.95" customHeight="1" spans="1:19">
      <c r="A19" s="84">
        <v>13</v>
      </c>
      <c r="B19" s="91">
        <v>87.4917678833008</v>
      </c>
      <c r="C19" s="92">
        <v>37.6723596298751</v>
      </c>
      <c r="D19" s="93">
        <v>-0.252083756533501</v>
      </c>
      <c r="E19" s="94">
        <v>77.1707382202148</v>
      </c>
      <c r="F19" s="92">
        <v>33.2283124854969</v>
      </c>
      <c r="G19" s="93">
        <v>-35.1532237350193</v>
      </c>
      <c r="H19" s="94">
        <v>67.0112152099609</v>
      </c>
      <c r="I19" s="92">
        <v>40.2409196279227</v>
      </c>
      <c r="J19" s="93">
        <v>0.135558291678613</v>
      </c>
      <c r="K19" s="94">
        <v>208.16291809082</v>
      </c>
      <c r="L19" s="92">
        <v>125.003959861952</v>
      </c>
      <c r="M19" s="96">
        <v>49.1903600243473</v>
      </c>
      <c r="N19" s="92">
        <v>35.047</v>
      </c>
      <c r="O19" s="97">
        <v>13.31786</v>
      </c>
      <c r="P19" s="98">
        <v>48.9676108244732</v>
      </c>
      <c r="Q19" s="99">
        <v>18.6076921132998</v>
      </c>
      <c r="R19" s="100">
        <v>24.000000199212</v>
      </c>
      <c r="S19" s="101">
        <v>50.2723833681004</v>
      </c>
    </row>
    <row r="20" ht="13.95" customHeight="1" spans="1:19">
      <c r="A20" s="84">
        <v>14</v>
      </c>
      <c r="B20" s="91">
        <v>87.8196029663086</v>
      </c>
      <c r="C20" s="92">
        <v>37.8135194377651</v>
      </c>
      <c r="D20" s="93">
        <v>0.14115980788997</v>
      </c>
      <c r="E20" s="94">
        <v>80.9084854125977</v>
      </c>
      <c r="F20" s="92">
        <v>34.8377182598187</v>
      </c>
      <c r="G20" s="93">
        <v>1.60940577432174</v>
      </c>
      <c r="H20" s="94">
        <v>66.8987426757812</v>
      </c>
      <c r="I20" s="92">
        <v>40.1733787216118</v>
      </c>
      <c r="J20" s="93">
        <v>-0.0675409063108816</v>
      </c>
      <c r="K20" s="94">
        <v>222.340225219727</v>
      </c>
      <c r="L20" s="92">
        <v>133.517577693342</v>
      </c>
      <c r="M20" s="96">
        <v>8.51361783139083</v>
      </c>
      <c r="N20" s="92">
        <v>40.031</v>
      </c>
      <c r="O20" s="97">
        <v>15.21178</v>
      </c>
      <c r="P20" s="98">
        <v>50.2276425072917</v>
      </c>
      <c r="Q20" s="99">
        <v>19.0865041527708</v>
      </c>
      <c r="R20" s="100">
        <v>23.9952769427829</v>
      </c>
      <c r="S20" s="101">
        <v>52.6133859322613</v>
      </c>
    </row>
    <row r="21" ht="13.95" customHeight="1" spans="1:19">
      <c r="A21" s="84">
        <v>15</v>
      </c>
      <c r="B21" s="91">
        <v>87.7430648803711</v>
      </c>
      <c r="C21" s="92">
        <v>37.7805635338146</v>
      </c>
      <c r="D21" s="93">
        <v>-0.0329559039504872</v>
      </c>
      <c r="E21" s="94">
        <v>80.88720703125</v>
      </c>
      <c r="F21" s="92">
        <v>34.8285561768723</v>
      </c>
      <c r="G21" s="93">
        <v>-0.00916208294635368</v>
      </c>
      <c r="H21" s="94">
        <v>66.7564315795898</v>
      </c>
      <c r="I21" s="92">
        <v>40.0879194538451</v>
      </c>
      <c r="J21" s="93">
        <v>-0.0854592677666943</v>
      </c>
      <c r="K21" s="94">
        <v>179.428359985352</v>
      </c>
      <c r="L21" s="92">
        <v>107.748564035401</v>
      </c>
      <c r="M21" s="96">
        <v>-25.7690136579414</v>
      </c>
      <c r="N21" s="92">
        <v>72.084</v>
      </c>
      <c r="O21" s="97">
        <v>27.39192</v>
      </c>
      <c r="P21" s="98">
        <v>46.1874090873951</v>
      </c>
      <c r="Q21" s="99">
        <v>17.5512154532101</v>
      </c>
      <c r="R21" s="100">
        <v>24.0000003051758</v>
      </c>
      <c r="S21" s="101">
        <v>49.2444083145398</v>
      </c>
    </row>
    <row r="22" ht="13.95" customHeight="1" spans="1:19">
      <c r="A22" s="84">
        <v>16</v>
      </c>
      <c r="B22" s="91">
        <v>87.80517578125</v>
      </c>
      <c r="C22" s="92">
        <v>37.8073073549929</v>
      </c>
      <c r="D22" s="93">
        <v>0.0267438211783215</v>
      </c>
      <c r="E22" s="94">
        <v>80.9388427734375</v>
      </c>
      <c r="F22" s="92">
        <v>34.8507895857576</v>
      </c>
      <c r="G22" s="93">
        <v>0.0222334088852492</v>
      </c>
      <c r="H22" s="94">
        <v>66.7992858886719</v>
      </c>
      <c r="I22" s="92">
        <v>40.1136539044453</v>
      </c>
      <c r="J22" s="93">
        <v>0.0257344506002042</v>
      </c>
      <c r="K22" s="94">
        <v>84.0435256958008</v>
      </c>
      <c r="L22" s="92">
        <v>50.4689961549788</v>
      </c>
      <c r="M22" s="96">
        <v>-57.2795678804222</v>
      </c>
      <c r="N22" s="92">
        <v>100.103</v>
      </c>
      <c r="O22" s="97">
        <v>38.03914</v>
      </c>
      <c r="P22" s="98">
        <v>42.8981438002415</v>
      </c>
      <c r="Q22" s="99">
        <v>16.3012946440918</v>
      </c>
      <c r="R22" s="100">
        <v>24.0000002500746</v>
      </c>
      <c r="S22" s="101">
        <v>45.758211707543</v>
      </c>
    </row>
    <row r="23" ht="13.95" customHeight="1" spans="1:19">
      <c r="A23" s="84">
        <v>17</v>
      </c>
      <c r="B23" s="91">
        <v>87.8612899780273</v>
      </c>
      <c r="C23" s="92">
        <v>37.8314691047493</v>
      </c>
      <c r="D23" s="93">
        <v>0.0241617497563595</v>
      </c>
      <c r="E23" s="94">
        <v>80.7575988769531</v>
      </c>
      <c r="F23" s="92">
        <v>34.7727492693453</v>
      </c>
      <c r="G23" s="93">
        <v>-0.0780403164122418</v>
      </c>
      <c r="H23" s="94">
        <v>66.6860580444336</v>
      </c>
      <c r="I23" s="92">
        <v>40.0456594267246</v>
      </c>
      <c r="J23" s="93">
        <v>-0.0679944777207737</v>
      </c>
      <c r="K23" s="94">
        <v>155.993942260742</v>
      </c>
      <c r="L23" s="92">
        <v>93.6759566781329</v>
      </c>
      <c r="M23" s="96">
        <v>43.2069605231541</v>
      </c>
      <c r="N23" s="92">
        <v>0</v>
      </c>
      <c r="O23" s="97">
        <v>0</v>
      </c>
      <c r="P23" s="98">
        <v>43.0850874787774</v>
      </c>
      <c r="Q23" s="99">
        <v>16.3723332419354</v>
      </c>
      <c r="R23" s="100">
        <v>24.0000002627903</v>
      </c>
      <c r="S23" s="101">
        <v>44.5878438755138</v>
      </c>
    </row>
    <row r="24" ht="13.95" customHeight="1" spans="1:19">
      <c r="A24" s="84">
        <v>18</v>
      </c>
      <c r="B24" s="91">
        <v>87.7216567993164</v>
      </c>
      <c r="C24" s="92">
        <v>37.7713456045398</v>
      </c>
      <c r="D24" s="93">
        <v>-0.0601235002095066</v>
      </c>
      <c r="E24" s="94">
        <v>80.7779846191406</v>
      </c>
      <c r="F24" s="92">
        <v>34.7815269981487</v>
      </c>
      <c r="G24" s="93">
        <v>0.00877772880340189</v>
      </c>
      <c r="H24" s="94">
        <v>66.6842041015625</v>
      </c>
      <c r="I24" s="92">
        <v>40.0445461150821</v>
      </c>
      <c r="J24" s="93">
        <v>-0.00111331164249151</v>
      </c>
      <c r="K24" s="94">
        <v>81.5604248046875</v>
      </c>
      <c r="L24" s="92">
        <v>48.9778686911023</v>
      </c>
      <c r="M24" s="96">
        <v>-44.6980879870306</v>
      </c>
      <c r="N24" s="92">
        <v>86.229</v>
      </c>
      <c r="O24" s="97">
        <v>32.76702</v>
      </c>
      <c r="P24" s="98">
        <v>41.4784529299208</v>
      </c>
      <c r="Q24" s="99">
        <v>15.7618121133699</v>
      </c>
      <c r="R24" s="100">
        <v>24.0000003178914</v>
      </c>
      <c r="S24" s="101">
        <v>43.1173002273044</v>
      </c>
    </row>
    <row r="25" ht="13.95" customHeight="1" spans="1:19">
      <c r="A25" s="84">
        <v>19</v>
      </c>
      <c r="B25" s="91">
        <v>87.4201507568359</v>
      </c>
      <c r="C25" s="92">
        <v>37.6415226013282</v>
      </c>
      <c r="D25" s="93">
        <v>-0.129823003211627</v>
      </c>
      <c r="E25" s="94">
        <v>80.807731628418</v>
      </c>
      <c r="F25" s="92">
        <v>34.794335517836</v>
      </c>
      <c r="G25" s="93">
        <v>0.0128085196872831</v>
      </c>
      <c r="H25" s="94">
        <v>66.7259521484375</v>
      </c>
      <c r="I25" s="92">
        <v>40.0696162439203</v>
      </c>
      <c r="J25" s="93">
        <v>0.0250701288382231</v>
      </c>
      <c r="K25" s="94">
        <v>155.875305175781</v>
      </c>
      <c r="L25" s="92">
        <v>93.6047138960725</v>
      </c>
      <c r="M25" s="96">
        <v>44.6268452049702</v>
      </c>
      <c r="N25" s="92">
        <v>0</v>
      </c>
      <c r="O25" s="97">
        <v>0</v>
      </c>
      <c r="P25" s="98">
        <v>44.5349008502841</v>
      </c>
      <c r="Q25" s="99">
        <v>16.923262323108</v>
      </c>
      <c r="R25" s="100">
        <v>24.0000002246433</v>
      </c>
      <c r="S25" s="101">
        <v>46.4500004600204</v>
      </c>
    </row>
    <row r="26" ht="13.95" customHeight="1" spans="1:19">
      <c r="A26" s="84">
        <v>20</v>
      </c>
      <c r="B26" s="91">
        <v>87.6508026123047</v>
      </c>
      <c r="C26" s="92">
        <v>37.7408370838073</v>
      </c>
      <c r="D26" s="93">
        <v>0.0993144824791656</v>
      </c>
      <c r="E26" s="94">
        <v>80.9141998291016</v>
      </c>
      <c r="F26" s="92">
        <v>34.8401787833493</v>
      </c>
      <c r="G26" s="93">
        <v>0.0458432655132555</v>
      </c>
      <c r="H26" s="94">
        <v>66.6960754394531</v>
      </c>
      <c r="I26" s="92">
        <v>40.0516749748175</v>
      </c>
      <c r="J26" s="93">
        <v>-0.017941269102792</v>
      </c>
      <c r="K26" s="94">
        <v>217.149841308594</v>
      </c>
      <c r="L26" s="92">
        <v>130.400699105907</v>
      </c>
      <c r="M26" s="96">
        <v>36.7959852098344</v>
      </c>
      <c r="N26" s="92">
        <v>15.718</v>
      </c>
      <c r="O26" s="97">
        <v>5.97284</v>
      </c>
      <c r="P26" s="98">
        <v>52.6412016887241</v>
      </c>
      <c r="Q26" s="99">
        <v>20.0036566417151</v>
      </c>
      <c r="R26" s="100">
        <v>24.0000002712674</v>
      </c>
      <c r="S26" s="101">
        <v>54.1002481481843</v>
      </c>
    </row>
    <row r="27" ht="13.95" customHeight="1" spans="1:19">
      <c r="A27" s="84">
        <v>21</v>
      </c>
      <c r="B27" s="91">
        <v>87.7937774658203</v>
      </c>
      <c r="C27" s="92">
        <v>37.8023994482443</v>
      </c>
      <c r="D27" s="93">
        <v>0.0615623644369947</v>
      </c>
      <c r="E27" s="94">
        <v>81.0538711547852</v>
      </c>
      <c r="F27" s="92">
        <v>34.9003187089495</v>
      </c>
      <c r="G27" s="93">
        <v>0.0601399256002253</v>
      </c>
      <c r="H27" s="94">
        <v>66.6806030273437</v>
      </c>
      <c r="I27" s="92">
        <v>40.0423836332086</v>
      </c>
      <c r="J27" s="93">
        <v>-0.00929134160890044</v>
      </c>
      <c r="K27" s="94">
        <v>196.435028076172</v>
      </c>
      <c r="L27" s="92">
        <v>117.961242042167</v>
      </c>
      <c r="M27" s="96">
        <v>-12.4394570637395</v>
      </c>
      <c r="N27" s="92">
        <v>60.06</v>
      </c>
      <c r="O27" s="97">
        <v>22.8228</v>
      </c>
      <c r="P27" s="98">
        <v>47.7329538846888</v>
      </c>
      <c r="Q27" s="99">
        <v>18.1385224761817</v>
      </c>
      <c r="R27" s="100">
        <v>23.3586139127943</v>
      </c>
      <c r="S27" s="101">
        <v>50.1686141208729</v>
      </c>
    </row>
    <row r="28" ht="13.95" customHeight="1" spans="1:19">
      <c r="A28" s="84">
        <v>22</v>
      </c>
      <c r="B28" s="91">
        <v>150.063751220703</v>
      </c>
      <c r="C28" s="92">
        <v>64.6147145058828</v>
      </c>
      <c r="D28" s="93">
        <v>26.8123150576384</v>
      </c>
      <c r="E28" s="94">
        <v>80.8911437988281</v>
      </c>
      <c r="F28" s="92">
        <v>34.8302512771951</v>
      </c>
      <c r="G28" s="93">
        <v>-0.0700674317543672</v>
      </c>
      <c r="H28" s="94">
        <v>66.690185546875</v>
      </c>
      <c r="I28" s="92">
        <v>40.0481380341261</v>
      </c>
      <c r="J28" s="93">
        <v>0.00575440091753876</v>
      </c>
      <c r="K28" s="94">
        <v>165.556533813477</v>
      </c>
      <c r="L28" s="92">
        <v>99.4183906409039</v>
      </c>
      <c r="M28" s="96">
        <v>-18.5428514012635</v>
      </c>
      <c r="N28" s="92">
        <v>37.234</v>
      </c>
      <c r="O28" s="97">
        <v>14.14892</v>
      </c>
      <c r="P28" s="98">
        <v>45.4391506255381</v>
      </c>
      <c r="Q28" s="99">
        <v>17.2668772377045</v>
      </c>
      <c r="R28" s="100">
        <v>24.000000283983</v>
      </c>
      <c r="S28" s="101">
        <v>49.8789391691337</v>
      </c>
    </row>
    <row r="29" ht="13.95" customHeight="1" spans="1:19">
      <c r="A29" s="84">
        <v>23</v>
      </c>
      <c r="B29" s="91">
        <v>54.9950828552246</v>
      </c>
      <c r="C29" s="92">
        <v>23.6798797112001</v>
      </c>
      <c r="D29" s="93">
        <v>-40.9348347946827</v>
      </c>
      <c r="E29" s="94">
        <v>90.777214050293</v>
      </c>
      <c r="F29" s="92">
        <v>39.0870128314496</v>
      </c>
      <c r="G29" s="93">
        <v>4.2567615542545</v>
      </c>
      <c r="H29" s="94">
        <v>66.5659790039062</v>
      </c>
      <c r="I29" s="92">
        <v>39.9735507356089</v>
      </c>
      <c r="J29" s="93">
        <v>-0.0745872985172227</v>
      </c>
      <c r="K29" s="94">
        <v>165.419174194336</v>
      </c>
      <c r="L29" s="92">
        <v>99.3359047857133</v>
      </c>
      <c r="M29" s="96">
        <v>-0.0824858551906686</v>
      </c>
      <c r="N29" s="92">
        <v>86.224</v>
      </c>
      <c r="O29" s="97">
        <v>32.76512</v>
      </c>
      <c r="P29" s="98">
        <v>49.3888536058639</v>
      </c>
      <c r="Q29" s="99">
        <v>18.7677643702283</v>
      </c>
      <c r="R29" s="100">
        <v>24.0000002204047</v>
      </c>
      <c r="S29" s="101">
        <v>49.3610326051602</v>
      </c>
    </row>
    <row r="30" ht="13.95" customHeight="1" spans="1:19">
      <c r="A30" s="84">
        <v>24</v>
      </c>
      <c r="B30" s="91">
        <v>157.155517578125</v>
      </c>
      <c r="C30" s="92">
        <v>67.6682997641461</v>
      </c>
      <c r="D30" s="93">
        <v>43.988420052946</v>
      </c>
      <c r="E30" s="94">
        <v>111.916618347168</v>
      </c>
      <c r="F30" s="92">
        <v>48.1892547943212</v>
      </c>
      <c r="G30" s="93">
        <v>9.10224196287161</v>
      </c>
      <c r="H30" s="94">
        <v>66.5628433227539</v>
      </c>
      <c r="I30" s="92">
        <v>39.9716677270284</v>
      </c>
      <c r="J30" s="93">
        <v>-0.00188300858049928</v>
      </c>
      <c r="K30" s="94">
        <v>98.8019561767578</v>
      </c>
      <c r="L30" s="92">
        <v>59.3315844987013</v>
      </c>
      <c r="M30" s="96">
        <v>-40.004320287012</v>
      </c>
      <c r="N30" s="92">
        <v>40.043</v>
      </c>
      <c r="O30" s="97">
        <v>15.21634</v>
      </c>
      <c r="P30" s="98">
        <v>53.1274587202251</v>
      </c>
      <c r="Q30" s="99">
        <v>20.1884343136856</v>
      </c>
      <c r="R30" s="100">
        <v>24.0000003772312</v>
      </c>
      <c r="S30" s="101">
        <v>54.7632290593006</v>
      </c>
    </row>
    <row r="31" ht="13.95" customHeight="1" spans="1:19">
      <c r="A31" s="84">
        <v>25</v>
      </c>
      <c r="B31" s="91">
        <v>287.828582763672</v>
      </c>
      <c r="C31" s="92">
        <v>123.933738498613</v>
      </c>
      <c r="D31" s="93">
        <v>56.2654387344667</v>
      </c>
      <c r="E31" s="94">
        <v>113.687965393066</v>
      </c>
      <c r="F31" s="92">
        <v>48.9519645275548</v>
      </c>
      <c r="G31" s="93">
        <v>0.762709733233535</v>
      </c>
      <c r="H31" s="94">
        <v>66.6206512451172</v>
      </c>
      <c r="I31" s="92">
        <v>40.0063819752388</v>
      </c>
      <c r="J31" s="93">
        <v>0.0347142482103848</v>
      </c>
      <c r="K31" s="94">
        <v>98.7439880371094</v>
      </c>
      <c r="L31" s="92">
        <v>59.2967740383736</v>
      </c>
      <c r="M31" s="96">
        <v>-0.034810460327634</v>
      </c>
      <c r="N31" s="92">
        <v>0</v>
      </c>
      <c r="O31" s="97">
        <v>0</v>
      </c>
      <c r="P31" s="98">
        <v>57.028052255583</v>
      </c>
      <c r="Q31" s="99">
        <v>21.6706598571215</v>
      </c>
      <c r="R31" s="100">
        <v>24.0000002543132</v>
      </c>
      <c r="S31" s="101">
        <v>57.4316062305992</v>
      </c>
    </row>
    <row r="32" ht="13.95" customHeight="1" spans="1:19">
      <c r="A32" s="84">
        <v>26</v>
      </c>
      <c r="B32" s="91">
        <v>285.969360351563</v>
      </c>
      <c r="C32" s="92">
        <v>123.133191235305</v>
      </c>
      <c r="D32" s="93">
        <v>-0.800547263307493</v>
      </c>
      <c r="E32" s="94">
        <v>191.478866577148</v>
      </c>
      <c r="F32" s="92">
        <v>82.4473078751449</v>
      </c>
      <c r="G32" s="93">
        <v>33.4953433475901</v>
      </c>
      <c r="H32" s="94">
        <v>66.5137481689453</v>
      </c>
      <c r="I32" s="92">
        <v>39.9421855853848</v>
      </c>
      <c r="J32" s="93">
        <v>-0.0641963898540183</v>
      </c>
      <c r="K32" s="94">
        <v>98.8575820922852</v>
      </c>
      <c r="L32" s="92">
        <v>59.3649884295053</v>
      </c>
      <c r="M32" s="96">
        <v>0.0682143911316331</v>
      </c>
      <c r="N32" s="92">
        <v>20.021</v>
      </c>
      <c r="O32" s="97">
        <v>7.60798</v>
      </c>
      <c r="P32" s="98">
        <v>52.7198140855603</v>
      </c>
      <c r="Q32" s="99">
        <v>20.0335293525129</v>
      </c>
      <c r="R32" s="100">
        <v>24.000000283983</v>
      </c>
      <c r="S32" s="101">
        <v>56.1540053777342</v>
      </c>
    </row>
    <row r="33" ht="13.95" customHeight="1" spans="1:19">
      <c r="A33" s="84">
        <v>27</v>
      </c>
      <c r="B33" s="91">
        <v>196.205261230469</v>
      </c>
      <c r="C33" s="92">
        <v>84.4824072158063</v>
      </c>
      <c r="D33" s="93">
        <v>-38.650784019499</v>
      </c>
      <c r="E33" s="94">
        <v>295.385681152344</v>
      </c>
      <c r="F33" s="92">
        <v>127.187687243095</v>
      </c>
      <c r="G33" s="93">
        <v>44.7403793679501</v>
      </c>
      <c r="H33" s="94">
        <v>75.9390029907227</v>
      </c>
      <c r="I33" s="92">
        <v>45.6021474375533</v>
      </c>
      <c r="J33" s="93">
        <v>5.65996185216851</v>
      </c>
      <c r="K33" s="94">
        <v>99.2349548339844</v>
      </c>
      <c r="L33" s="92">
        <v>59.5916046178688</v>
      </c>
      <c r="M33" s="96">
        <v>0.226616188363494</v>
      </c>
      <c r="N33" s="92">
        <v>37.039</v>
      </c>
      <c r="O33" s="97">
        <v>14.07482</v>
      </c>
      <c r="P33" s="98">
        <v>49.015173388983</v>
      </c>
      <c r="Q33" s="99">
        <v>18.6257658878136</v>
      </c>
      <c r="R33" s="100">
        <v>24.0000001398722</v>
      </c>
      <c r="S33" s="101">
        <v>51.7876090076696</v>
      </c>
    </row>
    <row r="34" ht="13.95" customHeight="1" spans="1:19">
      <c r="A34" s="84">
        <v>28</v>
      </c>
      <c r="B34" s="91">
        <v>87.3011627197266</v>
      </c>
      <c r="C34" s="92">
        <v>37.590288522579</v>
      </c>
      <c r="D34" s="93">
        <v>-46.8921186932273</v>
      </c>
      <c r="E34" s="94">
        <v>93.4965362548828</v>
      </c>
      <c r="F34" s="92">
        <v>40.2579033794319</v>
      </c>
      <c r="G34" s="93">
        <v>-86.9297838636631</v>
      </c>
      <c r="H34" s="94">
        <v>153.428924560547</v>
      </c>
      <c r="I34" s="92">
        <v>92.1356373331643</v>
      </c>
      <c r="J34" s="93">
        <v>46.533489895611</v>
      </c>
      <c r="K34" s="94">
        <v>98.9525375366211</v>
      </c>
      <c r="L34" s="92">
        <v>59.4220101443299</v>
      </c>
      <c r="M34" s="96">
        <v>-0.169594473538844</v>
      </c>
      <c r="N34" s="92">
        <v>136.723</v>
      </c>
      <c r="O34" s="97">
        <v>51.95474</v>
      </c>
      <c r="P34" s="98">
        <v>49.2649928651818</v>
      </c>
      <c r="Q34" s="99">
        <v>18.7206972887691</v>
      </c>
      <c r="R34" s="100">
        <v>23.9958358425564</v>
      </c>
      <c r="S34" s="101">
        <v>50.7527318145065</v>
      </c>
    </row>
    <row r="35" ht="13.95" customHeight="1" spans="1:19">
      <c r="A35" s="84">
        <v>29</v>
      </c>
      <c r="B35" s="91">
        <v>87.159294128418</v>
      </c>
      <c r="C35" s="92">
        <v>37.529202494473</v>
      </c>
      <c r="D35" s="93">
        <v>-0.0610860281059757</v>
      </c>
      <c r="E35" s="94">
        <v>93.4531173706055</v>
      </c>
      <c r="F35" s="92">
        <v>40.2392079997088</v>
      </c>
      <c r="G35" s="93">
        <v>-0.0186953797231055</v>
      </c>
      <c r="H35" s="94">
        <v>166.291427612305</v>
      </c>
      <c r="I35" s="92">
        <v>99.8597018781504</v>
      </c>
      <c r="J35" s="93">
        <v>7.72406454498616</v>
      </c>
      <c r="K35" s="94">
        <v>98.7102355957031</v>
      </c>
      <c r="L35" s="92">
        <v>59.2765053523392</v>
      </c>
      <c r="M35" s="96">
        <v>-0.145504791990696</v>
      </c>
      <c r="N35" s="92">
        <v>40.036</v>
      </c>
      <c r="O35" s="97">
        <v>15.21368</v>
      </c>
      <c r="P35" s="98">
        <v>47.5347783451664</v>
      </c>
      <c r="Q35" s="99">
        <v>18.0632157711632</v>
      </c>
      <c r="R35" s="100">
        <v>24.0000002670288</v>
      </c>
      <c r="S35" s="101">
        <v>49.8254967173225</v>
      </c>
    </row>
    <row r="36" ht="13.95" customHeight="1" spans="1:19">
      <c r="A36" s="84">
        <v>30</v>
      </c>
      <c r="B36" s="91">
        <v>86.933235168457</v>
      </c>
      <c r="C36" s="92">
        <v>37.4318656290371</v>
      </c>
      <c r="D36" s="93">
        <v>-0.097336865435885</v>
      </c>
      <c r="E36" s="94">
        <v>93.7686920166016</v>
      </c>
      <c r="F36" s="92">
        <v>40.3750886870198</v>
      </c>
      <c r="G36" s="93">
        <v>0.135880687310973</v>
      </c>
      <c r="H36" s="94">
        <v>217.306182861328</v>
      </c>
      <c r="I36" s="92">
        <v>130.494583806227</v>
      </c>
      <c r="J36" s="93">
        <v>30.6348819280768</v>
      </c>
      <c r="K36" s="94">
        <v>62.3576812744141</v>
      </c>
      <c r="L36" s="92">
        <v>37.4464249377516</v>
      </c>
      <c r="M36" s="96">
        <v>-21.8300804145877</v>
      </c>
      <c r="N36" s="92">
        <v>40.037</v>
      </c>
      <c r="O36" s="97">
        <v>15.21406</v>
      </c>
      <c r="P36" s="98">
        <v>48.8803453353642</v>
      </c>
      <c r="Q36" s="99">
        <v>18.5745312274384</v>
      </c>
      <c r="R36" s="100">
        <v>24.0000003051758</v>
      </c>
      <c r="S36" s="101">
        <v>50.9966903489685</v>
      </c>
    </row>
    <row r="37" ht="13.95" customHeight="1" spans="1:19">
      <c r="A37" s="84"/>
      <c r="B37" s="116"/>
      <c r="C37" s="117"/>
      <c r="D37" s="118"/>
      <c r="E37" s="119"/>
      <c r="F37" s="117"/>
      <c r="G37" s="118"/>
      <c r="H37" s="119"/>
      <c r="I37" s="117"/>
      <c r="J37" s="118"/>
      <c r="K37" s="119"/>
      <c r="L37" s="117"/>
      <c r="M37" s="120"/>
      <c r="N37" s="121"/>
      <c r="O37" s="122"/>
      <c r="P37" s="123"/>
      <c r="Q37" s="124"/>
      <c r="R37" s="125"/>
      <c r="S37" s="88"/>
    </row>
    <row r="38" customHeight="1" spans="1:19">
      <c r="A38" s="26" t="s">
        <v>50</v>
      </c>
      <c r="B38" s="27"/>
      <c r="C38" s="27">
        <f>IFERROR(C6+D38,"")</f>
        <v>37.4318656290371</v>
      </c>
      <c r="D38" s="28">
        <f>IF($B$7="","",SUM(D7:D37))</f>
        <v>1.92816684046553</v>
      </c>
      <c r="E38" s="27"/>
      <c r="F38" s="27">
        <f>IFERROR(F6+G38,"")</f>
        <v>40.3750886870197</v>
      </c>
      <c r="G38" s="28">
        <f>IF($B$7="","",SUM(G7:G37))</f>
        <v>6.54603903391075</v>
      </c>
      <c r="H38" s="27"/>
      <c r="I38" s="27">
        <f>IFERROR(I6+J38,"")</f>
        <v>130.494583806227</v>
      </c>
      <c r="J38" s="28">
        <f>IF($B$7="","",SUM(J7:J37))</f>
        <v>30.4830657905317</v>
      </c>
      <c r="K38" s="27"/>
      <c r="L38" s="27">
        <f>IFERROR(L6+M38,"")</f>
        <v>37.4464249377516</v>
      </c>
      <c r="M38" s="28">
        <f>IF($B$7="","",SUM(M7:M37))</f>
        <v>-12.7543576960443</v>
      </c>
      <c r="N38" s="28">
        <f>SUM(N7:N37)</f>
        <v>1424.788</v>
      </c>
      <c r="O38" s="28">
        <f>IF($B$7="","",SUM(O7:O37))</f>
        <v>541.41944</v>
      </c>
      <c r="P38" s="52">
        <f>IF(B7="","",SUM(P7:P37))</f>
        <v>1450.99091396886</v>
      </c>
      <c r="Q38" s="52">
        <f>IF(B8="","",SUM(Q7:Q37))</f>
        <v>551.376547308168</v>
      </c>
      <c r="R38" s="76">
        <f>SUM(R7:R37)</f>
        <v>719.34056886461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1072117.7029703</v>
      </c>
      <c r="P39" s="54" t="s">
        <v>7</v>
      </c>
      <c r="Q39" s="115">
        <f>IFERROR(Q38*1000/0.505,"")</f>
        <v>1091834.74714489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245.747963060036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541419.44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93.3842259628136</v>
      </c>
      <c r="I41" s="58" t="s">
        <v>8</v>
      </c>
      <c r="J41" s="58">
        <f>IFERROR(H41*1000/0.505,"")</f>
        <v>184919.259332304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0.659431135389696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37">
    <cfRule type="cellIs" dxfId="1" priority="8" operator="equal">
      <formula>""</formula>
    </cfRule>
    <cfRule type="cellIs" dxfId="0" priority="9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708661417322835" right="0.708661417322835" top="0.748031496062992" bottom="0.748031496062992" header="0.31496062992126" footer="0.31496062992126"/>
  <pageSetup paperSize="5" scale="82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21" width="8.88888888888889" style="2"/>
    <col min="22" max="22" width="6" style="2" customWidth="1"/>
    <col min="23" max="16384" width="8.88888888888889" style="2"/>
  </cols>
  <sheetData>
    <row r="1" s="1" customFormat="1" spans="1:19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[1]SUMMARY!$K$8</f>
        <v>1.34577773884805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v>37.4318656290371</v>
      </c>
      <c r="D6" s="21"/>
      <c r="E6" s="22"/>
      <c r="F6" s="20">
        <v>40.3750886870198</v>
      </c>
      <c r="G6" s="21"/>
      <c r="H6" s="22"/>
      <c r="I6" s="20">
        <v>130.494583806227</v>
      </c>
      <c r="J6" s="21"/>
      <c r="K6" s="22"/>
      <c r="L6" s="20">
        <v>37.4464249377516</v>
      </c>
      <c r="M6" s="45"/>
      <c r="N6" s="46"/>
      <c r="O6" s="104"/>
      <c r="P6" s="105"/>
      <c r="Q6" s="108"/>
      <c r="R6" s="71"/>
      <c r="S6" s="72"/>
    </row>
    <row r="7" ht="13.95" customHeight="1" spans="1:19">
      <c r="A7" s="84">
        <v>1</v>
      </c>
      <c r="B7" s="24">
        <f>LOOKUP(A7+500,'[2]DCS Data'!$A:$A,'[2]DCS Data'!$E:$E)</f>
        <v>86.9484481811523</v>
      </c>
      <c r="C7" s="20">
        <f t="shared" ref="C7" si="0">IF(B7="","",$A$3*PI()/4*(157.5*2.54)^2*B7*2.54/1000000)</f>
        <v>37.3583187199463</v>
      </c>
      <c r="D7" s="21">
        <f>IF(C7="","",C7-C6)</f>
        <v>-0.0735469090908083</v>
      </c>
      <c r="E7" s="25">
        <f>LOOKUP(A7+500,'[2]DCS Data'!$A:$A,'[2]DCS Data'!$F:$F)</f>
        <v>93.7042999267578</v>
      </c>
      <c r="F7" s="20">
        <f t="shared" ref="F7" si="1">IF(E7="","",$A$3*PI()/4*(157.5*2.54)^2*E7*2.54/1000000)</f>
        <v>40.2610417474028</v>
      </c>
      <c r="G7" s="21">
        <f>IF(F7="","",F7-F6)</f>
        <v>-0.114046939616969</v>
      </c>
      <c r="H7" s="25">
        <f>LOOKUP(A7+500,'[2]DCS Data'!$A:$A,'[2]DCS Data'!$G:$G)</f>
        <v>133.252502441406</v>
      </c>
      <c r="I7" s="20">
        <f t="shared" ref="I7" si="2">IF(H7="","",$A$3*PI()/4*(186*2.54)^2*H7*2.54/1000000)</f>
        <v>79.8482925035577</v>
      </c>
      <c r="J7" s="21">
        <f>IF(I7="","",I7-I6)</f>
        <v>-50.6462913026696</v>
      </c>
      <c r="K7" s="25">
        <f>LOOKUP(A7+500,'[2]DCS Data'!$A:$A,'[2]DCS Data'!$H:$H)</f>
        <v>66.8547286987305</v>
      </c>
      <c r="L7" s="20">
        <f t="shared" ref="L7" si="3">IF(K7="","",$A$3*PI()/4*(186*2.54)^2*K7*2.54/1000000)</f>
        <v>40.06105577439</v>
      </c>
      <c r="M7" s="45">
        <f>IF(L7="","",L7-L6)</f>
        <v>2.61463083663849</v>
      </c>
      <c r="N7" s="49">
        <f>IF(K7="","",LOOKUP(A7+500,[3]SBS!$A:$A,[3]SBS!$C:$C))</f>
        <v>98.241</v>
      </c>
      <c r="O7" s="50">
        <f>IF(N7="","",N7*$H$3)</f>
        <v>37.33158</v>
      </c>
      <c r="P7" s="51">
        <f>IFERROR(D7+G7+J7+M7+N7,0)</f>
        <v>50.0217456852611</v>
      </c>
      <c r="Q7" s="73">
        <f>IF(P7="","",P7*$H$3)</f>
        <v>19.0082633603992</v>
      </c>
      <c r="R7" s="74">
        <f>LOOKUP(A7+500,'[2]DCS Data'!$A:$A,'[2]DCS Data'!$K:$K)</f>
        <v>24.0000002331204</v>
      </c>
      <c r="S7" s="75">
        <f>IFERROR(LOOKUP(A7+500,'[2]DCS Data'!$A:$A,'[2]DCS Data'!$J:$J)*3785.4*0.993*$A$3/1000000,0)</f>
        <v>53.0540797323636</v>
      </c>
    </row>
    <row r="8" ht="13.95" customHeight="1" spans="1:19">
      <c r="A8" s="84">
        <v>2</v>
      </c>
      <c r="B8" s="91">
        <v>87.4139709472656</v>
      </c>
      <c r="C8" s="92">
        <v>37.5583354911671</v>
      </c>
      <c r="D8" s="93">
        <v>0.200016771220774</v>
      </c>
      <c r="E8" s="94">
        <v>93.6976013183594</v>
      </c>
      <c r="F8" s="92">
        <v>40.2581636195838</v>
      </c>
      <c r="G8" s="93">
        <v>-0.00287812781900243</v>
      </c>
      <c r="H8" s="94">
        <v>218.034774780273</v>
      </c>
      <c r="I8" s="92">
        <v>130.651988920493</v>
      </c>
      <c r="J8" s="93">
        <v>50.8036964169354</v>
      </c>
      <c r="K8" s="94">
        <v>66.6249847412109</v>
      </c>
      <c r="L8" s="92">
        <v>39.9233873450184</v>
      </c>
      <c r="M8" s="96">
        <v>-0.137668429371608</v>
      </c>
      <c r="N8" s="92">
        <v>0</v>
      </c>
      <c r="O8" s="97">
        <v>0</v>
      </c>
      <c r="P8" s="98">
        <v>50.8631666309656</v>
      </c>
      <c r="Q8" s="99">
        <v>19.3280033197669</v>
      </c>
      <c r="R8" s="100">
        <v>24.0000002543132</v>
      </c>
      <c r="S8" s="101">
        <v>51.5681009292426</v>
      </c>
    </row>
    <row r="9" ht="13.95" customHeight="1" spans="1:19">
      <c r="A9" s="84">
        <v>3</v>
      </c>
      <c r="B9" s="91">
        <v>87.4312362670898</v>
      </c>
      <c r="C9" s="92">
        <v>37.5657537181083</v>
      </c>
      <c r="D9" s="93">
        <v>0.00741822694122618</v>
      </c>
      <c r="E9" s="94">
        <v>93.7428207397461</v>
      </c>
      <c r="F9" s="92">
        <v>40.277592621387</v>
      </c>
      <c r="G9" s="93">
        <v>0.0194290018031964</v>
      </c>
      <c r="H9" s="94">
        <v>297.042510986328</v>
      </c>
      <c r="I9" s="92">
        <v>177.995436248238</v>
      </c>
      <c r="J9" s="93">
        <v>47.3434473277453</v>
      </c>
      <c r="K9" s="94">
        <v>66.8010940551758</v>
      </c>
      <c r="L9" s="92">
        <v>40.0289165302602</v>
      </c>
      <c r="M9" s="96">
        <v>0.10552918524175</v>
      </c>
      <c r="N9" s="92">
        <v>0</v>
      </c>
      <c r="O9" s="97">
        <v>0</v>
      </c>
      <c r="P9" s="98">
        <v>47.4758237417315</v>
      </c>
      <c r="Q9" s="99">
        <v>18.040813021858</v>
      </c>
      <c r="R9" s="100">
        <v>24.0000002204047</v>
      </c>
      <c r="S9" s="101">
        <v>48.745183372952</v>
      </c>
    </row>
    <row r="10" ht="13.95" customHeight="1" spans="1:19">
      <c r="A10" s="84">
        <v>4</v>
      </c>
      <c r="B10" s="91">
        <v>99.6323699951172</v>
      </c>
      <c r="C10" s="92">
        <v>42.808099637919</v>
      </c>
      <c r="D10" s="93">
        <v>5.24234591981066</v>
      </c>
      <c r="E10" s="94">
        <v>93.613655090332</v>
      </c>
      <c r="F10" s="92">
        <v>40.2220952364489</v>
      </c>
      <c r="G10" s="93">
        <v>-0.0554973849380858</v>
      </c>
      <c r="H10" s="94">
        <v>105.028411865234</v>
      </c>
      <c r="I10" s="92">
        <v>62.9356987534774</v>
      </c>
      <c r="J10" s="93">
        <v>-115.059737494761</v>
      </c>
      <c r="K10" s="94">
        <v>66.8575897216797</v>
      </c>
      <c r="L10" s="92">
        <v>40.0627701721921</v>
      </c>
      <c r="M10" s="96">
        <v>0.0338536419319411</v>
      </c>
      <c r="N10" s="92">
        <v>155.305</v>
      </c>
      <c r="O10" s="97">
        <v>59.0159</v>
      </c>
      <c r="P10" s="98">
        <v>45.4659646820435</v>
      </c>
      <c r="Q10" s="99">
        <v>17.2770665791765</v>
      </c>
      <c r="R10" s="100">
        <v>24.0000002076891</v>
      </c>
      <c r="S10" s="101">
        <v>49.1631165800647</v>
      </c>
    </row>
    <row r="11" ht="13.95" customHeight="1" spans="1:19">
      <c r="A11" s="84">
        <v>5</v>
      </c>
      <c r="B11" s="91">
        <v>210.893432617187</v>
      </c>
      <c r="C11" s="92">
        <v>90.6125898330207</v>
      </c>
      <c r="D11" s="93">
        <v>47.8044901951018</v>
      </c>
      <c r="E11" s="94">
        <v>93.6109085083008</v>
      </c>
      <c r="F11" s="92">
        <v>40.2209151384821</v>
      </c>
      <c r="G11" s="93">
        <v>-0.00118009796680241</v>
      </c>
      <c r="H11" s="94">
        <v>104.989517211914</v>
      </c>
      <c r="I11" s="92">
        <v>62.9123920868239</v>
      </c>
      <c r="J11" s="93">
        <v>-0.0233066666534825</v>
      </c>
      <c r="K11" s="94">
        <v>66.8288803100586</v>
      </c>
      <c r="L11" s="92">
        <v>40.0455667617141</v>
      </c>
      <c r="M11" s="96">
        <v>-0.0172034104780394</v>
      </c>
      <c r="N11" s="92">
        <v>0</v>
      </c>
      <c r="O11" s="97">
        <v>0</v>
      </c>
      <c r="P11" s="98">
        <v>47.7628000200034</v>
      </c>
      <c r="Q11" s="99">
        <v>18.1498640076013</v>
      </c>
      <c r="R11" s="100">
        <v>23.9927766418457</v>
      </c>
      <c r="S11" s="101">
        <v>49.7403193385529</v>
      </c>
    </row>
    <row r="12" ht="13.95" customHeight="1" spans="1:19">
      <c r="A12" s="84">
        <v>6</v>
      </c>
      <c r="B12" s="91">
        <v>162.040664672852</v>
      </c>
      <c r="C12" s="92">
        <v>69.6224823222614</v>
      </c>
      <c r="D12" s="93">
        <v>-20.9901075107594</v>
      </c>
      <c r="E12" s="94">
        <v>93.7485504150391</v>
      </c>
      <c r="F12" s="92">
        <v>40.2800544368677</v>
      </c>
      <c r="G12" s="93">
        <v>0.0591392983856096</v>
      </c>
      <c r="H12" s="94">
        <v>121.842506408691</v>
      </c>
      <c r="I12" s="92">
        <v>73.011132345269</v>
      </c>
      <c r="J12" s="93">
        <v>10.098740258445</v>
      </c>
      <c r="K12" s="94">
        <v>76.5246505737305</v>
      </c>
      <c r="L12" s="92">
        <v>45.8555191894473</v>
      </c>
      <c r="M12" s="96">
        <v>5.80995242773317</v>
      </c>
      <c r="N12" s="92">
        <v>50.071</v>
      </c>
      <c r="O12" s="97">
        <v>19.02698</v>
      </c>
      <c r="P12" s="98">
        <v>45.0487244738044</v>
      </c>
      <c r="Q12" s="99">
        <v>17.1185153000457</v>
      </c>
      <c r="R12" s="100">
        <v>24.0000001822578</v>
      </c>
      <c r="S12" s="101">
        <v>47.8993176764625</v>
      </c>
    </row>
    <row r="13" ht="13.95" customHeight="1" spans="1:19">
      <c r="A13" s="84">
        <v>7</v>
      </c>
      <c r="B13" s="91">
        <v>162.086456298828</v>
      </c>
      <c r="C13" s="92">
        <v>69.6421571778076</v>
      </c>
      <c r="D13" s="93">
        <v>0.0196748555462847</v>
      </c>
      <c r="E13" s="94">
        <v>93.9149856567383</v>
      </c>
      <c r="F13" s="92">
        <v>40.3515650956051</v>
      </c>
      <c r="G13" s="93">
        <v>0.0715106587374166</v>
      </c>
      <c r="H13" s="94">
        <v>97.2028961181641</v>
      </c>
      <c r="I13" s="92">
        <v>58.2464504548346</v>
      </c>
      <c r="J13" s="93">
        <v>-14.7646818904344</v>
      </c>
      <c r="K13" s="94">
        <v>76.6273498535156</v>
      </c>
      <c r="L13" s="92">
        <v>45.9170592129511</v>
      </c>
      <c r="M13" s="96">
        <v>0.061540023503845</v>
      </c>
      <c r="N13" s="92">
        <v>59.553</v>
      </c>
      <c r="O13" s="97">
        <v>22.63014</v>
      </c>
      <c r="P13" s="98">
        <v>44.9410436473531</v>
      </c>
      <c r="Q13" s="99">
        <v>17.0775965859942</v>
      </c>
      <c r="R13" s="100">
        <v>24.0000002755059</v>
      </c>
      <c r="S13" s="101">
        <v>47.4716126582878</v>
      </c>
    </row>
    <row r="14" ht="13.95" customHeight="1" spans="1:19">
      <c r="A14" s="84">
        <v>8</v>
      </c>
      <c r="B14" s="91">
        <v>161.86540222168</v>
      </c>
      <c r="C14" s="92">
        <v>69.5471789597807</v>
      </c>
      <c r="D14" s="93">
        <v>-0.0949782180269665</v>
      </c>
      <c r="E14" s="94">
        <v>93.7302551269531</v>
      </c>
      <c r="F14" s="92">
        <v>40.2721936731889</v>
      </c>
      <c r="G14" s="93">
        <v>-0.0793714224161945</v>
      </c>
      <c r="H14" s="94">
        <v>174.282135009766</v>
      </c>
      <c r="I14" s="92">
        <v>104.434293085967</v>
      </c>
      <c r="J14" s="93">
        <v>46.187842631132</v>
      </c>
      <c r="K14" s="94">
        <v>76.6393890380859</v>
      </c>
      <c r="L14" s="92">
        <v>45.9242733989023</v>
      </c>
      <c r="M14" s="96">
        <v>0.00721418595119161</v>
      </c>
      <c r="N14" s="92">
        <v>0</v>
      </c>
      <c r="O14" s="97">
        <v>0</v>
      </c>
      <c r="P14" s="98">
        <v>46.02070717664</v>
      </c>
      <c r="Q14" s="99">
        <v>17.4878687271232</v>
      </c>
      <c r="R14" s="100">
        <v>24.0000002076891</v>
      </c>
      <c r="S14" s="101">
        <v>46.7896853357405</v>
      </c>
    </row>
    <row r="15" ht="13.95" customHeight="1" spans="1:19">
      <c r="A15" s="84">
        <v>9</v>
      </c>
      <c r="B15" s="91">
        <v>161.795883178711</v>
      </c>
      <c r="C15" s="92">
        <v>69.5173093690213</v>
      </c>
      <c r="D15" s="93">
        <v>-0.0298695907593611</v>
      </c>
      <c r="E15" s="94">
        <v>93.6666107177734</v>
      </c>
      <c r="F15" s="92">
        <v>40.2448481808585</v>
      </c>
      <c r="G15" s="93">
        <v>-0.0273454923303902</v>
      </c>
      <c r="H15" s="94">
        <v>251.169937133789</v>
      </c>
      <c r="I15" s="92">
        <v>150.507421931365</v>
      </c>
      <c r="J15" s="93">
        <v>46.0731288453984</v>
      </c>
      <c r="K15" s="94">
        <v>76.5735702514648</v>
      </c>
      <c r="L15" s="92">
        <v>45.8848331059993</v>
      </c>
      <c r="M15" s="96">
        <v>-0.0394402929030164</v>
      </c>
      <c r="N15" s="92">
        <v>0</v>
      </c>
      <c r="O15" s="97">
        <v>0</v>
      </c>
      <c r="P15" s="98">
        <v>45.9764734694057</v>
      </c>
      <c r="Q15" s="99">
        <v>17.4710599183742</v>
      </c>
      <c r="R15" s="100">
        <v>24.000000245836</v>
      </c>
      <c r="S15" s="101">
        <v>47.1951022793039</v>
      </c>
    </row>
    <row r="16" ht="13.95" customHeight="1" spans="1:19">
      <c r="A16" s="84">
        <v>10</v>
      </c>
      <c r="B16" s="91">
        <v>119.793525695801</v>
      </c>
      <c r="C16" s="92">
        <v>51.470553036275</v>
      </c>
      <c r="D16" s="93">
        <v>-18.0467563327464</v>
      </c>
      <c r="E16" s="94">
        <v>93.4235458374023</v>
      </c>
      <c r="F16" s="92">
        <v>40.1404127888477</v>
      </c>
      <c r="G16" s="93">
        <v>-0.104435392010792</v>
      </c>
      <c r="H16" s="94">
        <v>327.155944824219</v>
      </c>
      <c r="I16" s="92">
        <v>196.040172589545</v>
      </c>
      <c r="J16" s="93">
        <v>45.5327506581796</v>
      </c>
      <c r="K16" s="94">
        <v>76.5623092651367</v>
      </c>
      <c r="L16" s="92">
        <v>45.8780852362502</v>
      </c>
      <c r="M16" s="96">
        <v>-0.00674786974903441</v>
      </c>
      <c r="N16" s="92">
        <v>20.015</v>
      </c>
      <c r="O16" s="97">
        <v>7.6057</v>
      </c>
      <c r="P16" s="98">
        <v>47.3898110636734</v>
      </c>
      <c r="Q16" s="99">
        <v>18.0081282041959</v>
      </c>
      <c r="R16" s="100">
        <v>24.0000002415975</v>
      </c>
      <c r="S16" s="101">
        <v>47.0815806683355</v>
      </c>
    </row>
    <row r="17" ht="13.95" customHeight="1" spans="1:19">
      <c r="A17" s="84">
        <v>11</v>
      </c>
      <c r="B17" s="91">
        <v>50.062385559082</v>
      </c>
      <c r="C17" s="92">
        <v>21.5098324894824</v>
      </c>
      <c r="D17" s="93">
        <v>-29.9607205467926</v>
      </c>
      <c r="E17" s="94">
        <v>93.5168685913086</v>
      </c>
      <c r="F17" s="92">
        <v>40.1805098953193</v>
      </c>
      <c r="G17" s="93">
        <v>0.0400971064715137</v>
      </c>
      <c r="H17" s="94">
        <v>273.8154296875</v>
      </c>
      <c r="I17" s="92">
        <v>164.077177697197</v>
      </c>
      <c r="J17" s="93">
        <v>-31.9629948923473</v>
      </c>
      <c r="K17" s="94">
        <v>76.5793609619141</v>
      </c>
      <c r="L17" s="92">
        <v>45.8883030471507</v>
      </c>
      <c r="M17" s="96">
        <v>0.010217810900464</v>
      </c>
      <c r="N17" s="92">
        <v>106.244</v>
      </c>
      <c r="O17" s="97">
        <v>40.37272</v>
      </c>
      <c r="P17" s="98">
        <v>44.3705994782321</v>
      </c>
      <c r="Q17" s="99">
        <v>16.8608278017282</v>
      </c>
      <c r="R17" s="100">
        <v>24.0000002034505</v>
      </c>
      <c r="S17" s="101">
        <v>46.9544800651613</v>
      </c>
    </row>
    <row r="18" ht="13.95" customHeight="1" spans="1:19">
      <c r="A18" s="84">
        <v>12</v>
      </c>
      <c r="B18" s="91">
        <v>123.732048034668</v>
      </c>
      <c r="C18" s="92">
        <v>53.1627807401493</v>
      </c>
      <c r="D18" s="93">
        <v>31.6529482506669</v>
      </c>
      <c r="E18" s="94">
        <v>93.4194564819336</v>
      </c>
      <c r="F18" s="92">
        <v>40.1386557540972</v>
      </c>
      <c r="G18" s="93">
        <v>-0.0418541412220677</v>
      </c>
      <c r="H18" s="94">
        <v>149.366989135742</v>
      </c>
      <c r="I18" s="92">
        <v>89.5045032578721</v>
      </c>
      <c r="J18" s="93">
        <v>-74.5726744393251</v>
      </c>
      <c r="K18" s="94">
        <v>76.3728103637695</v>
      </c>
      <c r="L18" s="92">
        <v>45.7645326692947</v>
      </c>
      <c r="M18" s="96">
        <v>-0.12377037785599</v>
      </c>
      <c r="N18" s="92">
        <v>86.231</v>
      </c>
      <c r="O18" s="97">
        <v>32.76778</v>
      </c>
      <c r="P18" s="98">
        <v>43.1456492922637</v>
      </c>
      <c r="Q18" s="99">
        <v>16.3953467310602</v>
      </c>
      <c r="R18" s="100">
        <v>23.7327804014418</v>
      </c>
      <c r="S18" s="101">
        <v>46.3003940586591</v>
      </c>
    </row>
    <row r="19" ht="13.95" customHeight="1" spans="1:19">
      <c r="A19" s="84">
        <v>13</v>
      </c>
      <c r="B19" s="91">
        <v>235.69026184082</v>
      </c>
      <c r="C19" s="92">
        <v>101.266809301671</v>
      </c>
      <c r="D19" s="93">
        <v>48.1040285615216</v>
      </c>
      <c r="E19" s="94">
        <v>93.4902038574219</v>
      </c>
      <c r="F19" s="92">
        <v>40.1690531108917</v>
      </c>
      <c r="G19" s="93">
        <v>0.0303973567945093</v>
      </c>
      <c r="H19" s="94">
        <v>82.2461471557617</v>
      </c>
      <c r="I19" s="92">
        <v>49.2839856292503</v>
      </c>
      <c r="J19" s="93">
        <v>-40.2205176286218</v>
      </c>
      <c r="K19" s="94">
        <v>76.3018569946289</v>
      </c>
      <c r="L19" s="92">
        <v>45.7220156038029</v>
      </c>
      <c r="M19" s="96">
        <v>-0.0425170654918503</v>
      </c>
      <c r="N19" s="92">
        <v>40.037</v>
      </c>
      <c r="O19" s="97">
        <v>15.21406</v>
      </c>
      <c r="P19" s="98">
        <v>47.9083912242025</v>
      </c>
      <c r="Q19" s="99">
        <v>18.2051886651969</v>
      </c>
      <c r="R19" s="100">
        <v>23.9819432449341</v>
      </c>
      <c r="S19" s="101">
        <v>49.4883800712095</v>
      </c>
    </row>
    <row r="20" ht="13.95" customHeight="1" spans="1:19">
      <c r="A20" s="84">
        <v>14</v>
      </c>
      <c r="B20" s="91">
        <v>84.6094512939453</v>
      </c>
      <c r="C20" s="92">
        <v>36.3533440133801</v>
      </c>
      <c r="D20" s="93">
        <v>-64.9134652882908</v>
      </c>
      <c r="E20" s="94">
        <v>93.3697280883789</v>
      </c>
      <c r="F20" s="92">
        <v>40.1172894247985</v>
      </c>
      <c r="G20" s="93">
        <v>-0.0517636860931816</v>
      </c>
      <c r="H20" s="94">
        <v>93.8944931030273</v>
      </c>
      <c r="I20" s="92">
        <v>56.2639711254993</v>
      </c>
      <c r="J20" s="93">
        <v>6.97998549624898</v>
      </c>
      <c r="K20" s="94">
        <v>76.1716079711914</v>
      </c>
      <c r="L20" s="92">
        <v>45.6439670723968</v>
      </c>
      <c r="M20" s="96">
        <v>-0.0780485314061039</v>
      </c>
      <c r="N20" s="92">
        <v>106.274</v>
      </c>
      <c r="O20" s="97">
        <v>40.38412</v>
      </c>
      <c r="P20" s="98">
        <v>48.2107079904589</v>
      </c>
      <c r="Q20" s="99">
        <v>18.3200690363744</v>
      </c>
      <c r="R20" s="100">
        <v>24.0000002882216</v>
      </c>
      <c r="S20" s="101">
        <v>50.1448965807413</v>
      </c>
    </row>
    <row r="21" ht="13.95" customHeight="1" spans="1:19">
      <c r="A21" s="84">
        <v>15</v>
      </c>
      <c r="B21" s="91">
        <v>84.3526077270508</v>
      </c>
      <c r="C21" s="92">
        <v>36.2429884632359</v>
      </c>
      <c r="D21" s="93">
        <v>-0.110355550144178</v>
      </c>
      <c r="E21" s="94">
        <v>93.5014801025391</v>
      </c>
      <c r="F21" s="92">
        <v>40.1738980686553</v>
      </c>
      <c r="G21" s="93">
        <v>0.0566086438568192</v>
      </c>
      <c r="H21" s="94">
        <v>137.858963012695</v>
      </c>
      <c r="I21" s="92">
        <v>82.6086009732926</v>
      </c>
      <c r="J21" s="93">
        <v>26.3446298477933</v>
      </c>
      <c r="K21" s="94">
        <v>76.2797927856445</v>
      </c>
      <c r="L21" s="92">
        <v>45.7087941679531</v>
      </c>
      <c r="M21" s="96">
        <v>0.0648270955563888</v>
      </c>
      <c r="N21" s="92">
        <v>20.014</v>
      </c>
      <c r="O21" s="97">
        <v>7.60532</v>
      </c>
      <c r="P21" s="98">
        <v>46.3697100370624</v>
      </c>
      <c r="Q21" s="99">
        <v>17.6204898140837</v>
      </c>
      <c r="R21" s="100">
        <v>24.000000199212</v>
      </c>
      <c r="S21" s="101">
        <v>47.756984571421</v>
      </c>
    </row>
    <row r="22" ht="13.95" customHeight="1" spans="1:19">
      <c r="A22" s="84">
        <v>16</v>
      </c>
      <c r="B22" s="91">
        <v>84.6232833862305</v>
      </c>
      <c r="C22" s="92">
        <v>36.3592871178628</v>
      </c>
      <c r="D22" s="93">
        <v>0.116298654626917</v>
      </c>
      <c r="E22" s="94">
        <v>93.3727188110352</v>
      </c>
      <c r="F22" s="92">
        <v>40.1185744203624</v>
      </c>
      <c r="G22" s="93">
        <v>-0.0553236482929833</v>
      </c>
      <c r="H22" s="94">
        <v>216.544998168945</v>
      </c>
      <c r="I22" s="92">
        <v>129.759276840443</v>
      </c>
      <c r="J22" s="93">
        <v>47.1506758671508</v>
      </c>
      <c r="K22" s="94">
        <v>76.2974624633789</v>
      </c>
      <c r="L22" s="92">
        <v>45.7193822887788</v>
      </c>
      <c r="M22" s="96">
        <v>0.0105881208257017</v>
      </c>
      <c r="N22" s="92">
        <v>0</v>
      </c>
      <c r="O22" s="97">
        <v>0</v>
      </c>
      <c r="P22" s="98">
        <v>47.2222389943105</v>
      </c>
      <c r="Q22" s="99">
        <v>17.944450817838</v>
      </c>
      <c r="R22" s="100">
        <v>24.00000032213</v>
      </c>
      <c r="S22" s="101">
        <v>48.1895071147635</v>
      </c>
    </row>
    <row r="23" ht="13.95" customHeight="1" spans="1:19">
      <c r="A23" s="84">
        <v>17</v>
      </c>
      <c r="B23" s="91">
        <v>84.6148223876953</v>
      </c>
      <c r="C23" s="92">
        <v>36.3556517605152</v>
      </c>
      <c r="D23" s="93">
        <v>-0.00363535734769016</v>
      </c>
      <c r="E23" s="94">
        <v>93.2859039306641</v>
      </c>
      <c r="F23" s="92">
        <v>40.0812734904621</v>
      </c>
      <c r="G23" s="93">
        <v>-0.0373009299002121</v>
      </c>
      <c r="H23" s="94">
        <v>231.81852722168</v>
      </c>
      <c r="I23" s="92">
        <v>138.911564362403</v>
      </c>
      <c r="J23" s="93">
        <v>9.15228752195921</v>
      </c>
      <c r="K23" s="94">
        <v>76.2252883911133</v>
      </c>
      <c r="L23" s="92">
        <v>45.6761337468914</v>
      </c>
      <c r="M23" s="96">
        <v>-0.0432485418874009</v>
      </c>
      <c r="N23" s="92">
        <v>37.838</v>
      </c>
      <c r="O23" s="97">
        <v>14.37844</v>
      </c>
      <c r="P23" s="98">
        <v>46.9061026928239</v>
      </c>
      <c r="Q23" s="99">
        <v>17.8243190232731</v>
      </c>
      <c r="R23" s="100">
        <v>24.0000002585517</v>
      </c>
      <c r="S23" s="101">
        <v>48.7672590787111</v>
      </c>
    </row>
    <row r="24" ht="13.95" customHeight="1" spans="1:19">
      <c r="A24" s="84">
        <v>18</v>
      </c>
      <c r="B24" s="91">
        <v>84.6662521362305</v>
      </c>
      <c r="C24" s="92">
        <v>36.3777490949433</v>
      </c>
      <c r="D24" s="93">
        <v>0.0220973344281035</v>
      </c>
      <c r="E24" s="94">
        <v>93.6008987426758</v>
      </c>
      <c r="F24" s="92">
        <v>40.2166143370031</v>
      </c>
      <c r="G24" s="93">
        <v>0.135340846540998</v>
      </c>
      <c r="H24" s="94">
        <v>65.045654296875</v>
      </c>
      <c r="I24" s="92">
        <v>38.9770123278996</v>
      </c>
      <c r="J24" s="93">
        <v>-99.934552034503</v>
      </c>
      <c r="K24" s="94">
        <v>57.5103416442871</v>
      </c>
      <c r="L24" s="92">
        <v>34.4616611129822</v>
      </c>
      <c r="M24" s="96">
        <v>-11.2144726339093</v>
      </c>
      <c r="N24" s="92">
        <v>156.811</v>
      </c>
      <c r="O24" s="97">
        <v>59.58818</v>
      </c>
      <c r="P24" s="98">
        <v>45.8194135125568</v>
      </c>
      <c r="Q24" s="99">
        <v>17.4113771347716</v>
      </c>
      <c r="R24" s="100">
        <v>23.451109046936</v>
      </c>
      <c r="S24" s="101">
        <v>48.6525287251431</v>
      </c>
    </row>
    <row r="25" ht="13.95" customHeight="1" spans="1:19">
      <c r="A25" s="84">
        <v>19</v>
      </c>
      <c r="B25" s="91">
        <v>84.9117965698242</v>
      </c>
      <c r="C25" s="92">
        <v>36.4832498531741</v>
      </c>
      <c r="D25" s="93">
        <v>0.105500758230804</v>
      </c>
      <c r="E25" s="94">
        <v>93.2435150146484</v>
      </c>
      <c r="F25" s="92">
        <v>40.0630606451747</v>
      </c>
      <c r="G25" s="93">
        <v>-0.153553691828414</v>
      </c>
      <c r="H25" s="94">
        <v>79.2008056640625</v>
      </c>
      <c r="I25" s="92">
        <v>47.4591394631579</v>
      </c>
      <c r="J25" s="93">
        <v>8.48212713525827</v>
      </c>
      <c r="K25" s="94">
        <v>66.582878112793</v>
      </c>
      <c r="L25" s="92">
        <v>39.8981559810991</v>
      </c>
      <c r="M25" s="96">
        <v>5.43649486811698</v>
      </c>
      <c r="N25" s="92">
        <v>31.039</v>
      </c>
      <c r="O25" s="97">
        <v>11.79482</v>
      </c>
      <c r="P25" s="98">
        <v>44.9095690697776</v>
      </c>
      <c r="Q25" s="99">
        <v>17.0656362465155</v>
      </c>
      <c r="R25" s="100">
        <v>23.994167497423</v>
      </c>
      <c r="S25" s="101">
        <v>46.8505061346231</v>
      </c>
    </row>
    <row r="26" ht="13.95" customHeight="1" spans="1:19">
      <c r="A26" s="84">
        <v>20</v>
      </c>
      <c r="B26" s="91">
        <v>84.7137680053711</v>
      </c>
      <c r="C26" s="92">
        <v>36.3981647897687</v>
      </c>
      <c r="D26" s="93">
        <v>-0.0850850634053799</v>
      </c>
      <c r="E26" s="94">
        <v>93.4122695922852</v>
      </c>
      <c r="F26" s="92">
        <v>40.1355678310841</v>
      </c>
      <c r="G26" s="93">
        <v>0.0725071859093731</v>
      </c>
      <c r="H26" s="94">
        <v>86.9951705932617</v>
      </c>
      <c r="I26" s="92">
        <v>52.1297213985316</v>
      </c>
      <c r="J26" s="93">
        <v>4.6705819353737</v>
      </c>
      <c r="K26" s="94">
        <v>66.363037109375</v>
      </c>
      <c r="L26" s="92">
        <v>39.7664216539865</v>
      </c>
      <c r="M26" s="96">
        <v>-0.131734327112639</v>
      </c>
      <c r="N26" s="92">
        <v>39.049</v>
      </c>
      <c r="O26" s="97">
        <v>14.83862</v>
      </c>
      <c r="P26" s="98">
        <v>43.5752697307651</v>
      </c>
      <c r="Q26" s="99">
        <v>16.5586024976907</v>
      </c>
      <c r="R26" s="100">
        <v>24.0000001822578</v>
      </c>
      <c r="S26" s="101">
        <v>45.455992558409</v>
      </c>
    </row>
    <row r="27" ht="13.95" customHeight="1" spans="1:19">
      <c r="A27" s="84">
        <v>21</v>
      </c>
      <c r="B27" s="91">
        <v>84.8395233154297</v>
      </c>
      <c r="C27" s="92">
        <v>36.452196886398</v>
      </c>
      <c r="D27" s="93">
        <v>0.0540320966293351</v>
      </c>
      <c r="E27" s="94">
        <v>93.6611557006836</v>
      </c>
      <c r="F27" s="92">
        <v>40.2425043751745</v>
      </c>
      <c r="G27" s="93">
        <v>0.106936544090395</v>
      </c>
      <c r="H27" s="94">
        <v>34.5461883544922</v>
      </c>
      <c r="I27" s="92">
        <v>20.7009557199531</v>
      </c>
      <c r="J27" s="93">
        <v>-31.4287656785785</v>
      </c>
      <c r="K27" s="94">
        <v>21.1952037811279</v>
      </c>
      <c r="L27" s="92">
        <v>12.7007058042471</v>
      </c>
      <c r="M27" s="96">
        <v>-27.0657158497394</v>
      </c>
      <c r="N27" s="92">
        <v>106.238</v>
      </c>
      <c r="O27" s="97">
        <v>40.37044</v>
      </c>
      <c r="P27" s="98">
        <v>47.9044871124018</v>
      </c>
      <c r="Q27" s="99">
        <v>18.2037051027127</v>
      </c>
      <c r="R27" s="100">
        <v>24.0000002331204</v>
      </c>
      <c r="S27" s="101">
        <v>48.3039723518228</v>
      </c>
    </row>
    <row r="28" ht="13.95" customHeight="1" spans="1:19">
      <c r="A28" s="84">
        <v>22</v>
      </c>
      <c r="B28" s="91">
        <v>84.7830123901367</v>
      </c>
      <c r="C28" s="92">
        <v>36.4279163707314</v>
      </c>
      <c r="D28" s="93">
        <v>-0.0242805156666606</v>
      </c>
      <c r="E28" s="94">
        <v>46.6194458007813</v>
      </c>
      <c r="F28" s="92">
        <v>20.0305370734653</v>
      </c>
      <c r="G28" s="93">
        <v>-20.2119673017092</v>
      </c>
      <c r="H28" s="94">
        <v>123.168716430664</v>
      </c>
      <c r="I28" s="92">
        <v>73.8058311600412</v>
      </c>
      <c r="J28" s="93">
        <v>53.1048754400882</v>
      </c>
      <c r="K28" s="94">
        <v>21.1879024505615</v>
      </c>
      <c r="L28" s="92">
        <v>12.6963306610561</v>
      </c>
      <c r="M28" s="96">
        <v>-0.00437514319093424</v>
      </c>
      <c r="N28" s="92">
        <v>20.016</v>
      </c>
      <c r="O28" s="97">
        <v>7.60608</v>
      </c>
      <c r="P28" s="98">
        <v>52.8802524795214</v>
      </c>
      <c r="Q28" s="99">
        <v>20.0944959422181</v>
      </c>
      <c r="R28" s="100">
        <v>24.0000003051758</v>
      </c>
      <c r="S28" s="101">
        <v>54.9831314036991</v>
      </c>
    </row>
    <row r="29" ht="13.95" customHeight="1" spans="1:19">
      <c r="A29" s="84">
        <v>23</v>
      </c>
      <c r="B29" s="91">
        <v>85.0559539794922</v>
      </c>
      <c r="C29" s="92">
        <v>36.5451886061809</v>
      </c>
      <c r="D29" s="93">
        <v>0.117272235449526</v>
      </c>
      <c r="E29" s="94">
        <v>46.5049324035645</v>
      </c>
      <c r="F29" s="92">
        <v>19.981335183375</v>
      </c>
      <c r="G29" s="93">
        <v>-0.0492018900902771</v>
      </c>
      <c r="H29" s="94">
        <v>212.689636230469</v>
      </c>
      <c r="I29" s="92">
        <v>127.449045796896</v>
      </c>
      <c r="J29" s="93">
        <v>53.6432146368545</v>
      </c>
      <c r="K29" s="94">
        <v>21.3879795074463</v>
      </c>
      <c r="L29" s="92">
        <v>12.8162219281519</v>
      </c>
      <c r="M29" s="96">
        <v>0.119891267095795</v>
      </c>
      <c r="N29" s="92">
        <v>0</v>
      </c>
      <c r="O29" s="97">
        <v>0</v>
      </c>
      <c r="P29" s="98">
        <v>53.8311762493095</v>
      </c>
      <c r="Q29" s="99">
        <v>20.4558469747376</v>
      </c>
      <c r="R29" s="100">
        <v>24.000000199212</v>
      </c>
      <c r="S29" s="101">
        <v>54.5531960502228</v>
      </c>
    </row>
    <row r="30" ht="13.95" customHeight="1" spans="1:19">
      <c r="A30" s="84">
        <v>24</v>
      </c>
      <c r="B30" s="91">
        <v>84.7670745849609</v>
      </c>
      <c r="C30" s="92">
        <v>36.4210685244741</v>
      </c>
      <c r="D30" s="93">
        <v>-0.124120081706799</v>
      </c>
      <c r="E30" s="94">
        <v>122.835433959961</v>
      </c>
      <c r="F30" s="92">
        <v>52.7775410369414</v>
      </c>
      <c r="G30" s="93">
        <v>32.7962058535664</v>
      </c>
      <c r="H30" s="94">
        <v>240.683364868164</v>
      </c>
      <c r="I30" s="92">
        <v>144.223600807679</v>
      </c>
      <c r="J30" s="93">
        <v>16.7745550107833</v>
      </c>
      <c r="K30" s="94">
        <v>21.2468433380127</v>
      </c>
      <c r="L30" s="92">
        <v>12.7316495416429</v>
      </c>
      <c r="M30" s="96">
        <v>-0.0845723865089951</v>
      </c>
      <c r="N30" s="92">
        <v>0</v>
      </c>
      <c r="O30" s="97">
        <v>0</v>
      </c>
      <c r="P30" s="98">
        <v>49.3620683961339</v>
      </c>
      <c r="Q30" s="99">
        <v>18.7575859905309</v>
      </c>
      <c r="R30" s="100">
        <v>24.000000283983</v>
      </c>
      <c r="S30" s="101">
        <v>49.7254250122104</v>
      </c>
    </row>
    <row r="31" ht="13.95" customHeight="1" spans="1:19">
      <c r="A31" s="84">
        <v>25</v>
      </c>
      <c r="B31" s="91">
        <v>85.0718841552734</v>
      </c>
      <c r="C31" s="92">
        <v>36.5520331743882</v>
      </c>
      <c r="D31" s="93">
        <v>0.130964649914162</v>
      </c>
      <c r="E31" s="94">
        <v>229.679550170898</v>
      </c>
      <c r="F31" s="92">
        <v>98.684243574554</v>
      </c>
      <c r="G31" s="93">
        <v>45.9067025376127</v>
      </c>
      <c r="H31" s="94">
        <v>157.967803955078</v>
      </c>
      <c r="I31" s="92">
        <v>94.6583305022442</v>
      </c>
      <c r="J31" s="93">
        <v>-49.5652703054349</v>
      </c>
      <c r="K31" s="94">
        <v>21.2501754760742</v>
      </c>
      <c r="L31" s="92">
        <v>12.7336462436164</v>
      </c>
      <c r="M31" s="96">
        <v>0.00199670197350166</v>
      </c>
      <c r="N31" s="92">
        <v>46.265</v>
      </c>
      <c r="O31" s="97">
        <v>17.5807</v>
      </c>
      <c r="P31" s="98">
        <v>42.7393935840654</v>
      </c>
      <c r="Q31" s="99">
        <v>16.2409695619449</v>
      </c>
      <c r="R31" s="100">
        <v>24.0000002373589</v>
      </c>
      <c r="S31" s="101">
        <v>46.9376308901741</v>
      </c>
    </row>
    <row r="32" ht="13.95" customHeight="1" spans="1:19">
      <c r="A32" s="84">
        <v>26</v>
      </c>
      <c r="B32" s="91">
        <v>87.702507019043</v>
      </c>
      <c r="C32" s="92">
        <v>37.6823080606281</v>
      </c>
      <c r="D32" s="93">
        <v>1.13027488623982</v>
      </c>
      <c r="E32" s="94">
        <v>280.772521972656</v>
      </c>
      <c r="F32" s="92">
        <v>120.636878323624</v>
      </c>
      <c r="G32" s="93">
        <v>21.9526347490702</v>
      </c>
      <c r="H32" s="94">
        <v>112.536636352539</v>
      </c>
      <c r="I32" s="92">
        <v>67.4348180500047</v>
      </c>
      <c r="J32" s="93">
        <v>-27.2235124522394</v>
      </c>
      <c r="K32" s="94">
        <v>60.7504234313965</v>
      </c>
      <c r="L32" s="92">
        <v>36.4032006228035</v>
      </c>
      <c r="M32" s="96">
        <v>23.6695543791871</v>
      </c>
      <c r="N32" s="92">
        <v>27.039</v>
      </c>
      <c r="O32" s="97">
        <v>10.27482</v>
      </c>
      <c r="P32" s="98">
        <v>46.5679515622577</v>
      </c>
      <c r="Q32" s="99">
        <v>17.6958215936579</v>
      </c>
      <c r="R32" s="100">
        <v>23.9961090766059</v>
      </c>
      <c r="S32" s="101">
        <v>49.6306536113129</v>
      </c>
    </row>
    <row r="33" ht="13.95" customHeight="1" spans="1:19">
      <c r="A33" s="84">
        <v>27</v>
      </c>
      <c r="B33" s="91">
        <v>87.7099075317383</v>
      </c>
      <c r="C33" s="92">
        <v>37.6854877690386</v>
      </c>
      <c r="D33" s="93">
        <v>0.00317970841050652</v>
      </c>
      <c r="E33" s="94">
        <v>237.090270996094</v>
      </c>
      <c r="F33" s="92">
        <v>101.868338015842</v>
      </c>
      <c r="G33" s="93">
        <v>-18.7685403077826</v>
      </c>
      <c r="H33" s="94">
        <v>112.628700256348</v>
      </c>
      <c r="I33" s="92">
        <v>67.4899850854122</v>
      </c>
      <c r="J33" s="93">
        <v>0.0551670354075355</v>
      </c>
      <c r="K33" s="94">
        <v>139.330154418945</v>
      </c>
      <c r="L33" s="92">
        <v>83.4901763252199</v>
      </c>
      <c r="M33" s="96">
        <v>47.0869757024163</v>
      </c>
      <c r="N33" s="92">
        <v>19.027</v>
      </c>
      <c r="O33" s="97">
        <v>7.23026</v>
      </c>
      <c r="P33" s="98">
        <v>47.4037821384517</v>
      </c>
      <c r="Q33" s="99">
        <v>18.0134372126117</v>
      </c>
      <c r="R33" s="100">
        <v>24.0000002415975</v>
      </c>
      <c r="S33" s="101">
        <v>48.6310686049667</v>
      </c>
    </row>
    <row r="34" ht="13.95" customHeight="1" spans="1:19">
      <c r="A34" s="84">
        <v>28</v>
      </c>
      <c r="B34" s="91">
        <v>87.6974945068359</v>
      </c>
      <c r="C34" s="92">
        <v>37.6801543818387</v>
      </c>
      <c r="D34" s="93">
        <v>-0.00533338719990439</v>
      </c>
      <c r="E34" s="94">
        <v>188.594619750977</v>
      </c>
      <c r="F34" s="92">
        <v>81.0316694651639</v>
      </c>
      <c r="G34" s="93">
        <v>-20.8366685506777</v>
      </c>
      <c r="H34" s="94">
        <v>112.624084472656</v>
      </c>
      <c r="I34" s="92">
        <v>67.4872191902915</v>
      </c>
      <c r="J34" s="93">
        <v>-0.00276589512070302</v>
      </c>
      <c r="K34" s="94">
        <v>218.309768676758</v>
      </c>
      <c r="L34" s="92">
        <v>130.816772265503</v>
      </c>
      <c r="M34" s="96">
        <v>47.3265959402827</v>
      </c>
      <c r="N34" s="92">
        <v>20.029</v>
      </c>
      <c r="O34" s="97">
        <v>7.61102</v>
      </c>
      <c r="P34" s="98">
        <v>46.5108281072844</v>
      </c>
      <c r="Q34" s="99">
        <v>17.6741146807681</v>
      </c>
      <c r="R34" s="100">
        <v>24.0000002585517</v>
      </c>
      <c r="S34" s="101">
        <v>48.3466700661176</v>
      </c>
    </row>
    <row r="35" ht="13.95" customHeight="1" spans="1:19">
      <c r="A35" s="84">
        <v>29</v>
      </c>
      <c r="B35" s="91">
        <v>87.8079299926758</v>
      </c>
      <c r="C35" s="92">
        <v>37.7276041542532</v>
      </c>
      <c r="D35" s="93">
        <v>0.0474497724145877</v>
      </c>
      <c r="E35" s="94">
        <v>188.278228759766</v>
      </c>
      <c r="F35" s="92">
        <v>80.8957287354898</v>
      </c>
      <c r="G35" s="93">
        <v>-0.135940729674118</v>
      </c>
      <c r="H35" s="94">
        <v>112.597587585449</v>
      </c>
      <c r="I35" s="92">
        <v>67.4713415807804</v>
      </c>
      <c r="J35" s="93">
        <v>-0.0158776095110937</v>
      </c>
      <c r="K35" s="94">
        <v>297.991363525391</v>
      </c>
      <c r="L35" s="92">
        <v>178.564012850506</v>
      </c>
      <c r="M35" s="96">
        <v>47.7472405850036</v>
      </c>
      <c r="N35" s="92">
        <v>0</v>
      </c>
      <c r="O35" s="97">
        <v>0</v>
      </c>
      <c r="P35" s="98">
        <v>47.6428720182329</v>
      </c>
      <c r="Q35" s="99">
        <v>18.1042913669285</v>
      </c>
      <c r="R35" s="100">
        <v>22.6272430080838</v>
      </c>
      <c r="S35" s="101">
        <v>48.9006519884738</v>
      </c>
    </row>
    <row r="36" ht="13.95" customHeight="1" spans="1:19">
      <c r="A36" s="84">
        <v>30</v>
      </c>
      <c r="B36" s="91">
        <v>87.5507736206055</v>
      </c>
      <c r="C36" s="92">
        <v>37.6171142040629</v>
      </c>
      <c r="D36" s="93">
        <v>-0.110489950190392</v>
      </c>
      <c r="E36" s="94">
        <v>188.02214050293</v>
      </c>
      <c r="F36" s="92">
        <v>80.7856977122865</v>
      </c>
      <c r="G36" s="93">
        <v>-0.110031023203305</v>
      </c>
      <c r="H36" s="94">
        <v>112.537986755371</v>
      </c>
      <c r="I36" s="92">
        <v>67.4356272457673</v>
      </c>
      <c r="J36" s="93">
        <v>-0.0357143350131537</v>
      </c>
      <c r="K36" s="94">
        <v>375.777526855469</v>
      </c>
      <c r="L36" s="92">
        <v>225.175462605761</v>
      </c>
      <c r="M36" s="96">
        <v>46.6114497552549</v>
      </c>
      <c r="N36" s="92">
        <v>0</v>
      </c>
      <c r="O36" s="97">
        <v>0</v>
      </c>
      <c r="P36" s="98">
        <v>46.3552144468481</v>
      </c>
      <c r="Q36" s="99">
        <v>17.6149814898023</v>
      </c>
      <c r="R36" s="100">
        <v>24.0000001568264</v>
      </c>
      <c r="S36" s="101">
        <v>47.911220046932</v>
      </c>
    </row>
    <row r="37" ht="13.95" customHeight="1" spans="1:19">
      <c r="A37" s="84">
        <v>31</v>
      </c>
      <c r="B37" s="91">
        <v>87.3392105102539</v>
      </c>
      <c r="C37" s="92">
        <v>37.5262138801211</v>
      </c>
      <c r="D37" s="93">
        <v>-0.0909003239417245</v>
      </c>
      <c r="E37" s="94">
        <v>144.069213867187</v>
      </c>
      <c r="F37" s="92">
        <v>61.9008587498769</v>
      </c>
      <c r="G37" s="93">
        <v>-18.8848389624096</v>
      </c>
      <c r="H37" s="94">
        <v>112.474624633789</v>
      </c>
      <c r="I37" s="92">
        <v>67.3976590491103</v>
      </c>
      <c r="J37" s="93">
        <v>-0.0379681966569763</v>
      </c>
      <c r="K37" s="94">
        <v>452.346069335938</v>
      </c>
      <c r="L37" s="92">
        <v>271.057282943356</v>
      </c>
      <c r="M37" s="96">
        <v>45.8818203375951</v>
      </c>
      <c r="N37" s="92">
        <v>20.018</v>
      </c>
      <c r="O37" s="97">
        <v>7.60684</v>
      </c>
      <c r="P37" s="98">
        <v>46.8861128545868</v>
      </c>
      <c r="Q37" s="99">
        <v>17.816722884743</v>
      </c>
      <c r="R37" s="100">
        <v>24.0000001907349</v>
      </c>
      <c r="S37" s="101">
        <v>47.1700679001135</v>
      </c>
    </row>
    <row r="38" customHeight="1" spans="1:19">
      <c r="A38" s="26" t="s">
        <v>50</v>
      </c>
      <c r="B38" s="27"/>
      <c r="C38" s="27">
        <f>IFERROR(C6+D38,"")</f>
        <v>37.5262138801211</v>
      </c>
      <c r="D38" s="28">
        <f>IF($B$7="","",SUM(D7:D37))</f>
        <v>0.0943482510839999</v>
      </c>
      <c r="E38" s="27"/>
      <c r="F38" s="27">
        <f>IFERROR(F6+G38,"")</f>
        <v>61.9008587498769</v>
      </c>
      <c r="G38" s="28">
        <f>IF($B$7="","",SUM(G7:G37))</f>
        <v>21.5257700628571</v>
      </c>
      <c r="H38" s="27"/>
      <c r="I38" s="27">
        <f>IFERROR(I6+J38,"")</f>
        <v>67.3976590491103</v>
      </c>
      <c r="J38" s="28">
        <f>IF($B$7="","",SUM(J7:J37))</f>
        <v>-63.0969247571169</v>
      </c>
      <c r="K38" s="27"/>
      <c r="L38" s="27">
        <f>IFERROR(L6+M38,"")</f>
        <v>271.057282943356</v>
      </c>
      <c r="M38" s="28">
        <f>IF($B$7="","",SUM(M7:M37))</f>
        <v>233.610858005605</v>
      </c>
      <c r="N38" s="28">
        <f>SUM(N7:N37)</f>
        <v>1265.354</v>
      </c>
      <c r="O38" s="28">
        <f>IF($B$7="","",SUM(O7:O37))</f>
        <v>480.83452</v>
      </c>
      <c r="P38" s="52">
        <f>IF(B7="","",SUM(P7:P37))</f>
        <v>1457.48805156243</v>
      </c>
      <c r="Q38" s="52">
        <f>IF(B8="","",SUM(Q7:Q37))</f>
        <v>553.845459593723</v>
      </c>
      <c r="R38" s="76">
        <f>SUM(R7:R37)</f>
        <v>741.776134546068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952147.564356436</v>
      </c>
      <c r="P39" s="54" t="s">
        <v>7</v>
      </c>
      <c r="Q39" s="115">
        <f>IFERROR(Q38*1000/0.505,"")</f>
        <v>1096723.68236381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437.882014622465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480834.52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166.395165556537</v>
      </c>
      <c r="I41" s="58" t="s">
        <v>8</v>
      </c>
      <c r="J41" s="58">
        <f>IFERROR(H41*1000/0.505,"")</f>
        <v>329495.377339676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2.22386545393203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31496062992126" right="0.31496062992126" top="0.354330708661417" bottom="0.354330708661417" header="0.31496062992126" footer="0.31496062992126"/>
  <pageSetup paperSize="5" scale="77" orientation="landscape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6"/>
    </sheetView>
  </sheetViews>
  <sheetFormatPr defaultColWidth="8.88888888888889" defaultRowHeight="14.4"/>
  <cols>
    <col min="1" max="7" width="9.66666666666667" style="2" customWidth="1"/>
    <col min="8" max="8" width="10.5555555555556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10">
        <f>[1]SUMMARY!$K$9</f>
        <v>1.34109607333811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ht="15.1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111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+MAY!C38</f>
        <v>37.5262138801211</v>
      </c>
      <c r="D6" s="21"/>
      <c r="E6" s="22"/>
      <c r="F6" s="20">
        <f>+MAY!F38</f>
        <v>61.9008587498769</v>
      </c>
      <c r="G6" s="21"/>
      <c r="H6" s="22"/>
      <c r="I6" s="20">
        <f>+MAY!I38</f>
        <v>67.3976590491103</v>
      </c>
      <c r="J6" s="21"/>
      <c r="K6" s="22"/>
      <c r="L6" s="20">
        <f>+MAY!L38</f>
        <v>271.057282943356</v>
      </c>
      <c r="M6" s="45"/>
      <c r="N6" s="46"/>
      <c r="O6" s="104"/>
      <c r="P6" s="105"/>
      <c r="Q6" s="108"/>
      <c r="R6" s="112"/>
      <c r="S6" s="72"/>
    </row>
    <row r="7" ht="13.95" customHeight="1" spans="1:19">
      <c r="A7" s="84">
        <v>1</v>
      </c>
      <c r="B7" s="24">
        <f>LOOKUP(A7+600,'[2]DCS Data'!$A:$A,'[2]DCS Data'!$E:$E)</f>
        <v>151.303024291992</v>
      </c>
      <c r="C7" s="20">
        <f t="shared" ref="C7" si="0">IF(B7="","",$A$3*PI()/4*(157.5*2.54)^2*B7*2.54/1000000)</f>
        <v>64.7827899234756</v>
      </c>
      <c r="D7" s="21">
        <f>IF(C7="","",C7-C6)</f>
        <v>27.2565760433545</v>
      </c>
      <c r="E7" s="25">
        <f>LOOKUP(A7+600,'[2]DCS Data'!$A:$A,'[2]DCS Data'!$F:$F)</f>
        <v>94.6939239501953</v>
      </c>
      <c r="F7" s="20">
        <f t="shared" ref="F7" si="1">IF(E7="","",$A$3*PI()/4*(157.5*2.54)^2*E7*2.54/1000000)</f>
        <v>40.544705639567</v>
      </c>
      <c r="G7" s="21">
        <f>IF(F7="","",F7-F6)</f>
        <v>-21.3561531103099</v>
      </c>
      <c r="H7" s="25">
        <f>LOOKUP(A7+600,'[2]DCS Data'!$A:$A,'[2]DCS Data'!$G:$G)</f>
        <v>112.413993835449</v>
      </c>
      <c r="I7" s="20">
        <f t="shared" ref="I7" si="2">IF(H7="","",$A$3*PI()/4*(186*2.54)^2*H7*2.54/1000000)</f>
        <v>67.1269922504761</v>
      </c>
      <c r="J7" s="21">
        <f>IF(I7="","",I7-I6)</f>
        <v>-0.270666798634252</v>
      </c>
      <c r="K7" s="25">
        <f>LOOKUP(A7+600,'[2]DCS Data'!$A:$A,'[2]DCS Data'!$H:$H)</f>
        <v>415.059783935547</v>
      </c>
      <c r="L7" s="20">
        <f t="shared" ref="L7" si="3">IF(K7="","",$A$3*PI()/4*(186*2.54)^2*K7*2.54/1000000)</f>
        <v>247.849168498626</v>
      </c>
      <c r="M7" s="45">
        <f>IF(L7="","",L7-L6)</f>
        <v>-23.2081144447304</v>
      </c>
      <c r="N7" s="49">
        <f>IF(K7="","",LOOKUP(A7+600,[3]SBS!$A:$A,[3]SBS!$C:$C))</f>
        <v>60.097</v>
      </c>
      <c r="O7" s="50">
        <f>IF(N7="","",N7*$H$3)</f>
        <v>22.83686</v>
      </c>
      <c r="P7" s="51">
        <f>IFERROR(D7+G7+J7+M7+N7,0)</f>
        <v>42.5186416896799</v>
      </c>
      <c r="Q7" s="73">
        <f>IF(P7="","",P7*$H$3)</f>
        <v>16.1570838420784</v>
      </c>
      <c r="R7" s="74">
        <f>LOOKUP(A7+600,'[2]DCS Data'!$A:$A,'[2]DCS Data'!$K:$K)</f>
        <v>24.0000002246433</v>
      </c>
      <c r="S7" s="75">
        <f>IFERROR(LOOKUP(A7+600,'[2]DCS Data'!$A:$A,'[2]DCS Data'!$J:$J)*3785.4*0.993*$A$3/1000000,0)</f>
        <v>47.8154585502807</v>
      </c>
    </row>
    <row r="8" ht="13.95" customHeight="1" spans="1:20">
      <c r="A8" s="84">
        <v>2</v>
      </c>
      <c r="B8" s="91">
        <v>261.568145751953</v>
      </c>
      <c r="C8" s="92">
        <v>111.994550777916</v>
      </c>
      <c r="D8" s="93">
        <v>47.2117608544407</v>
      </c>
      <c r="E8" s="94">
        <v>94.5811462402344</v>
      </c>
      <c r="F8" s="92">
        <v>40.4964180740895</v>
      </c>
      <c r="G8" s="93">
        <v>-0.0482875654775441</v>
      </c>
      <c r="H8" s="94">
        <v>112.245307922363</v>
      </c>
      <c r="I8" s="92">
        <v>67.0262629943208</v>
      </c>
      <c r="J8" s="93">
        <v>-0.100729256155233</v>
      </c>
      <c r="K8" s="94">
        <v>167.743194580078</v>
      </c>
      <c r="L8" s="92">
        <v>100.166320388273</v>
      </c>
      <c r="M8" s="96">
        <v>-147.682848110352</v>
      </c>
      <c r="N8" s="92">
        <v>146.306</v>
      </c>
      <c r="O8" s="97">
        <v>55.59628</v>
      </c>
      <c r="P8" s="98">
        <v>45.6858959224557</v>
      </c>
      <c r="Q8" s="99">
        <v>17.3606404505332</v>
      </c>
      <c r="R8" s="100">
        <v>23.9955585140652</v>
      </c>
      <c r="S8" s="101">
        <v>48.489047393797</v>
      </c>
      <c r="T8" s="89"/>
    </row>
    <row r="9" ht="13.95" customHeight="1" spans="1:19">
      <c r="A9" s="84">
        <v>3</v>
      </c>
      <c r="B9" s="91">
        <v>266.571624755859</v>
      </c>
      <c r="C9" s="92">
        <v>114.136869682071</v>
      </c>
      <c r="D9" s="93">
        <v>2.14231890415513</v>
      </c>
      <c r="E9" s="94">
        <v>196.782852172852</v>
      </c>
      <c r="F9" s="92">
        <v>84.255699663043</v>
      </c>
      <c r="G9" s="93">
        <v>43.7592815889536</v>
      </c>
      <c r="H9" s="94">
        <v>112.303421020508</v>
      </c>
      <c r="I9" s="92">
        <v>67.0609647014278</v>
      </c>
      <c r="J9" s="93">
        <v>0.0347017071069331</v>
      </c>
      <c r="K9" s="94">
        <v>134.348663330078</v>
      </c>
      <c r="L9" s="92">
        <v>80.2250802993538</v>
      </c>
      <c r="M9" s="96">
        <v>-19.9412400889197</v>
      </c>
      <c r="N9" s="92">
        <v>20.021</v>
      </c>
      <c r="O9" s="97">
        <v>7.60798</v>
      </c>
      <c r="P9" s="98">
        <v>46.016062111296</v>
      </c>
      <c r="Q9" s="99">
        <v>17.4861036022925</v>
      </c>
      <c r="R9" s="100">
        <v>24.0000002373589</v>
      </c>
      <c r="S9" s="101">
        <v>47.7651860458238</v>
      </c>
    </row>
    <row r="10" ht="13.95" customHeight="1" spans="1:19">
      <c r="A10" s="84">
        <v>4</v>
      </c>
      <c r="B10" s="91">
        <v>66.5623474121094</v>
      </c>
      <c r="C10" s="92">
        <v>28.4997249023284</v>
      </c>
      <c r="D10" s="93">
        <v>-85.6371447797431</v>
      </c>
      <c r="E10" s="94">
        <v>208.048599243164</v>
      </c>
      <c r="F10" s="92">
        <v>89.0793079762425</v>
      </c>
      <c r="G10" s="93">
        <v>4.82360831319943</v>
      </c>
      <c r="H10" s="94">
        <v>112.290283203125</v>
      </c>
      <c r="I10" s="92">
        <v>67.0531195734721</v>
      </c>
      <c r="J10" s="93">
        <v>-0.00784512795564751</v>
      </c>
      <c r="K10" s="94">
        <v>101.60701751709</v>
      </c>
      <c r="L10" s="92">
        <v>60.6737048009128</v>
      </c>
      <c r="M10" s="96">
        <v>-19.551375498441</v>
      </c>
      <c r="N10" s="92">
        <v>146.287</v>
      </c>
      <c r="O10" s="97">
        <v>55.58906</v>
      </c>
      <c r="P10" s="98">
        <v>45.9142429070597</v>
      </c>
      <c r="Q10" s="99">
        <v>17.4474123046827</v>
      </c>
      <c r="R10" s="100">
        <v>24.0000002712674</v>
      </c>
      <c r="S10" s="101">
        <v>46.2710014126216</v>
      </c>
    </row>
    <row r="11" ht="13.95" customHeight="1" spans="1:19">
      <c r="A11" s="84">
        <v>5</v>
      </c>
      <c r="B11" s="91">
        <v>66.5191268920898</v>
      </c>
      <c r="C11" s="92">
        <v>28.4812193510883</v>
      </c>
      <c r="D11" s="93">
        <v>-0.0185055512400396</v>
      </c>
      <c r="E11" s="94">
        <v>295.833343505859</v>
      </c>
      <c r="F11" s="92">
        <v>126.665738734436</v>
      </c>
      <c r="G11" s="93">
        <v>37.5864307581934</v>
      </c>
      <c r="H11" s="94">
        <v>127.497741699219</v>
      </c>
      <c r="I11" s="92">
        <v>76.1341148640674</v>
      </c>
      <c r="J11" s="93">
        <v>9.08099529059528</v>
      </c>
      <c r="K11" s="94">
        <v>80.160758972168</v>
      </c>
      <c r="L11" s="92">
        <v>47.8672669008949</v>
      </c>
      <c r="M11" s="96">
        <v>-12.8064379000179</v>
      </c>
      <c r="N11" s="92">
        <v>12.015</v>
      </c>
      <c r="O11" s="97">
        <v>4.5657</v>
      </c>
      <c r="P11" s="98">
        <v>45.8574825975308</v>
      </c>
      <c r="Q11" s="99">
        <v>17.4258433870617</v>
      </c>
      <c r="R11" s="100">
        <v>24.0000001695421</v>
      </c>
      <c r="S11" s="101">
        <v>47.5827175513144</v>
      </c>
    </row>
    <row r="12" ht="13.95" customHeight="1" spans="1:19">
      <c r="A12" s="84">
        <v>6</v>
      </c>
      <c r="B12" s="91">
        <v>74.6111679077148</v>
      </c>
      <c r="C12" s="92">
        <v>31.9459550734603</v>
      </c>
      <c r="D12" s="93">
        <v>3.46473572237199</v>
      </c>
      <c r="E12" s="94">
        <v>95.1310424804687</v>
      </c>
      <c r="F12" s="92">
        <v>40.731864872179</v>
      </c>
      <c r="G12" s="93">
        <v>-85.9338738622569</v>
      </c>
      <c r="H12" s="94">
        <v>195.562896728516</v>
      </c>
      <c r="I12" s="92">
        <v>116.778602069701</v>
      </c>
      <c r="J12" s="93">
        <v>40.6444872056334</v>
      </c>
      <c r="K12" s="94">
        <v>80.3677825927734</v>
      </c>
      <c r="L12" s="92">
        <v>47.9908891698127</v>
      </c>
      <c r="M12" s="96">
        <v>0.123622268917785</v>
      </c>
      <c r="N12" s="92">
        <v>86.228</v>
      </c>
      <c r="O12" s="97">
        <v>32.76664</v>
      </c>
      <c r="P12" s="98">
        <v>44.5269713346662</v>
      </c>
      <c r="Q12" s="99">
        <v>16.9202491071732</v>
      </c>
      <c r="R12" s="100">
        <v>24.0000001822578</v>
      </c>
      <c r="S12" s="101">
        <v>47.0476791356115</v>
      </c>
    </row>
    <row r="13" ht="13.95" customHeight="1" spans="1:19">
      <c r="A13" s="84">
        <v>7</v>
      </c>
      <c r="B13" s="91">
        <v>182.43962097168</v>
      </c>
      <c r="C13" s="92">
        <v>78.1144177020417</v>
      </c>
      <c r="D13" s="93">
        <v>46.1684626285814</v>
      </c>
      <c r="E13" s="94">
        <v>94.5169372558594</v>
      </c>
      <c r="F13" s="92">
        <v>40.4689259789021</v>
      </c>
      <c r="G13" s="93">
        <v>-0.262938893276853</v>
      </c>
      <c r="H13" s="94">
        <v>78.1585693359375</v>
      </c>
      <c r="I13" s="92">
        <v>46.6716776009367</v>
      </c>
      <c r="J13" s="93">
        <v>-70.106924468764</v>
      </c>
      <c r="K13" s="94">
        <v>80.3517608642578</v>
      </c>
      <c r="L13" s="92">
        <v>47.9813219405985</v>
      </c>
      <c r="M13" s="96">
        <v>-0.0095672292142055</v>
      </c>
      <c r="N13" s="92">
        <v>70.602</v>
      </c>
      <c r="O13" s="97">
        <v>26.82876</v>
      </c>
      <c r="P13" s="98">
        <v>46.3910320373263</v>
      </c>
      <c r="Q13" s="99">
        <v>17.628592174184</v>
      </c>
      <c r="R13" s="100">
        <v>24.0000002034505</v>
      </c>
      <c r="S13" s="101">
        <v>47.7960051864657</v>
      </c>
    </row>
    <row r="14" ht="13.95" customHeight="1" spans="1:19">
      <c r="A14" s="84">
        <v>8</v>
      </c>
      <c r="B14" s="91">
        <v>271.811340332031</v>
      </c>
      <c r="C14" s="92">
        <v>116.380337021989</v>
      </c>
      <c r="D14" s="93">
        <v>38.2659193199478</v>
      </c>
      <c r="E14" s="94">
        <v>94.60595703125</v>
      </c>
      <c r="F14" s="92">
        <v>40.5070412078287</v>
      </c>
      <c r="G14" s="93">
        <v>0.0381152289265287</v>
      </c>
      <c r="H14" s="94">
        <v>78.1027297973633</v>
      </c>
      <c r="I14" s="92">
        <v>46.6383335292135</v>
      </c>
      <c r="J14" s="93">
        <v>-0.0333440717232136</v>
      </c>
      <c r="K14" s="94">
        <v>90.9329299926758</v>
      </c>
      <c r="L14" s="92">
        <v>54.2997706839462</v>
      </c>
      <c r="M14" s="96">
        <v>6.31844874334769</v>
      </c>
      <c r="N14" s="92">
        <v>0</v>
      </c>
      <c r="O14" s="97">
        <v>0</v>
      </c>
      <c r="P14" s="98">
        <v>44.5891392204988</v>
      </c>
      <c r="Q14" s="99">
        <v>16.9438729037895</v>
      </c>
      <c r="R14" s="100">
        <v>24.0000002331204</v>
      </c>
      <c r="S14" s="101">
        <v>46.3460902458373</v>
      </c>
    </row>
    <row r="15" ht="13.95" customHeight="1" spans="1:19">
      <c r="A15" s="84">
        <v>9</v>
      </c>
      <c r="B15" s="91">
        <v>179.045715332031</v>
      </c>
      <c r="C15" s="92">
        <v>76.6612631659557</v>
      </c>
      <c r="D15" s="93">
        <v>-39.7190738560338</v>
      </c>
      <c r="E15" s="94">
        <v>94.5410537719727</v>
      </c>
      <c r="F15" s="92">
        <v>40.4792518478288</v>
      </c>
      <c r="G15" s="93">
        <v>-0.0277893599998293</v>
      </c>
      <c r="H15" s="94">
        <v>78.1715240478516</v>
      </c>
      <c r="I15" s="92">
        <v>46.6794133891299</v>
      </c>
      <c r="J15" s="93">
        <v>0.0410798599164011</v>
      </c>
      <c r="K15" s="94">
        <v>165.302963256836</v>
      </c>
      <c r="L15" s="92">
        <v>98.7091584857756</v>
      </c>
      <c r="M15" s="96">
        <v>44.4093878018294</v>
      </c>
      <c r="N15" s="92">
        <v>39.05</v>
      </c>
      <c r="O15" s="97">
        <v>14.839</v>
      </c>
      <c r="P15" s="98">
        <v>43.7536044457122</v>
      </c>
      <c r="Q15" s="99">
        <v>16.6263696893706</v>
      </c>
      <c r="R15" s="100">
        <v>23.9966680102878</v>
      </c>
      <c r="S15" s="101">
        <v>45.465524553976</v>
      </c>
    </row>
    <row r="16" ht="13.95" customHeight="1" spans="1:19">
      <c r="A16" s="84">
        <v>10</v>
      </c>
      <c r="B16" s="91">
        <v>178.401184082031</v>
      </c>
      <c r="C16" s="92">
        <v>76.3852968872692</v>
      </c>
      <c r="D16" s="93">
        <v>-0.275966278686425</v>
      </c>
      <c r="E16" s="94">
        <v>94.1545028686523</v>
      </c>
      <c r="F16" s="92">
        <v>40.3137439468354</v>
      </c>
      <c r="G16" s="93">
        <v>-0.165507900993461</v>
      </c>
      <c r="H16" s="94">
        <v>78.1011505126953</v>
      </c>
      <c r="I16" s="92">
        <v>46.6373904737624</v>
      </c>
      <c r="J16" s="93">
        <v>-0.042022915367518</v>
      </c>
      <c r="K16" s="94">
        <v>242.23991394043</v>
      </c>
      <c r="L16" s="92">
        <v>144.651357638247</v>
      </c>
      <c r="M16" s="96">
        <v>45.942199152471</v>
      </c>
      <c r="N16" s="92">
        <v>0</v>
      </c>
      <c r="O16" s="97">
        <v>0</v>
      </c>
      <c r="P16" s="98">
        <v>45.4587020574236</v>
      </c>
      <c r="Q16" s="99">
        <v>17.274306781821</v>
      </c>
      <c r="R16" s="100">
        <v>24.0000002204047</v>
      </c>
      <c r="S16" s="101">
        <v>47.1187513510664</v>
      </c>
    </row>
    <row r="17" ht="13.95" customHeight="1" spans="1:19">
      <c r="A17" s="84">
        <v>11</v>
      </c>
      <c r="B17" s="91">
        <v>88.6071853637695</v>
      </c>
      <c r="C17" s="92">
        <v>37.938571961746</v>
      </c>
      <c r="D17" s="93">
        <v>-38.4467249255233</v>
      </c>
      <c r="E17" s="94">
        <v>94.3396682739258</v>
      </c>
      <c r="F17" s="92">
        <v>40.3930254523245</v>
      </c>
      <c r="G17" s="93">
        <v>0.0792815054891136</v>
      </c>
      <c r="H17" s="94">
        <v>78.111701965332</v>
      </c>
      <c r="I17" s="92">
        <v>46.6436911775735</v>
      </c>
      <c r="J17" s="93">
        <v>0.00630070381106407</v>
      </c>
      <c r="K17" s="94">
        <v>173.99739074707</v>
      </c>
      <c r="L17" s="92">
        <v>103.900956649389</v>
      </c>
      <c r="M17" s="96">
        <v>-40.750400988858</v>
      </c>
      <c r="N17" s="92">
        <v>125.761</v>
      </c>
      <c r="O17" s="97">
        <v>47.78918</v>
      </c>
      <c r="P17" s="98">
        <v>46.6494562949189</v>
      </c>
      <c r="Q17" s="99">
        <v>17.7267933920692</v>
      </c>
      <c r="R17" s="100">
        <v>24.0000002034505</v>
      </c>
      <c r="S17" s="101">
        <v>46.9411196587425</v>
      </c>
    </row>
    <row r="18" ht="13.95" customHeight="1" spans="1:19">
      <c r="A18" s="84">
        <v>12</v>
      </c>
      <c r="B18" s="91">
        <v>88.854362487793</v>
      </c>
      <c r="C18" s="92">
        <v>38.0444047682905</v>
      </c>
      <c r="D18" s="93">
        <v>0.105832806544541</v>
      </c>
      <c r="E18" s="94">
        <v>94.39208984375</v>
      </c>
      <c r="F18" s="92">
        <v>40.4154705789918</v>
      </c>
      <c r="G18" s="93">
        <v>0.0224451266673071</v>
      </c>
      <c r="H18" s="94">
        <v>78.2280960083008</v>
      </c>
      <c r="I18" s="92">
        <v>46.7131948199029</v>
      </c>
      <c r="J18" s="93">
        <v>0.0695036423294582</v>
      </c>
      <c r="K18" s="94">
        <v>250.035888671875</v>
      </c>
      <c r="L18" s="92">
        <v>149.306652922468</v>
      </c>
      <c r="M18" s="96">
        <v>45.4056962730792</v>
      </c>
      <c r="N18" s="92">
        <v>0</v>
      </c>
      <c r="O18" s="97">
        <v>0</v>
      </c>
      <c r="P18" s="98">
        <v>45.6034778486205</v>
      </c>
      <c r="Q18" s="99">
        <v>17.3293215824758</v>
      </c>
      <c r="R18" s="100">
        <v>24.0000002712674</v>
      </c>
      <c r="S18" s="101">
        <v>46.4986074245625</v>
      </c>
    </row>
    <row r="19" ht="13.95" customHeight="1" spans="1:19">
      <c r="A19" s="84">
        <v>13</v>
      </c>
      <c r="B19" s="91">
        <v>88.4971160888672</v>
      </c>
      <c r="C19" s="92">
        <v>37.8914440557018</v>
      </c>
      <c r="D19" s="93">
        <v>-0.152960712588687</v>
      </c>
      <c r="E19" s="94">
        <v>122.816184997559</v>
      </c>
      <c r="F19" s="92">
        <v>52.585697801684</v>
      </c>
      <c r="G19" s="93">
        <v>12.1702272226922</v>
      </c>
      <c r="H19" s="94">
        <v>78.0090255737305</v>
      </c>
      <c r="I19" s="92">
        <v>46.5823789057807</v>
      </c>
      <c r="J19" s="93">
        <v>-0.130815914122181</v>
      </c>
      <c r="K19" s="94">
        <v>270.65625</v>
      </c>
      <c r="L19" s="92">
        <v>161.619913823964</v>
      </c>
      <c r="M19" s="96">
        <v>12.3132609014961</v>
      </c>
      <c r="N19" s="92">
        <v>20.023</v>
      </c>
      <c r="O19" s="97">
        <v>7.60874</v>
      </c>
      <c r="P19" s="98">
        <v>44.2227114974775</v>
      </c>
      <c r="Q19" s="99">
        <v>16.8046303690414</v>
      </c>
      <c r="R19" s="100">
        <v>24.0000001525879</v>
      </c>
      <c r="S19" s="101">
        <v>46.0671693397128</v>
      </c>
    </row>
    <row r="20" ht="13.95" customHeight="1" spans="1:19">
      <c r="A20" s="84">
        <v>14</v>
      </c>
      <c r="B20" s="91">
        <v>88.3749084472656</v>
      </c>
      <c r="C20" s="92">
        <v>37.8391189154083</v>
      </c>
      <c r="D20" s="93">
        <v>-0.0523251402935543</v>
      </c>
      <c r="E20" s="94">
        <v>231.676956176758</v>
      </c>
      <c r="F20" s="92">
        <v>99.1961638066445</v>
      </c>
      <c r="G20" s="93">
        <v>46.6104660049605</v>
      </c>
      <c r="H20" s="94">
        <v>78.0247344970703</v>
      </c>
      <c r="I20" s="92">
        <v>46.5917593462341</v>
      </c>
      <c r="J20" s="93">
        <v>0.00938044045335573</v>
      </c>
      <c r="K20" s="94">
        <v>238.127059936523</v>
      </c>
      <c r="L20" s="92">
        <v>142.195404340727</v>
      </c>
      <c r="M20" s="96">
        <v>-19.4245094832372</v>
      </c>
      <c r="N20" s="92">
        <v>19.015</v>
      </c>
      <c r="O20" s="97">
        <v>7.2257</v>
      </c>
      <c r="P20" s="98">
        <v>46.1580118218831</v>
      </c>
      <c r="Q20" s="99">
        <v>17.5400444923156</v>
      </c>
      <c r="R20" s="100">
        <v>24.0000001864963</v>
      </c>
      <c r="S20" s="101">
        <v>47.6017379391203</v>
      </c>
    </row>
    <row r="21" ht="13.95" customHeight="1" spans="1:19">
      <c r="A21" s="84">
        <v>15</v>
      </c>
      <c r="B21" s="91">
        <v>151.485397338867</v>
      </c>
      <c r="C21" s="92">
        <v>64.8608758364221</v>
      </c>
      <c r="D21" s="93">
        <v>27.0217569210138</v>
      </c>
      <c r="E21" s="94">
        <v>286.676177978516</v>
      </c>
      <c r="F21" s="92">
        <v>122.744953056632</v>
      </c>
      <c r="G21" s="93">
        <v>23.5487892499878</v>
      </c>
      <c r="H21" s="94">
        <v>77.9800720214844</v>
      </c>
      <c r="I21" s="92">
        <v>46.5650895558436</v>
      </c>
      <c r="J21" s="93">
        <v>-0.02666979039045</v>
      </c>
      <c r="K21" s="94">
        <v>77.6963043212891</v>
      </c>
      <c r="L21" s="92">
        <v>46.3956402589898</v>
      </c>
      <c r="M21" s="96">
        <v>-95.7997640817369</v>
      </c>
      <c r="N21" s="92">
        <v>95.257</v>
      </c>
      <c r="O21" s="97">
        <v>36.19766</v>
      </c>
      <c r="P21" s="98">
        <v>50.0011122988744</v>
      </c>
      <c r="Q21" s="99">
        <v>19.0004226735723</v>
      </c>
      <c r="R21" s="100">
        <v>24.0000001907349</v>
      </c>
      <c r="S21" s="101">
        <v>53.4141815034325</v>
      </c>
    </row>
    <row r="22" ht="13.95" customHeight="1" spans="1:19">
      <c r="A22" s="84">
        <v>16</v>
      </c>
      <c r="B22" s="91">
        <v>297.533264160156</v>
      </c>
      <c r="C22" s="92">
        <v>127.393586727886</v>
      </c>
      <c r="D22" s="93">
        <v>62.5327108914641</v>
      </c>
      <c r="E22" s="94">
        <v>203.429489135742</v>
      </c>
      <c r="F22" s="92">
        <v>87.1015627122415</v>
      </c>
      <c r="G22" s="93">
        <v>-35.6433903443909</v>
      </c>
      <c r="H22" s="94">
        <v>78.0914764404297</v>
      </c>
      <c r="I22" s="92">
        <v>46.6316136896464</v>
      </c>
      <c r="J22" s="93">
        <v>0.0665241338027514</v>
      </c>
      <c r="K22" s="94">
        <v>88.7346572875977</v>
      </c>
      <c r="L22" s="92">
        <v>52.9870921658765</v>
      </c>
      <c r="M22" s="96">
        <v>6.59145190688665</v>
      </c>
      <c r="N22" s="92">
        <v>35.249</v>
      </c>
      <c r="O22" s="97">
        <v>13.39462</v>
      </c>
      <c r="P22" s="98">
        <v>68.7962965877626</v>
      </c>
      <c r="Q22" s="99">
        <v>26.1425927033498</v>
      </c>
      <c r="R22" s="100">
        <v>23.9938901774089</v>
      </c>
      <c r="S22" s="101">
        <v>70.6645798045082</v>
      </c>
    </row>
    <row r="23" ht="13.95" customHeight="1" spans="1:19">
      <c r="A23" s="84">
        <v>17</v>
      </c>
      <c r="B23" s="91">
        <v>297.295776367188</v>
      </c>
      <c r="C23" s="92">
        <v>127.291902562132</v>
      </c>
      <c r="D23" s="93">
        <v>-0.101684165754648</v>
      </c>
      <c r="E23" s="94">
        <v>158.267959594727</v>
      </c>
      <c r="F23" s="92">
        <v>67.7649374559458</v>
      </c>
      <c r="G23" s="93">
        <v>-19.3366252562957</v>
      </c>
      <c r="H23" s="94">
        <v>78.1203079223633</v>
      </c>
      <c r="I23" s="92">
        <v>46.6488301464085</v>
      </c>
      <c r="J23" s="93">
        <v>0.017216456762128</v>
      </c>
      <c r="K23" s="94">
        <v>199.134918212891</v>
      </c>
      <c r="L23" s="92">
        <v>118.911602155537</v>
      </c>
      <c r="M23" s="96">
        <v>65.9245099896603</v>
      </c>
      <c r="N23" s="92">
        <v>20.018</v>
      </c>
      <c r="O23" s="97">
        <v>7.60684</v>
      </c>
      <c r="P23" s="98">
        <v>66.5214170243721</v>
      </c>
      <c r="Q23" s="99">
        <v>25.2781384692614</v>
      </c>
      <c r="R23" s="100">
        <v>24.000000161065</v>
      </c>
      <c r="S23" s="101">
        <v>67.0041367489975</v>
      </c>
    </row>
    <row r="24" ht="13.95" customHeight="1" spans="1:19">
      <c r="A24" s="84">
        <v>18</v>
      </c>
      <c r="B24" s="91">
        <v>297.135314941406</v>
      </c>
      <c r="C24" s="92">
        <v>127.223198457334</v>
      </c>
      <c r="D24" s="93">
        <v>-0.0687041047979591</v>
      </c>
      <c r="E24" s="94">
        <v>110.169792175293</v>
      </c>
      <c r="F24" s="92">
        <v>47.1709441090313</v>
      </c>
      <c r="G24" s="93">
        <v>-20.5939933469145</v>
      </c>
      <c r="H24" s="94">
        <v>78.1586761474609</v>
      </c>
      <c r="I24" s="92">
        <v>46.6717413824648</v>
      </c>
      <c r="J24" s="93">
        <v>0.0229112360562951</v>
      </c>
      <c r="K24" s="94">
        <v>301.842742919922</v>
      </c>
      <c r="L24" s="92">
        <v>180.242643940817</v>
      </c>
      <c r="M24" s="96">
        <v>61.33104178528</v>
      </c>
      <c r="N24" s="92">
        <v>20.024</v>
      </c>
      <c r="O24" s="97">
        <v>7.60912</v>
      </c>
      <c r="P24" s="98">
        <v>60.7152555696238</v>
      </c>
      <c r="Q24" s="99">
        <v>23.0717971164571</v>
      </c>
      <c r="R24" s="100">
        <v>24.0000001907349</v>
      </c>
      <c r="S24" s="101">
        <v>62.9447919061103</v>
      </c>
    </row>
    <row r="25" ht="13.95" customHeight="1" spans="1:19">
      <c r="A25" s="84">
        <v>19</v>
      </c>
      <c r="B25" s="91">
        <v>297.172576904297</v>
      </c>
      <c r="C25" s="92">
        <v>127.23915275782</v>
      </c>
      <c r="D25" s="93">
        <v>0.0159543004865554</v>
      </c>
      <c r="E25" s="94">
        <v>110.284973144531</v>
      </c>
      <c r="F25" s="92">
        <v>47.2202606680906</v>
      </c>
      <c r="G25" s="93">
        <v>0.0493165590592994</v>
      </c>
      <c r="H25" s="94">
        <v>78.0133743286133</v>
      </c>
      <c r="I25" s="92">
        <v>46.5849757251389</v>
      </c>
      <c r="J25" s="93">
        <v>-0.0867656573259339</v>
      </c>
      <c r="K25" s="94">
        <v>392.270599365234</v>
      </c>
      <c r="L25" s="92">
        <v>234.24081455752</v>
      </c>
      <c r="M25" s="96">
        <v>53.9981706167036</v>
      </c>
      <c r="N25" s="92">
        <v>0</v>
      </c>
      <c r="O25" s="97">
        <v>0</v>
      </c>
      <c r="P25" s="98">
        <v>53.9766758189236</v>
      </c>
      <c r="Q25" s="99">
        <v>20.511136811191</v>
      </c>
      <c r="R25" s="100">
        <v>24.0000002034505</v>
      </c>
      <c r="S25" s="101">
        <v>55.4094846066454</v>
      </c>
    </row>
    <row r="26" ht="13.95" customHeight="1" spans="1:19">
      <c r="A26" s="84">
        <v>20</v>
      </c>
      <c r="B26" s="91">
        <v>296.945343017578</v>
      </c>
      <c r="C26" s="92">
        <v>127.141858964681</v>
      </c>
      <c r="D26" s="93">
        <v>-0.0972937931391868</v>
      </c>
      <c r="E26" s="94">
        <v>110.352592468262</v>
      </c>
      <c r="F26" s="92">
        <v>47.2492129541701</v>
      </c>
      <c r="G26" s="93">
        <v>0.0289522860795302</v>
      </c>
      <c r="H26" s="94">
        <v>78.0466842651367</v>
      </c>
      <c r="I26" s="92">
        <v>46.6048664502575</v>
      </c>
      <c r="J26" s="93">
        <v>0.0198907251186569</v>
      </c>
      <c r="K26" s="94">
        <v>181.556167602539</v>
      </c>
      <c r="L26" s="92">
        <v>108.414611383005</v>
      </c>
      <c r="M26" s="96">
        <v>-125.826203174515</v>
      </c>
      <c r="N26" s="92">
        <v>172.453</v>
      </c>
      <c r="O26" s="97">
        <v>65.53214</v>
      </c>
      <c r="P26" s="98">
        <v>46.5783460435439</v>
      </c>
      <c r="Q26" s="99">
        <v>17.6997714965467</v>
      </c>
      <c r="R26" s="100">
        <v>24.0000002415975</v>
      </c>
      <c r="S26" s="101">
        <v>49.2399848470981</v>
      </c>
    </row>
    <row r="27" ht="13.95" customHeight="1" spans="1:19">
      <c r="A27" s="84">
        <v>21</v>
      </c>
      <c r="B27" s="91">
        <v>296.683288574219</v>
      </c>
      <c r="C27" s="92">
        <v>127.029656197868</v>
      </c>
      <c r="D27" s="93">
        <v>-0.112202766812501</v>
      </c>
      <c r="E27" s="94">
        <v>110.322395324707</v>
      </c>
      <c r="F27" s="92">
        <v>47.2362835681493</v>
      </c>
      <c r="G27" s="93">
        <v>-0.0129293860208506</v>
      </c>
      <c r="H27" s="94">
        <v>78.0576324462891</v>
      </c>
      <c r="I27" s="92">
        <v>46.6114040568873</v>
      </c>
      <c r="J27" s="93">
        <v>0.00653760662971337</v>
      </c>
      <c r="K27" s="94">
        <v>259.385894775391</v>
      </c>
      <c r="L27" s="92">
        <v>154.889923882232</v>
      </c>
      <c r="M27" s="96">
        <v>46.4753124992269</v>
      </c>
      <c r="N27" s="92">
        <v>0</v>
      </c>
      <c r="O27" s="97">
        <v>0</v>
      </c>
      <c r="P27" s="98">
        <v>46.3567179530233</v>
      </c>
      <c r="Q27" s="99">
        <v>17.6155528221488</v>
      </c>
      <c r="R27" s="100">
        <v>24.0000002288818</v>
      </c>
      <c r="S27" s="101">
        <v>47.1143353568846</v>
      </c>
    </row>
    <row r="28" ht="13.95" customHeight="1" spans="1:19">
      <c r="A28" s="84">
        <v>22</v>
      </c>
      <c r="B28" s="91">
        <v>200.22785949707</v>
      </c>
      <c r="C28" s="92">
        <v>85.730734195988</v>
      </c>
      <c r="D28" s="93">
        <v>-41.2989220018805</v>
      </c>
      <c r="E28" s="94">
        <v>86.9030456542969</v>
      </c>
      <c r="F28" s="92">
        <v>37.2089175128966</v>
      </c>
      <c r="G28" s="93">
        <v>-10.0273660552527</v>
      </c>
      <c r="H28" s="94">
        <v>77.9573593139648</v>
      </c>
      <c r="I28" s="92">
        <v>46.5515268694767</v>
      </c>
      <c r="J28" s="93">
        <v>-0.0598771874105992</v>
      </c>
      <c r="K28" s="94">
        <v>342.56396484375</v>
      </c>
      <c r="L28" s="92">
        <v>204.55895061445</v>
      </c>
      <c r="M28" s="96">
        <v>49.669026732218</v>
      </c>
      <c r="N28" s="92">
        <v>50.056</v>
      </c>
      <c r="O28" s="97">
        <v>19.02128</v>
      </c>
      <c r="P28" s="98">
        <v>48.3388614876742</v>
      </c>
      <c r="Q28" s="99">
        <v>18.3687673653162</v>
      </c>
      <c r="R28" s="100">
        <v>23.8305536100599</v>
      </c>
      <c r="S28" s="101">
        <v>51.1712283165943</v>
      </c>
    </row>
    <row r="29" ht="13.95" customHeight="1" spans="1:19">
      <c r="A29" s="84">
        <v>23</v>
      </c>
      <c r="B29" s="91">
        <v>107.883239746094</v>
      </c>
      <c r="C29" s="92">
        <v>46.191920415599</v>
      </c>
      <c r="D29" s="93">
        <v>-39.538813780389</v>
      </c>
      <c r="E29" s="94">
        <v>105.98461151123</v>
      </c>
      <c r="F29" s="92">
        <v>45.3789926194926</v>
      </c>
      <c r="G29" s="93">
        <v>8.17007510659599</v>
      </c>
      <c r="H29" s="94">
        <v>78.0046463012695</v>
      </c>
      <c r="I29" s="92">
        <v>46.5797638631289</v>
      </c>
      <c r="J29" s="93">
        <v>0.0282369936522002</v>
      </c>
      <c r="K29" s="94">
        <v>409.911407470703</v>
      </c>
      <c r="L29" s="92">
        <v>244.774862397875</v>
      </c>
      <c r="M29" s="96">
        <v>40.2159117834246</v>
      </c>
      <c r="N29" s="92">
        <v>40.04</v>
      </c>
      <c r="O29" s="97">
        <v>15.2152</v>
      </c>
      <c r="P29" s="98">
        <v>48.9154101032838</v>
      </c>
      <c r="Q29" s="99">
        <v>18.5878558392479</v>
      </c>
      <c r="R29" s="100">
        <v>23.9961133151584</v>
      </c>
      <c r="S29" s="101">
        <v>49.9938419075471</v>
      </c>
    </row>
    <row r="30" ht="13.95" customHeight="1" spans="1:19">
      <c r="A30" s="84">
        <v>24</v>
      </c>
      <c r="B30" s="91">
        <v>108.078323364258</v>
      </c>
      <c r="C30" s="92">
        <v>46.2754485612668</v>
      </c>
      <c r="D30" s="93">
        <v>0.0835281456677635</v>
      </c>
      <c r="E30" s="94">
        <v>225.830383300781</v>
      </c>
      <c r="F30" s="92">
        <v>96.6928608874263</v>
      </c>
      <c r="G30" s="93">
        <v>51.3138682679338</v>
      </c>
      <c r="H30" s="94">
        <v>78.132942199707</v>
      </c>
      <c r="I30" s="92">
        <v>46.6563745900174</v>
      </c>
      <c r="J30" s="93">
        <v>0.0766107268885747</v>
      </c>
      <c r="K30" s="94">
        <v>375.948364257813</v>
      </c>
      <c r="L30" s="92">
        <v>224.494140569848</v>
      </c>
      <c r="M30" s="96">
        <v>-20.2807218280271</v>
      </c>
      <c r="N30" s="92">
        <v>20.019</v>
      </c>
      <c r="O30" s="97">
        <v>7.60722</v>
      </c>
      <c r="P30" s="98">
        <v>51.212285312463</v>
      </c>
      <c r="Q30" s="99">
        <v>19.4606684187359</v>
      </c>
      <c r="R30" s="100">
        <v>24.0000002373589</v>
      </c>
      <c r="S30" s="101">
        <v>52.5200722613399</v>
      </c>
    </row>
    <row r="31" ht="13.95" customHeight="1" spans="1:19">
      <c r="A31" s="84">
        <v>25</v>
      </c>
      <c r="B31" s="91">
        <v>159.832611083984</v>
      </c>
      <c r="C31" s="92">
        <v>68.4348678106519</v>
      </c>
      <c r="D31" s="93">
        <v>22.1594192493851</v>
      </c>
      <c r="E31" s="94">
        <v>289.720245361328</v>
      </c>
      <c r="F31" s="92">
        <v>124.048318793679</v>
      </c>
      <c r="G31" s="93">
        <v>27.3554579062522</v>
      </c>
      <c r="H31" s="94">
        <v>78.1118469238281</v>
      </c>
      <c r="I31" s="92">
        <v>46.6437777382187</v>
      </c>
      <c r="J31" s="93">
        <v>-0.0125968517986976</v>
      </c>
      <c r="K31" s="94">
        <v>375.741058349609</v>
      </c>
      <c r="L31" s="92">
        <v>224.370349735463</v>
      </c>
      <c r="M31" s="96">
        <v>-0.123790834384891</v>
      </c>
      <c r="N31" s="92">
        <v>0</v>
      </c>
      <c r="O31" s="97">
        <v>0</v>
      </c>
      <c r="P31" s="98">
        <v>49.3784894694537</v>
      </c>
      <c r="Q31" s="99">
        <v>18.7638259983924</v>
      </c>
      <c r="R31" s="100">
        <v>24.000000199212</v>
      </c>
      <c r="S31" s="101">
        <v>52.1647843697529</v>
      </c>
    </row>
    <row r="32" ht="13.95" customHeight="1" spans="1:19">
      <c r="A32" s="84">
        <v>26</v>
      </c>
      <c r="B32" s="91">
        <v>273.203887939453</v>
      </c>
      <c r="C32" s="92">
        <v>116.976578369657</v>
      </c>
      <c r="D32" s="93">
        <v>48.5417105590053</v>
      </c>
      <c r="E32" s="94">
        <v>289.939147949219</v>
      </c>
      <c r="F32" s="92">
        <v>124.142045409068</v>
      </c>
      <c r="G32" s="93">
        <v>0.0937266153891017</v>
      </c>
      <c r="H32" s="94">
        <v>78.116584777832</v>
      </c>
      <c r="I32" s="92">
        <v>46.6466069045721</v>
      </c>
      <c r="J32" s="93">
        <v>0.00282916635333663</v>
      </c>
      <c r="K32" s="94">
        <v>375.756561279297</v>
      </c>
      <c r="L32" s="92">
        <v>224.379607168683</v>
      </c>
      <c r="M32" s="96">
        <v>0.00925743322059702</v>
      </c>
      <c r="N32" s="92">
        <v>0</v>
      </c>
      <c r="O32" s="97">
        <v>0</v>
      </c>
      <c r="P32" s="98">
        <v>48.6475237739683</v>
      </c>
      <c r="Q32" s="99">
        <v>18.486059034108</v>
      </c>
      <c r="R32" s="100">
        <v>24.000000199212</v>
      </c>
      <c r="S32" s="101">
        <v>50.1769088083318</v>
      </c>
    </row>
    <row r="33" ht="13.95" customHeight="1" spans="1:19">
      <c r="A33" s="84">
        <v>27</v>
      </c>
      <c r="B33" s="91">
        <v>87.9720840454102</v>
      </c>
      <c r="C33" s="92">
        <v>37.6666432578755</v>
      </c>
      <c r="D33" s="93">
        <v>-79.3099351117816</v>
      </c>
      <c r="E33" s="94">
        <v>89.2847900390625</v>
      </c>
      <c r="F33" s="92">
        <v>38.2286991521051</v>
      </c>
      <c r="G33" s="93">
        <v>-85.9133462569625</v>
      </c>
      <c r="H33" s="94">
        <v>78.1288604736328</v>
      </c>
      <c r="I33" s="92">
        <v>46.6539372244795</v>
      </c>
      <c r="J33" s="93">
        <v>0.00733031990746014</v>
      </c>
      <c r="K33" s="94">
        <v>444.945465087891</v>
      </c>
      <c r="L33" s="92">
        <v>265.695130719754</v>
      </c>
      <c r="M33" s="96">
        <v>41.3155235510706</v>
      </c>
      <c r="N33" s="92">
        <v>172.422</v>
      </c>
      <c r="O33" s="97">
        <v>65.52036</v>
      </c>
      <c r="P33" s="98">
        <v>48.5215725022339</v>
      </c>
      <c r="Q33" s="99">
        <v>18.4381975508489</v>
      </c>
      <c r="R33" s="100">
        <v>23.9947222137451</v>
      </c>
      <c r="S33" s="101">
        <v>49.2954382408733</v>
      </c>
    </row>
    <row r="34" ht="13.95" customHeight="1" spans="1:19">
      <c r="A34" s="84">
        <v>28</v>
      </c>
      <c r="B34" s="91">
        <v>88.638542175293</v>
      </c>
      <c r="C34" s="92">
        <v>37.9519978780031</v>
      </c>
      <c r="D34" s="93">
        <v>0.285354620127549</v>
      </c>
      <c r="E34" s="94">
        <v>133.632720947266</v>
      </c>
      <c r="F34" s="92">
        <v>57.2169692478998</v>
      </c>
      <c r="G34" s="93">
        <v>18.9882700957947</v>
      </c>
      <c r="H34" s="94">
        <v>78.1392974853516</v>
      </c>
      <c r="I34" s="92">
        <v>46.6601695909391</v>
      </c>
      <c r="J34" s="93">
        <v>0.0062323664595354</v>
      </c>
      <c r="K34" s="94">
        <v>458.591918945313</v>
      </c>
      <c r="L34" s="92">
        <v>273.843986312186</v>
      </c>
      <c r="M34" s="96">
        <v>8.1488555924322</v>
      </c>
      <c r="N34" s="92">
        <v>20.027</v>
      </c>
      <c r="O34" s="97">
        <v>7.61026</v>
      </c>
      <c r="P34" s="98">
        <v>47.455712674814</v>
      </c>
      <c r="Q34" s="99">
        <v>18.0331708164293</v>
      </c>
      <c r="R34" s="100">
        <v>24.0000002034505</v>
      </c>
      <c r="S34" s="101">
        <v>48.5242135189366</v>
      </c>
    </row>
    <row r="35" ht="13.95" customHeight="1" spans="1:19">
      <c r="A35" s="84">
        <v>29</v>
      </c>
      <c r="B35" s="91">
        <v>88.4556198120117</v>
      </c>
      <c r="C35" s="92">
        <v>37.8736767665236</v>
      </c>
      <c r="D35" s="93">
        <v>-0.0783211114794682</v>
      </c>
      <c r="E35" s="94">
        <v>244.056121826172</v>
      </c>
      <c r="F35" s="92">
        <v>104.496499946299</v>
      </c>
      <c r="G35" s="93">
        <v>47.2795306983994</v>
      </c>
      <c r="H35" s="94">
        <v>78.0968551635742</v>
      </c>
      <c r="I35" s="92">
        <v>46.6348255451683</v>
      </c>
      <c r="J35" s="93">
        <v>-0.0253440457707654</v>
      </c>
      <c r="K35" s="94">
        <v>424.460296630859</v>
      </c>
      <c r="L35" s="92">
        <v>253.462599009532</v>
      </c>
      <c r="M35" s="96">
        <v>-20.3813873026542</v>
      </c>
      <c r="N35" s="92">
        <v>20.016</v>
      </c>
      <c r="O35" s="97">
        <v>7.60608</v>
      </c>
      <c r="P35" s="98">
        <v>46.8104782384949</v>
      </c>
      <c r="Q35" s="99">
        <v>17.7879817306281</v>
      </c>
      <c r="R35" s="100">
        <v>24.0000001695421</v>
      </c>
      <c r="S35" s="101">
        <v>49.0105458980065</v>
      </c>
    </row>
    <row r="36" ht="13.95" customHeight="1" spans="1:19">
      <c r="A36" s="84">
        <v>30</v>
      </c>
      <c r="B36" s="91">
        <v>161.492980957031</v>
      </c>
      <c r="C36" s="92">
        <v>69.1457815097283</v>
      </c>
      <c r="D36" s="93">
        <v>31.2721047432047</v>
      </c>
      <c r="E36" s="94">
        <v>290.591156005859</v>
      </c>
      <c r="F36" s="92">
        <v>124.42121300112</v>
      </c>
      <c r="G36" s="93">
        <v>19.9247130548203</v>
      </c>
      <c r="H36" s="94">
        <v>78.0046234130859</v>
      </c>
      <c r="I36" s="92">
        <v>46.5797501956585</v>
      </c>
      <c r="J36" s="93">
        <v>-0.0550753495097567</v>
      </c>
      <c r="K36" s="94">
        <v>266.831176757813</v>
      </c>
      <c r="L36" s="92">
        <v>159.335806186425</v>
      </c>
      <c r="M36" s="96">
        <v>-94.1267928231072</v>
      </c>
      <c r="N36" s="92">
        <v>92.477</v>
      </c>
      <c r="O36" s="97">
        <v>35.14126</v>
      </c>
      <c r="P36" s="98">
        <v>49.4919496254081</v>
      </c>
      <c r="Q36" s="99">
        <v>18.8069408576551</v>
      </c>
      <c r="R36" s="100">
        <v>23.9949997202555</v>
      </c>
      <c r="S36" s="101">
        <v>53.5355441734197</v>
      </c>
    </row>
    <row r="37" ht="13.95" customHeight="1" spans="1:19">
      <c r="A37" s="84"/>
      <c r="B37" s="24"/>
      <c r="C37" s="20"/>
      <c r="D37" s="21"/>
      <c r="E37" s="25"/>
      <c r="F37" s="20"/>
      <c r="G37" s="21"/>
      <c r="H37" s="25"/>
      <c r="I37" s="20"/>
      <c r="J37" s="21"/>
      <c r="K37" s="25"/>
      <c r="L37" s="20"/>
      <c r="M37" s="45"/>
      <c r="N37" s="49"/>
      <c r="O37" s="50"/>
      <c r="P37" s="51"/>
      <c r="Q37" s="73"/>
      <c r="R37" s="74"/>
      <c r="S37" s="113"/>
    </row>
    <row r="38" customHeight="1" spans="1:19">
      <c r="A38" s="26" t="s">
        <v>50</v>
      </c>
      <c r="B38" s="27"/>
      <c r="C38" s="27">
        <f>IFERROR(C6+D38,"")</f>
        <v>69.1457815097283</v>
      </c>
      <c r="D38" s="28">
        <f>IF($B$7="","",SUM(D7:D37))</f>
        <v>31.6195676296071</v>
      </c>
      <c r="E38" s="27"/>
      <c r="F38" s="27">
        <f>IFERROR(F6+G38,"")</f>
        <v>124.42121300112</v>
      </c>
      <c r="G38" s="28">
        <f>IF($B$7="","",SUM(G7:G37))</f>
        <v>62.5203542512426</v>
      </c>
      <c r="H38" s="27"/>
      <c r="I38" s="27">
        <f>IFERROR(I6+J38,"")</f>
        <v>46.5797501956585</v>
      </c>
      <c r="J38" s="28">
        <f>IF($B$7="","",SUM(J7:J37))</f>
        <v>-20.8179088534518</v>
      </c>
      <c r="K38" s="27"/>
      <c r="L38" s="27">
        <f>IFERROR(L6+M38,"")</f>
        <v>159.335806186425</v>
      </c>
      <c r="M38" s="28">
        <f>IF($B$7="","",SUM(M7:M37))</f>
        <v>-111.721476756931</v>
      </c>
      <c r="N38" s="28">
        <f>SUM(N7:N37)</f>
        <v>1503.463</v>
      </c>
      <c r="O38" s="28">
        <f>IF($B$7="","",SUM(O7:O37))</f>
        <v>571.31594</v>
      </c>
      <c r="P38" s="52">
        <f>IF(B7="","",SUM(P7:P37))</f>
        <v>1465.06353627047</v>
      </c>
      <c r="Q38" s="52">
        <f>IF(B8="","",SUM(Q7:Q37))</f>
        <v>556.724143782777</v>
      </c>
      <c r="R38" s="76">
        <f>SUM(R7:R37)</f>
        <v>719.802510342068</v>
      </c>
      <c r="S38" s="77"/>
    </row>
    <row r="39" customHeight="1" spans="1:21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1131318.69306931</v>
      </c>
      <c r="P39" s="54" t="s">
        <v>7</v>
      </c>
      <c r="Q39" s="53">
        <f>IFERROR(Q38*1000/0.505,"")</f>
        <v>1102424.04709461</v>
      </c>
      <c r="R39" s="1"/>
      <c r="S39" s="78"/>
      <c r="U39" s="114"/>
    </row>
    <row r="40" customHeight="1" spans="1:21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399.482550892931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571315.94</v>
      </c>
      <c r="P40" s="1"/>
      <c r="Q40" s="79"/>
      <c r="R40" s="80"/>
      <c r="S40" s="78"/>
      <c r="U40" s="114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151.803369339314</v>
      </c>
      <c r="I41" s="58" t="s">
        <v>8</v>
      </c>
      <c r="J41" s="58">
        <f>IFERROR(H41*1000/0.505,"")</f>
        <v>300600.731364978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0.197489657931897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37">
    <cfRule type="cellIs" dxfId="1" priority="5" operator="equal">
      <formula>""</formula>
    </cfRule>
    <cfRule type="cellIs" dxfId="0" priority="6" operator="lessThan">
      <formula>23.98</formula>
    </cfRule>
  </conditionalFormatting>
  <conditionalFormatting sqref="H40">
    <cfRule type="iconSet" priority="9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31496062992126" right="0.31496062992126" top="0.354330708661417" bottom="0.354330708661417" header="0.31496062992126" footer="0.31496062992126"/>
  <pageSetup paperSize="5" scale="75" orientation="landscape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7" width="9.66666666666667" style="2" customWidth="1"/>
    <col min="8" max="8" width="10.1111111111111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AVERAGE('[1]DCS Data'!$X$188:$X$204)</f>
        <v>1.34260414567772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+JUN!C38</f>
        <v>69.1457815097283</v>
      </c>
      <c r="D6" s="21"/>
      <c r="E6" s="22"/>
      <c r="F6" s="20">
        <f>+JUN!F38</f>
        <v>124.42121300112</v>
      </c>
      <c r="G6" s="21"/>
      <c r="H6" s="22"/>
      <c r="I6" s="20">
        <f>+JUN!I38</f>
        <v>46.5797501956585</v>
      </c>
      <c r="J6" s="21"/>
      <c r="K6" s="22"/>
      <c r="L6" s="20">
        <f>+JUN!L38</f>
        <v>159.335806186425</v>
      </c>
      <c r="M6" s="45"/>
      <c r="N6" s="46"/>
      <c r="O6" s="104"/>
      <c r="P6" s="105"/>
      <c r="Q6" s="108"/>
      <c r="R6" s="71"/>
      <c r="S6" s="72"/>
    </row>
    <row r="7" ht="13.95" customHeight="1" spans="1:19">
      <c r="A7" s="84">
        <v>1</v>
      </c>
      <c r="B7" s="24">
        <f>LOOKUP(A7+700,'[2]DCS Data'!$A:$A,'[2]DCS Data'!$E:$E)</f>
        <v>167.654388427734</v>
      </c>
      <c r="C7" s="20">
        <f t="shared" ref="C7" si="0">IF(B7="","",$A$3*PI()/4*(157.5*2.54)^2*B7*2.54/1000000)</f>
        <v>71.8646073592788</v>
      </c>
      <c r="D7" s="21">
        <f t="shared" ref="D7" si="1">IF(C7="","",C7-C6)</f>
        <v>2.71882584955053</v>
      </c>
      <c r="E7" s="25">
        <f>LOOKUP(A7+700,'[2]DCS Data'!$A:$A,'[2]DCS Data'!$F:$F)</f>
        <v>290.732818603516</v>
      </c>
      <c r="F7" s="20">
        <f t="shared" ref="F7" si="2">IF(E7="","",$A$3*PI()/4*(157.5*2.54)^2*E7*2.54/1000000)</f>
        <v>124.621848860246</v>
      </c>
      <c r="G7" s="21">
        <f t="shared" ref="G7" si="3">IF(F7="","",F7-F6)</f>
        <v>0.200635859126436</v>
      </c>
      <c r="H7" s="25">
        <f>LOOKUP(A7+700,'[2]DCS Data'!$A:$A,'[2]DCS Data'!$G:$G)</f>
        <v>156.429489135742</v>
      </c>
      <c r="I7" s="20">
        <f t="shared" ref="I7" si="4">IF(H7="","",$A$3*PI()/4*(186*2.54)^2*H7*2.54/1000000)</f>
        <v>93.5154849853013</v>
      </c>
      <c r="J7" s="21">
        <f t="shared" ref="J7" si="5">IF(I7="","",I7-I6)</f>
        <v>46.9357347896427</v>
      </c>
      <c r="K7" s="25">
        <f>LOOKUP(A7+700,'[2]DCS Data'!$A:$A,'[2]DCS Data'!$H:$H)</f>
        <v>173.665298461914</v>
      </c>
      <c r="L7" s="20">
        <f t="shared" ref="L7" si="6">IF(K7="","",$A$3*PI()/4*(186*2.54)^2*K7*2.54/1000000)</f>
        <v>103.819265155883</v>
      </c>
      <c r="M7" s="45">
        <f t="shared" ref="M7" si="7">IF(L7="","",L7-L6)</f>
        <v>-55.5165410305415</v>
      </c>
      <c r="N7" s="49">
        <f>IF(K7="","",LOOKUP(A7+700,[3]SBS!$A:$A,[3]SBS!$C:$C))</f>
        <v>55.365</v>
      </c>
      <c r="O7" s="50">
        <f t="shared" ref="O7" si="8">IF(N7="","",N7*$H$3)</f>
        <v>21.0387</v>
      </c>
      <c r="P7" s="51">
        <f t="shared" ref="P7" si="9">IFERROR(D7+G7+J7+M7+N7,0)</f>
        <v>49.7036554677782</v>
      </c>
      <c r="Q7" s="73">
        <f t="shared" ref="Q7" si="10">IF(P7="","",P7*$H$3)</f>
        <v>18.8873890777557</v>
      </c>
      <c r="R7" s="74">
        <f>LOOKUP(A7+700,'[2]DCS Data'!$A:$A,'[2]DCS Data'!$K:$K)</f>
        <v>24.0000001780192</v>
      </c>
      <c r="S7" s="75">
        <f>IFERROR(LOOKUP(A7+700,'[2]DCS Data'!$A:$A,'[2]DCS Data'!$J:$J)*3785.4*0.993*$A$3/1000000,0)</f>
        <v>50.3833842805279</v>
      </c>
    </row>
    <row r="8" ht="13.95" customHeight="1" spans="1:19">
      <c r="A8" s="84">
        <v>2</v>
      </c>
      <c r="B8" s="91">
        <v>74.9075317382812</v>
      </c>
      <c r="C8" s="92">
        <v>32.108914100657</v>
      </c>
      <c r="D8" s="93">
        <v>-39.7556932586219</v>
      </c>
      <c r="E8" s="94">
        <v>242.850784301758</v>
      </c>
      <c r="F8" s="92">
        <v>104.097342302861</v>
      </c>
      <c r="G8" s="93">
        <v>-20.5245065573846</v>
      </c>
      <c r="H8" s="94">
        <v>234.980926513672</v>
      </c>
      <c r="I8" s="92">
        <v>140.474506607595</v>
      </c>
      <c r="J8" s="93">
        <v>46.9590216222933</v>
      </c>
      <c r="K8" s="94">
        <v>173.510482788086</v>
      </c>
      <c r="L8" s="92">
        <v>103.726714429666</v>
      </c>
      <c r="M8" s="96">
        <v>-0.0925507262176097</v>
      </c>
      <c r="N8" s="92">
        <v>60.064</v>
      </c>
      <c r="O8" s="97">
        <v>22.82432</v>
      </c>
      <c r="P8" s="98">
        <v>46.6502710800692</v>
      </c>
      <c r="Q8" s="99">
        <v>17.7271030104263</v>
      </c>
      <c r="R8" s="100">
        <v>24.0000002204047</v>
      </c>
      <c r="S8" s="101">
        <v>48.0821428971662</v>
      </c>
    </row>
    <row r="9" ht="13.95" customHeight="1" spans="1:19">
      <c r="A9" s="84">
        <v>3</v>
      </c>
      <c r="B9" s="91">
        <v>74.8970108032227</v>
      </c>
      <c r="C9" s="92">
        <v>32.1044043298473</v>
      </c>
      <c r="D9" s="93">
        <v>-0.00450977080963355</v>
      </c>
      <c r="E9" s="94">
        <v>49.9006462097168</v>
      </c>
      <c r="F9" s="92">
        <v>21.3897791788572</v>
      </c>
      <c r="G9" s="93">
        <v>-82.7075631240042</v>
      </c>
      <c r="H9" s="94">
        <v>312.60302734375</v>
      </c>
      <c r="I9" s="92">
        <v>186.877959337686</v>
      </c>
      <c r="J9" s="93">
        <v>46.4034527300911</v>
      </c>
      <c r="K9" s="94">
        <v>173.487930297852</v>
      </c>
      <c r="L9" s="92">
        <v>103.713232271835</v>
      </c>
      <c r="M9" s="96">
        <v>-0.013482157830623</v>
      </c>
      <c r="N9" s="92">
        <v>86.222</v>
      </c>
      <c r="O9" s="97">
        <v>32.76436</v>
      </c>
      <c r="P9" s="98">
        <v>49.8998976774467</v>
      </c>
      <c r="Q9" s="99">
        <v>18.9619611174297</v>
      </c>
      <c r="R9" s="100">
        <v>24.000000199212</v>
      </c>
      <c r="S9" s="101">
        <v>51.4755228054502</v>
      </c>
    </row>
    <row r="10" ht="13.95" customHeight="1" spans="1:19">
      <c r="A10" s="84">
        <v>4</v>
      </c>
      <c r="B10" s="91">
        <v>74.9120864868164</v>
      </c>
      <c r="C10" s="92">
        <v>32.1108664814933</v>
      </c>
      <c r="D10" s="93">
        <v>0.00646215164599795</v>
      </c>
      <c r="E10" s="94">
        <v>163.256271362305</v>
      </c>
      <c r="F10" s="92">
        <v>69.9793661855085</v>
      </c>
      <c r="G10" s="93">
        <v>48.5895870066513</v>
      </c>
      <c r="H10" s="94">
        <v>312.550964355469</v>
      </c>
      <c r="I10" s="92">
        <v>186.846835438824</v>
      </c>
      <c r="J10" s="93">
        <v>-0.031123898862063</v>
      </c>
      <c r="K10" s="94">
        <v>173.253433227539</v>
      </c>
      <c r="L10" s="92">
        <v>103.573047020454</v>
      </c>
      <c r="M10" s="96">
        <v>-0.140185251381098</v>
      </c>
      <c r="N10" s="92">
        <v>0</v>
      </c>
      <c r="O10" s="97">
        <v>0</v>
      </c>
      <c r="P10" s="98">
        <v>48.4247400080542</v>
      </c>
      <c r="Q10" s="99">
        <v>18.4014012030606</v>
      </c>
      <c r="R10" s="100">
        <v>24.0000002373589</v>
      </c>
      <c r="S10" s="101">
        <v>50.2278924015993</v>
      </c>
    </row>
    <row r="11" ht="13.95" customHeight="1" spans="1:19">
      <c r="A11" s="84">
        <v>5</v>
      </c>
      <c r="B11" s="91">
        <v>74.7151184082031</v>
      </c>
      <c r="C11" s="92">
        <v>32.0264366388593</v>
      </c>
      <c r="D11" s="93">
        <v>-0.0844298426340089</v>
      </c>
      <c r="E11" s="94">
        <v>283.516540527344</v>
      </c>
      <c r="F11" s="92">
        <v>121.528610470229</v>
      </c>
      <c r="G11" s="93">
        <v>51.5492442847206</v>
      </c>
      <c r="H11" s="94">
        <v>262.617645263672</v>
      </c>
      <c r="I11" s="92">
        <v>156.996079180564</v>
      </c>
      <c r="J11" s="93">
        <v>-29.8507562582601</v>
      </c>
      <c r="K11" s="94">
        <v>173.338394165039</v>
      </c>
      <c r="L11" s="92">
        <v>103.62383772059</v>
      </c>
      <c r="M11" s="96">
        <v>0.0507907001359911</v>
      </c>
      <c r="N11" s="92">
        <v>30.238</v>
      </c>
      <c r="O11" s="97">
        <v>11.49044</v>
      </c>
      <c r="P11" s="98">
        <v>51.9028488839625</v>
      </c>
      <c r="Q11" s="99">
        <v>19.7230825759057</v>
      </c>
      <c r="R11" s="100">
        <v>24.0000001525879</v>
      </c>
      <c r="S11" s="101">
        <v>52.7735548489195</v>
      </c>
    </row>
    <row r="12" ht="13.95" customHeight="1" spans="1:19">
      <c r="A12" s="84">
        <v>6</v>
      </c>
      <c r="B12" s="91">
        <v>190.995391845703</v>
      </c>
      <c r="C12" s="92">
        <v>81.8696663483964</v>
      </c>
      <c r="D12" s="93">
        <v>49.8432297095371</v>
      </c>
      <c r="E12" s="94">
        <v>292.463592529297</v>
      </c>
      <c r="F12" s="92">
        <v>125.363740496787</v>
      </c>
      <c r="G12" s="93">
        <v>3.83513002655793</v>
      </c>
      <c r="H12" s="94">
        <v>230.358993530273</v>
      </c>
      <c r="I12" s="92">
        <v>137.711457857004</v>
      </c>
      <c r="J12" s="93">
        <v>-19.2846213235597</v>
      </c>
      <c r="K12" s="94">
        <v>173.23193359375</v>
      </c>
      <c r="L12" s="92">
        <v>103.560194273239</v>
      </c>
      <c r="M12" s="96">
        <v>-0.0636434473506853</v>
      </c>
      <c r="N12" s="92">
        <v>20.044</v>
      </c>
      <c r="O12" s="97">
        <v>7.61672</v>
      </c>
      <c r="P12" s="98">
        <v>54.3740949651846</v>
      </c>
      <c r="Q12" s="99">
        <v>20.6621560867702</v>
      </c>
      <c r="R12" s="100">
        <v>23.9808338080512</v>
      </c>
      <c r="S12" s="101">
        <v>56.2322759973295</v>
      </c>
    </row>
    <row r="13" ht="13.95" customHeight="1" spans="1:19">
      <c r="A13" s="84">
        <v>7</v>
      </c>
      <c r="B13" s="91">
        <v>285.994171142578</v>
      </c>
      <c r="C13" s="92">
        <v>122.59064023882</v>
      </c>
      <c r="D13" s="93">
        <v>40.7209738904236</v>
      </c>
      <c r="E13" s="94">
        <v>244.538101196289</v>
      </c>
      <c r="F13" s="92">
        <v>104.820606198625</v>
      </c>
      <c r="G13" s="93">
        <v>-20.5431342981618</v>
      </c>
      <c r="H13" s="94">
        <v>183.770355224609</v>
      </c>
      <c r="I13" s="92">
        <v>109.8601931752</v>
      </c>
      <c r="J13" s="93">
        <v>-27.8512646818042</v>
      </c>
      <c r="K13" s="94">
        <v>173.124069213867</v>
      </c>
      <c r="L13" s="92">
        <v>103.495711611734</v>
      </c>
      <c r="M13" s="96">
        <v>-0.0644826615052665</v>
      </c>
      <c r="N13" s="92">
        <v>60.069</v>
      </c>
      <c r="O13" s="97">
        <v>22.82622</v>
      </c>
      <c r="P13" s="98">
        <v>52.3310922489524</v>
      </c>
      <c r="Q13" s="99">
        <v>19.8858150546019</v>
      </c>
      <c r="R13" s="100">
        <v>23.9949996990628</v>
      </c>
      <c r="S13" s="101">
        <v>55.8999582898165</v>
      </c>
    </row>
    <row r="14" ht="13.95" customHeight="1" spans="1:19">
      <c r="A14" s="84">
        <v>8</v>
      </c>
      <c r="B14" s="91">
        <v>285.993316650391</v>
      </c>
      <c r="C14" s="92">
        <v>122.590273963018</v>
      </c>
      <c r="D14" s="93">
        <v>-0.000366275801795268</v>
      </c>
      <c r="E14" s="94">
        <v>174.412872314453</v>
      </c>
      <c r="F14" s="92">
        <v>74.7616134884826</v>
      </c>
      <c r="G14" s="93">
        <v>-30.0589927101427</v>
      </c>
      <c r="H14" s="94">
        <v>249.364547729492</v>
      </c>
      <c r="I14" s="92">
        <v>149.073213419678</v>
      </c>
      <c r="J14" s="93">
        <v>39.2130202444788</v>
      </c>
      <c r="K14" s="94">
        <v>173.122360229492</v>
      </c>
      <c r="L14" s="92">
        <v>103.49468995972</v>
      </c>
      <c r="M14" s="96">
        <v>-0.00102165201423077</v>
      </c>
      <c r="N14" s="92">
        <v>40.035</v>
      </c>
      <c r="O14" s="97">
        <v>15.2133</v>
      </c>
      <c r="P14" s="98">
        <v>49.18763960652</v>
      </c>
      <c r="Q14" s="99">
        <v>18.6913030504776</v>
      </c>
      <c r="R14" s="100">
        <v>24.0000002670288</v>
      </c>
      <c r="S14" s="101">
        <v>50.1241527829089</v>
      </c>
    </row>
    <row r="15" ht="13.95" customHeight="1" spans="1:19">
      <c r="A15" s="84">
        <v>9</v>
      </c>
      <c r="B15" s="91">
        <v>84.0014724731445</v>
      </c>
      <c r="C15" s="92">
        <v>36.0070075916078</v>
      </c>
      <c r="D15" s="93">
        <v>-86.5832663714103</v>
      </c>
      <c r="E15" s="94">
        <v>284.671936035156</v>
      </c>
      <c r="F15" s="92">
        <v>122.023867679374</v>
      </c>
      <c r="G15" s="93">
        <v>47.2622541908914</v>
      </c>
      <c r="H15" s="94">
        <v>249.78125</v>
      </c>
      <c r="I15" s="92">
        <v>149.322323195184</v>
      </c>
      <c r="J15" s="93">
        <v>0.249109775505303</v>
      </c>
      <c r="K15" s="94">
        <v>114.186347961426</v>
      </c>
      <c r="L15" s="92">
        <v>68.2620122798398</v>
      </c>
      <c r="M15" s="96">
        <v>-35.23267767988</v>
      </c>
      <c r="N15" s="92">
        <v>123.758</v>
      </c>
      <c r="O15" s="97">
        <v>47.02804</v>
      </c>
      <c r="P15" s="98">
        <v>49.4534199151064</v>
      </c>
      <c r="Q15" s="99">
        <v>18.7922995677404</v>
      </c>
      <c r="R15" s="100">
        <v>24.000000245836</v>
      </c>
      <c r="S15" s="101">
        <v>51.3566172074007</v>
      </c>
    </row>
    <row r="16" ht="13.95" customHeight="1" spans="1:19">
      <c r="A16" s="84">
        <v>10</v>
      </c>
      <c r="B16" s="91">
        <v>83.9927749633789</v>
      </c>
      <c r="C16" s="92">
        <v>36.0032794271967</v>
      </c>
      <c r="D16" s="93">
        <v>-0.0037281644111502</v>
      </c>
      <c r="E16" s="94">
        <v>83.1232833862305</v>
      </c>
      <c r="F16" s="92">
        <v>35.6305741769496</v>
      </c>
      <c r="G16" s="93">
        <v>-86.3932935024244</v>
      </c>
      <c r="H16" s="94">
        <v>249.813903808594</v>
      </c>
      <c r="I16" s="92">
        <v>149.34184404617</v>
      </c>
      <c r="J16" s="93">
        <v>0.019520850986197</v>
      </c>
      <c r="K16" s="94">
        <v>200.529556274414</v>
      </c>
      <c r="L16" s="92">
        <v>119.879051018421</v>
      </c>
      <c r="M16" s="96">
        <v>51.6170387385807</v>
      </c>
      <c r="N16" s="92">
        <v>86.232</v>
      </c>
      <c r="O16" s="97">
        <v>32.76816</v>
      </c>
      <c r="P16" s="98">
        <v>51.4715379227314</v>
      </c>
      <c r="Q16" s="99">
        <v>19.5591844106379</v>
      </c>
      <c r="R16" s="100">
        <v>24.0000002373589</v>
      </c>
      <c r="S16" s="101">
        <v>52.7921778007654</v>
      </c>
    </row>
    <row r="17" ht="13.95" customHeight="1" spans="1:19">
      <c r="A17" s="84">
        <v>11</v>
      </c>
      <c r="B17" s="91">
        <v>83.5502166748047</v>
      </c>
      <c r="C17" s="92">
        <v>35.8135779947424</v>
      </c>
      <c r="D17" s="93">
        <v>-0.189701432454243</v>
      </c>
      <c r="E17" s="94">
        <v>83.0643997192383</v>
      </c>
      <c r="F17" s="92">
        <v>35.6053338498222</v>
      </c>
      <c r="G17" s="93">
        <v>-0.0252403271274417</v>
      </c>
      <c r="H17" s="94">
        <v>249.011322021484</v>
      </c>
      <c r="I17" s="92">
        <v>148.862050718987</v>
      </c>
      <c r="J17" s="93">
        <v>-0.479793327182534</v>
      </c>
      <c r="K17" s="94">
        <v>285.803527832031</v>
      </c>
      <c r="L17" s="92">
        <v>170.856886788973</v>
      </c>
      <c r="M17" s="96">
        <v>50.9778357705529</v>
      </c>
      <c r="N17" s="92">
        <v>0</v>
      </c>
      <c r="O17" s="97">
        <v>0</v>
      </c>
      <c r="P17" s="98">
        <v>50.2831006837887</v>
      </c>
      <c r="Q17" s="99">
        <v>19.1075782598397</v>
      </c>
      <c r="R17" s="100">
        <v>24.0000001864963</v>
      </c>
      <c r="S17" s="101">
        <v>52.2311542390479</v>
      </c>
    </row>
    <row r="18" ht="13.95" customHeight="1" spans="1:19">
      <c r="A18" s="84">
        <v>12</v>
      </c>
      <c r="B18" s="91">
        <v>100.443733215332</v>
      </c>
      <c r="C18" s="92">
        <v>43.0549388949123</v>
      </c>
      <c r="D18" s="93">
        <v>7.24136090016982</v>
      </c>
      <c r="E18" s="94">
        <v>82.4252700805664</v>
      </c>
      <c r="F18" s="92">
        <v>35.3313726313562</v>
      </c>
      <c r="G18" s="93">
        <v>-0.273961218465992</v>
      </c>
      <c r="H18" s="94">
        <v>214.991806030273</v>
      </c>
      <c r="I18" s="92">
        <v>128.524762945052</v>
      </c>
      <c r="J18" s="93">
        <v>-20.3372877739355</v>
      </c>
      <c r="K18" s="94">
        <v>347.450378417969</v>
      </c>
      <c r="L18" s="92">
        <v>207.710137171693</v>
      </c>
      <c r="M18" s="96">
        <v>36.8532503827192</v>
      </c>
      <c r="N18" s="92">
        <v>40.017</v>
      </c>
      <c r="O18" s="97">
        <v>15.20646</v>
      </c>
      <c r="P18" s="98">
        <v>63.5003622904875</v>
      </c>
      <c r="Q18" s="99">
        <v>24.1301376703853</v>
      </c>
      <c r="R18" s="100">
        <v>24.0000001822578</v>
      </c>
      <c r="S18" s="101">
        <v>65.7791380464424</v>
      </c>
    </row>
    <row r="19" ht="13.95" customHeight="1" spans="1:19">
      <c r="A19" s="84">
        <v>13</v>
      </c>
      <c r="B19" s="91">
        <v>246.784362792969</v>
      </c>
      <c r="C19" s="92">
        <v>105.78346025324</v>
      </c>
      <c r="D19" s="93">
        <v>62.7285213583278</v>
      </c>
      <c r="E19" s="94">
        <v>82.4832992553711</v>
      </c>
      <c r="F19" s="92">
        <v>35.3562466826818</v>
      </c>
      <c r="G19" s="93">
        <v>0.0248740513256465</v>
      </c>
      <c r="H19" s="94">
        <v>110.61604309082</v>
      </c>
      <c r="I19" s="92">
        <v>66.1276398327731</v>
      </c>
      <c r="J19" s="93">
        <v>-62.3971231122789</v>
      </c>
      <c r="K19" s="94">
        <v>347.462493896484</v>
      </c>
      <c r="L19" s="92">
        <v>207.717379954722</v>
      </c>
      <c r="M19" s="96">
        <v>0.00724278302945436</v>
      </c>
      <c r="N19" s="92">
        <v>60.074</v>
      </c>
      <c r="O19" s="97">
        <v>22.82812</v>
      </c>
      <c r="P19" s="98">
        <v>60.4375150804041</v>
      </c>
      <c r="Q19" s="99">
        <v>22.9662557305535</v>
      </c>
      <c r="R19" s="100">
        <v>24.0000002204047</v>
      </c>
      <c r="S19" s="101">
        <v>64.1155077686776</v>
      </c>
    </row>
    <row r="20" ht="13.95" customHeight="1" spans="1:19">
      <c r="A20" s="84">
        <v>14</v>
      </c>
      <c r="B20" s="91">
        <v>201.924530029297</v>
      </c>
      <c r="C20" s="92">
        <v>86.5544123410598</v>
      </c>
      <c r="D20" s="93">
        <v>-19.2290479121803</v>
      </c>
      <c r="E20" s="94">
        <v>182.238830566406</v>
      </c>
      <c r="F20" s="92">
        <v>78.116189663082</v>
      </c>
      <c r="G20" s="93">
        <v>42.7599429804002</v>
      </c>
      <c r="H20" s="94">
        <v>110.463088989258</v>
      </c>
      <c r="I20" s="92">
        <v>66.0362019774995</v>
      </c>
      <c r="J20" s="93">
        <v>-0.0914378552735542</v>
      </c>
      <c r="K20" s="94">
        <v>346.974212646484</v>
      </c>
      <c r="L20" s="92">
        <v>207.425479379228</v>
      </c>
      <c r="M20" s="96">
        <v>-0.291900575494168</v>
      </c>
      <c r="N20" s="92">
        <v>40.043</v>
      </c>
      <c r="O20" s="97">
        <v>15.21634</v>
      </c>
      <c r="P20" s="98">
        <v>63.1905566374522</v>
      </c>
      <c r="Q20" s="99">
        <v>24.0124115222318</v>
      </c>
      <c r="R20" s="100">
        <v>23.9944449149238</v>
      </c>
      <c r="S20" s="101">
        <v>67.2540240522242</v>
      </c>
    </row>
    <row r="21" ht="13.95" customHeight="1" spans="1:19">
      <c r="A21" s="84">
        <v>15</v>
      </c>
      <c r="B21" s="91">
        <v>119.566093444824</v>
      </c>
      <c r="C21" s="92">
        <v>51.2516877099156</v>
      </c>
      <c r="D21" s="93">
        <v>-35.3027246311442</v>
      </c>
      <c r="E21" s="94">
        <v>270.375396728516</v>
      </c>
      <c r="F21" s="92">
        <v>115.895694158219</v>
      </c>
      <c r="G21" s="93">
        <v>37.7795044951373</v>
      </c>
      <c r="H21" s="94">
        <v>110.364097595215</v>
      </c>
      <c r="I21" s="92">
        <v>65.9770236967646</v>
      </c>
      <c r="J21" s="93">
        <v>-0.0591782807349404</v>
      </c>
      <c r="K21" s="94">
        <v>248.646224975586</v>
      </c>
      <c r="L21" s="92">
        <v>148.643791185555</v>
      </c>
      <c r="M21" s="96">
        <v>-58.7816881936732</v>
      </c>
      <c r="N21" s="92">
        <v>121.956</v>
      </c>
      <c r="O21" s="97">
        <v>46.34328</v>
      </c>
      <c r="P21" s="98">
        <v>65.5919133895849</v>
      </c>
      <c r="Q21" s="99">
        <v>24.9249270880423</v>
      </c>
      <c r="R21" s="100">
        <v>24.000000245836</v>
      </c>
      <c r="S21" s="101">
        <v>66.5557370340596</v>
      </c>
    </row>
    <row r="22" s="102" customFormat="1" ht="13.95" customHeight="1" spans="1:19">
      <c r="A22" s="84">
        <v>16</v>
      </c>
      <c r="B22" s="91">
        <v>70.9951858520508</v>
      </c>
      <c r="C22" s="92">
        <v>30.4318974498889</v>
      </c>
      <c r="D22" s="93">
        <v>-20.8197902600267</v>
      </c>
      <c r="E22" s="94">
        <v>81.8276748657227</v>
      </c>
      <c r="F22" s="92">
        <v>35.0752150331133</v>
      </c>
      <c r="G22" s="93">
        <v>-80.820479125106</v>
      </c>
      <c r="H22" s="94">
        <v>110.357780456543</v>
      </c>
      <c r="I22" s="92">
        <v>65.9732472330691</v>
      </c>
      <c r="J22" s="93">
        <v>-0.00377646369544493</v>
      </c>
      <c r="K22" s="94">
        <v>344.178039550781</v>
      </c>
      <c r="L22" s="92">
        <v>205.753892489875</v>
      </c>
      <c r="M22" s="96">
        <v>57.11010130432</v>
      </c>
      <c r="N22" s="92">
        <v>100.112</v>
      </c>
      <c r="O22" s="97">
        <v>38.04256</v>
      </c>
      <c r="P22" s="98">
        <v>55.5780554554918</v>
      </c>
      <c r="Q22" s="99">
        <v>21.1196610730869</v>
      </c>
      <c r="R22" s="100">
        <v>24.0000002246433</v>
      </c>
      <c r="S22" s="101">
        <v>58.5467388232356</v>
      </c>
    </row>
    <row r="23" ht="13.95" customHeight="1" spans="1:22">
      <c r="A23" s="84">
        <v>17</v>
      </c>
      <c r="B23" s="91">
        <v>70.8070983886719</v>
      </c>
      <c r="C23" s="92">
        <v>30.3512742593379</v>
      </c>
      <c r="D23" s="93">
        <v>-0.0806231905510408</v>
      </c>
      <c r="E23" s="94">
        <v>81.6228408813477</v>
      </c>
      <c r="F23" s="92">
        <v>34.987413490911</v>
      </c>
      <c r="G23" s="93">
        <v>-0.0878015422023495</v>
      </c>
      <c r="H23" s="94">
        <v>110.333908081055</v>
      </c>
      <c r="I23" s="92">
        <v>65.9589760314954</v>
      </c>
      <c r="J23" s="93">
        <v>-0.0142712015737771</v>
      </c>
      <c r="K23" s="94">
        <v>259.725036621094</v>
      </c>
      <c r="L23" s="92">
        <v>155.26684192755</v>
      </c>
      <c r="M23" s="96">
        <v>-50.4870505623244</v>
      </c>
      <c r="N23" s="92">
        <v>96.252</v>
      </c>
      <c r="O23" s="97">
        <v>36.57576</v>
      </c>
      <c r="P23" s="98">
        <v>45.5822535033484</v>
      </c>
      <c r="Q23" s="99">
        <v>17.3212563312724</v>
      </c>
      <c r="R23" s="100">
        <v>24.0000001737807</v>
      </c>
      <c r="S23" s="101">
        <v>48.0065047527679</v>
      </c>
      <c r="V23" s="109"/>
    </row>
    <row r="24" ht="13.95" customHeight="1" spans="1:19">
      <c r="A24" s="84">
        <v>18</v>
      </c>
      <c r="B24" s="91">
        <v>71.0939788818359</v>
      </c>
      <c r="C24" s="92">
        <v>30.4742448191521</v>
      </c>
      <c r="D24" s="93">
        <v>0.122970559814227</v>
      </c>
      <c r="E24" s="94">
        <v>81.4622955322266</v>
      </c>
      <c r="F24" s="92">
        <v>34.9185961543286</v>
      </c>
      <c r="G24" s="93">
        <v>-0.0688173365823843</v>
      </c>
      <c r="H24" s="94">
        <v>110.276550292969</v>
      </c>
      <c r="I24" s="92">
        <v>65.9246868357678</v>
      </c>
      <c r="J24" s="93">
        <v>-0.034289195727581</v>
      </c>
      <c r="K24" s="94">
        <v>336.515808105469</v>
      </c>
      <c r="L24" s="92">
        <v>201.173315684077</v>
      </c>
      <c r="M24" s="96">
        <v>45.9064737565263</v>
      </c>
      <c r="N24" s="92">
        <v>0</v>
      </c>
      <c r="O24" s="97">
        <v>0</v>
      </c>
      <c r="P24" s="98">
        <v>45.9263377840306</v>
      </c>
      <c r="Q24" s="99">
        <v>17.4520083579316</v>
      </c>
      <c r="R24" s="100">
        <v>24.0000002500746</v>
      </c>
      <c r="S24" s="101">
        <v>47.1567177729419</v>
      </c>
    </row>
    <row r="25" ht="13.95" customHeight="1" spans="1:19">
      <c r="A25" s="84">
        <v>19</v>
      </c>
      <c r="B25" s="91">
        <v>71.1497039794922</v>
      </c>
      <c r="C25" s="92">
        <v>30.4981312339408</v>
      </c>
      <c r="D25" s="93">
        <v>0.023886414788663</v>
      </c>
      <c r="E25" s="94">
        <v>81.4006500244141</v>
      </c>
      <c r="F25" s="92">
        <v>34.8921719714846</v>
      </c>
      <c r="G25" s="93">
        <v>-0.0264241828439751</v>
      </c>
      <c r="H25" s="94">
        <v>110.242080688477</v>
      </c>
      <c r="I25" s="92">
        <v>65.9040804795165</v>
      </c>
      <c r="J25" s="93">
        <v>-0.0206063562512924</v>
      </c>
      <c r="K25" s="94">
        <v>378.417297363281</v>
      </c>
      <c r="L25" s="92">
        <v>226.222544644675</v>
      </c>
      <c r="M25" s="96">
        <v>25.0492289605989</v>
      </c>
      <c r="N25" s="92">
        <v>20.014</v>
      </c>
      <c r="O25" s="97">
        <v>7.60532</v>
      </c>
      <c r="P25" s="98">
        <v>45.0400848362923</v>
      </c>
      <c r="Q25" s="99">
        <v>17.1152322377911</v>
      </c>
      <c r="R25" s="100">
        <v>24.0000002797445</v>
      </c>
      <c r="S25" s="101">
        <v>46.6530647331141</v>
      </c>
    </row>
    <row r="26" ht="13.95" customHeight="1" spans="1:19">
      <c r="A26" s="84">
        <v>20</v>
      </c>
      <c r="B26" s="91">
        <v>94.888313293457</v>
      </c>
      <c r="C26" s="92">
        <v>40.6736229320823</v>
      </c>
      <c r="D26" s="93">
        <v>10.1754916981415</v>
      </c>
      <c r="E26" s="94">
        <v>81.4032211303711</v>
      </c>
      <c r="F26" s="92">
        <v>34.8932740692097</v>
      </c>
      <c r="G26" s="93">
        <v>0.00110209772505243</v>
      </c>
      <c r="H26" s="94">
        <v>110.16032409668</v>
      </c>
      <c r="I26" s="92">
        <v>65.8552053769072</v>
      </c>
      <c r="J26" s="93">
        <v>-0.0488751026093013</v>
      </c>
      <c r="K26" s="94">
        <v>404.934509277344</v>
      </c>
      <c r="L26" s="92">
        <v>242.07486217318</v>
      </c>
      <c r="M26" s="96">
        <v>15.8523175285048</v>
      </c>
      <c r="N26" s="92">
        <v>20.019</v>
      </c>
      <c r="O26" s="97">
        <v>7.60722</v>
      </c>
      <c r="P26" s="98">
        <v>45.999036221762</v>
      </c>
      <c r="Q26" s="99">
        <v>17.4796337642696</v>
      </c>
      <c r="R26" s="100">
        <v>24.0000002076891</v>
      </c>
      <c r="S26" s="101">
        <v>47.5369965193865</v>
      </c>
    </row>
    <row r="27" ht="13.95" customHeight="1" spans="1:19">
      <c r="A27" s="84">
        <v>21</v>
      </c>
      <c r="B27" s="91">
        <v>201.410751342773</v>
      </c>
      <c r="C27" s="92">
        <v>86.3341824745896</v>
      </c>
      <c r="D27" s="93">
        <v>45.6605595425074</v>
      </c>
      <c r="E27" s="94">
        <v>81.3883056640625</v>
      </c>
      <c r="F27" s="92">
        <v>34.8868805942765</v>
      </c>
      <c r="G27" s="93">
        <v>-0.00639347493316222</v>
      </c>
      <c r="H27" s="94">
        <v>110.3642578125</v>
      </c>
      <c r="I27" s="92">
        <v>65.9771194766409</v>
      </c>
      <c r="J27" s="93">
        <v>0.121914099733743</v>
      </c>
      <c r="K27" s="94">
        <v>260.417358398438</v>
      </c>
      <c r="L27" s="92">
        <v>155.680720456029</v>
      </c>
      <c r="M27" s="96">
        <v>-86.3941417171512</v>
      </c>
      <c r="N27" s="92">
        <v>86.231</v>
      </c>
      <c r="O27" s="97">
        <v>32.76778</v>
      </c>
      <c r="P27" s="98">
        <v>45.6129384501567</v>
      </c>
      <c r="Q27" s="99">
        <v>17.3329166110596</v>
      </c>
      <c r="R27" s="100">
        <v>23.995554377238</v>
      </c>
      <c r="S27" s="101">
        <v>47.751698258295</v>
      </c>
    </row>
    <row r="28" ht="13.95" customHeight="1" spans="1:19">
      <c r="A28" s="84">
        <v>22</v>
      </c>
      <c r="B28" s="91">
        <v>88.1587142944336</v>
      </c>
      <c r="C28" s="92">
        <v>37.7889982331071</v>
      </c>
      <c r="D28" s="93">
        <v>-48.5451842414825</v>
      </c>
      <c r="E28" s="94">
        <v>103.627799987793</v>
      </c>
      <c r="F28" s="92">
        <v>44.419780642</v>
      </c>
      <c r="G28" s="93">
        <v>9.53290004772349</v>
      </c>
      <c r="H28" s="94">
        <v>110.233703613281</v>
      </c>
      <c r="I28" s="92">
        <v>65.8990725602682</v>
      </c>
      <c r="J28" s="93">
        <v>-0.078046916372756</v>
      </c>
      <c r="K28" s="94">
        <v>179.438507080078</v>
      </c>
      <c r="L28" s="92">
        <v>107.270560732131</v>
      </c>
      <c r="M28" s="96">
        <v>-48.4101597238976</v>
      </c>
      <c r="N28" s="92">
        <v>133.982</v>
      </c>
      <c r="O28" s="97">
        <v>50.91316</v>
      </c>
      <c r="P28" s="98">
        <v>46.4815091659706</v>
      </c>
      <c r="Q28" s="99">
        <v>17.6629734830688</v>
      </c>
      <c r="R28" s="100">
        <v>24.0000002161662</v>
      </c>
      <c r="S28" s="101">
        <v>48.4350543960648</v>
      </c>
    </row>
    <row r="29" ht="13.95" customHeight="1" spans="1:19">
      <c r="A29" s="84">
        <v>23</v>
      </c>
      <c r="B29" s="91">
        <v>88.2049331665039</v>
      </c>
      <c r="C29" s="92">
        <v>37.8088098296008</v>
      </c>
      <c r="D29" s="93">
        <v>0.0198115964936605</v>
      </c>
      <c r="E29" s="94">
        <v>214.271835327148</v>
      </c>
      <c r="F29" s="92">
        <v>91.8470518925602</v>
      </c>
      <c r="G29" s="93">
        <v>47.4272712505603</v>
      </c>
      <c r="H29" s="94">
        <v>110.210182189941</v>
      </c>
      <c r="I29" s="92">
        <v>65.885011162233</v>
      </c>
      <c r="J29" s="93">
        <v>-0.0140613980351389</v>
      </c>
      <c r="K29" s="94">
        <v>76.9585571289062</v>
      </c>
      <c r="L29" s="92">
        <v>46.0067780917805</v>
      </c>
      <c r="M29" s="96">
        <v>-61.2637826403509</v>
      </c>
      <c r="N29" s="92">
        <v>60.075</v>
      </c>
      <c r="O29" s="97">
        <v>22.8285</v>
      </c>
      <c r="P29" s="98">
        <v>46.2442388086679</v>
      </c>
      <c r="Q29" s="99">
        <v>17.5728107472938</v>
      </c>
      <c r="R29" s="100">
        <v>24.0000001737807</v>
      </c>
      <c r="S29" s="101">
        <v>49.0226780762474</v>
      </c>
    </row>
    <row r="30" ht="13.95" customHeight="1" spans="1:19">
      <c r="A30" s="84">
        <v>24</v>
      </c>
      <c r="B30" s="91">
        <v>87.9464950561523</v>
      </c>
      <c r="C30" s="92">
        <v>37.698031021475</v>
      </c>
      <c r="D30" s="93">
        <v>-0.110778808125822</v>
      </c>
      <c r="E30" s="94">
        <v>235.215347290039</v>
      </c>
      <c r="F30" s="92">
        <v>100.824432550784</v>
      </c>
      <c r="G30" s="93">
        <v>8.97738065822385</v>
      </c>
      <c r="H30" s="94">
        <v>155.742584228516</v>
      </c>
      <c r="I30" s="92">
        <v>93.1048447288319</v>
      </c>
      <c r="J30" s="93">
        <v>27.2198335665989</v>
      </c>
      <c r="K30" s="94">
        <v>76.8153305053711</v>
      </c>
      <c r="L30" s="92">
        <v>45.9211554432844</v>
      </c>
      <c r="M30" s="96">
        <v>-0.0856226484961198</v>
      </c>
      <c r="N30" s="92">
        <v>20.019</v>
      </c>
      <c r="O30" s="97">
        <v>7.60722</v>
      </c>
      <c r="P30" s="98">
        <v>56.0198127682008</v>
      </c>
      <c r="Q30" s="99">
        <v>21.2875288519163</v>
      </c>
      <c r="R30" s="100">
        <v>24.0000002882216</v>
      </c>
      <c r="S30" s="101">
        <v>56.7633032603975</v>
      </c>
    </row>
    <row r="31" ht="13.95" customHeight="1" spans="1:19">
      <c r="A31" s="84">
        <v>25</v>
      </c>
      <c r="B31" s="91">
        <v>87.9673385620117</v>
      </c>
      <c r="C31" s="92">
        <v>37.7069655347831</v>
      </c>
      <c r="D31" s="93">
        <v>0.00893451330812667</v>
      </c>
      <c r="E31" s="94">
        <v>235.200942993164</v>
      </c>
      <c r="F31" s="92">
        <v>100.818258187268</v>
      </c>
      <c r="G31" s="93">
        <v>-0.00617436351599565</v>
      </c>
      <c r="H31" s="94">
        <v>255.551910400391</v>
      </c>
      <c r="I31" s="92">
        <v>152.772095415304</v>
      </c>
      <c r="J31" s="93">
        <v>59.6672506864716</v>
      </c>
      <c r="K31" s="94">
        <v>76.8881225585937</v>
      </c>
      <c r="L31" s="92">
        <v>45.9646714337655</v>
      </c>
      <c r="M31" s="96">
        <v>0.0435159904810973</v>
      </c>
      <c r="N31" s="92">
        <v>0</v>
      </c>
      <c r="O31" s="97">
        <v>0</v>
      </c>
      <c r="P31" s="98">
        <v>59.7135268267448</v>
      </c>
      <c r="Q31" s="99">
        <v>22.691140194163</v>
      </c>
      <c r="R31" s="100">
        <v>24.0000001949734</v>
      </c>
      <c r="S31" s="101">
        <v>60.6375308286295</v>
      </c>
    </row>
    <row r="32" ht="13.95" customHeight="1" spans="1:19">
      <c r="A32" s="84">
        <v>26</v>
      </c>
      <c r="B32" s="91">
        <v>87.4993362426758</v>
      </c>
      <c r="C32" s="92">
        <v>37.5063575862664</v>
      </c>
      <c r="D32" s="93">
        <v>-0.200607948516698</v>
      </c>
      <c r="E32" s="94">
        <v>185.88166809082</v>
      </c>
      <c r="F32" s="92">
        <v>79.6776822718992</v>
      </c>
      <c r="G32" s="93">
        <v>-21.1405759153689</v>
      </c>
      <c r="H32" s="94">
        <v>355.846893310547</v>
      </c>
      <c r="I32" s="92">
        <v>212.729677711676</v>
      </c>
      <c r="J32" s="93">
        <v>59.9575822963725</v>
      </c>
      <c r="K32" s="94">
        <v>76.8094100952148</v>
      </c>
      <c r="L32" s="92">
        <v>45.9176161488065</v>
      </c>
      <c r="M32" s="96">
        <v>-0.0470552849589652</v>
      </c>
      <c r="N32" s="92">
        <v>20.018</v>
      </c>
      <c r="O32" s="97">
        <v>7.60684</v>
      </c>
      <c r="P32" s="98">
        <v>58.5873431475279</v>
      </c>
      <c r="Q32" s="99">
        <v>22.2631903960606</v>
      </c>
      <c r="R32" s="100">
        <v>24.0000001780192</v>
      </c>
      <c r="S32" s="101">
        <v>62.3510402603051</v>
      </c>
    </row>
    <row r="33" ht="13.95" customHeight="1" spans="1:19">
      <c r="A33" s="84">
        <v>27</v>
      </c>
      <c r="B33" s="91">
        <v>87.2585296630859</v>
      </c>
      <c r="C33" s="92">
        <v>37.4031364868723</v>
      </c>
      <c r="D33" s="93">
        <v>-0.103221099394091</v>
      </c>
      <c r="E33" s="94">
        <v>92.7053298950195</v>
      </c>
      <c r="F33" s="92">
        <v>39.7378929087184</v>
      </c>
      <c r="G33" s="93">
        <v>-39.9397893631807</v>
      </c>
      <c r="H33" s="94">
        <v>464.716369628906</v>
      </c>
      <c r="I33" s="92">
        <v>277.813198307799</v>
      </c>
      <c r="J33" s="93">
        <v>65.0835205961235</v>
      </c>
      <c r="K33" s="94">
        <v>76.8035278320312</v>
      </c>
      <c r="L33" s="92">
        <v>45.9140996590611</v>
      </c>
      <c r="M33" s="96">
        <v>-0.00351648974540097</v>
      </c>
      <c r="N33" s="92">
        <v>40.041</v>
      </c>
      <c r="O33" s="97">
        <v>15.21558</v>
      </c>
      <c r="P33" s="98">
        <v>65.0779936438032</v>
      </c>
      <c r="Q33" s="99">
        <v>24.7296375846452</v>
      </c>
      <c r="R33" s="100">
        <v>24.0000002119276</v>
      </c>
      <c r="S33" s="101">
        <v>66.7664461119345</v>
      </c>
    </row>
    <row r="34" ht="13.95" customHeight="1" spans="1:19">
      <c r="A34" s="84">
        <v>28</v>
      </c>
      <c r="B34" s="91">
        <v>87.5005645751953</v>
      </c>
      <c r="C34" s="92">
        <v>37.5068841077315</v>
      </c>
      <c r="D34" s="93">
        <v>0.103747620859188</v>
      </c>
      <c r="E34" s="94">
        <v>92.9084320068359</v>
      </c>
      <c r="F34" s="92">
        <v>39.8249520883582</v>
      </c>
      <c r="G34" s="93">
        <v>0.0870591796397733</v>
      </c>
      <c r="H34" s="94">
        <v>468.781890869141</v>
      </c>
      <c r="I34" s="92">
        <v>280.243617230722</v>
      </c>
      <c r="J34" s="93">
        <v>2.43041892292223</v>
      </c>
      <c r="K34" s="94">
        <v>76.7780532836914</v>
      </c>
      <c r="L34" s="92">
        <v>45.898870658724</v>
      </c>
      <c r="M34" s="96">
        <v>-0.0152290003371149</v>
      </c>
      <c r="N34" s="92">
        <v>55.25</v>
      </c>
      <c r="O34" s="97">
        <v>20.995</v>
      </c>
      <c r="P34" s="98">
        <v>57.8559967230841</v>
      </c>
      <c r="Q34" s="99">
        <v>21.9852787547719</v>
      </c>
      <c r="R34" s="100">
        <v>23.9938860236274</v>
      </c>
      <c r="S34" s="101">
        <v>60.0816201090012</v>
      </c>
    </row>
    <row r="35" ht="13.95" customHeight="1" spans="1:19">
      <c r="A35" s="84">
        <v>29</v>
      </c>
      <c r="B35" s="91">
        <v>114.88924407959</v>
      </c>
      <c r="C35" s="92">
        <v>49.2469686777268</v>
      </c>
      <c r="D35" s="93">
        <v>11.7400845699953</v>
      </c>
      <c r="E35" s="94">
        <v>92.694221496582</v>
      </c>
      <c r="F35" s="92">
        <v>39.7331313232951</v>
      </c>
      <c r="G35" s="93">
        <v>-0.0918207650631473</v>
      </c>
      <c r="H35" s="94">
        <v>491.573791503906</v>
      </c>
      <c r="I35" s="92">
        <v>293.86889756228</v>
      </c>
      <c r="J35" s="93">
        <v>13.6252803315581</v>
      </c>
      <c r="K35" s="94">
        <v>76.7852554321289</v>
      </c>
      <c r="L35" s="92">
        <v>45.9031761922126</v>
      </c>
      <c r="M35" s="96">
        <v>0.00430553348854801</v>
      </c>
      <c r="N35" s="92">
        <v>20.028</v>
      </c>
      <c r="O35" s="97">
        <v>7.61064</v>
      </c>
      <c r="P35" s="98">
        <v>45.3058496699788</v>
      </c>
      <c r="Q35" s="99">
        <v>17.2162228745919</v>
      </c>
      <c r="R35" s="100">
        <v>24.0000002161662</v>
      </c>
      <c r="S35" s="101">
        <v>47.1123258240495</v>
      </c>
    </row>
    <row r="36" ht="13.95" customHeight="1" spans="1:19">
      <c r="A36" s="84">
        <v>30</v>
      </c>
      <c r="B36" s="91">
        <v>220.586791992187</v>
      </c>
      <c r="C36" s="92">
        <v>94.5539412587131</v>
      </c>
      <c r="D36" s="93">
        <v>45.3069725809863</v>
      </c>
      <c r="E36" s="94">
        <v>93.2916488647461</v>
      </c>
      <c r="F36" s="92">
        <v>39.9892169745055</v>
      </c>
      <c r="G36" s="93">
        <v>0.256085651210398</v>
      </c>
      <c r="H36" s="94">
        <v>457.336730957031</v>
      </c>
      <c r="I36" s="92">
        <v>273.401558960069</v>
      </c>
      <c r="J36" s="93">
        <v>-20.4673386022111</v>
      </c>
      <c r="K36" s="94">
        <v>76.8212585449219</v>
      </c>
      <c r="L36" s="92">
        <v>45.9246992987088</v>
      </c>
      <c r="M36" s="96">
        <v>0.0215231064961898</v>
      </c>
      <c r="N36" s="92">
        <v>20.024</v>
      </c>
      <c r="O36" s="97">
        <v>7.60912</v>
      </c>
      <c r="P36" s="98">
        <v>45.1412427364818</v>
      </c>
      <c r="Q36" s="99">
        <v>17.1536722398631</v>
      </c>
      <c r="R36" s="100">
        <v>24.0000002034505</v>
      </c>
      <c r="S36" s="101">
        <v>46.8562241542728</v>
      </c>
    </row>
    <row r="37" ht="13.95" customHeight="1" spans="1:19">
      <c r="A37" s="84">
        <v>31</v>
      </c>
      <c r="B37" s="91">
        <v>262.90380859375</v>
      </c>
      <c r="C37" s="92">
        <v>112.693017791137</v>
      </c>
      <c r="D37" s="93">
        <v>18.1390765324238</v>
      </c>
      <c r="E37" s="94">
        <v>151.884506225586</v>
      </c>
      <c r="F37" s="92">
        <v>65.1048893275139</v>
      </c>
      <c r="G37" s="93">
        <v>25.1156723530084</v>
      </c>
      <c r="H37" s="94">
        <v>280.116119384766</v>
      </c>
      <c r="I37" s="92">
        <v>167.456883616975</v>
      </c>
      <c r="J37" s="93">
        <v>-105.944675343093</v>
      </c>
      <c r="K37" s="94">
        <v>76.7320938110352</v>
      </c>
      <c r="L37" s="92">
        <v>45.8713955170556</v>
      </c>
      <c r="M37" s="96">
        <v>-0.0533037816531206</v>
      </c>
      <c r="N37" s="92">
        <v>106.244</v>
      </c>
      <c r="O37" s="97">
        <v>40.37272</v>
      </c>
      <c r="P37" s="98">
        <v>43.5007697606859</v>
      </c>
      <c r="Q37" s="99">
        <v>16.5302925090606</v>
      </c>
      <c r="R37" s="100">
        <v>23.5466677474976</v>
      </c>
      <c r="S37" s="101">
        <v>44.637218182147</v>
      </c>
    </row>
    <row r="38" customHeight="1" spans="1:19">
      <c r="A38" s="26" t="s">
        <v>50</v>
      </c>
      <c r="B38" s="27"/>
      <c r="C38" s="27">
        <f>IFERROR(C6+D38,"")</f>
        <v>112.693017791137</v>
      </c>
      <c r="D38" s="28">
        <f>IF($B$7="","",SUM(D7:D37))</f>
        <v>43.5472362814086</v>
      </c>
      <c r="E38" s="27"/>
      <c r="F38" s="27">
        <f>IFERROR(F6+G38,"")</f>
        <v>65.1048893275139</v>
      </c>
      <c r="G38" s="28">
        <f>IF($B$7="","",SUM(G7:G37))</f>
        <v>-59.3163236736057</v>
      </c>
      <c r="H38" s="27"/>
      <c r="I38" s="27">
        <f>IFERROR(I6+J38,"")</f>
        <v>167.456883616976</v>
      </c>
      <c r="J38" s="28">
        <f>IF($B$7="","",SUM(J7:J37))</f>
        <v>120.877133421317</v>
      </c>
      <c r="K38" s="27"/>
      <c r="L38" s="27">
        <f>IFERROR(L6+M38,"")</f>
        <v>45.8713955170556</v>
      </c>
      <c r="M38" s="28">
        <f>IF($B$7="","",SUM(M7:M37))</f>
        <v>-113.464410669369</v>
      </c>
      <c r="N38" s="28">
        <f>SUM(N7:N37)</f>
        <v>1622.426</v>
      </c>
      <c r="O38" s="28">
        <f>IF($B$7="","",SUM(O7:O37))</f>
        <v>616.52188</v>
      </c>
      <c r="P38" s="52">
        <f>IF(B7="","",SUM(P7:P37))</f>
        <v>1614.06963535975</v>
      </c>
      <c r="Q38" s="52">
        <f>IF(B8="","",SUM(Q7:Q37))</f>
        <v>613.346461436705</v>
      </c>
      <c r="R38" s="76">
        <f>SUM(R7:R37)</f>
        <v>743.506391961839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106">
        <f>IFERROR(O38*1000/0.505,"")</f>
        <v>1220835.40594059</v>
      </c>
      <c r="P39" s="54" t="s">
        <v>7</v>
      </c>
      <c r="Q39" s="106">
        <f>IFERROR(Q38*1000/0.505,"")</f>
        <v>1214547.44838952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391.126186252682</v>
      </c>
      <c r="I40" s="55" t="s">
        <v>46</v>
      </c>
      <c r="J40" s="55"/>
      <c r="K40" s="55"/>
      <c r="L40" s="1"/>
      <c r="M40" s="31"/>
      <c r="N40" s="56" t="s">
        <v>52</v>
      </c>
      <c r="O40" s="107">
        <f>IFERROR(O38*1000,"")</f>
        <v>616521.88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148.627950776019</v>
      </c>
      <c r="I41" s="58" t="s">
        <v>8</v>
      </c>
      <c r="J41" s="58">
        <f>IFERROR(H41*1000/0.505,"")</f>
        <v>294312.773813899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0.493608038160687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511811023622047" right="0.511811023622047" top="0.551181102362205" bottom="0.551181102362205" header="0.31496062992126" footer="0.31496062992126"/>
  <pageSetup paperSize="5" scale="79" orientation="landscape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7" width="9.66666666666667" style="2" customWidth="1"/>
    <col min="8" max="8" width="10.1111111111111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[1]SUMMARY!$K$11</f>
        <v>1.34250915037202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+JUL!C38</f>
        <v>112.693017791137</v>
      </c>
      <c r="D6" s="21"/>
      <c r="E6" s="22"/>
      <c r="F6" s="20">
        <f>+JUL!F38</f>
        <v>65.1048893275139</v>
      </c>
      <c r="G6" s="21"/>
      <c r="H6" s="22"/>
      <c r="I6" s="20">
        <f>+JUL!I38</f>
        <v>167.456883616976</v>
      </c>
      <c r="J6" s="21"/>
      <c r="K6" s="22"/>
      <c r="L6" s="20">
        <f>+JUL!L38</f>
        <v>45.8713955170556</v>
      </c>
      <c r="M6" s="45"/>
      <c r="N6" s="46"/>
      <c r="O6" s="47"/>
      <c r="P6" s="48"/>
      <c r="Q6" s="70"/>
      <c r="R6" s="71"/>
      <c r="S6" s="72"/>
    </row>
    <row r="7" ht="13.95" customHeight="1" spans="1:19">
      <c r="A7" s="84">
        <v>1</v>
      </c>
      <c r="B7" s="24">
        <f>LOOKUP(A7+800,'[2]DCS Data'!$A:$A,'[2]DCS Data'!$E:$E)</f>
        <v>263.269439697266</v>
      </c>
      <c r="C7" s="20">
        <f t="shared" ref="C7" si="0">IF(B7="","",$A$3*PI()/4*(157.5*2.54)^2*B7*2.54/1000000)</f>
        <v>112.841759961478</v>
      </c>
      <c r="D7" s="21">
        <f>IF(C7="","",C7-C6)</f>
        <v>0.148742170341393</v>
      </c>
      <c r="E7" s="25">
        <f>LOOKUP(A7+800,'[2]DCS Data'!$A:$A,'[2]DCS Data'!$F:$F)</f>
        <v>260.491455078125</v>
      </c>
      <c r="F7" s="20">
        <f t="shared" ref="F7" si="1">IF(E7="","",$A$3*PI()/4*(157.5*2.54)^2*E7*2.54/1000000)</f>
        <v>111.651068501314</v>
      </c>
      <c r="G7" s="21">
        <f>IF(F7="","",F7-F6)</f>
        <v>46.5461791738002</v>
      </c>
      <c r="H7" s="25">
        <f>LOOKUP(A7+800,'[2]DCS Data'!$A:$A,'[2]DCS Data'!$G:$G)</f>
        <v>175.864227294922</v>
      </c>
      <c r="I7" s="20">
        <f t="shared" ref="I7" si="2">IF(H7="","",$A$3*PI()/4*(186*2.54)^2*H7*2.54/1000000)</f>
        <v>105.126373340019</v>
      </c>
      <c r="J7" s="21">
        <f>IF(I7="","",I7-I6)</f>
        <v>-62.3305102769562</v>
      </c>
      <c r="K7" s="25">
        <f>LOOKUP(A7+800,'[2]DCS Data'!$A:$A,'[2]DCS Data'!$H:$H)</f>
        <v>76.6151733398437</v>
      </c>
      <c r="L7" s="20">
        <f t="shared" ref="L7" si="3">IF(K7="","",$A$3*PI()/4*(186*2.54)^2*K7*2.54/1000000)</f>
        <v>45.7982583491968</v>
      </c>
      <c r="M7" s="45">
        <f>IF(L7="","",L7-L6)</f>
        <v>-0.0731371678587749</v>
      </c>
      <c r="N7" s="49">
        <f>IF(K7="","",LOOKUP(A7+800,[3]SBS!$A:$A,[3]SBS!$C:$C))</f>
        <v>60.063</v>
      </c>
      <c r="O7" s="50">
        <f>IF(N7="","",N7*$H$3)</f>
        <v>22.82394</v>
      </c>
      <c r="P7" s="51">
        <f>IFERROR(D7+G7+J7+M7+N7,0)</f>
        <v>44.3542738993266</v>
      </c>
      <c r="Q7" s="73">
        <f>IF(P7="","",P7*$H$3)</f>
        <v>16.8546240817441</v>
      </c>
      <c r="R7" s="74">
        <f>LOOKUP(A7+800,'[2]DCS Data'!$A:$A,'[2]DCS Data'!$K:$K)</f>
        <v>24.0000002500746</v>
      </c>
      <c r="S7" s="75">
        <f>IFERROR(LOOKUP(A7+800,'[2]DCS Data'!$A:$A,'[2]DCS Data'!$J:$J)*3785.4*0.993*$A$3/1000000,0)</f>
        <v>48.094523765257</v>
      </c>
    </row>
    <row r="8" s="90" customFormat="1" ht="13.95" customHeight="1" spans="1:19">
      <c r="A8" s="84">
        <v>2</v>
      </c>
      <c r="B8" s="91">
        <v>167.617034912109</v>
      </c>
      <c r="C8" s="92">
        <v>71.8435122616452</v>
      </c>
      <c r="D8" s="93">
        <v>-40.998247699833</v>
      </c>
      <c r="E8" s="94">
        <v>289.320922851563</v>
      </c>
      <c r="F8" s="92">
        <v>124.007868766655</v>
      </c>
      <c r="G8" s="93">
        <v>12.3568002653412</v>
      </c>
      <c r="H8" s="94">
        <v>175.988830566406</v>
      </c>
      <c r="I8" s="92">
        <v>105.200857447668</v>
      </c>
      <c r="J8" s="93">
        <v>0.0744841076490559</v>
      </c>
      <c r="K8" s="94">
        <v>134.833129882812</v>
      </c>
      <c r="L8" s="92">
        <v>80.5992109293119</v>
      </c>
      <c r="M8" s="96">
        <v>34.8009525801151</v>
      </c>
      <c r="N8" s="92">
        <v>39.738</v>
      </c>
      <c r="O8" s="97">
        <v>15.10044</v>
      </c>
      <c r="P8" s="98">
        <v>45.9719892532723</v>
      </c>
      <c r="Q8" s="99">
        <v>17.4693559162435</v>
      </c>
      <c r="R8" s="100">
        <v>24.0000001695421</v>
      </c>
      <c r="S8" s="101">
        <v>49.3866311129874</v>
      </c>
    </row>
    <row r="9" s="90" customFormat="1" ht="13.95" customHeight="1" spans="1:19">
      <c r="A9" s="84">
        <v>3</v>
      </c>
      <c r="B9" s="91">
        <v>81.9297561645508</v>
      </c>
      <c r="C9" s="92">
        <v>35.1164870843105</v>
      </c>
      <c r="D9" s="93">
        <v>-36.7270251773347</v>
      </c>
      <c r="E9" s="94">
        <v>289.48974609375</v>
      </c>
      <c r="F9" s="92">
        <v>124.080229279872</v>
      </c>
      <c r="G9" s="93">
        <v>0.072360513216978</v>
      </c>
      <c r="H9" s="94">
        <v>175.633026123047</v>
      </c>
      <c r="I9" s="92">
        <v>104.988168196853</v>
      </c>
      <c r="J9" s="93">
        <v>-0.212689250815671</v>
      </c>
      <c r="K9" s="94">
        <v>232.494613647461</v>
      </c>
      <c r="L9" s="92">
        <v>138.978323959305</v>
      </c>
      <c r="M9" s="96">
        <v>58.3791130299932</v>
      </c>
      <c r="N9" s="92">
        <v>37.742</v>
      </c>
      <c r="O9" s="97">
        <v>14.34196</v>
      </c>
      <c r="P9" s="98">
        <v>59.2537591150598</v>
      </c>
      <c r="Q9" s="99">
        <v>22.5164284637227</v>
      </c>
      <c r="R9" s="100">
        <v>24.0000002204047</v>
      </c>
      <c r="S9" s="101">
        <v>60.1114845942565</v>
      </c>
    </row>
    <row r="10" s="90" customFormat="1" ht="13.95" customHeight="1" spans="1:19">
      <c r="A10" s="84">
        <v>4</v>
      </c>
      <c r="B10" s="91">
        <v>81.9225158691406</v>
      </c>
      <c r="C10" s="92">
        <v>35.1133837705432</v>
      </c>
      <c r="D10" s="93">
        <v>-0.00310331376729778</v>
      </c>
      <c r="E10" s="94">
        <v>141.173645019531</v>
      </c>
      <c r="F10" s="92">
        <v>60.5094255622649</v>
      </c>
      <c r="G10" s="93">
        <v>-63.5708037176073</v>
      </c>
      <c r="H10" s="94">
        <v>176.19384765625</v>
      </c>
      <c r="I10" s="92">
        <v>105.323410530006</v>
      </c>
      <c r="J10" s="93">
        <v>0.335242333153772</v>
      </c>
      <c r="K10" s="94">
        <v>182.490692138672</v>
      </c>
      <c r="L10" s="92">
        <v>109.087475764336</v>
      </c>
      <c r="M10" s="96">
        <v>-29.8908481949687</v>
      </c>
      <c r="N10" s="92">
        <v>149.812</v>
      </c>
      <c r="O10" s="97">
        <v>56.92856</v>
      </c>
      <c r="P10" s="98">
        <v>56.6824871068104</v>
      </c>
      <c r="Q10" s="99">
        <v>21.539345100588</v>
      </c>
      <c r="R10" s="100">
        <v>23.9952768919203</v>
      </c>
      <c r="S10" s="101">
        <v>58.4030886952299</v>
      </c>
    </row>
    <row r="11" s="90" customFormat="1" ht="13.95" customHeight="1" spans="1:19">
      <c r="A11" s="84">
        <v>5</v>
      </c>
      <c r="B11" s="91">
        <v>82.4293060302734</v>
      </c>
      <c r="C11" s="92">
        <v>35.3306026539014</v>
      </c>
      <c r="D11" s="93">
        <v>0.217218883358228</v>
      </c>
      <c r="E11" s="94">
        <v>91.7003631591797</v>
      </c>
      <c r="F11" s="92">
        <v>39.3043354363017</v>
      </c>
      <c r="G11" s="93">
        <v>-21.2050901259632</v>
      </c>
      <c r="H11" s="94">
        <v>175.527328491211</v>
      </c>
      <c r="I11" s="92">
        <v>104.924985314942</v>
      </c>
      <c r="J11" s="93">
        <v>-0.398425215064748</v>
      </c>
      <c r="K11" s="94">
        <v>265.884490966797</v>
      </c>
      <c r="L11" s="92">
        <v>158.937793618609</v>
      </c>
      <c r="M11" s="96">
        <v>49.8503178542728</v>
      </c>
      <c r="N11" s="92">
        <v>20.048</v>
      </c>
      <c r="O11" s="97">
        <v>7.61824</v>
      </c>
      <c r="P11" s="98">
        <v>48.5120213966031</v>
      </c>
      <c r="Q11" s="99">
        <v>18.4345681307092</v>
      </c>
      <c r="R11" s="100">
        <v>24.0000001483493</v>
      </c>
      <c r="S11" s="101">
        <v>51.3303564345496</v>
      </c>
    </row>
    <row r="12" s="90" customFormat="1" ht="13.95" customHeight="1" spans="1:19">
      <c r="A12" s="84">
        <v>6</v>
      </c>
      <c r="B12" s="91">
        <v>152.921173095703</v>
      </c>
      <c r="C12" s="92">
        <v>65.5446159164376</v>
      </c>
      <c r="D12" s="93">
        <v>30.2140132625362</v>
      </c>
      <c r="E12" s="94">
        <v>91.607795715332</v>
      </c>
      <c r="F12" s="92">
        <v>39.2646594553336</v>
      </c>
      <c r="G12" s="93">
        <v>-0.0396759809680702</v>
      </c>
      <c r="H12" s="94">
        <v>70.957633972168</v>
      </c>
      <c r="I12" s="92">
        <v>42.4163505848922</v>
      </c>
      <c r="J12" s="93">
        <v>-62.5086347300496</v>
      </c>
      <c r="K12" s="94">
        <v>150.037673950195</v>
      </c>
      <c r="L12" s="92">
        <v>89.6880324632784</v>
      </c>
      <c r="M12" s="96">
        <v>-69.2497611553308</v>
      </c>
      <c r="N12" s="92">
        <v>148.505</v>
      </c>
      <c r="O12" s="97">
        <v>56.4319</v>
      </c>
      <c r="P12" s="98">
        <v>46.9209413961877</v>
      </c>
      <c r="Q12" s="99">
        <v>17.8299577305513</v>
      </c>
      <c r="R12" s="100">
        <v>24.0000001949734</v>
      </c>
      <c r="S12" s="101">
        <v>49.6661521811941</v>
      </c>
    </row>
    <row r="13" s="90" customFormat="1" ht="13.95" customHeight="1" spans="1:19">
      <c r="A13" s="84">
        <v>7</v>
      </c>
      <c r="B13" s="91">
        <v>259.977203369141</v>
      </c>
      <c r="C13" s="92">
        <v>111.430651471629</v>
      </c>
      <c r="D13" s="93">
        <v>45.8860355551911</v>
      </c>
      <c r="E13" s="94">
        <v>91.8576049804687</v>
      </c>
      <c r="F13" s="92">
        <v>39.3717319555263</v>
      </c>
      <c r="G13" s="93">
        <v>0.107072500192672</v>
      </c>
      <c r="H13" s="94">
        <v>70.9721527099609</v>
      </c>
      <c r="I13" s="92">
        <v>42.4250294519541</v>
      </c>
      <c r="J13" s="93">
        <v>0.00867886706197396</v>
      </c>
      <c r="K13" s="94">
        <v>150.424499511719</v>
      </c>
      <c r="L13" s="92">
        <v>89.919265210402</v>
      </c>
      <c r="M13" s="96">
        <v>0.231232747123613</v>
      </c>
      <c r="N13" s="92">
        <v>0</v>
      </c>
      <c r="O13" s="97">
        <v>0</v>
      </c>
      <c r="P13" s="98">
        <v>46.2330196695694</v>
      </c>
      <c r="Q13" s="99">
        <v>17.5685474744364</v>
      </c>
      <c r="R13" s="100">
        <v>24.0000001695421</v>
      </c>
      <c r="S13" s="101">
        <v>47.2572413650945</v>
      </c>
    </row>
    <row r="14" s="90" customFormat="1" ht="13.95" customHeight="1" spans="1:19">
      <c r="A14" s="84">
        <v>8</v>
      </c>
      <c r="B14" s="91">
        <v>287.980895996094</v>
      </c>
      <c r="C14" s="92">
        <v>123.433510463084</v>
      </c>
      <c r="D14" s="93">
        <v>12.0028589914551</v>
      </c>
      <c r="E14" s="94">
        <v>178.433822631836</v>
      </c>
      <c r="F14" s="92">
        <v>76.4797714675265</v>
      </c>
      <c r="G14" s="93">
        <v>37.1080395120001</v>
      </c>
      <c r="H14" s="94">
        <v>70.7079772949219</v>
      </c>
      <c r="I14" s="92">
        <v>42.2671132927907</v>
      </c>
      <c r="J14" s="93">
        <v>-0.157916159163385</v>
      </c>
      <c r="K14" s="94">
        <v>117.671699523926</v>
      </c>
      <c r="L14" s="92">
        <v>70.3406213189781</v>
      </c>
      <c r="M14" s="96">
        <v>-19.5786438914239</v>
      </c>
      <c r="N14" s="92">
        <v>20.027</v>
      </c>
      <c r="O14" s="97">
        <v>7.61026</v>
      </c>
      <c r="P14" s="98">
        <v>49.4013384528679</v>
      </c>
      <c r="Q14" s="99">
        <v>18.7725086120898</v>
      </c>
      <c r="R14" s="100">
        <v>24.0000002288818</v>
      </c>
      <c r="S14" s="101">
        <v>50.4830422796996</v>
      </c>
    </row>
    <row r="15" s="90" customFormat="1" ht="13.95" customHeight="1" spans="1:19">
      <c r="A15" s="84">
        <v>9</v>
      </c>
      <c r="B15" s="91">
        <v>289.229156494141</v>
      </c>
      <c r="C15" s="92">
        <v>123.968536144955</v>
      </c>
      <c r="D15" s="93">
        <v>0.535025681871645</v>
      </c>
      <c r="E15" s="94">
        <v>294.777496337891</v>
      </c>
      <c r="F15" s="92">
        <v>126.346648977015</v>
      </c>
      <c r="G15" s="93">
        <v>49.8668775094883</v>
      </c>
      <c r="H15" s="94">
        <v>96.9364776611328</v>
      </c>
      <c r="I15" s="92">
        <v>57.9457260729962</v>
      </c>
      <c r="J15" s="93">
        <v>15.6786127802055</v>
      </c>
      <c r="K15" s="94">
        <v>66.9223709106445</v>
      </c>
      <c r="L15" s="92">
        <v>40.0041910590125</v>
      </c>
      <c r="M15" s="96">
        <v>-30.3364302599655</v>
      </c>
      <c r="N15" s="92">
        <v>29.52</v>
      </c>
      <c r="O15" s="97">
        <v>11.2176</v>
      </c>
      <c r="P15" s="98">
        <v>65.2640857115999</v>
      </c>
      <c r="Q15" s="99">
        <v>24.800352570408</v>
      </c>
      <c r="R15" s="100">
        <v>24.0000002288818</v>
      </c>
      <c r="S15" s="101">
        <v>66.4102665643034</v>
      </c>
    </row>
    <row r="16" s="90" customFormat="1" ht="13.95" customHeight="1" spans="1:19">
      <c r="A16" s="84">
        <v>10</v>
      </c>
      <c r="B16" s="91">
        <v>289.331817626953</v>
      </c>
      <c r="C16" s="92">
        <v>124.012538452703</v>
      </c>
      <c r="D16" s="93">
        <v>0.0440023077479879</v>
      </c>
      <c r="E16" s="94">
        <v>132.204772949219</v>
      </c>
      <c r="F16" s="92">
        <v>56.6652144360241</v>
      </c>
      <c r="G16" s="93">
        <v>-69.6814345409907</v>
      </c>
      <c r="H16" s="94">
        <v>208.026000976562</v>
      </c>
      <c r="I16" s="92">
        <v>124.351719388726</v>
      </c>
      <c r="J16" s="93">
        <v>66.4059933157302</v>
      </c>
      <c r="K16" s="94">
        <v>66.6359786987305</v>
      </c>
      <c r="L16" s="92">
        <v>39.8329943633886</v>
      </c>
      <c r="M16" s="96">
        <v>-0.171196695623962</v>
      </c>
      <c r="N16" s="92">
        <v>69.574</v>
      </c>
      <c r="O16" s="97">
        <v>26.43812</v>
      </c>
      <c r="P16" s="98">
        <v>66.1713643868635</v>
      </c>
      <c r="Q16" s="99">
        <v>25.1451184670081</v>
      </c>
      <c r="R16" s="100">
        <v>24.0000002373589</v>
      </c>
      <c r="S16" s="101">
        <v>67.6979618556211</v>
      </c>
    </row>
    <row r="17" s="90" customFormat="1" ht="13.95" customHeight="1" spans="1:19">
      <c r="A17" s="84">
        <v>11</v>
      </c>
      <c r="B17" s="91">
        <v>287.463500976563</v>
      </c>
      <c r="C17" s="92">
        <v>123.211746157032</v>
      </c>
      <c r="D17" s="93">
        <v>-0.800792295671812</v>
      </c>
      <c r="E17" s="94">
        <v>83.2254867553711</v>
      </c>
      <c r="F17" s="92">
        <v>35.671859255392</v>
      </c>
      <c r="G17" s="93">
        <v>-20.9933551806321</v>
      </c>
      <c r="H17" s="94">
        <v>308.646118164063</v>
      </c>
      <c r="I17" s="92">
        <v>184.499414958621</v>
      </c>
      <c r="J17" s="93">
        <v>60.1476955698941</v>
      </c>
      <c r="K17" s="94">
        <v>66.6469802856445</v>
      </c>
      <c r="L17" s="92">
        <v>39.8395707828859</v>
      </c>
      <c r="M17" s="96">
        <v>0.00657641949729992</v>
      </c>
      <c r="N17" s="92">
        <v>20.033</v>
      </c>
      <c r="O17" s="97">
        <v>7.61254</v>
      </c>
      <c r="P17" s="98">
        <v>58.3931245130875</v>
      </c>
      <c r="Q17" s="99">
        <v>22.1893873149732</v>
      </c>
      <c r="R17" s="100">
        <v>23.994444931878</v>
      </c>
      <c r="S17" s="101">
        <v>62.0027019555344</v>
      </c>
    </row>
    <row r="18" s="90" customFormat="1" ht="13.95" customHeight="1" spans="1:19">
      <c r="A18" s="84">
        <v>12</v>
      </c>
      <c r="B18" s="91">
        <v>167.480194091797</v>
      </c>
      <c r="C18" s="92">
        <v>71.784859958452</v>
      </c>
      <c r="D18" s="93">
        <v>-51.4268861985796</v>
      </c>
      <c r="E18" s="94">
        <v>83.3356323242187</v>
      </c>
      <c r="F18" s="92">
        <v>35.7190695197319</v>
      </c>
      <c r="G18" s="93">
        <v>0.0472102643399168</v>
      </c>
      <c r="H18" s="94">
        <v>261.733062744141</v>
      </c>
      <c r="I18" s="92">
        <v>156.456194034986</v>
      </c>
      <c r="J18" s="93">
        <v>-28.0432209236343</v>
      </c>
      <c r="K18" s="94">
        <v>66.6048431396484</v>
      </c>
      <c r="L18" s="92">
        <v>39.8143824577239</v>
      </c>
      <c r="M18" s="96">
        <v>-0.0251883251619915</v>
      </c>
      <c r="N18" s="92">
        <v>135.767</v>
      </c>
      <c r="O18" s="97">
        <v>51.59146</v>
      </c>
      <c r="P18" s="98">
        <v>56.318914816964</v>
      </c>
      <c r="Q18" s="99">
        <v>21.4011876304463</v>
      </c>
      <c r="R18" s="100">
        <v>24.000000199212</v>
      </c>
      <c r="S18" s="101">
        <v>59.5092777843387</v>
      </c>
    </row>
    <row r="19" s="90" customFormat="1" ht="13.95" customHeight="1" spans="1:19">
      <c r="A19" s="84">
        <v>13</v>
      </c>
      <c r="B19" s="91">
        <v>167.421493530273</v>
      </c>
      <c r="C19" s="92">
        <v>71.7596998993101</v>
      </c>
      <c r="D19" s="93">
        <v>-0.0251600591418821</v>
      </c>
      <c r="E19" s="94">
        <v>83.5058212280273</v>
      </c>
      <c r="F19" s="92">
        <v>35.792015378749</v>
      </c>
      <c r="G19" s="93">
        <v>0.0729458590171248</v>
      </c>
      <c r="H19" s="94">
        <v>359.215179443359</v>
      </c>
      <c r="I19" s="92">
        <v>214.728086799805</v>
      </c>
      <c r="J19" s="93">
        <v>58.2718927648188</v>
      </c>
      <c r="K19" s="94">
        <v>66.6056594848633</v>
      </c>
      <c r="L19" s="92">
        <v>39.8148704444688</v>
      </c>
      <c r="M19" s="96">
        <v>0.000487986744936109</v>
      </c>
      <c r="N19" s="92">
        <v>0</v>
      </c>
      <c r="O19" s="97">
        <v>0</v>
      </c>
      <c r="P19" s="98">
        <v>58.320166551439</v>
      </c>
      <c r="Q19" s="99">
        <v>22.1616632895468</v>
      </c>
      <c r="R19" s="100">
        <v>24.0000001737807</v>
      </c>
      <c r="S19" s="101">
        <v>60.5206731812151</v>
      </c>
    </row>
    <row r="20" s="90" customFormat="1" ht="13.95" customHeight="1" spans="1:19">
      <c r="A20" s="84">
        <v>14</v>
      </c>
      <c r="B20" s="91">
        <v>85.0083694458008</v>
      </c>
      <c r="C20" s="92">
        <v>36.4360331026273</v>
      </c>
      <c r="D20" s="93">
        <v>-35.3236667966828</v>
      </c>
      <c r="E20" s="94">
        <v>83.5482788085937</v>
      </c>
      <c r="F20" s="92">
        <v>35.8102134199662</v>
      </c>
      <c r="G20" s="93">
        <v>0.0181980412171256</v>
      </c>
      <c r="H20" s="94">
        <v>424.730987548828</v>
      </c>
      <c r="I20" s="92">
        <v>253.891476697277</v>
      </c>
      <c r="J20" s="93">
        <v>39.1633898974715</v>
      </c>
      <c r="K20" s="94">
        <v>66.6576156616211</v>
      </c>
      <c r="L20" s="92">
        <v>39.8459282924415</v>
      </c>
      <c r="M20" s="96">
        <v>0.0310578479727042</v>
      </c>
      <c r="N20" s="92">
        <v>56.038</v>
      </c>
      <c r="O20" s="97">
        <v>21.29444</v>
      </c>
      <c r="P20" s="98">
        <v>59.9269789899785</v>
      </c>
      <c r="Q20" s="99">
        <v>22.7722520161918</v>
      </c>
      <c r="R20" s="100">
        <v>24.0000001313951</v>
      </c>
      <c r="S20" s="101">
        <v>60.7159306310595</v>
      </c>
    </row>
    <row r="21" s="90" customFormat="1" ht="13.95" customHeight="1" spans="1:19">
      <c r="A21" s="84">
        <v>15</v>
      </c>
      <c r="B21" s="91">
        <v>84.9341049194336</v>
      </c>
      <c r="C21" s="92">
        <v>36.4042020634166</v>
      </c>
      <c r="D21" s="93">
        <v>-0.0318310392106866</v>
      </c>
      <c r="E21" s="94">
        <v>83.4697113037109</v>
      </c>
      <c r="F21" s="92">
        <v>35.7765380509718</v>
      </c>
      <c r="G21" s="93">
        <v>-0.033675368994416</v>
      </c>
      <c r="H21" s="94">
        <v>498.086517333984</v>
      </c>
      <c r="I21" s="92">
        <v>297.741217655777</v>
      </c>
      <c r="J21" s="93">
        <v>43.8497409585008</v>
      </c>
      <c r="K21" s="94">
        <v>66.6062164306641</v>
      </c>
      <c r="L21" s="92">
        <v>39.8152033700051</v>
      </c>
      <c r="M21" s="96">
        <v>-0.030724922436427</v>
      </c>
      <c r="N21" s="92">
        <v>17.815</v>
      </c>
      <c r="O21" s="97">
        <v>6.7697</v>
      </c>
      <c r="P21" s="98">
        <v>61.5685096278593</v>
      </c>
      <c r="Q21" s="99">
        <v>23.3960336585865</v>
      </c>
      <c r="R21" s="100">
        <v>24.0000002076891</v>
      </c>
      <c r="S21" s="101">
        <v>63.4545920847121</v>
      </c>
    </row>
    <row r="22" s="90" customFormat="1" ht="13.95" customHeight="1" spans="1:19">
      <c r="A22" s="95">
        <v>16</v>
      </c>
      <c r="B22" s="91">
        <v>85.0391235351562</v>
      </c>
      <c r="C22" s="92">
        <v>36.4492148284397</v>
      </c>
      <c r="D22" s="93">
        <v>0.0450127650231309</v>
      </c>
      <c r="E22" s="94">
        <v>83.3560333251953</v>
      </c>
      <c r="F22" s="92">
        <v>35.7278137357633</v>
      </c>
      <c r="G22" s="93">
        <v>-0.0487243152084673</v>
      </c>
      <c r="H22" s="94">
        <v>550.732727050781</v>
      </c>
      <c r="I22" s="92">
        <v>329.211546686045</v>
      </c>
      <c r="J22" s="93">
        <v>31.4703290302675</v>
      </c>
      <c r="K22" s="94">
        <v>66.6072158813477</v>
      </c>
      <c r="L22" s="92">
        <v>39.8158008117209</v>
      </c>
      <c r="M22" s="96">
        <v>0.000597441715775915</v>
      </c>
      <c r="N22" s="92">
        <v>15.216</v>
      </c>
      <c r="O22" s="97">
        <v>5.78208</v>
      </c>
      <c r="P22" s="98">
        <v>46.6832149217979</v>
      </c>
      <c r="Q22" s="99">
        <v>17.7396216702832</v>
      </c>
      <c r="R22" s="100">
        <v>24.0000001949734</v>
      </c>
      <c r="S22" s="101">
        <v>48.9137506962021</v>
      </c>
    </row>
    <row r="23" s="90" customFormat="1" ht="13.95" customHeight="1" spans="1:19">
      <c r="A23" s="84">
        <v>17</v>
      </c>
      <c r="B23" s="91">
        <v>192.89567565918</v>
      </c>
      <c r="C23" s="92">
        <v>82.6783676653466</v>
      </c>
      <c r="D23" s="93">
        <v>46.2291528369068</v>
      </c>
      <c r="E23" s="94">
        <v>82.9469757080078</v>
      </c>
      <c r="F23" s="92">
        <v>35.5524846831313</v>
      </c>
      <c r="G23" s="93">
        <v>-0.17532905263203</v>
      </c>
      <c r="H23" s="94">
        <v>482.221710205078</v>
      </c>
      <c r="I23" s="92">
        <v>288.257710618249</v>
      </c>
      <c r="J23" s="93">
        <v>-40.9538360677954</v>
      </c>
      <c r="K23" s="94">
        <v>66.621711730957</v>
      </c>
      <c r="L23" s="92">
        <v>39.8244659969115</v>
      </c>
      <c r="M23" s="96">
        <v>0.00866518519062254</v>
      </c>
      <c r="N23" s="92">
        <v>40.04</v>
      </c>
      <c r="O23" s="97">
        <v>15.2152</v>
      </c>
      <c r="P23" s="98">
        <v>45.1486529016701</v>
      </c>
      <c r="Q23" s="99">
        <v>17.1564881026346</v>
      </c>
      <c r="R23" s="100">
        <v>24.0000002585517</v>
      </c>
      <c r="S23" s="101">
        <v>48.2219479706908</v>
      </c>
    </row>
    <row r="24" s="90" customFormat="1" ht="13.95" customHeight="1" spans="1:19">
      <c r="A24" s="84">
        <v>18</v>
      </c>
      <c r="B24" s="91">
        <v>249.78239440918</v>
      </c>
      <c r="C24" s="92">
        <v>107.060982941791</v>
      </c>
      <c r="D24" s="93">
        <v>24.3826152764449</v>
      </c>
      <c r="E24" s="94">
        <v>142.579025268555</v>
      </c>
      <c r="F24" s="92">
        <v>61.1117954419489</v>
      </c>
      <c r="G24" s="93">
        <v>25.5593107588176</v>
      </c>
      <c r="H24" s="94">
        <v>393.294982910156</v>
      </c>
      <c r="I24" s="92">
        <v>235.099973667945</v>
      </c>
      <c r="J24" s="93">
        <v>-53.1577369503047</v>
      </c>
      <c r="K24" s="94">
        <v>66.7234420776367</v>
      </c>
      <c r="L24" s="92">
        <v>39.8852773544545</v>
      </c>
      <c r="M24" s="96">
        <v>0.0608113575430167</v>
      </c>
      <c r="N24" s="92">
        <v>52.07</v>
      </c>
      <c r="O24" s="97">
        <v>19.7866</v>
      </c>
      <c r="P24" s="98">
        <v>48.9150004425008</v>
      </c>
      <c r="Q24" s="99">
        <v>18.5877001681503</v>
      </c>
      <c r="R24" s="100">
        <v>23.6486137686835</v>
      </c>
      <c r="S24" s="101">
        <v>51.2697530965351</v>
      </c>
    </row>
    <row r="25" s="90" customFormat="1" ht="13.95" customHeight="1" spans="1:19">
      <c r="A25" s="84">
        <v>19</v>
      </c>
      <c r="B25" s="91">
        <v>249.350387573242</v>
      </c>
      <c r="C25" s="92">
        <v>106.875817463646</v>
      </c>
      <c r="D25" s="93">
        <v>-0.185165478145251</v>
      </c>
      <c r="E25" s="94">
        <v>259.870635986328</v>
      </c>
      <c r="F25" s="92">
        <v>111.384974878687</v>
      </c>
      <c r="G25" s="93">
        <v>50.2731794367381</v>
      </c>
      <c r="H25" s="94">
        <v>251.370178222656</v>
      </c>
      <c r="I25" s="92">
        <v>150.26157171843</v>
      </c>
      <c r="J25" s="93">
        <v>-84.838401949515</v>
      </c>
      <c r="K25" s="94">
        <v>66.766845703125</v>
      </c>
      <c r="L25" s="92">
        <v>39.9112227431648</v>
      </c>
      <c r="M25" s="96">
        <v>0.0259453887102339</v>
      </c>
      <c r="N25" s="92">
        <v>86.2</v>
      </c>
      <c r="O25" s="97">
        <v>32.756</v>
      </c>
      <c r="P25" s="98">
        <v>51.4755573977881</v>
      </c>
      <c r="Q25" s="99">
        <v>19.5607118111595</v>
      </c>
      <c r="R25" s="100">
        <v>24.0000001737807</v>
      </c>
      <c r="S25" s="101">
        <v>52.3251847648903</v>
      </c>
    </row>
    <row r="26" s="90" customFormat="1" ht="13.95" customHeight="1" spans="1:19">
      <c r="A26" s="84">
        <v>20</v>
      </c>
      <c r="B26" s="91">
        <v>110.104118347168</v>
      </c>
      <c r="C26" s="92">
        <v>47.1924979503436</v>
      </c>
      <c r="D26" s="93">
        <v>-59.6833195133025</v>
      </c>
      <c r="E26" s="94">
        <v>244.307662963867</v>
      </c>
      <c r="F26" s="92">
        <v>104.714419921352</v>
      </c>
      <c r="G26" s="93">
        <v>-6.67055495733537</v>
      </c>
      <c r="H26" s="94">
        <v>103.998207092285</v>
      </c>
      <c r="I26" s="92">
        <v>62.167016644845</v>
      </c>
      <c r="J26" s="93">
        <v>-88.0945550735848</v>
      </c>
      <c r="K26" s="94">
        <v>147.884384155273</v>
      </c>
      <c r="L26" s="92">
        <v>88.4008602488257</v>
      </c>
      <c r="M26" s="96">
        <v>48.489637505661</v>
      </c>
      <c r="N26" s="92">
        <v>166.328</v>
      </c>
      <c r="O26" s="97">
        <v>63.20464</v>
      </c>
      <c r="P26" s="98">
        <v>60.3692079614382</v>
      </c>
      <c r="Q26" s="99">
        <v>22.9402990253465</v>
      </c>
      <c r="R26" s="100">
        <v>24.0000001313951</v>
      </c>
      <c r="S26" s="101">
        <v>64.3304536758534</v>
      </c>
    </row>
    <row r="27" s="90" customFormat="1" ht="13.95" customHeight="1" spans="1:19">
      <c r="A27" s="84">
        <v>21</v>
      </c>
      <c r="B27" s="91">
        <v>61.2223625183105</v>
      </c>
      <c r="C27" s="92">
        <v>26.2409459430986</v>
      </c>
      <c r="D27" s="93">
        <v>-20.951552007245</v>
      </c>
      <c r="E27" s="94">
        <v>54.6295166015625</v>
      </c>
      <c r="F27" s="92">
        <v>23.4151400415243</v>
      </c>
      <c r="G27" s="93">
        <v>-81.2992798798273</v>
      </c>
      <c r="H27" s="94">
        <v>103.990760803223</v>
      </c>
      <c r="I27" s="92">
        <v>62.1625654760313</v>
      </c>
      <c r="J27" s="93">
        <v>-0.00445116881369501</v>
      </c>
      <c r="K27" s="94">
        <v>244.006744384766</v>
      </c>
      <c r="L27" s="92">
        <v>145.859931279022</v>
      </c>
      <c r="M27" s="96">
        <v>57.4590710301958</v>
      </c>
      <c r="N27" s="92">
        <v>106.245</v>
      </c>
      <c r="O27" s="97">
        <v>40.3731</v>
      </c>
      <c r="P27" s="98">
        <v>61.4487879743098</v>
      </c>
      <c r="Q27" s="99">
        <v>23.3505394302377</v>
      </c>
      <c r="R27" s="100">
        <v>24.0000001441108</v>
      </c>
      <c r="S27" s="101">
        <v>63.6655119027027</v>
      </c>
    </row>
    <row r="28" s="90" customFormat="1" ht="13.95" customHeight="1" spans="1:19">
      <c r="A28" s="84">
        <v>22</v>
      </c>
      <c r="B28" s="91">
        <v>61.3816909790039</v>
      </c>
      <c r="C28" s="92">
        <v>26.3092368314648</v>
      </c>
      <c r="D28" s="93">
        <v>0.0682908883661746</v>
      </c>
      <c r="E28" s="94">
        <v>54.6547813415527</v>
      </c>
      <c r="F28" s="92">
        <v>23.4259689388272</v>
      </c>
      <c r="G28" s="93">
        <v>0.0108288973028792</v>
      </c>
      <c r="H28" s="94">
        <v>103.931167602539</v>
      </c>
      <c r="I28" s="92">
        <v>62.1269424436503</v>
      </c>
      <c r="J28" s="93">
        <v>-0.0356230323810323</v>
      </c>
      <c r="K28" s="94">
        <v>347.341430664063</v>
      </c>
      <c r="L28" s="92">
        <v>207.630315033949</v>
      </c>
      <c r="M28" s="96">
        <v>61.7703837549276</v>
      </c>
      <c r="N28" s="92">
        <v>0</v>
      </c>
      <c r="O28" s="97">
        <v>0</v>
      </c>
      <c r="P28" s="98">
        <v>61.8138805082156</v>
      </c>
      <c r="Q28" s="99">
        <v>23.4892745931219</v>
      </c>
      <c r="R28" s="100">
        <v>24.0000002034505</v>
      </c>
      <c r="S28" s="101">
        <v>63.097062296976</v>
      </c>
    </row>
    <row r="29" s="90" customFormat="1" ht="13.95" customHeight="1" spans="1:19">
      <c r="A29" s="84">
        <v>23</v>
      </c>
      <c r="B29" s="91">
        <v>61.4662551879883</v>
      </c>
      <c r="C29" s="92">
        <v>26.3454824898386</v>
      </c>
      <c r="D29" s="93">
        <v>0.0362456583738684</v>
      </c>
      <c r="E29" s="94">
        <v>54.700569152832</v>
      </c>
      <c r="F29" s="92">
        <v>23.4455943735737</v>
      </c>
      <c r="G29" s="93">
        <v>0.0196254347465512</v>
      </c>
      <c r="H29" s="94">
        <v>103.82975769043</v>
      </c>
      <c r="I29" s="92">
        <v>62.0663226323062</v>
      </c>
      <c r="J29" s="93">
        <v>-0.0606198113440684</v>
      </c>
      <c r="K29" s="94">
        <v>447.826843261719</v>
      </c>
      <c r="L29" s="92">
        <v>267.697488230303</v>
      </c>
      <c r="M29" s="96">
        <v>60.0671731963543</v>
      </c>
      <c r="N29" s="92">
        <v>0</v>
      </c>
      <c r="O29" s="97">
        <v>0</v>
      </c>
      <c r="P29" s="98">
        <v>60.0624244781307</v>
      </c>
      <c r="Q29" s="99">
        <v>22.8237213016896</v>
      </c>
      <c r="R29" s="100">
        <v>24.0000002500746</v>
      </c>
      <c r="S29" s="101">
        <v>61.7730662594985</v>
      </c>
    </row>
    <row r="30" s="90" customFormat="1" ht="13.95" customHeight="1" spans="1:19">
      <c r="A30" s="84">
        <v>24</v>
      </c>
      <c r="B30" s="91">
        <v>60.8372650146484</v>
      </c>
      <c r="C30" s="92">
        <v>26.0758866026754</v>
      </c>
      <c r="D30" s="93">
        <v>-0.269595887163199</v>
      </c>
      <c r="E30" s="94">
        <v>54.5847053527832</v>
      </c>
      <c r="F30" s="92">
        <v>23.3959331780762</v>
      </c>
      <c r="G30" s="93">
        <v>-0.0496611954975457</v>
      </c>
      <c r="H30" s="94">
        <v>103.934379577637</v>
      </c>
      <c r="I30" s="92">
        <v>62.1288624662636</v>
      </c>
      <c r="J30" s="93">
        <v>0.0625398339573593</v>
      </c>
      <c r="K30" s="94">
        <v>346.445251464844</v>
      </c>
      <c r="L30" s="92">
        <v>207.094605921722</v>
      </c>
      <c r="M30" s="96">
        <v>-60.6028823085812</v>
      </c>
      <c r="N30" s="92">
        <v>116.267</v>
      </c>
      <c r="O30" s="97">
        <v>44.18146</v>
      </c>
      <c r="P30" s="98">
        <v>55.4074004427154</v>
      </c>
      <c r="Q30" s="99">
        <v>21.0548121682319</v>
      </c>
      <c r="R30" s="100">
        <v>24.0000002161662</v>
      </c>
      <c r="S30" s="101">
        <v>58.2834846949348</v>
      </c>
    </row>
    <row r="31" s="90" customFormat="1" ht="13.95" customHeight="1" spans="1:19">
      <c r="A31" s="84">
        <v>25</v>
      </c>
      <c r="B31" s="91">
        <v>154.156936645508</v>
      </c>
      <c r="C31" s="92">
        <v>66.0742851937246</v>
      </c>
      <c r="D31" s="93">
        <v>39.9983985910491</v>
      </c>
      <c r="E31" s="94">
        <v>54.6368598937988</v>
      </c>
      <c r="F31" s="92">
        <v>23.4182875014832</v>
      </c>
      <c r="G31" s="93">
        <v>0.022354323407054</v>
      </c>
      <c r="H31" s="94">
        <v>103.901550292969</v>
      </c>
      <c r="I31" s="92">
        <v>62.1092381021187</v>
      </c>
      <c r="J31" s="93">
        <v>-0.0196243641448604</v>
      </c>
      <c r="K31" s="94">
        <v>202.00341796875</v>
      </c>
      <c r="L31" s="92">
        <v>120.751599458203</v>
      </c>
      <c r="M31" s="96">
        <v>-86.3430064635192</v>
      </c>
      <c r="N31" s="92">
        <v>99.603</v>
      </c>
      <c r="O31" s="97">
        <v>37.84914</v>
      </c>
      <c r="P31" s="98">
        <v>53.2611220867921</v>
      </c>
      <c r="Q31" s="99">
        <v>20.239226392981</v>
      </c>
      <c r="R31" s="100">
        <v>23.9944446309408</v>
      </c>
      <c r="S31" s="101">
        <v>55.9392998620184</v>
      </c>
    </row>
    <row r="32" s="90" customFormat="1" ht="13.95" customHeight="1" spans="1:19">
      <c r="A32" s="84">
        <v>26</v>
      </c>
      <c r="B32" s="91">
        <v>287.554290771484</v>
      </c>
      <c r="C32" s="92">
        <v>123.250660207433</v>
      </c>
      <c r="D32" s="93">
        <v>57.1763750137084</v>
      </c>
      <c r="E32" s="94">
        <v>54.6995582580566</v>
      </c>
      <c r="F32" s="92">
        <v>23.4451610868781</v>
      </c>
      <c r="G32" s="93">
        <v>0.0268735853948421</v>
      </c>
      <c r="H32" s="94">
        <v>103.832450866699</v>
      </c>
      <c r="I32" s="92">
        <v>62.0679325325021</v>
      </c>
      <c r="J32" s="93">
        <v>-0.0413055696165472</v>
      </c>
      <c r="K32" s="94">
        <v>76.1270294189453</v>
      </c>
      <c r="L32" s="92">
        <v>45.5064605182146</v>
      </c>
      <c r="M32" s="96">
        <v>-75.2451389399884</v>
      </c>
      <c r="N32" s="92">
        <v>73.851</v>
      </c>
      <c r="O32" s="97">
        <v>28.06338</v>
      </c>
      <c r="P32" s="98">
        <v>55.7678040894983</v>
      </c>
      <c r="Q32" s="99">
        <v>21.1917655540094</v>
      </c>
      <c r="R32" s="100">
        <v>24.0000001907349</v>
      </c>
      <c r="S32" s="101">
        <v>58.2077462431502</v>
      </c>
    </row>
    <row r="33" s="90" customFormat="1" ht="13.95" customHeight="1" spans="1:19">
      <c r="A33" s="84">
        <v>27</v>
      </c>
      <c r="B33" s="91">
        <v>260.833465576172</v>
      </c>
      <c r="C33" s="92">
        <v>111.797660018238</v>
      </c>
      <c r="D33" s="93">
        <v>-11.4530001891951</v>
      </c>
      <c r="E33" s="94">
        <v>82.6127548217773</v>
      </c>
      <c r="F33" s="92">
        <v>35.4092319263301</v>
      </c>
      <c r="G33" s="93">
        <v>11.964070839452</v>
      </c>
      <c r="H33" s="94">
        <v>178.732894897461</v>
      </c>
      <c r="I33" s="92">
        <v>106.841177004253</v>
      </c>
      <c r="J33" s="93">
        <v>44.7732444717507</v>
      </c>
      <c r="K33" s="94">
        <v>76.215950012207</v>
      </c>
      <c r="L33" s="92">
        <v>45.5596145884234</v>
      </c>
      <c r="M33" s="96">
        <v>0.0531540702087838</v>
      </c>
      <c r="N33" s="92">
        <v>12.016</v>
      </c>
      <c r="O33" s="97">
        <v>4.56608</v>
      </c>
      <c r="P33" s="98">
        <v>57.3534691922164</v>
      </c>
      <c r="Q33" s="99">
        <v>21.7943182930422</v>
      </c>
      <c r="R33" s="100">
        <v>24.0000002712674</v>
      </c>
      <c r="S33" s="101">
        <v>58.8348229250189</v>
      </c>
    </row>
    <row r="34" s="90" customFormat="1" ht="13.95" customHeight="1" spans="1:19">
      <c r="A34" s="84">
        <v>28</v>
      </c>
      <c r="B34" s="91">
        <v>59.1659126281738</v>
      </c>
      <c r="C34" s="92">
        <v>25.3595165408009</v>
      </c>
      <c r="D34" s="93">
        <v>-86.438143477437</v>
      </c>
      <c r="E34" s="94">
        <v>83.2247695922852</v>
      </c>
      <c r="F34" s="92">
        <v>35.6715518670947</v>
      </c>
      <c r="G34" s="93">
        <v>0.262319940764634</v>
      </c>
      <c r="H34" s="94">
        <v>261.047882080078</v>
      </c>
      <c r="I34" s="92">
        <v>156.046613534145</v>
      </c>
      <c r="J34" s="93">
        <v>49.2054365298916</v>
      </c>
      <c r="K34" s="94">
        <v>75.939208984375</v>
      </c>
      <c r="L34" s="92">
        <v>45.3941870818868</v>
      </c>
      <c r="M34" s="96">
        <v>-0.165427506536517</v>
      </c>
      <c r="N34" s="92">
        <v>86.227</v>
      </c>
      <c r="O34" s="97">
        <v>32.76626</v>
      </c>
      <c r="P34" s="98">
        <v>49.0911854866827</v>
      </c>
      <c r="Q34" s="99">
        <v>18.6546504849394</v>
      </c>
      <c r="R34" s="100">
        <v>24.0000002119276</v>
      </c>
      <c r="S34" s="101">
        <v>50.9937930488764</v>
      </c>
    </row>
    <row r="35" s="90" customFormat="1" ht="13.95" customHeight="1" spans="1:19">
      <c r="A35" s="84">
        <v>29</v>
      </c>
      <c r="B35" s="91">
        <v>83.0770950317383</v>
      </c>
      <c r="C35" s="92">
        <v>35.6082560385595</v>
      </c>
      <c r="D35" s="93">
        <v>10.2487394977586</v>
      </c>
      <c r="E35" s="94">
        <v>83.1713180541992</v>
      </c>
      <c r="F35" s="92">
        <v>35.6486416286819</v>
      </c>
      <c r="G35" s="93">
        <v>-0.0229102384127913</v>
      </c>
      <c r="H35" s="94">
        <v>319.028137207031</v>
      </c>
      <c r="I35" s="92">
        <v>190.705475319629</v>
      </c>
      <c r="J35" s="93">
        <v>34.658861785484</v>
      </c>
      <c r="K35" s="94">
        <v>76.2073440551758</v>
      </c>
      <c r="L35" s="92">
        <v>45.5544702047944</v>
      </c>
      <c r="M35" s="96">
        <v>0.160283122907565</v>
      </c>
      <c r="N35" s="92">
        <v>0</v>
      </c>
      <c r="O35" s="97">
        <v>0</v>
      </c>
      <c r="P35" s="98">
        <v>45.0449741677374</v>
      </c>
      <c r="Q35" s="99">
        <v>17.1170901837402</v>
      </c>
      <c r="R35" s="100">
        <v>24.0000002288818</v>
      </c>
      <c r="S35" s="101">
        <v>46.9740938169496</v>
      </c>
    </row>
    <row r="36" s="90" customFormat="1" ht="13.95" customHeight="1" spans="1:19">
      <c r="A36" s="84">
        <v>30</v>
      </c>
      <c r="B36" s="91">
        <v>194.48210144043</v>
      </c>
      <c r="C36" s="92">
        <v>83.3583367396545</v>
      </c>
      <c r="D36" s="93">
        <v>47.750080701095</v>
      </c>
      <c r="E36" s="94">
        <v>83.1425247192383</v>
      </c>
      <c r="F36" s="92">
        <v>35.6363003155546</v>
      </c>
      <c r="G36" s="93">
        <v>-0.0123413131273011</v>
      </c>
      <c r="H36" s="94">
        <v>256.906219482422</v>
      </c>
      <c r="I36" s="92">
        <v>153.570851548966</v>
      </c>
      <c r="J36" s="93">
        <v>-37.1346237706628</v>
      </c>
      <c r="K36" s="94">
        <v>76.0178070068359</v>
      </c>
      <c r="L36" s="92">
        <v>45.4411706281151</v>
      </c>
      <c r="M36" s="96">
        <v>-0.113299576679267</v>
      </c>
      <c r="N36" s="92">
        <v>37.834</v>
      </c>
      <c r="O36" s="97">
        <v>14.37692</v>
      </c>
      <c r="P36" s="98">
        <v>48.3238160406257</v>
      </c>
      <c r="Q36" s="99">
        <v>18.3630500954378</v>
      </c>
      <c r="R36" s="100">
        <v>24.000000245836</v>
      </c>
      <c r="S36" s="101">
        <v>49.3284415027866</v>
      </c>
    </row>
    <row r="37" s="90" customFormat="1" ht="13.95" customHeight="1" spans="1:19">
      <c r="A37" s="84">
        <v>31</v>
      </c>
      <c r="B37" s="91">
        <v>289.140869140625</v>
      </c>
      <c r="C37" s="92">
        <v>123.930694683506</v>
      </c>
      <c r="D37" s="93">
        <v>40.5723579438518</v>
      </c>
      <c r="E37" s="94">
        <v>98.9120025634766</v>
      </c>
      <c r="F37" s="92">
        <v>42.3953667520677</v>
      </c>
      <c r="G37" s="93">
        <v>6.75906643651305</v>
      </c>
      <c r="H37" s="94">
        <v>110.482933044434</v>
      </c>
      <c r="I37" s="92">
        <v>66.043391800493</v>
      </c>
      <c r="J37" s="93">
        <v>-87.5274597484728</v>
      </c>
      <c r="K37" s="94">
        <v>75.9891128540039</v>
      </c>
      <c r="L37" s="92">
        <v>45.4240181220615</v>
      </c>
      <c r="M37" s="96">
        <v>-0.0171525060536339</v>
      </c>
      <c r="N37" s="92">
        <v>86.23</v>
      </c>
      <c r="O37" s="97">
        <v>32.7674</v>
      </c>
      <c r="P37" s="98">
        <v>46.0168121258384</v>
      </c>
      <c r="Q37" s="99">
        <v>17.4863886078186</v>
      </c>
      <c r="R37" s="100">
        <v>24.0000001822578</v>
      </c>
      <c r="S37" s="101">
        <v>47.2126382080122</v>
      </c>
    </row>
    <row r="38" customHeight="1" spans="1:19">
      <c r="A38" s="26" t="s">
        <v>50</v>
      </c>
      <c r="B38" s="27"/>
      <c r="C38" s="27">
        <f>IFERROR(C6+D38,"")</f>
        <v>123.930694683506</v>
      </c>
      <c r="D38" s="28">
        <f>IF($B$7="","",SUM(D7:D37))</f>
        <v>11.2376768923694</v>
      </c>
      <c r="E38" s="27"/>
      <c r="F38" s="27">
        <f>IFERROR(F6+G38,"")</f>
        <v>42.3953667520677</v>
      </c>
      <c r="G38" s="28">
        <f>IF($B$7="","",SUM(G7:G37))</f>
        <v>-22.7095225754462</v>
      </c>
      <c r="H38" s="27"/>
      <c r="I38" s="27">
        <f>IFERROR(I6+J38,"")</f>
        <v>66.043391800493</v>
      </c>
      <c r="J38" s="28">
        <f>IF($B$7="","",SUM(J7:J37))</f>
        <v>-101.413491816483</v>
      </c>
      <c r="K38" s="27"/>
      <c r="L38" s="27">
        <f>IFERROR(L6+M38,"")</f>
        <v>45.4240181220615</v>
      </c>
      <c r="M38" s="28">
        <f>IF($B$7="","",SUM(M7:M37))</f>
        <v>-0.447377394994106</v>
      </c>
      <c r="N38" s="28">
        <f>SUM(N7:N37)</f>
        <v>1782.809</v>
      </c>
      <c r="O38" s="28">
        <f>IF($B$7="","",SUM(O7:O37))</f>
        <v>677.46742</v>
      </c>
      <c r="P38" s="52">
        <f>IF(B7="","",SUM(P7:P37))</f>
        <v>1669.47628510545</v>
      </c>
      <c r="Q38" s="52">
        <f>IF(B8="","",SUM(Q7:Q37))</f>
        <v>634.40098834007</v>
      </c>
      <c r="R38" s="76">
        <f>SUM(R7:R37)</f>
        <v>743.632785686917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1341519.64356436</v>
      </c>
      <c r="P39" s="54" t="s">
        <v>7</v>
      </c>
      <c r="Q39" s="53">
        <f>IFERROR(Q38*1000/0.505,"")</f>
        <v>1256239.58087143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277.793471358128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677467.42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105.561519116089</v>
      </c>
      <c r="I41" s="58" t="s">
        <v>8</v>
      </c>
      <c r="J41" s="58">
        <f>IFERROR(H41*1000/0.505,"")</f>
        <v>209032.711120968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0.367214313083082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7" right="0.7" top="0.75" bottom="0.75" header="0.3" footer="0.3"/>
  <pageSetup paperSize="5" scale="84" orientation="landscape" horizontalDpi="300" verticalDpi="300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1"/>
  <sheetViews>
    <sheetView showGridLines="0" zoomScale="85" zoomScaleNormal="85" workbookViewId="0">
      <pane xSplit="1" ySplit="5" topLeftCell="B6" activePane="bottomRight" state="frozen"/>
      <selection/>
      <selection pane="topRight"/>
      <selection pane="bottomLeft"/>
      <selection pane="bottomRight" activeCell="A4" sqref="A4:S36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[1]SUMMARY!$K$12</f>
        <v>1.34312666231257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+AUG!C38</f>
        <v>123.930694683506</v>
      </c>
      <c r="D6" s="21"/>
      <c r="E6" s="22"/>
      <c r="F6" s="20">
        <f>+AUG!F38</f>
        <v>42.3953667520677</v>
      </c>
      <c r="G6" s="21"/>
      <c r="H6" s="22"/>
      <c r="I6" s="20">
        <f>+AUG!I38</f>
        <v>66.043391800493</v>
      </c>
      <c r="J6" s="21"/>
      <c r="K6" s="22"/>
      <c r="L6" s="20">
        <f>+AUG!L38</f>
        <v>45.4240181220615</v>
      </c>
      <c r="M6" s="45"/>
      <c r="N6" s="46"/>
      <c r="O6" s="47"/>
      <c r="P6" s="48"/>
      <c r="Q6" s="70"/>
      <c r="R6" s="71"/>
      <c r="S6" s="72"/>
    </row>
    <row r="7" s="90" customFormat="1" ht="13.95" customHeight="1" spans="1:19">
      <c r="A7" s="23">
        <v>1</v>
      </c>
      <c r="B7" s="24">
        <f>LOOKUP(A7+900,'[2]DCS Data'!$A:$A,'[2]DCS Data'!$E:$E)</f>
        <v>97.9662017822266</v>
      </c>
      <c r="C7" s="20">
        <f t="shared" ref="C7" si="0">IF(B7="","",$A$3*PI()/4*(157.5*2.54)^2*B7*2.54/1000000)</f>
        <v>42.0092945184944</v>
      </c>
      <c r="D7" s="21">
        <f>IF(C7="","",C7-C6)</f>
        <v>-81.9214001650119</v>
      </c>
      <c r="E7" s="25">
        <f>LOOKUP(A7+900,'[2]DCS Data'!$A:$A,'[2]DCS Data'!$F:$F)</f>
        <v>205.594299316406</v>
      </c>
      <c r="F7" s="20">
        <f t="shared" ref="F7" si="1">IF(E7="","",$A$3*PI()/4*(157.5*2.54)^2*E7*2.54/1000000)</f>
        <v>88.1617467471658</v>
      </c>
      <c r="G7" s="21">
        <f>IF(F7="","",F7-F6)</f>
        <v>45.7663799950981</v>
      </c>
      <c r="H7" s="25">
        <f>LOOKUP(A7+900,'[2]DCS Data'!$A:$A,'[2]DCS Data'!$G:$G)</f>
        <v>76.3799285888672</v>
      </c>
      <c r="I7" s="20">
        <f t="shared" ref="I7" si="2">IF(H7="","",$A$3*PI()/4*(186*2.54)^2*H7*2.54/1000000)</f>
        <v>45.6786371504982</v>
      </c>
      <c r="J7" s="21">
        <f>IF(I7="","",I7-I6)</f>
        <v>-20.3647546499948</v>
      </c>
      <c r="K7" s="25">
        <f>LOOKUP(A7+900,'[2]DCS Data'!$A:$A,'[2]DCS Data'!$H:$H)</f>
        <v>75.9172210693359</v>
      </c>
      <c r="L7" s="20">
        <f t="shared" ref="L7" si="3">IF(K7="","",$A$3*PI()/4*(186*2.54)^2*K7*2.54/1000000)</f>
        <v>45.4019172152748</v>
      </c>
      <c r="M7" s="45">
        <f>IF(L7="","",L7-L6)</f>
        <v>-0.0221009067867115</v>
      </c>
      <c r="N7" s="49">
        <f>IF(K7="","",LOOKUP(A7+900,[3]SBS!$A:$A,[3]SBS!$C:$C))</f>
        <v>100.103</v>
      </c>
      <c r="O7" s="50">
        <f>IF(N7="","",N7*$H$3)</f>
        <v>38.03914</v>
      </c>
      <c r="P7" s="51">
        <f>IFERROR(D7+G7+J7+M7+N7,0)</f>
        <v>43.5611242733047</v>
      </c>
      <c r="Q7" s="73">
        <f>IF(P7="","",P7*$H$3)</f>
        <v>16.5532272238558</v>
      </c>
      <c r="R7" s="74">
        <f>LOOKUP(A7+900,'[2]DCS Data'!$A:$A,'[2]DCS Data'!$K:$K)</f>
        <v>23.9941676796807</v>
      </c>
      <c r="S7" s="75">
        <f>IFERROR(LOOKUP(A7+900,'[2]DCS Data'!$A:$A,'[2]DCS Data'!$J:$J)*3785.4*0.993*$A$3/1000000,0)</f>
        <v>47.6858931786337</v>
      </c>
    </row>
    <row r="8" s="90" customFormat="1" ht="13.95" customHeight="1" spans="1:19">
      <c r="A8" s="23">
        <v>2</v>
      </c>
      <c r="B8" s="24">
        <f>LOOKUP(A8+900,'[2]DCS Data'!$A:$A,'[2]DCS Data'!$E:$E)</f>
        <v>97.8304443359375</v>
      </c>
      <c r="C8" s="20">
        <f t="shared" ref="C8:C34" si="4">IF(B8="","",$A$3*PI()/4*(157.5*2.54)^2*B8*2.54/1000000)</f>
        <v>41.9510798032101</v>
      </c>
      <c r="D8" s="21">
        <f t="shared" ref="D8:D34" si="5">IF(C8="","",C8-C7)</f>
        <v>-0.0582147152843007</v>
      </c>
      <c r="E8" s="25">
        <f>LOOKUP(A8+900,'[2]DCS Data'!$A:$A,'[2]DCS Data'!$F:$F)</f>
        <v>68.5951156616211</v>
      </c>
      <c r="F8" s="20">
        <f t="shared" ref="F8:F34" si="6">IF(E8="","",$A$3*PI()/4*(157.5*2.54)^2*E8*2.54/1000000)</f>
        <v>29.4145568975404</v>
      </c>
      <c r="G8" s="21">
        <f t="shared" ref="G8:G34" si="7">IF(F8="","",F8-F7)</f>
        <v>-58.7471898496254</v>
      </c>
      <c r="H8" s="25">
        <f>LOOKUP(A8+900,'[2]DCS Data'!$A:$A,'[2]DCS Data'!$G:$G)</f>
        <v>76.3952560424805</v>
      </c>
      <c r="I8" s="20">
        <f t="shared" ref="I8:I34" si="8">IF(H8="","",$A$3*PI()/4*(186*2.54)^2*H8*2.54/1000000)</f>
        <v>45.6878036580477</v>
      </c>
      <c r="J8" s="21">
        <f t="shared" ref="J8:J34" si="9">IF(I8="","",I8-I7)</f>
        <v>0.00916650754952286</v>
      </c>
      <c r="K8" s="25">
        <f>LOOKUP(A8+900,'[2]DCS Data'!$A:$A,'[2]DCS Data'!$H:$H)</f>
        <v>75.9546508789062</v>
      </c>
      <c r="L8" s="20">
        <f t="shared" ref="L8:L34" si="10">IF(K8="","",$A$3*PI()/4*(186*2.54)^2*K8*2.54/1000000)</f>
        <v>45.4243019270906</v>
      </c>
      <c r="M8" s="45">
        <f t="shared" ref="M8:M34" si="11">IF(L8="","",L8-L7)</f>
        <v>0.0223847118158176</v>
      </c>
      <c r="N8" s="49">
        <f>IF(K8="","",LOOKUP(A8+900,[3]SBS!$A:$A,[3]SBS!$C:$C))</f>
        <v>106.249</v>
      </c>
      <c r="O8" s="50">
        <f t="shared" ref="O8:O34" si="12">IF(N8="","",N8*$H$3)</f>
        <v>40.37462</v>
      </c>
      <c r="P8" s="51">
        <f t="shared" ref="P8:P34" si="13">IFERROR(D8+G8+J8+M8+N8,0)</f>
        <v>47.4751466544556</v>
      </c>
      <c r="Q8" s="73">
        <f t="shared" ref="Q8:Q34" si="14">IF(P8="","",P8*$H$3)</f>
        <v>18.0405557286931</v>
      </c>
      <c r="R8" s="74">
        <f>LOOKUP(A8+900,'[2]DCS Data'!$A:$A,'[2]DCS Data'!$K:$K)</f>
        <v>24.0000002373589</v>
      </c>
      <c r="S8" s="75">
        <f>IFERROR(LOOKUP(A8+900,'[2]DCS Data'!$A:$A,'[2]DCS Data'!$J:$J)*3785.4*0.993*$A$3/1000000,0)</f>
        <v>48.4773818804974</v>
      </c>
    </row>
    <row r="9" ht="13.95" customHeight="1" spans="1:19">
      <c r="A9" s="23">
        <v>3</v>
      </c>
      <c r="B9" s="24">
        <f>LOOKUP(A9+900,'[2]DCS Data'!$A:$A,'[2]DCS Data'!$E:$E)</f>
        <v>77.1880874633789</v>
      </c>
      <c r="C9" s="20">
        <f t="shared" si="4"/>
        <v>33.0993448819885</v>
      </c>
      <c r="D9" s="21">
        <f t="shared" si="5"/>
        <v>-8.85173492122164</v>
      </c>
      <c r="E9" s="25">
        <f>LOOKUP(A9+900,'[2]DCS Data'!$A:$A,'[2]DCS Data'!$F:$F)</f>
        <v>112.502449035645</v>
      </c>
      <c r="F9" s="20">
        <f t="shared" si="6"/>
        <v>48.2426431729615</v>
      </c>
      <c r="G9" s="21">
        <f t="shared" si="7"/>
        <v>18.8280862754211</v>
      </c>
      <c r="H9" s="25">
        <f>LOOKUP(A9+900,'[2]DCS Data'!$A:$A,'[2]DCS Data'!$G:$G)</f>
        <v>42.8096122741699</v>
      </c>
      <c r="I9" s="20">
        <f t="shared" si="8"/>
        <v>25.6020761180751</v>
      </c>
      <c r="J9" s="21">
        <f t="shared" si="9"/>
        <v>-20.0857275399726</v>
      </c>
      <c r="K9" s="25">
        <f>LOOKUP(A9+900,'[2]DCS Data'!$A:$A,'[2]DCS Data'!$H:$H)</f>
        <v>42.1244087219238</v>
      </c>
      <c r="L9" s="20">
        <f t="shared" si="10"/>
        <v>25.192293534934</v>
      </c>
      <c r="M9" s="45">
        <f t="shared" si="11"/>
        <v>-20.2320083921566</v>
      </c>
      <c r="N9" s="49">
        <f>IF(K9="","",LOOKUP(A9+900,[3]SBS!$A:$A,[3]SBS!$C:$C))</f>
        <v>76.06</v>
      </c>
      <c r="O9" s="50">
        <f t="shared" si="12"/>
        <v>28.9028</v>
      </c>
      <c r="P9" s="51">
        <f t="shared" si="13"/>
        <v>45.7186154220702</v>
      </c>
      <c r="Q9" s="73">
        <f t="shared" si="14"/>
        <v>17.3730738603867</v>
      </c>
      <c r="R9" s="74">
        <f>LOOKUP(A9+900,'[2]DCS Data'!$A:$A,'[2]DCS Data'!$K:$K)</f>
        <v>24.000000161065</v>
      </c>
      <c r="S9" s="75">
        <f>IFERROR(LOOKUP(A9+900,'[2]DCS Data'!$A:$A,'[2]DCS Data'!$J:$J)*3785.4*0.993*$A$3/1000000,0)</f>
        <v>47.7836946673824</v>
      </c>
    </row>
    <row r="10" ht="13.95" customHeight="1" spans="1:19">
      <c r="A10" s="23">
        <v>4</v>
      </c>
      <c r="B10" s="24">
        <f>LOOKUP(A10+900,'[2]DCS Data'!$A:$A,'[2]DCS Data'!$E:$E)</f>
        <v>81.3818969726562</v>
      </c>
      <c r="C10" s="20">
        <f t="shared" si="4"/>
        <v>34.8977097836035</v>
      </c>
      <c r="D10" s="21">
        <f t="shared" si="5"/>
        <v>1.79836490161505</v>
      </c>
      <c r="E10" s="25">
        <f>LOOKUP(A10+900,'[2]DCS Data'!$A:$A,'[2]DCS Data'!$F:$F)</f>
        <v>194.80012512207</v>
      </c>
      <c r="F10" s="20">
        <f t="shared" si="6"/>
        <v>83.5330520079149</v>
      </c>
      <c r="G10" s="21">
        <f t="shared" si="7"/>
        <v>35.2904088349534</v>
      </c>
      <c r="H10" s="25">
        <f>LOOKUP(A10+900,'[2]DCS Data'!$A:$A,'[2]DCS Data'!$G:$G)</f>
        <v>43.2203483581543</v>
      </c>
      <c r="I10" s="20">
        <f t="shared" si="8"/>
        <v>25.8477147942505</v>
      </c>
      <c r="J10" s="21">
        <f t="shared" si="9"/>
        <v>0.245638676175371</v>
      </c>
      <c r="K10" s="25">
        <f>LOOKUP(A10+900,'[2]DCS Data'!$A:$A,'[2]DCS Data'!$H:$H)</f>
        <v>54.5724220275879</v>
      </c>
      <c r="L10" s="20">
        <f t="shared" si="10"/>
        <v>32.6367661017345</v>
      </c>
      <c r="M10" s="45">
        <f t="shared" si="11"/>
        <v>7.44447256680048</v>
      </c>
      <c r="N10" s="49">
        <f>IF(K10="","",LOOKUP(A10+900,[3]SBS!$A:$A,[3]SBS!$C:$C))</f>
        <v>0</v>
      </c>
      <c r="O10" s="50">
        <f t="shared" si="12"/>
        <v>0</v>
      </c>
      <c r="P10" s="51">
        <f t="shared" si="13"/>
        <v>44.7788849795443</v>
      </c>
      <c r="Q10" s="73">
        <f t="shared" si="14"/>
        <v>17.0159762922268</v>
      </c>
      <c r="R10" s="74">
        <f>LOOKUP(A10+900,'[2]DCS Data'!$A:$A,'[2]DCS Data'!$K:$K)</f>
        <v>24.0000002161662</v>
      </c>
      <c r="S10" s="75">
        <f>IFERROR(LOOKUP(A10+900,'[2]DCS Data'!$A:$A,'[2]DCS Data'!$J:$J)*3785.4*0.993*$A$3/1000000,0)</f>
        <v>47.5569433122697</v>
      </c>
    </row>
    <row r="11" ht="13.95" customHeight="1" spans="1:19">
      <c r="A11" s="23">
        <v>5</v>
      </c>
      <c r="B11" s="24">
        <f>LOOKUP(A11+900,'[2]DCS Data'!$A:$A,'[2]DCS Data'!$E:$E)</f>
        <v>81.3173065185547</v>
      </c>
      <c r="C11" s="20">
        <f t="shared" si="4"/>
        <v>34.8700124822886</v>
      </c>
      <c r="D11" s="21">
        <f t="shared" si="5"/>
        <v>-0.0276973013148734</v>
      </c>
      <c r="E11" s="25">
        <f>LOOKUP(A11+900,'[2]DCS Data'!$A:$A,'[2]DCS Data'!$F:$F)</f>
        <v>194.731170654297</v>
      </c>
      <c r="F11" s="20">
        <f t="shared" si="6"/>
        <v>83.5034833557434</v>
      </c>
      <c r="G11" s="21">
        <f t="shared" si="7"/>
        <v>-0.0295686521714913</v>
      </c>
      <c r="H11" s="25">
        <f>LOOKUP(A11+900,'[2]DCS Data'!$A:$A,'[2]DCS Data'!$G:$G)</f>
        <v>133.809722900391</v>
      </c>
      <c r="I11" s="20">
        <f t="shared" si="8"/>
        <v>80.0242405629395</v>
      </c>
      <c r="J11" s="21">
        <f t="shared" si="9"/>
        <v>54.176525768689</v>
      </c>
      <c r="K11" s="25">
        <f>LOOKUP(A11+900,'[2]DCS Data'!$A:$A,'[2]DCS Data'!$H:$H)</f>
        <v>66.8739166259766</v>
      </c>
      <c r="L11" s="20">
        <f t="shared" si="10"/>
        <v>39.9936138829526</v>
      </c>
      <c r="M11" s="45">
        <f t="shared" si="11"/>
        <v>7.35684778121816</v>
      </c>
      <c r="N11" s="49">
        <f>IF(K11="","",LOOKUP(A11+900,[3]SBS!$A:$A,[3]SBS!$C:$C))</f>
        <v>0</v>
      </c>
      <c r="O11" s="50">
        <f t="shared" si="12"/>
        <v>0</v>
      </c>
      <c r="P11" s="51">
        <f t="shared" si="13"/>
        <v>61.4761075964208</v>
      </c>
      <c r="Q11" s="73">
        <f t="shared" si="14"/>
        <v>23.3609208866399</v>
      </c>
      <c r="R11" s="74">
        <f>LOOKUP(A11+900,'[2]DCS Data'!$A:$A,'[2]DCS Data'!$K:$K)</f>
        <v>24.0000002119276</v>
      </c>
      <c r="S11" s="75">
        <f>IFERROR(LOOKUP(A11+900,'[2]DCS Data'!$A:$A,'[2]DCS Data'!$J:$J)*3785.4*0.993*$A$3/1000000,0)</f>
        <v>62.6990440949744</v>
      </c>
    </row>
    <row r="12" ht="13.95" customHeight="1" spans="1:19">
      <c r="A12" s="23">
        <v>6</v>
      </c>
      <c r="B12" s="24">
        <f>LOOKUP(A12+900,'[2]DCS Data'!$A:$A,'[2]DCS Data'!$E:$E)</f>
        <v>81.1496124267578</v>
      </c>
      <c r="C12" s="20">
        <f t="shared" si="4"/>
        <v>34.79810288119</v>
      </c>
      <c r="D12" s="21">
        <f t="shared" si="5"/>
        <v>-0.0719096010986107</v>
      </c>
      <c r="E12" s="25">
        <f>LOOKUP(A12+900,'[2]DCS Data'!$A:$A,'[2]DCS Data'!$F:$F)</f>
        <v>149.738052368164</v>
      </c>
      <c r="F12" s="20">
        <f t="shared" si="6"/>
        <v>64.2097971353746</v>
      </c>
      <c r="G12" s="21">
        <f t="shared" si="7"/>
        <v>-19.2936862203688</v>
      </c>
      <c r="H12" s="25">
        <f>LOOKUP(A12+900,'[2]DCS Data'!$A:$A,'[2]DCS Data'!$G:$G)</f>
        <v>237.084915161133</v>
      </c>
      <c r="I12" s="20">
        <f t="shared" si="8"/>
        <v>141.787456647092</v>
      </c>
      <c r="J12" s="21">
        <f t="shared" si="9"/>
        <v>61.763216084153</v>
      </c>
      <c r="K12" s="25">
        <f>LOOKUP(A12+900,'[2]DCS Data'!$A:$A,'[2]DCS Data'!$H:$H)</f>
        <v>66.8797149658203</v>
      </c>
      <c r="L12" s="20">
        <f t="shared" si="10"/>
        <v>39.9970815513138</v>
      </c>
      <c r="M12" s="45">
        <f t="shared" si="11"/>
        <v>0.00346766836119627</v>
      </c>
      <c r="N12" s="49">
        <f>IF(K12="","",LOOKUP(A12+900,[3]SBS!$A:$A,[3]SBS!$C:$C))</f>
        <v>20.046</v>
      </c>
      <c r="O12" s="50">
        <f t="shared" si="12"/>
        <v>7.61748</v>
      </c>
      <c r="P12" s="51">
        <f t="shared" si="13"/>
        <v>62.4470879310468</v>
      </c>
      <c r="Q12" s="73">
        <f t="shared" si="14"/>
        <v>23.7298934137978</v>
      </c>
      <c r="R12" s="74">
        <f>LOOKUP(A12+900,'[2]DCS Data'!$A:$A,'[2]DCS Data'!$K:$K)</f>
        <v>24.0000002373589</v>
      </c>
      <c r="S12" s="75">
        <f>IFERROR(LOOKUP(A12+900,'[2]DCS Data'!$A:$A,'[2]DCS Data'!$J:$J)*3785.4*0.993*$A$3/1000000,0)</f>
        <v>62.708841001129</v>
      </c>
    </row>
    <row r="13" ht="13.95" customHeight="1" spans="1:19">
      <c r="A13" s="23">
        <v>7</v>
      </c>
      <c r="B13" s="24">
        <f>LOOKUP(A13+900,'[2]DCS Data'!$A:$A,'[2]DCS Data'!$E:$E)</f>
        <v>81.1847381591797</v>
      </c>
      <c r="C13" s="20">
        <f t="shared" si="4"/>
        <v>34.8131652926303</v>
      </c>
      <c r="D13" s="21">
        <f t="shared" si="5"/>
        <v>0.0150624114403115</v>
      </c>
      <c r="E13" s="25">
        <f>LOOKUP(A13+900,'[2]DCS Data'!$A:$A,'[2]DCS Data'!$F:$F)</f>
        <v>65.2200317382812</v>
      </c>
      <c r="F13" s="20">
        <f t="shared" si="6"/>
        <v>27.96727312027</v>
      </c>
      <c r="G13" s="21">
        <f t="shared" si="7"/>
        <v>-36.2425240151046</v>
      </c>
      <c r="H13" s="25">
        <f>LOOKUP(A13+900,'[2]DCS Data'!$A:$A,'[2]DCS Data'!$G:$G)</f>
        <v>194.16178894043</v>
      </c>
      <c r="I13" s="20">
        <f t="shared" si="8"/>
        <v>116.117494076765</v>
      </c>
      <c r="J13" s="21">
        <f t="shared" si="9"/>
        <v>-25.6699625703278</v>
      </c>
      <c r="K13" s="25">
        <f>LOOKUP(A13+900,'[2]DCS Data'!$A:$A,'[2]DCS Data'!$H:$H)</f>
        <v>66.7022705078125</v>
      </c>
      <c r="L13" s="20">
        <f t="shared" si="10"/>
        <v>39.8909617740182</v>
      </c>
      <c r="M13" s="45">
        <f t="shared" si="11"/>
        <v>-0.106119777295618</v>
      </c>
      <c r="N13" s="49">
        <f>IF(K13="","",LOOKUP(A13+900,[3]SBS!$A:$A,[3]SBS!$C:$C))</f>
        <v>121.459</v>
      </c>
      <c r="O13" s="50">
        <f t="shared" si="12"/>
        <v>46.15442</v>
      </c>
      <c r="P13" s="51">
        <f t="shared" si="13"/>
        <v>59.4554560487123</v>
      </c>
      <c r="Q13" s="73">
        <f t="shared" si="14"/>
        <v>22.5930732985107</v>
      </c>
      <c r="R13" s="74">
        <f>LOOKUP(A13+900,'[2]DCS Data'!$A:$A,'[2]DCS Data'!$K:$K)</f>
        <v>24.0000002161662</v>
      </c>
      <c r="S13" s="75">
        <f>IFERROR(LOOKUP(A13+900,'[2]DCS Data'!$A:$A,'[2]DCS Data'!$J:$J)*3785.4*0.993*$A$3/1000000,0)</f>
        <v>61.7590562006974</v>
      </c>
    </row>
    <row r="14" ht="13.95" customHeight="1" spans="1:19">
      <c r="A14" s="23">
        <v>8</v>
      </c>
      <c r="B14" s="24">
        <f>LOOKUP(A14+900,'[2]DCS Data'!$A:$A,'[2]DCS Data'!$E:$E)</f>
        <v>81.1016387939453</v>
      </c>
      <c r="C14" s="20">
        <f t="shared" si="4"/>
        <v>34.7775311081369</v>
      </c>
      <c r="D14" s="21">
        <f t="shared" si="5"/>
        <v>-0.0356341844934533</v>
      </c>
      <c r="E14" s="25">
        <f>LOOKUP(A14+900,'[2]DCS Data'!$A:$A,'[2]DCS Data'!$F:$F)</f>
        <v>64.9799652099609</v>
      </c>
      <c r="F14" s="20">
        <f t="shared" si="6"/>
        <v>27.8643291936017</v>
      </c>
      <c r="G14" s="21">
        <f t="shared" si="7"/>
        <v>-0.102943926668292</v>
      </c>
      <c r="H14" s="25">
        <f>LOOKUP(A14+900,'[2]DCS Data'!$A:$A,'[2]DCS Data'!$G:$G)</f>
        <v>107.533638000488</v>
      </c>
      <c r="I14" s="20">
        <f t="shared" si="8"/>
        <v>64.3099584203235</v>
      </c>
      <c r="J14" s="21">
        <f t="shared" si="9"/>
        <v>-51.8075356564412</v>
      </c>
      <c r="K14" s="25">
        <f>LOOKUP(A14+900,'[2]DCS Data'!$A:$A,'[2]DCS Data'!$H:$H)</f>
        <v>66.7873229980469</v>
      </c>
      <c r="L14" s="20">
        <f t="shared" si="10"/>
        <v>39.9418269936111</v>
      </c>
      <c r="M14" s="45">
        <f t="shared" si="11"/>
        <v>0.0508652195928931</v>
      </c>
      <c r="N14" s="49">
        <f>IF(K14="","",LOOKUP(A14+900,[3]SBS!$A:$A,[3]SBS!$C:$C))</f>
        <v>106.244</v>
      </c>
      <c r="O14" s="50">
        <f t="shared" si="12"/>
        <v>40.37272</v>
      </c>
      <c r="P14" s="51">
        <f t="shared" si="13"/>
        <v>54.34875145199</v>
      </c>
      <c r="Q14" s="73">
        <f t="shared" si="14"/>
        <v>20.6525255517562</v>
      </c>
      <c r="R14" s="74">
        <f>LOOKUP(A14+900,'[2]DCS Data'!$A:$A,'[2]DCS Data'!$K:$K)</f>
        <v>23.9927765952216</v>
      </c>
      <c r="S14" s="75">
        <f>IFERROR(LOOKUP(A14+900,'[2]DCS Data'!$A:$A,'[2]DCS Data'!$J:$J)*3785.4*0.993*$A$3/1000000,0)</f>
        <v>58.366384434822</v>
      </c>
    </row>
    <row r="15" ht="13.95" customHeight="1" spans="1:19">
      <c r="A15" s="23">
        <v>9</v>
      </c>
      <c r="B15" s="24">
        <f>LOOKUP(A15+900,'[2]DCS Data'!$A:$A,'[2]DCS Data'!$E:$E)</f>
        <v>81.3664703369141</v>
      </c>
      <c r="C15" s="20">
        <f t="shared" si="4"/>
        <v>34.8910946237572</v>
      </c>
      <c r="D15" s="21">
        <f t="shared" si="5"/>
        <v>0.113563515620342</v>
      </c>
      <c r="E15" s="25">
        <f>LOOKUP(A15+900,'[2]DCS Data'!$A:$A,'[2]DCS Data'!$F:$F)</f>
        <v>130.91682434082</v>
      </c>
      <c r="F15" s="20">
        <f t="shared" si="6"/>
        <v>56.1389880500328</v>
      </c>
      <c r="G15" s="21">
        <f t="shared" si="7"/>
        <v>28.2746588564311</v>
      </c>
      <c r="H15" s="25">
        <f>LOOKUP(A15+900,'[2]DCS Data'!$A:$A,'[2]DCS Data'!$G:$G)</f>
        <v>122.102973937988</v>
      </c>
      <c r="I15" s="20">
        <f t="shared" si="8"/>
        <v>73.023077457067</v>
      </c>
      <c r="J15" s="21">
        <f t="shared" si="9"/>
        <v>8.71311903674359</v>
      </c>
      <c r="K15" s="25">
        <f>LOOKUP(A15+900,'[2]DCS Data'!$A:$A,'[2]DCS Data'!$H:$H)</f>
        <v>66.8149719238281</v>
      </c>
      <c r="L15" s="20">
        <f t="shared" si="10"/>
        <v>39.9583622964282</v>
      </c>
      <c r="M15" s="45">
        <f t="shared" si="11"/>
        <v>0.0165353028170614</v>
      </c>
      <c r="N15" s="49">
        <f>IF(K15="","",LOOKUP(A15+900,[3]SBS!$A:$A,[3]SBS!$C:$C))</f>
        <v>20.039</v>
      </c>
      <c r="O15" s="50">
        <f t="shared" si="12"/>
        <v>7.61482</v>
      </c>
      <c r="P15" s="51">
        <f t="shared" si="13"/>
        <v>57.1568767116121</v>
      </c>
      <c r="Q15" s="73">
        <f t="shared" si="14"/>
        <v>21.7196131504126</v>
      </c>
      <c r="R15" s="74">
        <f>LOOKUP(A15+900,'[2]DCS Data'!$A:$A,'[2]DCS Data'!$K:$K)</f>
        <v>24.0000002246433</v>
      </c>
      <c r="S15" s="75">
        <f>IFERROR(LOOKUP(A15+900,'[2]DCS Data'!$A:$A,'[2]DCS Data'!$J:$J)*3785.4*0.993*$A$3/1000000,0)</f>
        <v>58.6666251829803</v>
      </c>
    </row>
    <row r="16" ht="13.95" customHeight="1" spans="1:19">
      <c r="A16" s="23">
        <v>10</v>
      </c>
      <c r="B16" s="24">
        <f>LOOKUP(A16+900,'[2]DCS Data'!$A:$A,'[2]DCS Data'!$E:$E)</f>
        <v>143.448471069336</v>
      </c>
      <c r="C16" s="20">
        <f t="shared" si="4"/>
        <v>61.5127356144244</v>
      </c>
      <c r="D16" s="21">
        <f t="shared" si="5"/>
        <v>26.6216409906672</v>
      </c>
      <c r="E16" s="25">
        <f>LOOKUP(A16+900,'[2]DCS Data'!$A:$A,'[2]DCS Data'!$F:$F)</f>
        <v>112.279991149902</v>
      </c>
      <c r="F16" s="20">
        <f t="shared" si="6"/>
        <v>48.1472500815678</v>
      </c>
      <c r="G16" s="21">
        <f t="shared" si="7"/>
        <v>-7.99173796846502</v>
      </c>
      <c r="H16" s="25">
        <f>LOOKUP(A16+900,'[2]DCS Data'!$A:$A,'[2]DCS Data'!$G:$G)</f>
        <v>91.8993301391602</v>
      </c>
      <c r="I16" s="20">
        <f t="shared" si="8"/>
        <v>54.959938210945</v>
      </c>
      <c r="J16" s="21">
        <f t="shared" si="9"/>
        <v>-18.063139246122</v>
      </c>
      <c r="K16" s="25">
        <f>LOOKUP(A16+900,'[2]DCS Data'!$A:$A,'[2]DCS Data'!$H:$H)</f>
        <v>66.8186492919922</v>
      </c>
      <c r="L16" s="20">
        <f t="shared" si="10"/>
        <v>39.9605615282046</v>
      </c>
      <c r="M16" s="45">
        <f t="shared" si="11"/>
        <v>0.00219923177645143</v>
      </c>
      <c r="N16" s="49">
        <f>IF(K16="","",LOOKUP(A16+900,[3]SBS!$A:$A,[3]SBS!$C:$C))</f>
        <v>55.66</v>
      </c>
      <c r="O16" s="50">
        <f t="shared" si="12"/>
        <v>21.1508</v>
      </c>
      <c r="P16" s="51">
        <f t="shared" si="13"/>
        <v>56.2289630078566</v>
      </c>
      <c r="Q16" s="73">
        <f t="shared" si="14"/>
        <v>21.3670059429855</v>
      </c>
      <c r="R16" s="74">
        <f>LOOKUP(A16+900,'[2]DCS Data'!$A:$A,'[2]DCS Data'!$K:$K)</f>
        <v>24.0000001949734</v>
      </c>
      <c r="S16" s="75">
        <f>IFERROR(LOOKUP(A16+900,'[2]DCS Data'!$A:$A,'[2]DCS Data'!$J:$J)*3785.4*0.993*$A$3/1000000,0)</f>
        <v>58.8534977619706</v>
      </c>
    </row>
    <row r="17" ht="13.95" customHeight="1" spans="1:19">
      <c r="A17" s="23">
        <v>11</v>
      </c>
      <c r="B17" s="24">
        <f>LOOKUP(A17+900,'[2]DCS Data'!$A:$A,'[2]DCS Data'!$E:$E)</f>
        <v>270.099243164063</v>
      </c>
      <c r="C17" s="20">
        <f t="shared" si="4"/>
        <v>115.822380054343</v>
      </c>
      <c r="D17" s="21">
        <f t="shared" si="5"/>
        <v>54.309644439919</v>
      </c>
      <c r="E17" s="25">
        <f>LOOKUP(A17+900,'[2]DCS Data'!$A:$A,'[2]DCS Data'!$F:$F)</f>
        <v>112.085876464844</v>
      </c>
      <c r="F17" s="20">
        <f t="shared" si="6"/>
        <v>48.0640109559649</v>
      </c>
      <c r="G17" s="21">
        <f t="shared" si="7"/>
        <v>-0.0832391256029084</v>
      </c>
      <c r="H17" s="25">
        <f>LOOKUP(A17+900,'[2]DCS Data'!$A:$A,'[2]DCS Data'!$G:$G)</f>
        <v>91.8527526855469</v>
      </c>
      <c r="I17" s="20">
        <f t="shared" si="8"/>
        <v>54.9320827960173</v>
      </c>
      <c r="J17" s="21">
        <f t="shared" si="9"/>
        <v>-0.0278554149277497</v>
      </c>
      <c r="K17" s="25">
        <f>LOOKUP(A17+900,'[2]DCS Data'!$A:$A,'[2]DCS Data'!$H:$H)</f>
        <v>66.762580871582</v>
      </c>
      <c r="L17" s="20">
        <f t="shared" si="10"/>
        <v>39.9270300876962</v>
      </c>
      <c r="M17" s="45">
        <f t="shared" si="11"/>
        <v>-0.0335314405084475</v>
      </c>
      <c r="N17" s="49">
        <f>IF(K17="","",LOOKUP(A17+900,[3]SBS!$A:$A,[3]SBS!$C:$C))</f>
        <v>0</v>
      </c>
      <c r="O17" s="50">
        <f t="shared" si="12"/>
        <v>0</v>
      </c>
      <c r="P17" s="51">
        <f t="shared" si="13"/>
        <v>54.1650184588799</v>
      </c>
      <c r="Q17" s="73">
        <f t="shared" si="14"/>
        <v>20.5827070143743</v>
      </c>
      <c r="R17" s="74">
        <f>LOOKUP(A17+900,'[2]DCS Data'!$A:$A,'[2]DCS Data'!$K:$K)</f>
        <v>24.0000002331204</v>
      </c>
      <c r="S17" s="75">
        <f>IFERROR(LOOKUP(A17+900,'[2]DCS Data'!$A:$A,'[2]DCS Data'!$J:$J)*3785.4*0.993*$A$3/1000000,0)</f>
        <v>56.0867006892392</v>
      </c>
    </row>
    <row r="18" ht="13.95" customHeight="1" spans="1:19">
      <c r="A18" s="23">
        <v>12</v>
      </c>
      <c r="B18" s="24">
        <f>LOOKUP(A18+900,'[2]DCS Data'!$A:$A,'[2]DCS Data'!$E:$E)</f>
        <v>41.611515045166</v>
      </c>
      <c r="C18" s="20">
        <f t="shared" si="4"/>
        <v>17.8436068673868</v>
      </c>
      <c r="D18" s="21">
        <f t="shared" si="5"/>
        <v>-97.9787731869566</v>
      </c>
      <c r="E18" s="25">
        <f>LOOKUP(A18+900,'[2]DCS Data'!$A:$A,'[2]DCS Data'!$F:$F)</f>
        <v>210.116546630859</v>
      </c>
      <c r="F18" s="20">
        <f t="shared" si="6"/>
        <v>90.1009504302956</v>
      </c>
      <c r="G18" s="21">
        <f t="shared" si="7"/>
        <v>42.0369394743308</v>
      </c>
      <c r="H18" s="25">
        <f>LOOKUP(A18+900,'[2]DCS Data'!$A:$A,'[2]DCS Data'!$G:$G)</f>
        <v>91.8708419799805</v>
      </c>
      <c r="I18" s="20">
        <f t="shared" si="8"/>
        <v>54.9429010087599</v>
      </c>
      <c r="J18" s="21">
        <f t="shared" si="9"/>
        <v>0.0108182127426204</v>
      </c>
      <c r="K18" s="25">
        <f>LOOKUP(A18+900,'[2]DCS Data'!$A:$A,'[2]DCS Data'!$H:$H)</f>
        <v>66.6707992553711</v>
      </c>
      <c r="L18" s="20">
        <f t="shared" si="10"/>
        <v>39.8721405477157</v>
      </c>
      <c r="M18" s="45">
        <f t="shared" si="11"/>
        <v>-0.0548895399804934</v>
      </c>
      <c r="N18" s="49">
        <f>IF(K18="","",LOOKUP(A18+900,[3]SBS!$A:$A,[3]SBS!$C:$C))</f>
        <v>106.258</v>
      </c>
      <c r="O18" s="50">
        <f t="shared" si="12"/>
        <v>40.37804</v>
      </c>
      <c r="P18" s="51">
        <f t="shared" si="13"/>
        <v>50.2720949601363</v>
      </c>
      <c r="Q18" s="73">
        <f t="shared" si="14"/>
        <v>19.1033960848518</v>
      </c>
      <c r="R18" s="74">
        <f>LOOKUP(A18+900,'[2]DCS Data'!$A:$A,'[2]DCS Data'!$K:$K)</f>
        <v>24.000000161065</v>
      </c>
      <c r="S18" s="75">
        <f>IFERROR(LOOKUP(A18+900,'[2]DCS Data'!$A:$A,'[2]DCS Data'!$J:$J)*3785.4*0.993*$A$3/1000000,0)</f>
        <v>52.4754400603958</v>
      </c>
    </row>
    <row r="19" ht="13.95" customHeight="1" spans="1:19">
      <c r="A19" s="23">
        <v>13</v>
      </c>
      <c r="B19" s="24">
        <f>LOOKUP(A19+900,'[2]DCS Data'!$A:$A,'[2]DCS Data'!$E:$E)</f>
        <v>157.122344970703</v>
      </c>
      <c r="C19" s="20">
        <f t="shared" si="4"/>
        <v>67.3762863643883</v>
      </c>
      <c r="D19" s="21">
        <f t="shared" si="5"/>
        <v>49.5326794970015</v>
      </c>
      <c r="E19" s="25">
        <f>LOOKUP(A19+900,'[2]DCS Data'!$A:$A,'[2]DCS Data'!$F:$F)</f>
        <v>162.275680541992</v>
      </c>
      <c r="F19" s="20">
        <f t="shared" si="6"/>
        <v>69.5861096282131</v>
      </c>
      <c r="G19" s="21">
        <f t="shared" si="7"/>
        <v>-20.5148408020825</v>
      </c>
      <c r="H19" s="25">
        <f>LOOKUP(A19+900,'[2]DCS Data'!$A:$A,'[2]DCS Data'!$G:$G)</f>
        <v>92.0836791992187</v>
      </c>
      <c r="I19" s="20">
        <f t="shared" si="8"/>
        <v>55.0701872512234</v>
      </c>
      <c r="J19" s="21">
        <f t="shared" si="9"/>
        <v>0.127286242463484</v>
      </c>
      <c r="K19" s="25">
        <f>LOOKUP(A19+900,'[2]DCS Data'!$A:$A,'[2]DCS Data'!$H:$H)</f>
        <v>66.6927642822266</v>
      </c>
      <c r="L19" s="20">
        <f t="shared" si="10"/>
        <v>39.8852766229945</v>
      </c>
      <c r="M19" s="45">
        <f t="shared" si="11"/>
        <v>0.013136075278787</v>
      </c>
      <c r="N19" s="49">
        <f>IF(K19="","",LOOKUP(A19+900,[3]SBS!$A:$A,[3]SBS!$C:$C))</f>
        <v>20.027</v>
      </c>
      <c r="O19" s="50">
        <f t="shared" si="12"/>
        <v>7.61026</v>
      </c>
      <c r="P19" s="51">
        <f t="shared" si="13"/>
        <v>49.1852610126612</v>
      </c>
      <c r="Q19" s="73">
        <f t="shared" si="14"/>
        <v>18.6903991848113</v>
      </c>
      <c r="R19" s="74">
        <f>LOOKUP(A19+900,'[2]DCS Data'!$A:$A,'[2]DCS Data'!$K:$K)</f>
        <v>24.0000002755059</v>
      </c>
      <c r="S19" s="75">
        <f>IFERROR(LOOKUP(A19+900,'[2]DCS Data'!$A:$A,'[2]DCS Data'!$J:$J)*3785.4*0.993*$A$3/1000000,0)</f>
        <v>51.2014809244735</v>
      </c>
    </row>
    <row r="20" ht="13.95" customHeight="1" spans="1:19">
      <c r="A20" s="23">
        <v>14</v>
      </c>
      <c r="B20" s="24">
        <f>LOOKUP(A20+900,'[2]DCS Data'!$A:$A,'[2]DCS Data'!$E:$E)</f>
        <v>77.0107650756836</v>
      </c>
      <c r="C20" s="20">
        <f t="shared" si="4"/>
        <v>33.0233065312726</v>
      </c>
      <c r="D20" s="21">
        <f t="shared" si="5"/>
        <v>-34.3529798331157</v>
      </c>
      <c r="E20" s="25">
        <f>LOOKUP(A20+900,'[2]DCS Data'!$A:$A,'[2]DCS Data'!$F:$F)</f>
        <v>141.917343139648</v>
      </c>
      <c r="F20" s="20">
        <f t="shared" si="6"/>
        <v>60.8561662775146</v>
      </c>
      <c r="G20" s="21">
        <f t="shared" si="7"/>
        <v>-8.72994335069852</v>
      </c>
      <c r="H20" s="25">
        <f>LOOKUP(A20+900,'[2]DCS Data'!$A:$A,'[2]DCS Data'!$G:$G)</f>
        <v>91.7956008911133</v>
      </c>
      <c r="I20" s="20">
        <f t="shared" si="8"/>
        <v>54.8979034490519</v>
      </c>
      <c r="J20" s="21">
        <f t="shared" si="9"/>
        <v>-0.172283802171521</v>
      </c>
      <c r="K20" s="25">
        <f>LOOKUP(A20+900,'[2]DCS Data'!$A:$A,'[2]DCS Data'!$H:$H)</f>
        <v>66.8344650268555</v>
      </c>
      <c r="L20" s="20">
        <f t="shared" si="10"/>
        <v>39.9700200499319</v>
      </c>
      <c r="M20" s="45">
        <f t="shared" si="11"/>
        <v>0.0847434269374574</v>
      </c>
      <c r="N20" s="49">
        <f>IF(K20="","",LOOKUP(A20+900,[3]SBS!$A:$A,[3]SBS!$C:$C))</f>
        <v>96.24</v>
      </c>
      <c r="O20" s="50">
        <f t="shared" si="12"/>
        <v>36.5712</v>
      </c>
      <c r="P20" s="51">
        <f t="shared" si="13"/>
        <v>53.0695364409517</v>
      </c>
      <c r="Q20" s="73">
        <f t="shared" si="14"/>
        <v>20.1664238475617</v>
      </c>
      <c r="R20" s="74">
        <f>LOOKUP(A20+900,'[2]DCS Data'!$A:$A,'[2]DCS Data'!$K:$K)</f>
        <v>24.0000002161662</v>
      </c>
      <c r="S20" s="75">
        <f>IFERROR(LOOKUP(A20+900,'[2]DCS Data'!$A:$A,'[2]DCS Data'!$J:$J)*3785.4*0.993*$A$3/1000000,0)</f>
        <v>53.5330288641336</v>
      </c>
    </row>
    <row r="21" ht="13.95" customHeight="1" spans="1:19">
      <c r="A21" s="23">
        <v>15</v>
      </c>
      <c r="B21" s="24">
        <f>LOOKUP(A21+900,'[2]DCS Data'!$A:$A,'[2]DCS Data'!$E:$E)</f>
        <v>47.5801734924316</v>
      </c>
      <c r="C21" s="20">
        <f t="shared" si="4"/>
        <v>20.4030521253428</v>
      </c>
      <c r="D21" s="21">
        <f t="shared" si="5"/>
        <v>-12.6202544059298</v>
      </c>
      <c r="E21" s="25">
        <f>LOOKUP(A21+900,'[2]DCS Data'!$A:$A,'[2]DCS Data'!$F:$F)</f>
        <v>28.8403434753418</v>
      </c>
      <c r="F21" s="20">
        <f t="shared" si="6"/>
        <v>12.3671476593878</v>
      </c>
      <c r="G21" s="21">
        <f t="shared" si="7"/>
        <v>-48.4890186181268</v>
      </c>
      <c r="H21" s="25">
        <f>LOOKUP(A21+900,'[2]DCS Data'!$A:$A,'[2]DCS Data'!$G:$G)</f>
        <v>91.4804458618164</v>
      </c>
      <c r="I21" s="20">
        <f t="shared" si="8"/>
        <v>54.7094265481779</v>
      </c>
      <c r="J21" s="21">
        <f t="shared" si="9"/>
        <v>-0.188476900874001</v>
      </c>
      <c r="K21" s="25">
        <f>LOOKUP(A21+900,'[2]DCS Data'!$A:$A,'[2]DCS Data'!$H:$H)</f>
        <v>66.7294158935547</v>
      </c>
      <c r="L21" s="20">
        <f t="shared" si="10"/>
        <v>39.9071959372144</v>
      </c>
      <c r="M21" s="45">
        <f t="shared" si="11"/>
        <v>-0.062824112717486</v>
      </c>
      <c r="N21" s="49">
        <f>IF(K21="","",LOOKUP(A21+900,[3]SBS!$A:$A,[3]SBS!$C:$C))</f>
        <v>106.241</v>
      </c>
      <c r="O21" s="50">
        <f t="shared" si="12"/>
        <v>40.37158</v>
      </c>
      <c r="P21" s="51">
        <f t="shared" si="13"/>
        <v>44.8804259623519</v>
      </c>
      <c r="Q21" s="73">
        <f t="shared" si="14"/>
        <v>17.0545618656937</v>
      </c>
      <c r="R21" s="74">
        <f>LOOKUP(A21+900,'[2]DCS Data'!$A:$A,'[2]DCS Data'!$K:$K)</f>
        <v>23.9924993896484</v>
      </c>
      <c r="S21" s="75">
        <f>IFERROR(LOOKUP(A21+900,'[2]DCS Data'!$A:$A,'[2]DCS Data'!$J:$J)*3785.4*0.993*$A$3/1000000,0)</f>
        <v>47.5498037981882</v>
      </c>
    </row>
    <row r="22" ht="13.95" customHeight="1" spans="1:19">
      <c r="A22" s="23">
        <v>16</v>
      </c>
      <c r="B22" s="24">
        <f>LOOKUP(A22+900,'[2]DCS Data'!$A:$A,'[2]DCS Data'!$E:$E)</f>
        <v>47.5703659057617</v>
      </c>
      <c r="C22" s="20">
        <f t="shared" si="4"/>
        <v>20.398846493304</v>
      </c>
      <c r="D22" s="21">
        <f t="shared" si="5"/>
        <v>-0.00420563203877222</v>
      </c>
      <c r="E22" s="25">
        <f>LOOKUP(A22+900,'[2]DCS Data'!$A:$A,'[2]DCS Data'!$F:$F)</f>
        <v>91.1254348754883</v>
      </c>
      <c r="F22" s="20">
        <f t="shared" si="6"/>
        <v>39.0758768041243</v>
      </c>
      <c r="G22" s="21">
        <f t="shared" si="7"/>
        <v>26.7087291447366</v>
      </c>
      <c r="H22" s="25">
        <f>LOOKUP(A22+900,'[2]DCS Data'!$A:$A,'[2]DCS Data'!$G:$G)</f>
        <v>66.2010650634766</v>
      </c>
      <c r="I22" s="20">
        <f t="shared" si="8"/>
        <v>39.5912183459651</v>
      </c>
      <c r="J22" s="21">
        <f t="shared" si="9"/>
        <v>-15.1182082022127</v>
      </c>
      <c r="K22" s="25">
        <f>LOOKUP(A22+900,'[2]DCS Data'!$A:$A,'[2]DCS Data'!$H:$H)</f>
        <v>66.5746154785156</v>
      </c>
      <c r="L22" s="20">
        <f t="shared" si="10"/>
        <v>39.8146183174136</v>
      </c>
      <c r="M22" s="45">
        <f t="shared" si="11"/>
        <v>-0.0925776198008421</v>
      </c>
      <c r="N22" s="49">
        <f>IF(K22="","",LOOKUP(A22+900,[3]SBS!$A:$A,[3]SBS!$C:$C))</f>
        <v>35.257</v>
      </c>
      <c r="O22" s="50">
        <f t="shared" si="12"/>
        <v>13.39766</v>
      </c>
      <c r="P22" s="51">
        <f t="shared" si="13"/>
        <v>46.7507376906842</v>
      </c>
      <c r="Q22" s="73">
        <f t="shared" si="14"/>
        <v>17.76528032246</v>
      </c>
      <c r="R22" s="74">
        <f>LOOKUP(A22+900,'[2]DCS Data'!$A:$A,'[2]DCS Data'!$K:$K)</f>
        <v>24.0000001907349</v>
      </c>
      <c r="S22" s="75">
        <f>IFERROR(LOOKUP(A22+900,'[2]DCS Data'!$A:$A,'[2]DCS Data'!$J:$J)*3785.4*0.993*$A$3/1000000,0)</f>
        <v>48.7512761943314</v>
      </c>
    </row>
    <row r="23" ht="13.95" customHeight="1" spans="1:19">
      <c r="A23" s="23">
        <v>17</v>
      </c>
      <c r="B23" s="24">
        <f>LOOKUP(A23+900,'[2]DCS Data'!$A:$A,'[2]DCS Data'!$E:$E)</f>
        <v>74.9692001342773</v>
      </c>
      <c r="C23" s="20">
        <f t="shared" si="4"/>
        <v>32.1478545759869</v>
      </c>
      <c r="D23" s="21">
        <f t="shared" si="5"/>
        <v>11.7490080826828</v>
      </c>
      <c r="E23" s="25">
        <f>LOOKUP(A23+900,'[2]DCS Data'!$A:$A,'[2]DCS Data'!$F:$F)</f>
        <v>181.176193237305</v>
      </c>
      <c r="F23" s="20">
        <f t="shared" si="6"/>
        <v>77.690917101845</v>
      </c>
      <c r="G23" s="21">
        <f t="shared" si="7"/>
        <v>38.6150402977207</v>
      </c>
      <c r="H23" s="25">
        <f>LOOKUP(A23+900,'[2]DCS Data'!$A:$A,'[2]DCS Data'!$G:$G)</f>
        <v>66.1927261352539</v>
      </c>
      <c r="I23" s="20">
        <f t="shared" si="8"/>
        <v>39.5862312913352</v>
      </c>
      <c r="J23" s="21">
        <f t="shared" si="9"/>
        <v>-0.00498705462997862</v>
      </c>
      <c r="K23" s="25">
        <f>LOOKUP(A23+900,'[2]DCS Data'!$A:$A,'[2]DCS Data'!$H:$H)</f>
        <v>66.7142715454102</v>
      </c>
      <c r="L23" s="20">
        <f t="shared" si="10"/>
        <v>39.8981389349816</v>
      </c>
      <c r="M23" s="45">
        <f t="shared" si="11"/>
        <v>0.0835206175679843</v>
      </c>
      <c r="N23" s="49">
        <f>IF(K23="","",LOOKUP(A23+900,[3]SBS!$A:$A,[3]SBS!$C:$C))</f>
        <v>0</v>
      </c>
      <c r="O23" s="50">
        <f t="shared" si="12"/>
        <v>0</v>
      </c>
      <c r="P23" s="51">
        <f t="shared" si="13"/>
        <v>50.4425819433416</v>
      </c>
      <c r="Q23" s="73">
        <f t="shared" si="14"/>
        <v>19.1681811384698</v>
      </c>
      <c r="R23" s="74">
        <f>LOOKUP(A23+900,'[2]DCS Data'!$A:$A,'[2]DCS Data'!$K:$K)</f>
        <v>23.9572257656521</v>
      </c>
      <c r="S23" s="75">
        <f>IFERROR(LOOKUP(A23+900,'[2]DCS Data'!$A:$A,'[2]DCS Data'!$J:$J)*3785.4*0.993*$A$3/1000000,0)</f>
        <v>52.7217816768945</v>
      </c>
    </row>
    <row r="24" ht="13.95" customHeight="1" spans="1:19">
      <c r="A24" s="23">
        <v>18</v>
      </c>
      <c r="B24" s="24">
        <f>LOOKUP(A24+900,'[2]DCS Data'!$A:$A,'[2]DCS Data'!$E:$E)</f>
        <v>58.1649436950684</v>
      </c>
      <c r="C24" s="20">
        <f t="shared" si="4"/>
        <v>24.9419514678079</v>
      </c>
      <c r="D24" s="21">
        <f t="shared" si="5"/>
        <v>-7.20590310817899</v>
      </c>
      <c r="E24" s="25">
        <f>LOOKUP(A24+900,'[2]DCS Data'!$A:$A,'[2]DCS Data'!$F:$F)</f>
        <v>49.4382934570313</v>
      </c>
      <c r="F24" s="20">
        <f t="shared" si="6"/>
        <v>21.1998402770064</v>
      </c>
      <c r="G24" s="21">
        <f t="shared" si="7"/>
        <v>-56.4910768248387</v>
      </c>
      <c r="H24" s="25">
        <f>LOOKUP(A24+900,'[2]DCS Data'!$A:$A,'[2]DCS Data'!$G:$G)</f>
        <v>66.1327896118164</v>
      </c>
      <c r="I24" s="20">
        <f t="shared" si="8"/>
        <v>39.5503865510121</v>
      </c>
      <c r="J24" s="21">
        <f t="shared" si="9"/>
        <v>-0.0358447403230926</v>
      </c>
      <c r="K24" s="25">
        <f>LOOKUP(A24+900,'[2]DCS Data'!$A:$A,'[2]DCS Data'!$H:$H)</f>
        <v>66.776123046875</v>
      </c>
      <c r="L24" s="20">
        <f t="shared" si="10"/>
        <v>39.9351289184082</v>
      </c>
      <c r="M24" s="45">
        <f t="shared" si="11"/>
        <v>0.0369899834265865</v>
      </c>
      <c r="N24" s="49">
        <f>IF(K24="","",LOOKUP(A24+900,[3]SBS!$A:$A,[3]SBS!$C:$C))</f>
        <v>122.251</v>
      </c>
      <c r="O24" s="50">
        <f t="shared" si="12"/>
        <v>46.45538</v>
      </c>
      <c r="P24" s="51">
        <f t="shared" si="13"/>
        <v>58.5551653100859</v>
      </c>
      <c r="Q24" s="73">
        <f t="shared" si="14"/>
        <v>22.2509628178326</v>
      </c>
      <c r="R24" s="74">
        <f>LOOKUP(A24+900,'[2]DCS Data'!$A:$A,'[2]DCS Data'!$K:$K)</f>
        <v>24.0000001525879</v>
      </c>
      <c r="S24" s="75">
        <f>IFERROR(LOOKUP(A24+900,'[2]DCS Data'!$A:$A,'[2]DCS Data'!$J:$J)*3785.4*0.993*$A$3/1000000,0)</f>
        <v>60.1617860790951</v>
      </c>
    </row>
    <row r="25" ht="13.95" customHeight="1" spans="1:19">
      <c r="A25" s="23">
        <v>19</v>
      </c>
      <c r="B25" s="24">
        <f>LOOKUP(A25+900,'[2]DCS Data'!$A:$A,'[2]DCS Data'!$E:$E)</f>
        <v>93.0019836425781</v>
      </c>
      <c r="C25" s="20">
        <f t="shared" si="4"/>
        <v>39.8805674872462</v>
      </c>
      <c r="D25" s="21">
        <f t="shared" si="5"/>
        <v>14.9386160194383</v>
      </c>
      <c r="E25" s="25">
        <f>LOOKUP(A25+900,'[2]DCS Data'!$A:$A,'[2]DCS Data'!$F:$F)</f>
        <v>153.250869750977</v>
      </c>
      <c r="F25" s="20">
        <f t="shared" si="6"/>
        <v>65.7161429703627</v>
      </c>
      <c r="G25" s="21">
        <f t="shared" si="7"/>
        <v>44.5163026933563</v>
      </c>
      <c r="H25" s="25">
        <f>LOOKUP(A25+900,'[2]DCS Data'!$A:$A,'[2]DCS Data'!$G:$G)</f>
        <v>66.1881408691406</v>
      </c>
      <c r="I25" s="20">
        <f t="shared" si="8"/>
        <v>39.5834890956969</v>
      </c>
      <c r="J25" s="21">
        <f t="shared" si="9"/>
        <v>0.0331025446848372</v>
      </c>
      <c r="K25" s="25">
        <f>LOOKUP(A25+900,'[2]DCS Data'!$A:$A,'[2]DCS Data'!$H:$H)</f>
        <v>66.7231369018555</v>
      </c>
      <c r="L25" s="20">
        <f t="shared" si="10"/>
        <v>39.903440817397</v>
      </c>
      <c r="M25" s="45">
        <f t="shared" si="11"/>
        <v>-0.0316881010111771</v>
      </c>
      <c r="N25" s="49">
        <f>IF(K25="","",LOOKUP(A25+900,[3]SBS!$A:$A,[3]SBS!$C:$C))</f>
        <v>0</v>
      </c>
      <c r="O25" s="50">
        <f t="shared" si="12"/>
        <v>0</v>
      </c>
      <c r="P25" s="51">
        <f t="shared" si="13"/>
        <v>59.4563331564682</v>
      </c>
      <c r="Q25" s="73">
        <f t="shared" si="14"/>
        <v>22.5934065994579</v>
      </c>
      <c r="R25" s="74">
        <f>LOOKUP(A25+900,'[2]DCS Data'!$A:$A,'[2]DCS Data'!$K:$K)</f>
        <v>24.0000002415975</v>
      </c>
      <c r="S25" s="75">
        <f>IFERROR(LOOKUP(A25+900,'[2]DCS Data'!$A:$A,'[2]DCS Data'!$J:$J)*3785.4*0.993*$A$3/1000000,0)</f>
        <v>59.6091971269684</v>
      </c>
    </row>
    <row r="26" ht="13.95" customHeight="1" spans="1:19">
      <c r="A26" s="23">
        <v>20</v>
      </c>
      <c r="B26" s="24">
        <f>LOOKUP(A26+900,'[2]DCS Data'!$A:$A,'[2]DCS Data'!$E:$E)</f>
        <v>93.2259750366211</v>
      </c>
      <c r="C26" s="20">
        <f t="shared" si="4"/>
        <v>39.9766181687136</v>
      </c>
      <c r="D26" s="21">
        <f t="shared" si="5"/>
        <v>0.0960506814674389</v>
      </c>
      <c r="E26" s="25">
        <f>LOOKUP(A26+900,'[2]DCS Data'!$A:$A,'[2]DCS Data'!$F:$F)</f>
        <v>265.740173339844</v>
      </c>
      <c r="F26" s="20">
        <f t="shared" si="6"/>
        <v>113.953149189607</v>
      </c>
      <c r="G26" s="21">
        <f t="shared" si="7"/>
        <v>48.2370062192448</v>
      </c>
      <c r="H26" s="25">
        <f>LOOKUP(A26+900,'[2]DCS Data'!$A:$A,'[2]DCS Data'!$G:$G)</f>
        <v>66.1647262573242</v>
      </c>
      <c r="I26" s="20">
        <f t="shared" si="8"/>
        <v>39.5694861033278</v>
      </c>
      <c r="J26" s="21">
        <f t="shared" si="9"/>
        <v>-0.0140029923690932</v>
      </c>
      <c r="K26" s="25">
        <f>LOOKUP(A26+900,'[2]DCS Data'!$A:$A,'[2]DCS Data'!$H:$H)</f>
        <v>66.743408203125</v>
      </c>
      <c r="L26" s="20">
        <f t="shared" si="10"/>
        <v>39.9155639684966</v>
      </c>
      <c r="M26" s="45">
        <f t="shared" si="11"/>
        <v>0.0121231510996012</v>
      </c>
      <c r="N26" s="49">
        <f>IF(K26="","",LOOKUP(A26+900,[3]SBS!$A:$A,[3]SBS!$C:$C))</f>
        <v>0</v>
      </c>
      <c r="O26" s="50">
        <f t="shared" si="12"/>
        <v>0</v>
      </c>
      <c r="P26" s="51">
        <f t="shared" si="13"/>
        <v>48.3311770594427</v>
      </c>
      <c r="Q26" s="73">
        <f t="shared" si="14"/>
        <v>18.3658472825882</v>
      </c>
      <c r="R26" s="74">
        <f>LOOKUP(A26+900,'[2]DCS Data'!$A:$A,'[2]DCS Data'!$K:$K)</f>
        <v>24.0000001737807</v>
      </c>
      <c r="S26" s="75">
        <f>IFERROR(LOOKUP(A26+900,'[2]DCS Data'!$A:$A,'[2]DCS Data'!$J:$J)*3785.4*0.993*$A$3/1000000,0)</f>
        <v>50.2232803575959</v>
      </c>
    </row>
    <row r="27" ht="13.95" customHeight="1" spans="1:19">
      <c r="A27" s="23">
        <v>21</v>
      </c>
      <c r="B27" s="24">
        <f>LOOKUP(A27+900,'[2]DCS Data'!$A:$A,'[2]DCS Data'!$E:$E)</f>
        <v>93.3315200805664</v>
      </c>
      <c r="C27" s="20">
        <f t="shared" si="4"/>
        <v>40.0218773780675</v>
      </c>
      <c r="D27" s="21">
        <f t="shared" si="5"/>
        <v>0.0452592093538797</v>
      </c>
      <c r="E27" s="25">
        <f>LOOKUP(A27+900,'[2]DCS Data'!$A:$A,'[2]DCS Data'!$F:$F)</f>
        <v>94.4199447631836</v>
      </c>
      <c r="F27" s="20">
        <f t="shared" si="6"/>
        <v>40.4886092939879</v>
      </c>
      <c r="G27" s="21">
        <f t="shared" si="7"/>
        <v>-73.4645398956196</v>
      </c>
      <c r="H27" s="25">
        <f>LOOKUP(A27+900,'[2]DCS Data'!$A:$A,'[2]DCS Data'!$G:$G)</f>
        <v>122.605308532715</v>
      </c>
      <c r="I27" s="20">
        <f t="shared" si="8"/>
        <v>73.3234961679063</v>
      </c>
      <c r="J27" s="21">
        <f t="shared" si="9"/>
        <v>33.7540100645785</v>
      </c>
      <c r="K27" s="25">
        <f>LOOKUP(A27+900,'[2]DCS Data'!$A:$A,'[2]DCS Data'!$H:$H)</f>
        <v>66.7290649414062</v>
      </c>
      <c r="L27" s="20">
        <f t="shared" si="10"/>
        <v>39.9069860520242</v>
      </c>
      <c r="M27" s="45">
        <f t="shared" si="11"/>
        <v>-0.00857791647242578</v>
      </c>
      <c r="N27" s="49">
        <f>IF(K27="","",LOOKUP(A27+900,[3]SBS!$A:$A,[3]SBS!$C:$C))</f>
        <v>86.228</v>
      </c>
      <c r="O27" s="50">
        <f t="shared" si="12"/>
        <v>32.76664</v>
      </c>
      <c r="P27" s="51">
        <f t="shared" si="13"/>
        <v>46.5541514618404</v>
      </c>
      <c r="Q27" s="73">
        <f t="shared" si="14"/>
        <v>17.6905775554993</v>
      </c>
      <c r="R27" s="74">
        <f>LOOKUP(A27+900,'[2]DCS Data'!$A:$A,'[2]DCS Data'!$K:$K)</f>
        <v>24.0000002670288</v>
      </c>
      <c r="S27" s="75">
        <f>IFERROR(LOOKUP(A27+900,'[2]DCS Data'!$A:$A,'[2]DCS Data'!$J:$J)*3785.4*0.993*$A$3/1000000,0)</f>
        <v>47.8373027092903</v>
      </c>
    </row>
    <row r="28" ht="13.95" customHeight="1" spans="1:19">
      <c r="A28" s="23">
        <v>22</v>
      </c>
      <c r="B28" s="24">
        <f>LOOKUP(A28+900,'[2]DCS Data'!$A:$A,'[2]DCS Data'!$E:$E)</f>
        <v>92.9567108154297</v>
      </c>
      <c r="C28" s="20">
        <f t="shared" si="4"/>
        <v>39.861153857905</v>
      </c>
      <c r="D28" s="21">
        <f t="shared" si="5"/>
        <v>-0.160723520162492</v>
      </c>
      <c r="E28" s="25">
        <f>LOOKUP(A28+900,'[2]DCS Data'!$A:$A,'[2]DCS Data'!$F:$F)</f>
        <v>93.7488632202148</v>
      </c>
      <c r="F28" s="20">
        <f t="shared" si="6"/>
        <v>40.2008400258972</v>
      </c>
      <c r="G28" s="21">
        <f t="shared" si="7"/>
        <v>-0.287769268090734</v>
      </c>
      <c r="H28" s="25">
        <f>LOOKUP(A28+900,'[2]DCS Data'!$A:$A,'[2]DCS Data'!$G:$G)</f>
        <v>175.780426025391</v>
      </c>
      <c r="I28" s="20">
        <f t="shared" si="8"/>
        <v>105.124611228612</v>
      </c>
      <c r="J28" s="21">
        <f t="shared" si="9"/>
        <v>31.8011150607056</v>
      </c>
      <c r="K28" s="25">
        <f>LOOKUP(A28+900,'[2]DCS Data'!$A:$A,'[2]DCS Data'!$H:$H)</f>
        <v>66.553581237793</v>
      </c>
      <c r="L28" s="20">
        <f t="shared" si="10"/>
        <v>39.8020388941612</v>
      </c>
      <c r="M28" s="45">
        <f t="shared" si="11"/>
        <v>-0.104947157862959</v>
      </c>
      <c r="N28" s="49">
        <f>IF(K28="","",LOOKUP(A28+900,[3]SBS!$A:$A,[3]SBS!$C:$C))</f>
        <v>20.023</v>
      </c>
      <c r="O28" s="50">
        <f t="shared" si="12"/>
        <v>7.60874</v>
      </c>
      <c r="P28" s="51">
        <f t="shared" si="13"/>
        <v>51.2706751145894</v>
      </c>
      <c r="Q28" s="73">
        <f t="shared" si="14"/>
        <v>19.482856543544</v>
      </c>
      <c r="R28" s="74">
        <f>LOOKUP(A28+900,'[2]DCS Data'!$A:$A,'[2]DCS Data'!$K:$K)</f>
        <v>23.9958359400431</v>
      </c>
      <c r="S28" s="75">
        <f>IFERROR(LOOKUP(A28+900,'[2]DCS Data'!$A:$A,'[2]DCS Data'!$J:$J)*3785.4*0.993*$A$3/1000000,0)</f>
        <v>52.983064566541</v>
      </c>
    </row>
    <row r="29" ht="13.95" customHeight="1" spans="1:19">
      <c r="A29" s="23">
        <v>23</v>
      </c>
      <c r="B29" s="24">
        <f>LOOKUP(A29+900,'[2]DCS Data'!$A:$A,'[2]DCS Data'!$E:$E)</f>
        <v>92.828971862793</v>
      </c>
      <c r="C29" s="20">
        <f t="shared" si="4"/>
        <v>39.8063775862401</v>
      </c>
      <c r="D29" s="21">
        <f t="shared" si="5"/>
        <v>-0.0547762716648847</v>
      </c>
      <c r="E29" s="25">
        <f>LOOKUP(A29+900,'[2]DCS Data'!$A:$A,'[2]DCS Data'!$F:$F)</f>
        <v>93.6028671264648</v>
      </c>
      <c r="F29" s="20">
        <f t="shared" si="6"/>
        <v>40.1382348336031</v>
      </c>
      <c r="G29" s="21">
        <f t="shared" si="7"/>
        <v>-0.0626051922940363</v>
      </c>
      <c r="H29" s="25">
        <f>LOOKUP(A29+900,'[2]DCS Data'!$A:$A,'[2]DCS Data'!$G:$G)</f>
        <v>188.580657958984</v>
      </c>
      <c r="I29" s="20">
        <f t="shared" si="8"/>
        <v>112.779726397469</v>
      </c>
      <c r="J29" s="21">
        <f t="shared" si="9"/>
        <v>7.65511516885697</v>
      </c>
      <c r="K29" s="25">
        <f>LOOKUP(A29+900,'[2]DCS Data'!$A:$A,'[2]DCS Data'!$H:$H)</f>
        <v>66.5181427001953</v>
      </c>
      <c r="L29" s="20">
        <f t="shared" si="10"/>
        <v>39.7808450526642</v>
      </c>
      <c r="M29" s="45">
        <f t="shared" si="11"/>
        <v>-0.0211938414970376</v>
      </c>
      <c r="N29" s="49">
        <f>IF(K29="","",LOOKUP(A29+900,[3]SBS!$A:$A,[3]SBS!$C:$C))</f>
        <v>40.043</v>
      </c>
      <c r="O29" s="50">
        <f t="shared" si="12"/>
        <v>15.21634</v>
      </c>
      <c r="P29" s="51">
        <f t="shared" si="13"/>
        <v>47.559539863401</v>
      </c>
      <c r="Q29" s="73">
        <f t="shared" si="14"/>
        <v>18.0726251480924</v>
      </c>
      <c r="R29" s="74">
        <f>LOOKUP(A29+900,'[2]DCS Data'!$A:$A,'[2]DCS Data'!$K:$K)</f>
        <v>24.0000002373589</v>
      </c>
      <c r="S29" s="75">
        <f>IFERROR(LOOKUP(A29+900,'[2]DCS Data'!$A:$A,'[2]DCS Data'!$J:$J)*3785.4*0.993*$A$3/1000000,0)</f>
        <v>49.5279671975062</v>
      </c>
    </row>
    <row r="30" ht="13.95" customHeight="1" spans="1:19">
      <c r="A30" s="23">
        <v>24</v>
      </c>
      <c r="B30" s="24">
        <f>LOOKUP(A30+900,'[2]DCS Data'!$A:$A,'[2]DCS Data'!$E:$E)</f>
        <v>92.7439880371094</v>
      </c>
      <c r="C30" s="20">
        <f t="shared" si="4"/>
        <v>39.7699353184222</v>
      </c>
      <c r="D30" s="21">
        <f t="shared" si="5"/>
        <v>-0.0364422678179039</v>
      </c>
      <c r="E30" s="25">
        <f>LOOKUP(A30+900,'[2]DCS Data'!$A:$A,'[2]DCS Data'!$F:$F)</f>
        <v>93.6037979125977</v>
      </c>
      <c r="F30" s="20">
        <f t="shared" si="6"/>
        <v>40.1386339678767</v>
      </c>
      <c r="G30" s="21">
        <f t="shared" si="7"/>
        <v>0.000399134273614266</v>
      </c>
      <c r="H30" s="25">
        <f>LOOKUP(A30+900,'[2]DCS Data'!$A:$A,'[2]DCS Data'!$G:$G)</f>
        <v>228.447845458984</v>
      </c>
      <c r="I30" s="20">
        <f t="shared" si="8"/>
        <v>136.622099985244</v>
      </c>
      <c r="J30" s="21">
        <f t="shared" si="9"/>
        <v>23.8423735877753</v>
      </c>
      <c r="K30" s="25">
        <f>LOOKUP(A30+900,'[2]DCS Data'!$A:$A,'[2]DCS Data'!$H:$H)</f>
        <v>66.5970611572266</v>
      </c>
      <c r="L30" s="20">
        <f t="shared" si="10"/>
        <v>39.8280418441486</v>
      </c>
      <c r="M30" s="45">
        <f t="shared" si="11"/>
        <v>0.047196791484474</v>
      </c>
      <c r="N30" s="49">
        <f>IF(K30="","",LOOKUP(A30+900,[3]SBS!$A:$A,[3]SBS!$C:$C))</f>
        <v>20.037</v>
      </c>
      <c r="O30" s="50">
        <f t="shared" si="12"/>
        <v>7.61406</v>
      </c>
      <c r="P30" s="51">
        <f t="shared" si="13"/>
        <v>43.8905272457155</v>
      </c>
      <c r="Q30" s="73">
        <f t="shared" si="14"/>
        <v>16.6784003533719</v>
      </c>
      <c r="R30" s="74">
        <f>LOOKUP(A30+900,'[2]DCS Data'!$A:$A,'[2]DCS Data'!$K:$K)</f>
        <v>24.0000001780192</v>
      </c>
      <c r="S30" s="75">
        <f>IFERROR(LOOKUP(A30+900,'[2]DCS Data'!$A:$A,'[2]DCS Data'!$J:$J)*3785.4*0.993*$A$3/1000000,0)</f>
        <v>45.3734145404827</v>
      </c>
    </row>
    <row r="31" ht="13.95" customHeight="1" spans="1:19">
      <c r="A31" s="23">
        <v>25</v>
      </c>
      <c r="B31" s="24">
        <f>LOOKUP(A31+900,'[2]DCS Data'!$A:$A,'[2]DCS Data'!$E:$E)</f>
        <v>92.8974761962891</v>
      </c>
      <c r="C31" s="20">
        <f t="shared" si="4"/>
        <v>39.8357532144596</v>
      </c>
      <c r="D31" s="21">
        <f t="shared" si="5"/>
        <v>0.0658178960374016</v>
      </c>
      <c r="E31" s="25">
        <f>LOOKUP(A31+900,'[2]DCS Data'!$A:$A,'[2]DCS Data'!$F:$F)</f>
        <v>93.5993118286133</v>
      </c>
      <c r="F31" s="20">
        <f t="shared" si="6"/>
        <v>40.1367102715416</v>
      </c>
      <c r="G31" s="21">
        <f t="shared" si="7"/>
        <v>-0.00192369633512612</v>
      </c>
      <c r="H31" s="25">
        <f>LOOKUP(A31+900,'[2]DCS Data'!$A:$A,'[2]DCS Data'!$G:$G)</f>
        <v>305.547180175781</v>
      </c>
      <c r="I31" s="20">
        <f t="shared" si="8"/>
        <v>182.730974399493</v>
      </c>
      <c r="J31" s="21">
        <f t="shared" si="9"/>
        <v>46.1088744142488</v>
      </c>
      <c r="K31" s="25">
        <f>LOOKUP(A31+900,'[2]DCS Data'!$A:$A,'[2]DCS Data'!$H:$H)</f>
        <v>66.5827102661133</v>
      </c>
      <c r="L31" s="20">
        <f t="shared" si="10"/>
        <v>39.8194593649547</v>
      </c>
      <c r="M31" s="45">
        <f t="shared" si="11"/>
        <v>-0.00858247919395438</v>
      </c>
      <c r="N31" s="49">
        <f>IF(K31="","",LOOKUP(A31+900,[3]SBS!$A:$A,[3]SBS!$C:$C))</f>
        <v>0</v>
      </c>
      <c r="O31" s="50">
        <f t="shared" si="12"/>
        <v>0</v>
      </c>
      <c r="P31" s="51">
        <f t="shared" si="13"/>
        <v>46.1641861347572</v>
      </c>
      <c r="Q31" s="73">
        <f t="shared" si="14"/>
        <v>17.5423907312077</v>
      </c>
      <c r="R31" s="74">
        <f>LOOKUP(A31+900,'[2]DCS Data'!$A:$A,'[2]DCS Data'!$K:$K)</f>
        <v>24.0000002246433</v>
      </c>
      <c r="S31" s="75">
        <f>IFERROR(LOOKUP(A31+900,'[2]DCS Data'!$A:$A,'[2]DCS Data'!$J:$J)*3785.4*0.993*$A$3/1000000,0)</f>
        <v>47.8659221832863</v>
      </c>
    </row>
    <row r="32" ht="13.95" customHeight="1" spans="1:19">
      <c r="A32" s="23">
        <v>26</v>
      </c>
      <c r="B32" s="24">
        <f>LOOKUP(A32+900,'[2]DCS Data'!$A:$A,'[2]DCS Data'!$E:$E)</f>
        <v>110.085563659668</v>
      </c>
      <c r="C32" s="20">
        <f t="shared" si="4"/>
        <v>47.206248500822</v>
      </c>
      <c r="D32" s="21">
        <f t="shared" si="5"/>
        <v>7.37049528636237</v>
      </c>
      <c r="E32" s="25">
        <f>LOOKUP(A32+900,'[2]DCS Data'!$A:$A,'[2]DCS Data'!$F:$F)</f>
        <v>93.5992736816406</v>
      </c>
      <c r="F32" s="20">
        <f t="shared" si="6"/>
        <v>40.1366939135796</v>
      </c>
      <c r="G32" s="21">
        <f t="shared" si="7"/>
        <v>-1.6357962032032e-5</v>
      </c>
      <c r="H32" s="25">
        <f>LOOKUP(A32+900,'[2]DCS Data'!$A:$A,'[2]DCS Data'!$G:$G)</f>
        <v>225.861068725586</v>
      </c>
      <c r="I32" s="20">
        <f t="shared" si="8"/>
        <v>135.075091000328</v>
      </c>
      <c r="J32" s="21">
        <f t="shared" si="9"/>
        <v>-47.6558833991653</v>
      </c>
      <c r="K32" s="25">
        <f>LOOKUP(A32+900,'[2]DCS Data'!$A:$A,'[2]DCS Data'!$H:$H)</f>
        <v>66.3960647583008</v>
      </c>
      <c r="L32" s="20">
        <f t="shared" si="10"/>
        <v>39.7078369454964</v>
      </c>
      <c r="M32" s="45">
        <f t="shared" si="11"/>
        <v>-0.11162241945825</v>
      </c>
      <c r="N32" s="49">
        <f>IF(K32="","",LOOKUP(A32+900,[3]SBS!$A:$A,[3]SBS!$C:$C))</f>
        <v>86.222</v>
      </c>
      <c r="O32" s="50">
        <f t="shared" si="12"/>
        <v>32.76436</v>
      </c>
      <c r="P32" s="51">
        <f t="shared" si="13"/>
        <v>45.8249731097768</v>
      </c>
      <c r="Q32" s="73">
        <f t="shared" si="14"/>
        <v>17.4134897817152</v>
      </c>
      <c r="R32" s="74">
        <f>LOOKUP(A32+900,'[2]DCS Data'!$A:$A,'[2]DCS Data'!$K:$K)</f>
        <v>24.0000002373589</v>
      </c>
      <c r="S32" s="75">
        <f>IFERROR(LOOKUP(A32+900,'[2]DCS Data'!$A:$A,'[2]DCS Data'!$J:$J)*3785.4*0.993*$A$3/1000000,0)</f>
        <v>45.8815558332349</v>
      </c>
    </row>
    <row r="33" ht="13.95" customHeight="1" spans="1:19">
      <c r="A33" s="23">
        <v>27</v>
      </c>
      <c r="B33" s="24">
        <f>LOOKUP(A33+900,'[2]DCS Data'!$A:$A,'[2]DCS Data'!$E:$E)</f>
        <v>215.128280639648</v>
      </c>
      <c r="C33" s="20">
        <f t="shared" si="4"/>
        <v>92.2500529390526</v>
      </c>
      <c r="D33" s="21">
        <f t="shared" si="5"/>
        <v>45.0438044382306</v>
      </c>
      <c r="E33" s="25">
        <f>LOOKUP(A33+900,'[2]DCS Data'!$A:$A,'[2]DCS Data'!$F:$F)</f>
        <v>93.5656051635742</v>
      </c>
      <c r="F33" s="20">
        <f t="shared" si="6"/>
        <v>40.122256376289</v>
      </c>
      <c r="G33" s="21">
        <f t="shared" si="7"/>
        <v>-0.0144375372906325</v>
      </c>
      <c r="H33" s="25">
        <f>LOOKUP(A33+900,'[2]DCS Data'!$A:$A,'[2]DCS Data'!$G:$G)</f>
        <v>158.02392578125</v>
      </c>
      <c r="I33" s="20">
        <f t="shared" si="8"/>
        <v>94.5054243990362</v>
      </c>
      <c r="J33" s="21">
        <f t="shared" si="9"/>
        <v>-40.5696666012915</v>
      </c>
      <c r="K33" s="25">
        <f>LOOKUP(A33+900,'[2]DCS Data'!$A:$A,'[2]DCS Data'!$H:$H)</f>
        <v>66.4469375610352</v>
      </c>
      <c r="L33" s="20">
        <f t="shared" si="10"/>
        <v>39.7382611726444</v>
      </c>
      <c r="M33" s="45">
        <f t="shared" si="11"/>
        <v>0.0304242271479538</v>
      </c>
      <c r="N33" s="49">
        <f>IF(K33="","",LOOKUP(A33+900,[3]SBS!$A:$A,[3]SBS!$C:$C))</f>
        <v>37.237</v>
      </c>
      <c r="O33" s="50">
        <f t="shared" si="12"/>
        <v>14.15006</v>
      </c>
      <c r="P33" s="51">
        <f t="shared" si="13"/>
        <v>41.7271245267964</v>
      </c>
      <c r="Q33" s="73">
        <f t="shared" si="14"/>
        <v>15.8563073201826</v>
      </c>
      <c r="R33" s="74">
        <f>LOOKUP(A33+900,'[2]DCS Data'!$A:$A,'[2]DCS Data'!$K:$K)</f>
        <v>24.0000002627903</v>
      </c>
      <c r="S33" s="75">
        <f>IFERROR(LOOKUP(A33+900,'[2]DCS Data'!$A:$A,'[2]DCS Data'!$J:$J)*3785.4*0.993*$A$3/1000000,0)</f>
        <v>47.0190853954284</v>
      </c>
    </row>
    <row r="34" ht="13.95" customHeight="1" spans="1:19">
      <c r="A34" s="23">
        <v>28</v>
      </c>
      <c r="B34" s="24">
        <f>LOOKUP(A34+900,'[2]DCS Data'!$A:$A,'[2]DCS Data'!$E:$E)</f>
        <v>296.273651123047</v>
      </c>
      <c r="C34" s="20">
        <f t="shared" si="4"/>
        <v>127.046336814865</v>
      </c>
      <c r="D34" s="21">
        <f t="shared" si="5"/>
        <v>34.7962838758119</v>
      </c>
      <c r="E34" s="25">
        <f>LOOKUP(A34+900,'[2]DCS Data'!$A:$A,'[2]DCS Data'!$F:$F)</f>
        <v>93.6579666137695</v>
      </c>
      <c r="F34" s="20">
        <f t="shared" si="6"/>
        <v>40.1618622739641</v>
      </c>
      <c r="G34" s="21">
        <f t="shared" si="7"/>
        <v>0.0396058976751448</v>
      </c>
      <c r="H34" s="25">
        <f>LOOKUP(A34+900,'[2]DCS Data'!$A:$A,'[2]DCS Data'!$G:$G)</f>
        <v>106.482803344727</v>
      </c>
      <c r="I34" s="20">
        <f t="shared" si="8"/>
        <v>63.6815119706798</v>
      </c>
      <c r="J34" s="21">
        <f t="shared" si="9"/>
        <v>-30.8239124283563</v>
      </c>
      <c r="K34" s="25">
        <f>LOOKUP(A34+900,'[2]DCS Data'!$A:$A,'[2]DCS Data'!$H:$H)</f>
        <v>94.8435745239258</v>
      </c>
      <c r="L34" s="20">
        <f t="shared" si="10"/>
        <v>56.7207289503292</v>
      </c>
      <c r="M34" s="45">
        <f t="shared" si="11"/>
        <v>16.9824677776848</v>
      </c>
      <c r="N34" s="49">
        <f>IF(K34="","",LOOKUP(A34+900,[3]SBS!$A:$A,[3]SBS!$C:$C))</f>
        <v>30.541</v>
      </c>
      <c r="O34" s="50">
        <f t="shared" si="12"/>
        <v>11.60558</v>
      </c>
      <c r="P34" s="51">
        <f t="shared" si="13"/>
        <v>51.5354451228156</v>
      </c>
      <c r="Q34" s="73">
        <f t="shared" si="14"/>
        <v>19.5834691466699</v>
      </c>
      <c r="R34" s="74">
        <f>LOOKUP(A34+900,'[2]DCS Data'!$A:$A,'[2]DCS Data'!$K:$K)</f>
        <v>24.0000001907349</v>
      </c>
      <c r="S34" s="75">
        <f>IFERROR(LOOKUP(A34+900,'[2]DCS Data'!$A:$A,'[2]DCS Data'!$J:$J)*3785.4*0.993*$A$3/1000000,0)</f>
        <v>51.9338856492391</v>
      </c>
    </row>
    <row r="35" ht="13.95" customHeight="1" spans="1:19">
      <c r="A35" s="23">
        <v>29</v>
      </c>
      <c r="B35" s="24">
        <f>LOOKUP(A35+900,'[2]DCS Data'!$A:$A,'[2]DCS Data'!$E:$E)</f>
        <v>200.378005981445</v>
      </c>
      <c r="C35" s="20">
        <f t="shared" ref="C35:C36" si="15">IF(B35="","",$A$3*PI()/4*(157.5*2.54)^2*B35*2.54/1000000)</f>
        <v>85.9249263028012</v>
      </c>
      <c r="D35" s="21">
        <f t="shared" ref="D35:D36" si="16">IF(C35="","",C35-C34)</f>
        <v>-41.1214105120633</v>
      </c>
      <c r="E35" s="25">
        <f>LOOKUP(A35+900,'[2]DCS Data'!$A:$A,'[2]DCS Data'!$F:$F)</f>
        <v>93.9263687133789</v>
      </c>
      <c r="F35" s="20">
        <f t="shared" ref="F35:F36" si="17">IF(E35="","",$A$3*PI()/4*(157.5*2.54)^2*E35*2.54/1000000)</f>
        <v>40.2769568948308</v>
      </c>
      <c r="G35" s="21">
        <f t="shared" ref="G35:G36" si="18">IF(F35="","",F35-F34)</f>
        <v>0.115094620866664</v>
      </c>
      <c r="H35" s="25">
        <f>LOOKUP(A35+900,'[2]DCS Data'!$A:$A,'[2]DCS Data'!$G:$G)</f>
        <v>106.73949432373</v>
      </c>
      <c r="I35" s="20">
        <f t="shared" ref="I35:I36" si="19">IF(H35="","",$A$3*PI()/4*(186*2.54)^2*H35*2.54/1000000)</f>
        <v>63.8350247364856</v>
      </c>
      <c r="J35" s="21">
        <f t="shared" ref="J35:J36" si="20">IF(I35="","",I35-I34)</f>
        <v>0.153512765805779</v>
      </c>
      <c r="K35" s="25">
        <f>LOOKUP(A35+900,'[2]DCS Data'!$A:$A,'[2]DCS Data'!$H:$H)</f>
        <v>189.164123535156</v>
      </c>
      <c r="L35" s="20">
        <f t="shared" ref="L35:L36" si="21">IF(K35="","",$A$3*PI()/4*(186*2.54)^2*K35*2.54/1000000)</f>
        <v>113.128665089036</v>
      </c>
      <c r="M35" s="45">
        <f t="shared" ref="M35:M36" si="22">IF(L35="","",L35-L34)</f>
        <v>56.4079361387064</v>
      </c>
      <c r="N35" s="49">
        <f>IF(K35="","",LOOKUP(A35+900,[3]SBS!$A:$A,[3]SBS!$C:$C))</f>
        <v>40.039</v>
      </c>
      <c r="O35" s="50">
        <f t="shared" ref="O35:O36" si="23">IF(N35="","",N35*$H$3)</f>
        <v>15.21482</v>
      </c>
      <c r="P35" s="51">
        <f t="shared" ref="P35:P36" si="24">IFERROR(D35+G35+J35+M35+N35,0)</f>
        <v>55.5941330133155</v>
      </c>
      <c r="Q35" s="73">
        <f t="shared" ref="Q35:Q36" si="25">IF(P35="","",P35*$H$3)</f>
        <v>21.1257705450599</v>
      </c>
      <c r="R35" s="74">
        <f>LOOKUP(A35+900,'[2]DCS Data'!$A:$A,'[2]DCS Data'!$K:$K)</f>
        <v>23.9955540635851</v>
      </c>
      <c r="S35" s="75">
        <f>IFERROR(LOOKUP(A35+900,'[2]DCS Data'!$A:$A,'[2]DCS Data'!$J:$J)*3785.4*0.993*$A$3/1000000,0)</f>
        <v>58.630182027595</v>
      </c>
    </row>
    <row r="36" ht="13.95" customHeight="1" spans="1:19">
      <c r="A36" s="23">
        <v>30</v>
      </c>
      <c r="B36" s="24">
        <f>LOOKUP(A36+900,'[2]DCS Data'!$A:$A,'[2]DCS Data'!$E:$E)</f>
        <v>133.574737548828</v>
      </c>
      <c r="C36" s="20">
        <f t="shared" si="15"/>
        <v>57.2787388694838</v>
      </c>
      <c r="D36" s="21">
        <f t="shared" si="16"/>
        <v>-28.6461874333174</v>
      </c>
      <c r="E36" s="25">
        <f>LOOKUP(A36+900,'[2]DCS Data'!$A:$A,'[2]DCS Data'!$F:$F)</f>
        <v>93.7963790893555</v>
      </c>
      <c r="F36" s="20">
        <f t="shared" si="17"/>
        <v>40.2212155034059</v>
      </c>
      <c r="G36" s="21">
        <f t="shared" si="18"/>
        <v>-0.0557413914248457</v>
      </c>
      <c r="H36" s="25">
        <f>LOOKUP(A36+900,'[2]DCS Data'!$A:$A,'[2]DCS Data'!$G:$G)</f>
        <v>106.692916870117</v>
      </c>
      <c r="I36" s="20">
        <f t="shared" si="19"/>
        <v>63.8071693215579</v>
      </c>
      <c r="J36" s="21">
        <f t="shared" si="20"/>
        <v>-0.0278554149277497</v>
      </c>
      <c r="K36" s="25">
        <f>LOOKUP(A36+900,'[2]DCS Data'!$A:$A,'[2]DCS Data'!$H:$H)</f>
        <v>148.172470092773</v>
      </c>
      <c r="L36" s="20">
        <f t="shared" si="21"/>
        <v>88.6138102261509</v>
      </c>
      <c r="M36" s="45">
        <f t="shared" si="22"/>
        <v>-24.5148548628846</v>
      </c>
      <c r="N36" s="49">
        <f>IF(K36="","",LOOKUP(A36+900,[3]SBS!$A:$A,[3]SBS!$C:$C))</f>
        <v>116.273</v>
      </c>
      <c r="O36" s="50">
        <f t="shared" si="23"/>
        <v>44.18374</v>
      </c>
      <c r="P36" s="51">
        <f t="shared" si="24"/>
        <v>63.0283608974454</v>
      </c>
      <c r="Q36" s="73">
        <f t="shared" si="25"/>
        <v>23.9507771410292</v>
      </c>
      <c r="R36" s="74">
        <f>LOOKUP(A36+900,'[2]DCS Data'!$A:$A,'[2]DCS Data'!$K:$K)</f>
        <v>24.0000002034505</v>
      </c>
      <c r="S36" s="75">
        <f>IFERROR(LOOKUP(A36+900,'[2]DCS Data'!$A:$A,'[2]DCS Data'!$J:$J)*3785.4*0.993*$A$3/1000000,0)</f>
        <v>63.5441528615473</v>
      </c>
    </row>
    <row r="37" ht="13.95" customHeight="1" spans="1:19">
      <c r="A37" s="23"/>
      <c r="B37" s="85"/>
      <c r="C37" s="20"/>
      <c r="D37" s="21"/>
      <c r="E37" s="86"/>
      <c r="F37" s="20"/>
      <c r="G37" s="21"/>
      <c r="H37" s="86"/>
      <c r="I37" s="20"/>
      <c r="J37" s="21"/>
      <c r="K37" s="86"/>
      <c r="L37" s="20"/>
      <c r="M37" s="45"/>
      <c r="N37" s="49"/>
      <c r="O37" s="50"/>
      <c r="P37" s="51"/>
      <c r="Q37" s="73"/>
      <c r="R37" s="87"/>
      <c r="S37" s="72"/>
    </row>
    <row r="38" customHeight="1" spans="1:19">
      <c r="A38" s="26" t="s">
        <v>50</v>
      </c>
      <c r="B38" s="27"/>
      <c r="C38" s="27">
        <f>IFERROR(C6+D38,"")</f>
        <v>57.2787388694838</v>
      </c>
      <c r="D38" s="28">
        <f>IF($B$7="","",SUM(D7:D37))</f>
        <v>-66.6519558140225</v>
      </c>
      <c r="E38" s="27"/>
      <c r="F38" s="27">
        <f>IFERROR(F6+G38,"")</f>
        <v>40.2212155034059</v>
      </c>
      <c r="G38" s="28">
        <f>IF($B$7="","",SUM(G7:G37))</f>
        <v>-2.17415124866175</v>
      </c>
      <c r="H38" s="27"/>
      <c r="I38" s="27">
        <f>IFERROR(I6+J38,"")</f>
        <v>63.8071693215579</v>
      </c>
      <c r="J38" s="28">
        <f>IF($B$7="","",SUM(J7:J37))</f>
        <v>-2.23622247893515</v>
      </c>
      <c r="K38" s="27"/>
      <c r="L38" s="27">
        <f>IFERROR(L6+M38,"")</f>
        <v>88.6138102261509</v>
      </c>
      <c r="M38" s="28">
        <f>IF($B$7="","",SUM(M7:M37))</f>
        <v>43.1897921040894</v>
      </c>
      <c r="N38" s="28">
        <f>SUM(N7:N37)</f>
        <v>1568.777</v>
      </c>
      <c r="O38" s="28">
        <f>IF($B$7="","",SUM(O7:O37))</f>
        <v>596.13526</v>
      </c>
      <c r="P38" s="52">
        <f>IF(B7="","",SUM(P7:P37))</f>
        <v>1540.90446256247</v>
      </c>
      <c r="Q38" s="52">
        <f>IF(B8="","",SUM(Q7:Q37))</f>
        <v>585.543695773738</v>
      </c>
      <c r="R38" s="76">
        <f>SUM(R7:R37)</f>
        <v>719.928064579434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1180465.86138614</v>
      </c>
      <c r="P39" s="54" t="s">
        <v>7</v>
      </c>
      <c r="Q39" s="53">
        <f>IFERROR(Q38*1000/0.505,"")</f>
        <v>1159492.46687869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249.920933920599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596135.26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94.9699548898274</v>
      </c>
      <c r="I41" s="58" t="s">
        <v>8</v>
      </c>
      <c r="J41" s="58">
        <f>IFERROR(H41*1000/0.505,"")</f>
        <v>188059.31661352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0.0719354205663194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37">
    <cfRule type="cellIs" dxfId="1" priority="6" operator="equal">
      <formula>""</formula>
    </cfRule>
    <cfRule type="cellIs" dxfId="0" priority="7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708661417322835" right="0.708661417322835" top="0.748031496062992" bottom="0.748031496062992" header="0.31496062992126" footer="0.31496062992126"/>
  <pageSetup paperSize="1" scale="64" orientation="landscape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41"/>
  <sheetViews>
    <sheetView showGridLines="0" zoomScale="85" zoomScaleNormal="85" workbookViewId="0">
      <pane xSplit="1" ySplit="5" topLeftCell="B18" activePane="bottomRight" state="frozen"/>
      <selection/>
      <selection pane="topRight"/>
      <selection pane="bottomLeft"/>
      <selection pane="bottomRight" activeCell="O40" sqref="O40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[1]SUMMARY!$K$13</f>
        <v>1.34638017415123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+SEP!C38</f>
        <v>57.2787388694838</v>
      </c>
      <c r="D6" s="21"/>
      <c r="E6" s="22"/>
      <c r="F6" s="20">
        <f>+SEP!F38</f>
        <v>40.2212155034059</v>
      </c>
      <c r="G6" s="21"/>
      <c r="H6" s="22"/>
      <c r="I6" s="20">
        <f>+SEP!I38</f>
        <v>63.8071693215579</v>
      </c>
      <c r="J6" s="21"/>
      <c r="K6" s="22"/>
      <c r="L6" s="20">
        <f>+SEP!L38</f>
        <v>88.6138102261509</v>
      </c>
      <c r="M6" s="45"/>
      <c r="N6" s="46"/>
      <c r="O6" s="47"/>
      <c r="P6" s="48"/>
      <c r="Q6" s="70"/>
      <c r="R6" s="71"/>
      <c r="S6" s="72"/>
    </row>
    <row r="7" ht="13.95" customHeight="1" spans="1:19">
      <c r="A7" s="84">
        <v>1</v>
      </c>
      <c r="B7" s="24">
        <f>LOOKUP(A7+1000,'[2]DCS Data'!$A:$A,'[2]DCS Data'!$E:$E)</f>
        <v>0</v>
      </c>
      <c r="C7" s="20">
        <f t="shared" ref="C7" si="0">IF(B7="","",$A$3*PI()/4*(157.5*2.54)^2*B7*2.54/1000000)</f>
        <v>0</v>
      </c>
      <c r="D7" s="21">
        <f>IF(C7="","",C7-C6)</f>
        <v>-57.2787388694838</v>
      </c>
      <c r="E7" s="25">
        <f>LOOKUP(A7+1000,'[2]DCS Data'!$A:$A,'[2]DCS Data'!$F:$F)</f>
        <v>0</v>
      </c>
      <c r="F7" s="20">
        <f t="shared" ref="F7" si="1">IF(E7="","",$A$3*PI()/4*(157.5*2.54)^2*E7*2.54/1000000)</f>
        <v>0</v>
      </c>
      <c r="G7" s="21">
        <f>IF(F7="","",F7-F6)</f>
        <v>-40.2212155034059</v>
      </c>
      <c r="H7" s="25">
        <f>LOOKUP(A7+1000,'[2]DCS Data'!$A:$A,'[2]DCS Data'!$G:$G)</f>
        <v>0</v>
      </c>
      <c r="I7" s="20">
        <f t="shared" ref="I7" si="2">IF(H7="","",$A$3*PI()/4*(186*2.54)^2*H7*2.54/1000000)</f>
        <v>0</v>
      </c>
      <c r="J7" s="21">
        <f>IF(I7="","",I7-I6)</f>
        <v>-63.8071693215579</v>
      </c>
      <c r="K7" s="25">
        <f>LOOKUP(A7+1000,'[2]DCS Data'!$A:$A,'[2]DCS Data'!$H:$H)</f>
        <v>0</v>
      </c>
      <c r="L7" s="20">
        <f t="shared" ref="L7" si="3">IF(K7="","",$A$3*PI()/4*(186*2.54)^2*K7*2.54/1000000)</f>
        <v>0</v>
      </c>
      <c r="M7" s="45">
        <f>IF(L7="","",L7-L6)</f>
        <v>-88.6138102261509</v>
      </c>
      <c r="N7" s="49">
        <f>IF(K7="","",LOOKUP(A7+1000,[3]SBS!$A:$A,[3]SBS!$C:$C))</f>
        <v>0</v>
      </c>
      <c r="O7" s="50">
        <f>IF(N7="","",N7*$H$3)</f>
        <v>0</v>
      </c>
      <c r="P7" s="51">
        <f>IFERROR(D7+G7+J7+M7+N7,0)</f>
        <v>-249.920933920599</v>
      </c>
      <c r="Q7" s="73">
        <f>IF(P7="","",P7*$H$3)</f>
        <v>-94.9699548898274</v>
      </c>
      <c r="R7" s="74">
        <f>LOOKUP(A7+1000,'[2]DCS Data'!$A:$A,'[2]DCS Data'!$K:$K)</f>
        <v>0</v>
      </c>
      <c r="S7" s="75">
        <f>IFERROR(LOOKUP(A7+1000,'[2]DCS Data'!$A:$A,'[2]DCS Data'!$J:$J)*3785.4*0.993*$A$3/1000000,0)</f>
        <v>0</v>
      </c>
    </row>
    <row r="8" ht="13.95" customHeight="1" spans="1:19">
      <c r="A8" s="84">
        <v>2</v>
      </c>
      <c r="B8" s="85"/>
      <c r="C8" s="20"/>
      <c r="D8" s="21"/>
      <c r="E8" s="86"/>
      <c r="F8" s="20"/>
      <c r="G8" s="21"/>
      <c r="H8" s="86"/>
      <c r="I8" s="20"/>
      <c r="J8" s="21"/>
      <c r="K8" s="86"/>
      <c r="L8" s="20"/>
      <c r="M8" s="45"/>
      <c r="N8" s="49"/>
      <c r="O8" s="50"/>
      <c r="P8" s="51"/>
      <c r="Q8" s="73"/>
      <c r="R8" s="87"/>
      <c r="S8" s="88"/>
    </row>
    <row r="9" ht="13.95" customHeight="1" spans="1:19">
      <c r="A9" s="84">
        <v>3</v>
      </c>
      <c r="B9" s="85"/>
      <c r="C9" s="20"/>
      <c r="D9" s="21"/>
      <c r="E9" s="86"/>
      <c r="F9" s="20"/>
      <c r="G9" s="21"/>
      <c r="H9" s="86"/>
      <c r="I9" s="20"/>
      <c r="J9" s="21"/>
      <c r="K9" s="86"/>
      <c r="L9" s="20"/>
      <c r="M9" s="45"/>
      <c r="N9" s="49"/>
      <c r="O9" s="50"/>
      <c r="P9" s="51"/>
      <c r="Q9" s="73"/>
      <c r="R9" s="87"/>
      <c r="S9" s="88"/>
    </row>
    <row r="10" ht="13.95" customHeight="1" spans="1:19">
      <c r="A10" s="84">
        <v>4</v>
      </c>
      <c r="B10" s="85"/>
      <c r="C10" s="20"/>
      <c r="D10" s="21"/>
      <c r="E10" s="86"/>
      <c r="F10" s="20"/>
      <c r="G10" s="21"/>
      <c r="H10" s="86"/>
      <c r="I10" s="20"/>
      <c r="J10" s="21"/>
      <c r="K10" s="86"/>
      <c r="L10" s="20"/>
      <c r="M10" s="45"/>
      <c r="N10" s="49"/>
      <c r="O10" s="50"/>
      <c r="P10" s="51"/>
      <c r="Q10" s="73"/>
      <c r="R10" s="87"/>
      <c r="S10" s="88"/>
    </row>
    <row r="11" ht="13.95" customHeight="1" spans="1:19">
      <c r="A11" s="84">
        <v>5</v>
      </c>
      <c r="B11" s="85"/>
      <c r="C11" s="20"/>
      <c r="D11" s="21"/>
      <c r="E11" s="86"/>
      <c r="F11" s="20"/>
      <c r="G11" s="21"/>
      <c r="H11" s="86"/>
      <c r="I11" s="20"/>
      <c r="J11" s="21"/>
      <c r="K11" s="86"/>
      <c r="L11" s="20"/>
      <c r="M11" s="45"/>
      <c r="N11" s="49"/>
      <c r="O11" s="50"/>
      <c r="P11" s="51"/>
      <c r="Q11" s="73"/>
      <c r="R11" s="87"/>
      <c r="S11" s="88"/>
    </row>
    <row r="12" ht="13.95" customHeight="1" spans="1:19">
      <c r="A12" s="84">
        <v>6</v>
      </c>
      <c r="B12" s="85"/>
      <c r="C12" s="20"/>
      <c r="D12" s="21"/>
      <c r="E12" s="86"/>
      <c r="F12" s="20"/>
      <c r="G12" s="21"/>
      <c r="H12" s="86"/>
      <c r="I12" s="20"/>
      <c r="J12" s="21"/>
      <c r="K12" s="86"/>
      <c r="L12" s="20"/>
      <c r="M12" s="45"/>
      <c r="N12" s="49"/>
      <c r="O12" s="50"/>
      <c r="P12" s="51"/>
      <c r="Q12" s="73"/>
      <c r="R12" s="87"/>
      <c r="S12" s="88"/>
    </row>
    <row r="13" ht="13.95" customHeight="1" spans="1:19">
      <c r="A13" s="84">
        <v>7</v>
      </c>
      <c r="B13" s="85"/>
      <c r="C13" s="20"/>
      <c r="D13" s="21"/>
      <c r="E13" s="86"/>
      <c r="F13" s="20"/>
      <c r="G13" s="21"/>
      <c r="H13" s="86"/>
      <c r="I13" s="20"/>
      <c r="J13" s="21"/>
      <c r="K13" s="86"/>
      <c r="L13" s="20"/>
      <c r="M13" s="45"/>
      <c r="N13" s="49"/>
      <c r="O13" s="50"/>
      <c r="P13" s="51"/>
      <c r="Q13" s="73"/>
      <c r="R13" s="87"/>
      <c r="S13" s="88"/>
    </row>
    <row r="14" ht="13.95" customHeight="1" spans="1:19">
      <c r="A14" s="84">
        <v>8</v>
      </c>
      <c r="B14" s="85"/>
      <c r="C14" s="20"/>
      <c r="D14" s="21"/>
      <c r="E14" s="86"/>
      <c r="F14" s="20"/>
      <c r="G14" s="21"/>
      <c r="H14" s="86"/>
      <c r="I14" s="20"/>
      <c r="J14" s="21"/>
      <c r="K14" s="86"/>
      <c r="L14" s="20"/>
      <c r="M14" s="45"/>
      <c r="N14" s="49"/>
      <c r="O14" s="50"/>
      <c r="P14" s="51"/>
      <c r="Q14" s="73"/>
      <c r="R14" s="87"/>
      <c r="S14" s="88"/>
    </row>
    <row r="15" ht="13.95" customHeight="1" spans="1:19">
      <c r="A15" s="84">
        <v>9</v>
      </c>
      <c r="B15" s="85"/>
      <c r="C15" s="20"/>
      <c r="D15" s="21"/>
      <c r="E15" s="86"/>
      <c r="F15" s="20"/>
      <c r="G15" s="21"/>
      <c r="H15" s="86"/>
      <c r="I15" s="20"/>
      <c r="J15" s="21"/>
      <c r="K15" s="86"/>
      <c r="L15" s="20"/>
      <c r="M15" s="45"/>
      <c r="N15" s="49"/>
      <c r="O15" s="50"/>
      <c r="P15" s="51"/>
      <c r="Q15" s="73"/>
      <c r="R15" s="87"/>
      <c r="S15" s="88"/>
    </row>
    <row r="16" ht="13.95" customHeight="1" spans="1:19">
      <c r="A16" s="84">
        <v>10</v>
      </c>
      <c r="B16" s="85"/>
      <c r="C16" s="20"/>
      <c r="D16" s="21"/>
      <c r="E16" s="86"/>
      <c r="F16" s="20"/>
      <c r="G16" s="21"/>
      <c r="H16" s="86"/>
      <c r="I16" s="20"/>
      <c r="J16" s="21"/>
      <c r="K16" s="86"/>
      <c r="L16" s="20"/>
      <c r="M16" s="45"/>
      <c r="N16" s="49"/>
      <c r="O16" s="50"/>
      <c r="P16" s="51"/>
      <c r="Q16" s="73"/>
      <c r="R16" s="87"/>
      <c r="S16" s="88"/>
    </row>
    <row r="17" ht="13.95" customHeight="1" spans="1:19">
      <c r="A17" s="84">
        <v>11</v>
      </c>
      <c r="B17" s="85"/>
      <c r="C17" s="20"/>
      <c r="D17" s="21"/>
      <c r="E17" s="86"/>
      <c r="F17" s="20"/>
      <c r="G17" s="21"/>
      <c r="H17" s="86"/>
      <c r="I17" s="20"/>
      <c r="J17" s="21"/>
      <c r="K17" s="86"/>
      <c r="L17" s="20"/>
      <c r="M17" s="45"/>
      <c r="N17" s="49"/>
      <c r="O17" s="50"/>
      <c r="P17" s="51"/>
      <c r="Q17" s="73"/>
      <c r="R17" s="87"/>
      <c r="S17" s="88"/>
    </row>
    <row r="18" ht="13.95" customHeight="1" spans="1:19">
      <c r="A18" s="84">
        <v>12</v>
      </c>
      <c r="B18" s="85"/>
      <c r="C18" s="20"/>
      <c r="D18" s="21"/>
      <c r="E18" s="86"/>
      <c r="F18" s="20"/>
      <c r="G18" s="21"/>
      <c r="H18" s="86"/>
      <c r="I18" s="20"/>
      <c r="J18" s="21"/>
      <c r="K18" s="86"/>
      <c r="L18" s="20"/>
      <c r="M18" s="45"/>
      <c r="N18" s="49"/>
      <c r="O18" s="50"/>
      <c r="P18" s="51"/>
      <c r="Q18" s="73"/>
      <c r="R18" s="87"/>
      <c r="S18" s="88"/>
    </row>
    <row r="19" ht="13.95" customHeight="1" spans="1:19">
      <c r="A19" s="84">
        <v>13</v>
      </c>
      <c r="B19" s="85"/>
      <c r="C19" s="20"/>
      <c r="D19" s="21"/>
      <c r="E19" s="86"/>
      <c r="F19" s="20"/>
      <c r="G19" s="21"/>
      <c r="H19" s="86"/>
      <c r="I19" s="20"/>
      <c r="J19" s="21"/>
      <c r="K19" s="86"/>
      <c r="L19" s="20"/>
      <c r="M19" s="45"/>
      <c r="N19" s="49"/>
      <c r="O19" s="50"/>
      <c r="P19" s="51"/>
      <c r="Q19" s="73"/>
      <c r="R19" s="87"/>
      <c r="S19" s="88"/>
    </row>
    <row r="20" ht="13.95" customHeight="1" spans="1:19">
      <c r="A20" s="84">
        <v>14</v>
      </c>
      <c r="B20" s="85"/>
      <c r="C20" s="20"/>
      <c r="D20" s="21"/>
      <c r="E20" s="86"/>
      <c r="F20" s="20"/>
      <c r="G20" s="21"/>
      <c r="H20" s="86"/>
      <c r="I20" s="20"/>
      <c r="J20" s="21"/>
      <c r="K20" s="86"/>
      <c r="L20" s="20"/>
      <c r="M20" s="45"/>
      <c r="N20" s="49"/>
      <c r="O20" s="50"/>
      <c r="P20" s="51"/>
      <c r="Q20" s="73"/>
      <c r="R20" s="87"/>
      <c r="S20" s="88"/>
    </row>
    <row r="21" ht="13.95" customHeight="1" spans="1:19">
      <c r="A21" s="84">
        <v>15</v>
      </c>
      <c r="B21" s="85"/>
      <c r="C21" s="20"/>
      <c r="D21" s="21"/>
      <c r="E21" s="86"/>
      <c r="F21" s="20"/>
      <c r="G21" s="21"/>
      <c r="H21" s="86"/>
      <c r="I21" s="20"/>
      <c r="J21" s="21"/>
      <c r="K21" s="86"/>
      <c r="L21" s="20"/>
      <c r="M21" s="45"/>
      <c r="N21" s="49"/>
      <c r="O21" s="50"/>
      <c r="P21" s="51"/>
      <c r="Q21" s="73"/>
      <c r="R21" s="87"/>
      <c r="S21" s="88"/>
    </row>
    <row r="22" ht="13.95" customHeight="1" spans="1:19">
      <c r="A22" s="84">
        <v>16</v>
      </c>
      <c r="B22" s="85"/>
      <c r="C22" s="20"/>
      <c r="D22" s="21"/>
      <c r="E22" s="86"/>
      <c r="F22" s="20"/>
      <c r="G22" s="21"/>
      <c r="H22" s="86"/>
      <c r="I22" s="20"/>
      <c r="J22" s="21"/>
      <c r="K22" s="86"/>
      <c r="L22" s="20"/>
      <c r="M22" s="45"/>
      <c r="N22" s="49"/>
      <c r="O22" s="50"/>
      <c r="P22" s="51"/>
      <c r="Q22" s="73"/>
      <c r="R22" s="87"/>
      <c r="S22" s="88"/>
    </row>
    <row r="23" ht="13.95" customHeight="1" spans="1:19">
      <c r="A23" s="84">
        <v>17</v>
      </c>
      <c r="B23" s="85"/>
      <c r="C23" s="20"/>
      <c r="D23" s="21"/>
      <c r="E23" s="86"/>
      <c r="F23" s="20"/>
      <c r="G23" s="21"/>
      <c r="H23" s="86"/>
      <c r="I23" s="20"/>
      <c r="J23" s="21"/>
      <c r="K23" s="86"/>
      <c r="L23" s="20"/>
      <c r="M23" s="45"/>
      <c r="N23" s="49"/>
      <c r="O23" s="50"/>
      <c r="P23" s="51"/>
      <c r="Q23" s="73"/>
      <c r="R23" s="87"/>
      <c r="S23" s="88"/>
    </row>
    <row r="24" ht="13.95" customHeight="1" spans="1:19">
      <c r="A24" s="84">
        <v>18</v>
      </c>
      <c r="B24" s="85"/>
      <c r="C24" s="20"/>
      <c r="D24" s="21"/>
      <c r="E24" s="86"/>
      <c r="F24" s="20"/>
      <c r="G24" s="21"/>
      <c r="H24" s="86"/>
      <c r="I24" s="20"/>
      <c r="J24" s="21"/>
      <c r="K24" s="86"/>
      <c r="L24" s="20"/>
      <c r="M24" s="45"/>
      <c r="N24" s="49"/>
      <c r="O24" s="50"/>
      <c r="P24" s="51"/>
      <c r="Q24" s="73"/>
      <c r="R24" s="87"/>
      <c r="S24" s="88"/>
    </row>
    <row r="25" ht="13.95" customHeight="1" spans="1:19">
      <c r="A25" s="84">
        <v>19</v>
      </c>
      <c r="B25" s="85"/>
      <c r="C25" s="20"/>
      <c r="D25" s="21"/>
      <c r="E25" s="86"/>
      <c r="F25" s="20"/>
      <c r="G25" s="21"/>
      <c r="H25" s="86"/>
      <c r="I25" s="20"/>
      <c r="J25" s="21"/>
      <c r="K25" s="86"/>
      <c r="L25" s="20"/>
      <c r="M25" s="45"/>
      <c r="N25" s="49"/>
      <c r="O25" s="50"/>
      <c r="P25" s="51"/>
      <c r="Q25" s="73"/>
      <c r="R25" s="87"/>
      <c r="S25" s="88"/>
    </row>
    <row r="26" ht="13.95" customHeight="1" spans="1:19">
      <c r="A26" s="84">
        <v>20</v>
      </c>
      <c r="B26" s="85"/>
      <c r="C26" s="20"/>
      <c r="D26" s="21"/>
      <c r="E26" s="86"/>
      <c r="F26" s="20"/>
      <c r="G26" s="21"/>
      <c r="H26" s="86"/>
      <c r="I26" s="20"/>
      <c r="J26" s="21"/>
      <c r="K26" s="86"/>
      <c r="L26" s="20"/>
      <c r="M26" s="45"/>
      <c r="N26" s="49"/>
      <c r="O26" s="50"/>
      <c r="P26" s="51"/>
      <c r="Q26" s="73"/>
      <c r="R26" s="87"/>
      <c r="S26" s="88"/>
    </row>
    <row r="27" ht="13.95" customHeight="1" spans="1:19">
      <c r="A27" s="84">
        <v>21</v>
      </c>
      <c r="B27" s="85"/>
      <c r="C27" s="20"/>
      <c r="D27" s="21"/>
      <c r="E27" s="86"/>
      <c r="F27" s="20"/>
      <c r="G27" s="21"/>
      <c r="H27" s="86"/>
      <c r="I27" s="20"/>
      <c r="J27" s="21"/>
      <c r="K27" s="86"/>
      <c r="L27" s="20"/>
      <c r="M27" s="45"/>
      <c r="N27" s="49"/>
      <c r="O27" s="50"/>
      <c r="P27" s="51"/>
      <c r="Q27" s="73"/>
      <c r="R27" s="87"/>
      <c r="S27" s="88"/>
    </row>
    <row r="28" ht="13.95" customHeight="1" spans="1:19">
      <c r="A28" s="84">
        <v>22</v>
      </c>
      <c r="B28" s="85"/>
      <c r="C28" s="20"/>
      <c r="D28" s="21"/>
      <c r="E28" s="86"/>
      <c r="F28" s="20"/>
      <c r="G28" s="21"/>
      <c r="H28" s="86"/>
      <c r="I28" s="20"/>
      <c r="J28" s="21"/>
      <c r="K28" s="86"/>
      <c r="L28" s="20"/>
      <c r="M28" s="45"/>
      <c r="N28" s="49"/>
      <c r="O28" s="50"/>
      <c r="P28" s="51"/>
      <c r="Q28" s="73"/>
      <c r="R28" s="87"/>
      <c r="S28" s="88"/>
    </row>
    <row r="29" ht="13.95" customHeight="1" spans="1:19">
      <c r="A29" s="84">
        <v>23</v>
      </c>
      <c r="B29" s="85"/>
      <c r="C29" s="20"/>
      <c r="D29" s="21"/>
      <c r="E29" s="86"/>
      <c r="F29" s="20"/>
      <c r="G29" s="21"/>
      <c r="H29" s="86"/>
      <c r="I29" s="20"/>
      <c r="J29" s="21"/>
      <c r="K29" s="86"/>
      <c r="L29" s="20"/>
      <c r="M29" s="45"/>
      <c r="N29" s="49"/>
      <c r="O29" s="50"/>
      <c r="P29" s="51"/>
      <c r="Q29" s="73"/>
      <c r="R29" s="87"/>
      <c r="S29" s="88"/>
    </row>
    <row r="30" ht="13.95" customHeight="1" spans="1:19">
      <c r="A30" s="84">
        <v>24</v>
      </c>
      <c r="B30" s="85"/>
      <c r="C30" s="20"/>
      <c r="D30" s="21"/>
      <c r="E30" s="86"/>
      <c r="F30" s="20"/>
      <c r="G30" s="21"/>
      <c r="H30" s="86"/>
      <c r="I30" s="20"/>
      <c r="J30" s="21"/>
      <c r="K30" s="86"/>
      <c r="L30" s="20"/>
      <c r="M30" s="45"/>
      <c r="N30" s="49"/>
      <c r="O30" s="50"/>
      <c r="P30" s="51"/>
      <c r="Q30" s="73"/>
      <c r="R30" s="87"/>
      <c r="S30" s="88"/>
    </row>
    <row r="31" ht="13.95" customHeight="1" spans="1:19">
      <c r="A31" s="84">
        <v>25</v>
      </c>
      <c r="B31" s="85"/>
      <c r="C31" s="20"/>
      <c r="D31" s="21"/>
      <c r="E31" s="86"/>
      <c r="F31" s="20"/>
      <c r="G31" s="21"/>
      <c r="H31" s="86"/>
      <c r="I31" s="20"/>
      <c r="J31" s="21"/>
      <c r="K31" s="86"/>
      <c r="L31" s="20"/>
      <c r="M31" s="45"/>
      <c r="N31" s="49"/>
      <c r="O31" s="50"/>
      <c r="P31" s="51"/>
      <c r="Q31" s="73"/>
      <c r="R31" s="87"/>
      <c r="S31" s="88"/>
    </row>
    <row r="32" ht="13.95" customHeight="1" spans="1:19">
      <c r="A32" s="84">
        <v>26</v>
      </c>
      <c r="B32" s="85"/>
      <c r="C32" s="20"/>
      <c r="D32" s="21"/>
      <c r="E32" s="86"/>
      <c r="F32" s="20"/>
      <c r="G32" s="21"/>
      <c r="H32" s="86"/>
      <c r="I32" s="20"/>
      <c r="J32" s="21"/>
      <c r="K32" s="86"/>
      <c r="L32" s="20"/>
      <c r="M32" s="45"/>
      <c r="N32" s="49"/>
      <c r="O32" s="50"/>
      <c r="P32" s="51"/>
      <c r="Q32" s="73"/>
      <c r="R32" s="87"/>
      <c r="S32" s="88"/>
    </row>
    <row r="33" ht="13.95" customHeight="1" spans="1:19">
      <c r="A33" s="84">
        <v>27</v>
      </c>
      <c r="B33" s="85"/>
      <c r="C33" s="20"/>
      <c r="D33" s="21"/>
      <c r="E33" s="86"/>
      <c r="F33" s="20"/>
      <c r="G33" s="21"/>
      <c r="H33" s="86"/>
      <c r="I33" s="20"/>
      <c r="J33" s="21"/>
      <c r="K33" s="86"/>
      <c r="L33" s="20"/>
      <c r="M33" s="45"/>
      <c r="N33" s="49"/>
      <c r="O33" s="50"/>
      <c r="P33" s="51"/>
      <c r="Q33" s="73"/>
      <c r="R33" s="87"/>
      <c r="S33" s="88"/>
    </row>
    <row r="34" ht="13.95" customHeight="1" spans="1:19">
      <c r="A34" s="84">
        <v>28</v>
      </c>
      <c r="B34" s="85"/>
      <c r="C34" s="20"/>
      <c r="D34" s="21"/>
      <c r="E34" s="86"/>
      <c r="F34" s="20"/>
      <c r="G34" s="21"/>
      <c r="H34" s="86"/>
      <c r="I34" s="20"/>
      <c r="J34" s="21"/>
      <c r="K34" s="86"/>
      <c r="L34" s="20"/>
      <c r="M34" s="45"/>
      <c r="N34" s="49"/>
      <c r="O34" s="50"/>
      <c r="P34" s="51"/>
      <c r="Q34" s="73"/>
      <c r="R34" s="87"/>
      <c r="S34" s="88"/>
    </row>
    <row r="35" ht="13.95" customHeight="1" spans="1:19">
      <c r="A35" s="84">
        <v>29</v>
      </c>
      <c r="B35" s="85"/>
      <c r="C35" s="20"/>
      <c r="D35" s="21"/>
      <c r="E35" s="86"/>
      <c r="F35" s="20"/>
      <c r="G35" s="21"/>
      <c r="H35" s="86"/>
      <c r="I35" s="20"/>
      <c r="J35" s="21"/>
      <c r="K35" s="86"/>
      <c r="L35" s="20"/>
      <c r="M35" s="45"/>
      <c r="N35" s="49"/>
      <c r="O35" s="50"/>
      <c r="P35" s="51"/>
      <c r="Q35" s="73"/>
      <c r="R35" s="87"/>
      <c r="S35" s="88"/>
    </row>
    <row r="36" ht="13.95" customHeight="1" spans="1:20">
      <c r="A36" s="84">
        <v>30</v>
      </c>
      <c r="B36" s="85"/>
      <c r="C36" s="20"/>
      <c r="D36" s="21"/>
      <c r="E36" s="86"/>
      <c r="F36" s="20"/>
      <c r="G36" s="21"/>
      <c r="H36" s="86"/>
      <c r="I36" s="20"/>
      <c r="J36" s="21"/>
      <c r="K36" s="86"/>
      <c r="L36" s="20"/>
      <c r="M36" s="45"/>
      <c r="N36" s="49"/>
      <c r="O36" s="50"/>
      <c r="P36" s="51"/>
      <c r="Q36" s="73"/>
      <c r="R36" s="87"/>
      <c r="S36" s="88"/>
      <c r="T36" s="89"/>
    </row>
    <row r="37" ht="13.95" customHeight="1" spans="1:19">
      <c r="A37" s="84">
        <v>31</v>
      </c>
      <c r="B37" s="85"/>
      <c r="C37" s="20"/>
      <c r="D37" s="21"/>
      <c r="E37" s="86"/>
      <c r="F37" s="20"/>
      <c r="G37" s="21"/>
      <c r="H37" s="86"/>
      <c r="I37" s="20"/>
      <c r="J37" s="21"/>
      <c r="K37" s="86"/>
      <c r="L37" s="20"/>
      <c r="M37" s="45"/>
      <c r="N37" s="49"/>
      <c r="O37" s="50"/>
      <c r="P37" s="51"/>
      <c r="Q37" s="73"/>
      <c r="R37" s="87"/>
      <c r="S37" s="88"/>
    </row>
    <row r="38" customHeight="1" spans="1:19">
      <c r="A38" s="26" t="s">
        <v>50</v>
      </c>
      <c r="B38" s="27"/>
      <c r="C38" s="27">
        <f>IFERROR(C6+D38,"")</f>
        <v>0</v>
      </c>
      <c r="D38" s="28">
        <f>IF($B$7="","",SUM(D7:D37))</f>
        <v>-57.2787388694838</v>
      </c>
      <c r="E38" s="27"/>
      <c r="F38" s="27">
        <f>IFERROR(F6+G38,"")</f>
        <v>0</v>
      </c>
      <c r="G38" s="28">
        <f>IF($B$7="","",SUM(G7:G37))</f>
        <v>-40.2212155034059</v>
      </c>
      <c r="H38" s="27"/>
      <c r="I38" s="27">
        <f>IFERROR(I6+J38,"")</f>
        <v>0</v>
      </c>
      <c r="J38" s="28">
        <f>IF($B$7="","",SUM(J7:J37))</f>
        <v>-63.8071693215579</v>
      </c>
      <c r="K38" s="27"/>
      <c r="L38" s="27">
        <f>IFERROR(L6+M38,"")</f>
        <v>0</v>
      </c>
      <c r="M38" s="28">
        <f>IF($B$7="","",SUM(M7:M37))</f>
        <v>-88.6138102261509</v>
      </c>
      <c r="N38" s="28">
        <f>SUM(N7:N37)</f>
        <v>0</v>
      </c>
      <c r="O38" s="28">
        <f>IF($B$7="","",SUM(O7:O37))</f>
        <v>0</v>
      </c>
      <c r="P38" s="52">
        <f>IF(B7="","",SUM(P7:P37))</f>
        <v>-249.920933920599</v>
      </c>
      <c r="Q38" s="52" t="str">
        <f>IF(B8="","",SUM(Q7:Q37))</f>
        <v/>
      </c>
      <c r="R38" s="76">
        <f>SUM(R7:R37)</f>
        <v>0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0</v>
      </c>
      <c r="P39" s="54" t="s">
        <v>7</v>
      </c>
      <c r="Q39" s="53" t="str">
        <f>IFERROR(Q38*1000/0.505,"")</f>
        <v/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0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0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0</v>
      </c>
      <c r="I41" s="58" t="s">
        <v>8</v>
      </c>
      <c r="J41" s="58">
        <f>IFERROR(H41*1000/0.505,"")</f>
        <v>0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24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8:R37">
    <cfRule type="cellIs" dxfId="1" priority="6" operator="equal">
      <formula>""</formula>
    </cfRule>
    <cfRule type="cellIs" dxfId="0" priority="7" operator="lessThan">
      <formula>23.98</formula>
    </cfRule>
  </conditionalFormatting>
  <pageMargins left="0.7" right="0.7" top="0.75" bottom="0.75" header="0.3" footer="0.3"/>
  <pageSetup paperSize="1" scale="64" orientation="landscape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1"/>
  <sheetViews>
    <sheetView showGridLines="0" zoomScale="80" zoomScaleNormal="80" workbookViewId="0">
      <pane xSplit="1" ySplit="5" topLeftCell="B6" activePane="bottomRight" state="frozen"/>
      <selection/>
      <selection pane="topRight"/>
      <selection pane="bottomLeft"/>
      <selection pane="bottomRight" activeCell="S7" sqref="B7:S7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[1]SUMMARY!$K$14</f>
        <v>1.35306150878641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+OCT!C38</f>
        <v>0</v>
      </c>
      <c r="D6" s="21"/>
      <c r="E6" s="22"/>
      <c r="F6" s="20">
        <f>+OCT!F38</f>
        <v>0</v>
      </c>
      <c r="G6" s="21"/>
      <c r="H6" s="22"/>
      <c r="I6" s="20">
        <f>+OCT!I38</f>
        <v>0</v>
      </c>
      <c r="J6" s="21"/>
      <c r="K6" s="22"/>
      <c r="L6" s="20">
        <f>+OCT!L38</f>
        <v>0</v>
      </c>
      <c r="M6" s="45"/>
      <c r="N6" s="46"/>
      <c r="O6" s="47"/>
      <c r="P6" s="48"/>
      <c r="Q6" s="70"/>
      <c r="R6" s="71"/>
      <c r="S6" s="72"/>
    </row>
    <row r="7" ht="13.95" customHeight="1" spans="1:19">
      <c r="A7" s="84">
        <v>1</v>
      </c>
      <c r="B7" s="24">
        <f>LOOKUP(A7+1100,'[2]DCS Data'!$A:$A,'[2]DCS Data'!$E:$E)</f>
        <v>0</v>
      </c>
      <c r="C7" s="20">
        <f t="shared" ref="C7" si="0">IF(B7="","",$A$3*PI()/4*(157.5*2.54)^2*B7*2.54/1000000)</f>
        <v>0</v>
      </c>
      <c r="D7" s="21">
        <f>IF(C7="","",C7-C6)</f>
        <v>0</v>
      </c>
      <c r="E7" s="25">
        <f>LOOKUP(A7+1100,'[2]DCS Data'!$A:$A,'[2]DCS Data'!$F:$F)</f>
        <v>0</v>
      </c>
      <c r="F7" s="20">
        <f t="shared" ref="F7" si="1">IF(E7="","",$A$3*PI()/4*(157.5*2.54)^2*E7*2.54/1000000)</f>
        <v>0</v>
      </c>
      <c r="G7" s="21">
        <f>IF(F7="","",F7-F6)</f>
        <v>0</v>
      </c>
      <c r="H7" s="25">
        <f>LOOKUP(A7+1100,'[2]DCS Data'!$A:$A,'[2]DCS Data'!$G:$G)</f>
        <v>0</v>
      </c>
      <c r="I7" s="20">
        <f t="shared" ref="I7" si="2">IF(H7="","",$A$3*PI()/4*(186*2.54)^2*H7*2.54/1000000)</f>
        <v>0</v>
      </c>
      <c r="J7" s="21">
        <f>IF(I7="","",I7-I6)</f>
        <v>0</v>
      </c>
      <c r="K7" s="25">
        <f>LOOKUP(A7+1100,'[2]DCS Data'!$A:$A,'[2]DCS Data'!$H:$H)</f>
        <v>0</v>
      </c>
      <c r="L7" s="20">
        <f t="shared" ref="L7" si="3">IF(K7="","",$A$3*PI()/4*(186*2.54)^2*K7*2.54/1000000)</f>
        <v>0</v>
      </c>
      <c r="M7" s="45">
        <f>IF(L7="","",L7-L6)</f>
        <v>0</v>
      </c>
      <c r="N7" s="49">
        <f>IF(K7="","",LOOKUP(A7+1100,[3]SBS!$A:$A,[3]SBS!$C:$C))</f>
        <v>0</v>
      </c>
      <c r="O7" s="50">
        <f>IF(N7="","",N7*$H$3)</f>
        <v>0</v>
      </c>
      <c r="P7" s="51">
        <f>IFERROR(D7+G7+J7+M7+N7,0)</f>
        <v>0</v>
      </c>
      <c r="Q7" s="73">
        <f>IF(P7="","",P7*$H$3)</f>
        <v>0</v>
      </c>
      <c r="R7" s="74">
        <f>LOOKUP(A7+1100,'[2]DCS Data'!$A:$A,'[2]DCS Data'!$K:$K)</f>
        <v>0</v>
      </c>
      <c r="S7" s="75">
        <f>IFERROR(LOOKUP(A7+1100,'[2]DCS Data'!$A:$A,'[2]DCS Data'!$J:$J)*3785.4*0.993*$A$3/1000000,0)</f>
        <v>0</v>
      </c>
    </row>
    <row r="8" ht="13.95" customHeight="1" spans="1:19">
      <c r="A8" s="23">
        <v>2</v>
      </c>
      <c r="B8" s="85"/>
      <c r="C8" s="20"/>
      <c r="D8" s="21"/>
      <c r="E8" s="86"/>
      <c r="F8" s="20"/>
      <c r="G8" s="21"/>
      <c r="H8" s="86"/>
      <c r="I8" s="20"/>
      <c r="J8" s="21"/>
      <c r="K8" s="86"/>
      <c r="L8" s="20"/>
      <c r="M8" s="45"/>
      <c r="N8" s="49"/>
      <c r="O8" s="50"/>
      <c r="P8" s="51"/>
      <c r="Q8" s="73"/>
      <c r="R8" s="87"/>
      <c r="S8" s="88"/>
    </row>
    <row r="9" ht="13.95" customHeight="1" spans="1:19">
      <c r="A9" s="23">
        <v>3</v>
      </c>
      <c r="B9" s="85"/>
      <c r="C9" s="20"/>
      <c r="D9" s="21"/>
      <c r="E9" s="86"/>
      <c r="F9" s="20"/>
      <c r="G9" s="21"/>
      <c r="H9" s="86"/>
      <c r="I9" s="20"/>
      <c r="J9" s="21"/>
      <c r="K9" s="86"/>
      <c r="L9" s="20"/>
      <c r="M9" s="45"/>
      <c r="N9" s="49"/>
      <c r="O9" s="50"/>
      <c r="P9" s="51"/>
      <c r="Q9" s="73"/>
      <c r="R9" s="87"/>
      <c r="S9" s="88"/>
    </row>
    <row r="10" ht="13.95" customHeight="1" spans="1:19">
      <c r="A10" s="23">
        <v>4</v>
      </c>
      <c r="B10" s="85"/>
      <c r="C10" s="20"/>
      <c r="D10" s="21"/>
      <c r="E10" s="86"/>
      <c r="F10" s="20"/>
      <c r="G10" s="21"/>
      <c r="H10" s="86"/>
      <c r="I10" s="20"/>
      <c r="J10" s="21"/>
      <c r="K10" s="86"/>
      <c r="L10" s="20"/>
      <c r="M10" s="45"/>
      <c r="N10" s="49"/>
      <c r="O10" s="50"/>
      <c r="P10" s="51"/>
      <c r="Q10" s="73"/>
      <c r="R10" s="87"/>
      <c r="S10" s="88"/>
    </row>
    <row r="11" ht="13.95" customHeight="1" spans="1:19">
      <c r="A11" s="23">
        <v>5</v>
      </c>
      <c r="B11" s="85"/>
      <c r="C11" s="20"/>
      <c r="D11" s="21"/>
      <c r="E11" s="86"/>
      <c r="F11" s="20"/>
      <c r="G11" s="21"/>
      <c r="H11" s="86"/>
      <c r="I11" s="20"/>
      <c r="J11" s="21"/>
      <c r="K11" s="86"/>
      <c r="L11" s="20"/>
      <c r="M11" s="45"/>
      <c r="N11" s="49"/>
      <c r="O11" s="50"/>
      <c r="P11" s="51"/>
      <c r="Q11" s="73"/>
      <c r="R11" s="87"/>
      <c r="S11" s="88"/>
    </row>
    <row r="12" ht="13.95" customHeight="1" spans="1:19">
      <c r="A12" s="23">
        <v>6</v>
      </c>
      <c r="B12" s="85"/>
      <c r="C12" s="20"/>
      <c r="D12" s="21"/>
      <c r="E12" s="86"/>
      <c r="F12" s="20"/>
      <c r="G12" s="21"/>
      <c r="H12" s="86"/>
      <c r="I12" s="20"/>
      <c r="J12" s="21"/>
      <c r="K12" s="86"/>
      <c r="L12" s="20"/>
      <c r="M12" s="45"/>
      <c r="N12" s="49"/>
      <c r="O12" s="50"/>
      <c r="P12" s="51"/>
      <c r="Q12" s="73"/>
      <c r="R12" s="87"/>
      <c r="S12" s="88"/>
    </row>
    <row r="13" ht="13.95" customHeight="1" spans="1:19">
      <c r="A13" s="23">
        <v>7</v>
      </c>
      <c r="B13" s="85"/>
      <c r="C13" s="20"/>
      <c r="D13" s="21"/>
      <c r="E13" s="86"/>
      <c r="F13" s="20"/>
      <c r="G13" s="21"/>
      <c r="H13" s="86"/>
      <c r="I13" s="20"/>
      <c r="J13" s="21"/>
      <c r="K13" s="86"/>
      <c r="L13" s="20"/>
      <c r="M13" s="45"/>
      <c r="N13" s="49"/>
      <c r="O13" s="50"/>
      <c r="P13" s="51"/>
      <c r="Q13" s="73"/>
      <c r="R13" s="87"/>
      <c r="S13" s="88"/>
    </row>
    <row r="14" ht="13.95" customHeight="1" spans="1:19">
      <c r="A14" s="23">
        <v>8</v>
      </c>
      <c r="B14" s="85"/>
      <c r="C14" s="20"/>
      <c r="D14" s="21"/>
      <c r="E14" s="86"/>
      <c r="F14" s="20"/>
      <c r="G14" s="21"/>
      <c r="H14" s="86"/>
      <c r="I14" s="20"/>
      <c r="J14" s="21"/>
      <c r="K14" s="86"/>
      <c r="L14" s="20"/>
      <c r="M14" s="45"/>
      <c r="N14" s="49"/>
      <c r="O14" s="50"/>
      <c r="P14" s="51"/>
      <c r="Q14" s="73"/>
      <c r="R14" s="87"/>
      <c r="S14" s="88"/>
    </row>
    <row r="15" ht="13.95" customHeight="1" spans="1:19">
      <c r="A15" s="23">
        <v>9</v>
      </c>
      <c r="B15" s="85"/>
      <c r="C15" s="20"/>
      <c r="D15" s="21"/>
      <c r="E15" s="86"/>
      <c r="F15" s="20"/>
      <c r="G15" s="21"/>
      <c r="H15" s="86"/>
      <c r="I15" s="20"/>
      <c r="J15" s="21"/>
      <c r="K15" s="86"/>
      <c r="L15" s="20"/>
      <c r="M15" s="45"/>
      <c r="N15" s="49"/>
      <c r="O15" s="50"/>
      <c r="P15" s="51"/>
      <c r="Q15" s="73"/>
      <c r="R15" s="87"/>
      <c r="S15" s="88"/>
    </row>
    <row r="16" ht="13.95" customHeight="1" spans="1:19">
      <c r="A16" s="23">
        <v>10</v>
      </c>
      <c r="B16" s="85"/>
      <c r="C16" s="20"/>
      <c r="D16" s="21"/>
      <c r="E16" s="86"/>
      <c r="F16" s="20"/>
      <c r="G16" s="21"/>
      <c r="H16" s="86"/>
      <c r="I16" s="20"/>
      <c r="J16" s="21"/>
      <c r="K16" s="86"/>
      <c r="L16" s="20"/>
      <c r="M16" s="45"/>
      <c r="N16" s="49"/>
      <c r="O16" s="50"/>
      <c r="P16" s="51"/>
      <c r="Q16" s="73"/>
      <c r="R16" s="87"/>
      <c r="S16" s="88"/>
    </row>
    <row r="17" ht="13.95" customHeight="1" spans="1:19">
      <c r="A17" s="23">
        <v>11</v>
      </c>
      <c r="B17" s="85"/>
      <c r="C17" s="20"/>
      <c r="D17" s="21"/>
      <c r="E17" s="86"/>
      <c r="F17" s="20"/>
      <c r="G17" s="21"/>
      <c r="H17" s="86"/>
      <c r="I17" s="20"/>
      <c r="J17" s="21"/>
      <c r="K17" s="86"/>
      <c r="L17" s="20"/>
      <c r="M17" s="45"/>
      <c r="N17" s="49"/>
      <c r="O17" s="50"/>
      <c r="P17" s="51"/>
      <c r="Q17" s="73"/>
      <c r="R17" s="87"/>
      <c r="S17" s="88"/>
    </row>
    <row r="18" ht="13.95" customHeight="1" spans="1:19">
      <c r="A18" s="23">
        <v>12</v>
      </c>
      <c r="B18" s="85"/>
      <c r="C18" s="20"/>
      <c r="D18" s="21"/>
      <c r="E18" s="86"/>
      <c r="F18" s="20"/>
      <c r="G18" s="21"/>
      <c r="H18" s="86"/>
      <c r="I18" s="20"/>
      <c r="J18" s="21"/>
      <c r="K18" s="86"/>
      <c r="L18" s="20"/>
      <c r="M18" s="45"/>
      <c r="N18" s="49"/>
      <c r="O18" s="50"/>
      <c r="P18" s="51"/>
      <c r="Q18" s="73"/>
      <c r="R18" s="87"/>
      <c r="S18" s="88"/>
    </row>
    <row r="19" ht="13.95" customHeight="1" spans="1:19">
      <c r="A19" s="23">
        <v>13</v>
      </c>
      <c r="B19" s="85"/>
      <c r="C19" s="20"/>
      <c r="D19" s="21"/>
      <c r="E19" s="86"/>
      <c r="F19" s="20"/>
      <c r="G19" s="21"/>
      <c r="H19" s="86"/>
      <c r="I19" s="20"/>
      <c r="J19" s="21"/>
      <c r="K19" s="86"/>
      <c r="L19" s="20"/>
      <c r="M19" s="45"/>
      <c r="N19" s="49"/>
      <c r="O19" s="50"/>
      <c r="P19" s="51"/>
      <c r="Q19" s="73"/>
      <c r="R19" s="87"/>
      <c r="S19" s="88"/>
    </row>
    <row r="20" ht="13.95" customHeight="1" spans="1:19">
      <c r="A20" s="23">
        <v>14</v>
      </c>
      <c r="B20" s="85"/>
      <c r="C20" s="20"/>
      <c r="D20" s="21"/>
      <c r="E20" s="86"/>
      <c r="F20" s="20"/>
      <c r="G20" s="21"/>
      <c r="H20" s="86"/>
      <c r="I20" s="20"/>
      <c r="J20" s="21"/>
      <c r="K20" s="86"/>
      <c r="L20" s="20"/>
      <c r="M20" s="45"/>
      <c r="N20" s="49"/>
      <c r="O20" s="50"/>
      <c r="P20" s="51"/>
      <c r="Q20" s="73"/>
      <c r="R20" s="87"/>
      <c r="S20" s="88"/>
    </row>
    <row r="21" ht="13.95" customHeight="1" spans="1:19">
      <c r="A21" s="23">
        <v>15</v>
      </c>
      <c r="B21" s="85"/>
      <c r="C21" s="20"/>
      <c r="D21" s="21"/>
      <c r="E21" s="86"/>
      <c r="F21" s="20"/>
      <c r="G21" s="21"/>
      <c r="H21" s="86"/>
      <c r="I21" s="20"/>
      <c r="J21" s="21"/>
      <c r="K21" s="86"/>
      <c r="L21" s="20"/>
      <c r="M21" s="45"/>
      <c r="N21" s="49"/>
      <c r="O21" s="50"/>
      <c r="P21" s="51"/>
      <c r="Q21" s="73"/>
      <c r="R21" s="87"/>
      <c r="S21" s="88"/>
    </row>
    <row r="22" ht="13.95" customHeight="1" spans="1:19">
      <c r="A22" s="23">
        <v>16</v>
      </c>
      <c r="B22" s="85"/>
      <c r="C22" s="20"/>
      <c r="D22" s="21"/>
      <c r="E22" s="86"/>
      <c r="F22" s="20"/>
      <c r="G22" s="21"/>
      <c r="H22" s="86"/>
      <c r="I22" s="20"/>
      <c r="J22" s="21"/>
      <c r="K22" s="86"/>
      <c r="L22" s="20"/>
      <c r="M22" s="45"/>
      <c r="N22" s="49"/>
      <c r="O22" s="50"/>
      <c r="P22" s="51"/>
      <c r="Q22" s="73"/>
      <c r="R22" s="87"/>
      <c r="S22" s="88"/>
    </row>
    <row r="23" ht="13.95" customHeight="1" spans="1:19">
      <c r="A23" s="23">
        <v>17</v>
      </c>
      <c r="B23" s="85"/>
      <c r="C23" s="20"/>
      <c r="D23" s="21"/>
      <c r="E23" s="86"/>
      <c r="F23" s="20"/>
      <c r="G23" s="21"/>
      <c r="H23" s="86"/>
      <c r="I23" s="20"/>
      <c r="J23" s="21"/>
      <c r="K23" s="86"/>
      <c r="L23" s="20"/>
      <c r="M23" s="45"/>
      <c r="N23" s="49"/>
      <c r="O23" s="50"/>
      <c r="P23" s="51"/>
      <c r="Q23" s="73"/>
      <c r="R23" s="87"/>
      <c r="S23" s="88"/>
    </row>
    <row r="24" ht="13.95" customHeight="1" spans="1:19">
      <c r="A24" s="23">
        <v>18</v>
      </c>
      <c r="B24" s="85"/>
      <c r="C24" s="20"/>
      <c r="D24" s="21"/>
      <c r="E24" s="86"/>
      <c r="F24" s="20"/>
      <c r="G24" s="21"/>
      <c r="H24" s="86"/>
      <c r="I24" s="20"/>
      <c r="J24" s="21"/>
      <c r="K24" s="86"/>
      <c r="L24" s="20"/>
      <c r="M24" s="45"/>
      <c r="N24" s="49"/>
      <c r="O24" s="50"/>
      <c r="P24" s="51"/>
      <c r="Q24" s="73"/>
      <c r="R24" s="87"/>
      <c r="S24" s="88"/>
    </row>
    <row r="25" ht="13.95" customHeight="1" spans="1:19">
      <c r="A25" s="23">
        <v>19</v>
      </c>
      <c r="B25" s="85"/>
      <c r="C25" s="20"/>
      <c r="D25" s="21"/>
      <c r="E25" s="86"/>
      <c r="F25" s="20"/>
      <c r="G25" s="21"/>
      <c r="H25" s="86"/>
      <c r="I25" s="20"/>
      <c r="J25" s="21"/>
      <c r="K25" s="86"/>
      <c r="L25" s="20"/>
      <c r="M25" s="45"/>
      <c r="N25" s="49"/>
      <c r="O25" s="50"/>
      <c r="P25" s="51"/>
      <c r="Q25" s="73"/>
      <c r="R25" s="87"/>
      <c r="S25" s="88"/>
    </row>
    <row r="26" ht="13.95" customHeight="1" spans="1:19">
      <c r="A26" s="23">
        <v>20</v>
      </c>
      <c r="B26" s="85"/>
      <c r="C26" s="20"/>
      <c r="D26" s="21"/>
      <c r="E26" s="86"/>
      <c r="F26" s="20"/>
      <c r="G26" s="21"/>
      <c r="H26" s="86"/>
      <c r="I26" s="20"/>
      <c r="J26" s="21"/>
      <c r="K26" s="86"/>
      <c r="L26" s="20"/>
      <c r="M26" s="45"/>
      <c r="N26" s="49"/>
      <c r="O26" s="50"/>
      <c r="P26" s="51"/>
      <c r="Q26" s="73"/>
      <c r="R26" s="87"/>
      <c r="S26" s="88"/>
    </row>
    <row r="27" ht="13.95" customHeight="1" spans="1:19">
      <c r="A27" s="23">
        <v>21</v>
      </c>
      <c r="B27" s="85"/>
      <c r="C27" s="20"/>
      <c r="D27" s="21"/>
      <c r="E27" s="86"/>
      <c r="F27" s="20"/>
      <c r="G27" s="21"/>
      <c r="H27" s="86"/>
      <c r="I27" s="20"/>
      <c r="J27" s="21"/>
      <c r="K27" s="86"/>
      <c r="L27" s="20"/>
      <c r="M27" s="45"/>
      <c r="N27" s="49"/>
      <c r="O27" s="50"/>
      <c r="P27" s="51"/>
      <c r="Q27" s="73"/>
      <c r="R27" s="87"/>
      <c r="S27" s="88"/>
    </row>
    <row r="28" ht="13.95" customHeight="1" spans="1:19">
      <c r="A28" s="23">
        <v>22</v>
      </c>
      <c r="B28" s="85"/>
      <c r="C28" s="20"/>
      <c r="D28" s="21"/>
      <c r="E28" s="86"/>
      <c r="F28" s="20"/>
      <c r="G28" s="21"/>
      <c r="H28" s="86"/>
      <c r="I28" s="20"/>
      <c r="J28" s="21"/>
      <c r="K28" s="86"/>
      <c r="L28" s="20"/>
      <c r="M28" s="45"/>
      <c r="N28" s="49"/>
      <c r="O28" s="50"/>
      <c r="P28" s="51"/>
      <c r="Q28" s="73"/>
      <c r="R28" s="87"/>
      <c r="S28" s="88"/>
    </row>
    <row r="29" ht="13.95" customHeight="1" spans="1:19">
      <c r="A29" s="23">
        <v>23</v>
      </c>
      <c r="B29" s="85"/>
      <c r="C29" s="20"/>
      <c r="D29" s="21"/>
      <c r="E29" s="86"/>
      <c r="F29" s="20"/>
      <c r="G29" s="21"/>
      <c r="H29" s="86"/>
      <c r="I29" s="20"/>
      <c r="J29" s="21"/>
      <c r="K29" s="86"/>
      <c r="L29" s="20"/>
      <c r="M29" s="45"/>
      <c r="N29" s="49"/>
      <c r="O29" s="50"/>
      <c r="P29" s="51"/>
      <c r="Q29" s="73"/>
      <c r="R29" s="87"/>
      <c r="S29" s="88"/>
    </row>
    <row r="30" ht="13.95" customHeight="1" spans="1:19">
      <c r="A30" s="23">
        <v>24</v>
      </c>
      <c r="B30" s="85"/>
      <c r="C30" s="20"/>
      <c r="D30" s="21"/>
      <c r="E30" s="86"/>
      <c r="F30" s="20"/>
      <c r="G30" s="21"/>
      <c r="H30" s="86"/>
      <c r="I30" s="20"/>
      <c r="J30" s="21"/>
      <c r="K30" s="86"/>
      <c r="L30" s="20"/>
      <c r="M30" s="45"/>
      <c r="N30" s="49"/>
      <c r="O30" s="50"/>
      <c r="P30" s="51"/>
      <c r="Q30" s="73"/>
      <c r="R30" s="87"/>
      <c r="S30" s="88"/>
    </row>
    <row r="31" ht="13.95" customHeight="1" spans="1:19">
      <c r="A31" s="23">
        <v>25</v>
      </c>
      <c r="B31" s="85"/>
      <c r="C31" s="20"/>
      <c r="D31" s="21"/>
      <c r="E31" s="86"/>
      <c r="F31" s="20"/>
      <c r="G31" s="21"/>
      <c r="H31" s="86"/>
      <c r="I31" s="20"/>
      <c r="J31" s="21"/>
      <c r="K31" s="86"/>
      <c r="L31" s="20"/>
      <c r="M31" s="45"/>
      <c r="N31" s="49"/>
      <c r="O31" s="50"/>
      <c r="P31" s="51"/>
      <c r="Q31" s="73"/>
      <c r="R31" s="87"/>
      <c r="S31" s="88"/>
    </row>
    <row r="32" ht="13.95" customHeight="1" spans="1:19">
      <c r="A32" s="23">
        <v>26</v>
      </c>
      <c r="B32" s="85"/>
      <c r="C32" s="20"/>
      <c r="D32" s="21"/>
      <c r="E32" s="86"/>
      <c r="F32" s="20"/>
      <c r="G32" s="21"/>
      <c r="H32" s="86"/>
      <c r="I32" s="20"/>
      <c r="J32" s="21"/>
      <c r="K32" s="86"/>
      <c r="L32" s="20"/>
      <c r="M32" s="45"/>
      <c r="N32" s="49"/>
      <c r="O32" s="50"/>
      <c r="P32" s="51"/>
      <c r="Q32" s="73"/>
      <c r="R32" s="87"/>
      <c r="S32" s="88"/>
    </row>
    <row r="33" ht="13.95" customHeight="1" spans="1:19">
      <c r="A33" s="23">
        <v>27</v>
      </c>
      <c r="B33" s="85"/>
      <c r="C33" s="20"/>
      <c r="D33" s="21"/>
      <c r="E33" s="86"/>
      <c r="F33" s="20"/>
      <c r="G33" s="21"/>
      <c r="H33" s="86"/>
      <c r="I33" s="20"/>
      <c r="J33" s="21"/>
      <c r="K33" s="86"/>
      <c r="L33" s="20"/>
      <c r="M33" s="45"/>
      <c r="N33" s="49"/>
      <c r="O33" s="50"/>
      <c r="P33" s="51"/>
      <c r="Q33" s="73"/>
      <c r="R33" s="87"/>
      <c r="S33" s="88"/>
    </row>
    <row r="34" ht="13.95" customHeight="1" spans="1:19">
      <c r="A34" s="23">
        <v>28</v>
      </c>
      <c r="B34" s="85"/>
      <c r="C34" s="20"/>
      <c r="D34" s="21"/>
      <c r="E34" s="86"/>
      <c r="F34" s="20"/>
      <c r="G34" s="21"/>
      <c r="H34" s="86"/>
      <c r="I34" s="20"/>
      <c r="J34" s="21"/>
      <c r="K34" s="86"/>
      <c r="L34" s="20"/>
      <c r="M34" s="45"/>
      <c r="N34" s="49"/>
      <c r="O34" s="50"/>
      <c r="P34" s="51"/>
      <c r="Q34" s="73"/>
      <c r="R34" s="87"/>
      <c r="S34" s="88"/>
    </row>
    <row r="35" ht="13.95" customHeight="1" spans="1:19">
      <c r="A35" s="23">
        <v>29</v>
      </c>
      <c r="B35" s="85"/>
      <c r="C35" s="20"/>
      <c r="D35" s="21"/>
      <c r="E35" s="86"/>
      <c r="F35" s="20"/>
      <c r="G35" s="21"/>
      <c r="H35" s="86"/>
      <c r="I35" s="20"/>
      <c r="J35" s="21"/>
      <c r="K35" s="86"/>
      <c r="L35" s="20"/>
      <c r="M35" s="45"/>
      <c r="N35" s="49"/>
      <c r="O35" s="50"/>
      <c r="P35" s="51"/>
      <c r="Q35" s="73"/>
      <c r="R35" s="87"/>
      <c r="S35" s="88"/>
    </row>
    <row r="36" ht="13.95" customHeight="1" spans="1:19">
      <c r="A36" s="23">
        <v>30</v>
      </c>
      <c r="B36" s="85"/>
      <c r="C36" s="20"/>
      <c r="D36" s="21"/>
      <c r="E36" s="86"/>
      <c r="F36" s="20"/>
      <c r="G36" s="21"/>
      <c r="H36" s="86"/>
      <c r="I36" s="20"/>
      <c r="J36" s="21"/>
      <c r="K36" s="86"/>
      <c r="L36" s="20"/>
      <c r="M36" s="45"/>
      <c r="N36" s="49"/>
      <c r="O36" s="50"/>
      <c r="P36" s="51"/>
      <c r="Q36" s="73"/>
      <c r="R36" s="87"/>
      <c r="S36" s="88"/>
    </row>
    <row r="37" ht="13.95" customHeight="1" spans="1:19">
      <c r="A37" s="23"/>
      <c r="B37" s="85"/>
      <c r="C37" s="20"/>
      <c r="D37" s="21"/>
      <c r="E37" s="86"/>
      <c r="F37" s="20"/>
      <c r="G37" s="21"/>
      <c r="H37" s="86"/>
      <c r="I37" s="20"/>
      <c r="J37" s="21"/>
      <c r="K37" s="86"/>
      <c r="L37" s="20"/>
      <c r="M37" s="45"/>
      <c r="N37" s="49"/>
      <c r="O37" s="50"/>
      <c r="P37" s="51"/>
      <c r="Q37" s="73"/>
      <c r="R37" s="87"/>
      <c r="S37" s="88"/>
    </row>
    <row r="38" customHeight="1" spans="1:19">
      <c r="A38" s="26" t="s">
        <v>50</v>
      </c>
      <c r="B38" s="27"/>
      <c r="C38" s="27">
        <f>IFERROR(C6+D38,"")</f>
        <v>0</v>
      </c>
      <c r="D38" s="28">
        <f>IF($B$7="","",SUM(D7:D37))</f>
        <v>0</v>
      </c>
      <c r="E38" s="27"/>
      <c r="F38" s="27">
        <f>IFERROR(F6+G38,"")</f>
        <v>0</v>
      </c>
      <c r="G38" s="28">
        <f>IF($B$7="","",SUM(G7:G37))</f>
        <v>0</v>
      </c>
      <c r="H38" s="27"/>
      <c r="I38" s="27">
        <f>IFERROR(I6+J38,"")</f>
        <v>0</v>
      </c>
      <c r="J38" s="28">
        <f>IF($B$7="","",SUM(J7:J37))</f>
        <v>0</v>
      </c>
      <c r="K38" s="27"/>
      <c r="L38" s="27">
        <f>IFERROR(L6+M38,"")</f>
        <v>0</v>
      </c>
      <c r="M38" s="28">
        <f>IF($B$7="","",SUM(M7:M37))</f>
        <v>0</v>
      </c>
      <c r="N38" s="28">
        <f>SUM(N7:N37)</f>
        <v>0</v>
      </c>
      <c r="O38" s="28">
        <f>IF($B$7="","",SUM(O7:O37))</f>
        <v>0</v>
      </c>
      <c r="P38" s="52">
        <f>IF(B7="","",SUM(P7:P37))</f>
        <v>0</v>
      </c>
      <c r="Q38" s="52" t="str">
        <f>IF(B8="","",SUM(Q7:Q37))</f>
        <v/>
      </c>
      <c r="R38" s="76">
        <f>SUM(R7:R37)</f>
        <v>0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0</v>
      </c>
      <c r="P39" s="54" t="s">
        <v>7</v>
      </c>
      <c r="Q39" s="53" t="str">
        <f>IFERROR(Q38*1000/0.505,"")</f>
        <v/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0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0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0</v>
      </c>
      <c r="I41" s="58" t="s">
        <v>8</v>
      </c>
      <c r="J41" s="58">
        <f>IFERROR(H41*1000/0.505,"")</f>
        <v>0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24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8:R37">
    <cfRule type="cellIs" dxfId="1" priority="6" operator="equal">
      <formula>""</formula>
    </cfRule>
    <cfRule type="cellIs" dxfId="0" priority="7" operator="lessThan">
      <formula>23.98</formula>
    </cfRule>
  </conditionalFormatting>
  <pageMargins left="0.511811023622047" right="0.511811023622047" top="0.551181102362205" bottom="0.551181102362205" header="0.31496062992126" footer="0.31496062992126"/>
  <pageSetup paperSize="1" scale="66" orientation="landscape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showGridLines="0" tabSelected="1" zoomScale="80" zoomScaleNormal="80" workbookViewId="0">
      <pane xSplit="1" ySplit="5" topLeftCell="B6" activePane="bottomRight" state="frozen"/>
      <selection/>
      <selection pane="topRight"/>
      <selection pane="bottomLeft"/>
      <selection pane="bottomRight" activeCell="B37" sqref="B37:S37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[1]SUMMARY!$K$15</f>
        <v>1.34787321448139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+AUG!C38</f>
        <v>123.930694683506</v>
      </c>
      <c r="D6" s="21"/>
      <c r="E6" s="22"/>
      <c r="F6" s="20">
        <f>+AUG!F38</f>
        <v>42.3953667520677</v>
      </c>
      <c r="G6" s="21"/>
      <c r="H6" s="22"/>
      <c r="I6" s="20">
        <f>+AUG!I38</f>
        <v>66.043391800493</v>
      </c>
      <c r="J6" s="21"/>
      <c r="K6" s="22"/>
      <c r="L6" s="20">
        <f>+AUG!L38</f>
        <v>45.4240181220615</v>
      </c>
      <c r="M6" s="45"/>
      <c r="N6" s="46"/>
      <c r="O6" s="47"/>
      <c r="P6" s="48"/>
      <c r="Q6" s="70"/>
      <c r="R6" s="71"/>
      <c r="S6" s="72"/>
    </row>
    <row r="7" ht="13.95" customHeight="1" spans="1:19">
      <c r="A7" s="23">
        <v>1</v>
      </c>
      <c r="B7" s="24">
        <f>LOOKUP(A7+900,'[2]DCS Data'!$A:$A,'[2]DCS Data'!$E:$E)</f>
        <v>97.9662017822266</v>
      </c>
      <c r="C7" s="20">
        <f>IF(B7="","",$A$3*PI()/4*(157.5*2.54)^2*B7*2.54/1000000)</f>
        <v>42.157753568264</v>
      </c>
      <c r="D7" s="21">
        <f t="shared" ref="D7:D37" si="0">IF(C7="","",C7-C6)</f>
        <v>-81.772941115242</v>
      </c>
      <c r="E7" s="25">
        <f>LOOKUP(A7+900,'[2]DCS Data'!$A:$A,'[2]DCS Data'!$F:$F)</f>
        <v>205.594299316406</v>
      </c>
      <c r="F7" s="20">
        <f>IF(E7="","",$A$3*PI()/4*(157.5*2.54)^2*E7*2.54/1000000)</f>
        <v>88.4733065888184</v>
      </c>
      <c r="G7" s="21">
        <f t="shared" ref="G7:G37" si="1">IF(F7="","",F7-F6)</f>
        <v>46.0779398367507</v>
      </c>
      <c r="H7" s="25">
        <f>LOOKUP(A7+900,'[2]DCS Data'!$A:$A,'[2]DCS Data'!$G:$G)</f>
        <v>76.3799285888672</v>
      </c>
      <c r="I7" s="20">
        <f>IF(H7="","",$A$3*PI()/4*(186*2.54)^2*H7*2.54/1000000)</f>
        <v>45.8400635001635</v>
      </c>
      <c r="J7" s="21">
        <f t="shared" ref="J7:J37" si="2">IF(I7="","",I7-I6)</f>
        <v>-20.2033283003295</v>
      </c>
      <c r="K7" s="25">
        <f>LOOKUP(A7+900,'[2]DCS Data'!$A:$A,'[2]DCS Data'!$H:$H)</f>
        <v>75.9172210693359</v>
      </c>
      <c r="L7" s="20">
        <f>IF(K7="","",$A$3*PI()/4*(186*2.54)^2*K7*2.54/1000000)</f>
        <v>45.5623656485265</v>
      </c>
      <c r="M7" s="45">
        <f t="shared" ref="M7:M37" si="3">IF(L7="","",L7-L6)</f>
        <v>0.138347526465004</v>
      </c>
      <c r="N7" s="49">
        <f>IF(K7="","",LOOKUP(A7+900,[3]SBS!$A:$A,[3]SBS!$C:$C))</f>
        <v>100.103</v>
      </c>
      <c r="O7" s="50">
        <f>IF(N7="","",N7*$H$3)</f>
        <v>38.03914</v>
      </c>
      <c r="P7" s="51">
        <f t="shared" ref="P7:P37" si="4">IFERROR(D7+G7+J7+M7+N7,0)</f>
        <v>44.3430179476442</v>
      </c>
      <c r="Q7" s="73">
        <f>IF(P7="","",P7*$H$3)</f>
        <v>16.8503468201048</v>
      </c>
      <c r="R7" s="74">
        <f>LOOKUP(A7+900,'[2]DCS Data'!$A:$A,'[2]DCS Data'!$K:$K)</f>
        <v>23.9941676796807</v>
      </c>
      <c r="S7" s="75">
        <f>IFERROR(LOOKUP(A7+900,'[2]DCS Data'!$A:$A,'[2]DCS Data'!$J:$J)*3785.4*0.993*$A$3/1000000,0)</f>
        <v>47.8544130852367</v>
      </c>
    </row>
    <row r="8" ht="13.95" customHeight="1" spans="1:19">
      <c r="A8" s="23">
        <v>2</v>
      </c>
      <c r="B8" s="24">
        <f>LOOKUP(A8+900,'[2]DCS Data'!$A:$A,'[2]DCS Data'!$E:$E)</f>
        <v>97.8304443359375</v>
      </c>
      <c r="C8" s="20">
        <f>IF(B8="","",$A$3*PI()/4*(157.5*2.54)^2*B8*2.54/1000000)</f>
        <v>42.0993331246662</v>
      </c>
      <c r="D8" s="21">
        <f t="shared" si="0"/>
        <v>-0.0584204435977966</v>
      </c>
      <c r="E8" s="25">
        <f>LOOKUP(A8+900,'[2]DCS Data'!$A:$A,'[2]DCS Data'!$F:$F)</f>
        <v>68.5951156616211</v>
      </c>
      <c r="F8" s="20">
        <f>IF(E8="","",$A$3*PI()/4*(157.5*2.54)^2*E8*2.54/1000000)</f>
        <v>29.5185066833308</v>
      </c>
      <c r="G8" s="21">
        <f t="shared" si="1"/>
        <v>-58.9547999054876</v>
      </c>
      <c r="H8" s="25">
        <f>LOOKUP(A8+900,'[2]DCS Data'!$A:$A,'[2]DCS Data'!$G:$G)</f>
        <v>76.3952560424805</v>
      </c>
      <c r="I8" s="20">
        <f>IF(H8="","",$A$3*PI()/4*(186*2.54)^2*H8*2.54/1000000)</f>
        <v>45.8492624017586</v>
      </c>
      <c r="J8" s="21">
        <f t="shared" si="2"/>
        <v>0.00919890159509862</v>
      </c>
      <c r="K8" s="25">
        <f>LOOKUP(A8+900,'[2]DCS Data'!$A:$A,'[2]DCS Data'!$H:$H)</f>
        <v>75.9546508789062</v>
      </c>
      <c r="L8" s="20">
        <f>IF(K8="","",$A$3*PI()/4*(186*2.54)^2*K8*2.54/1000000)</f>
        <v>45.5848294669563</v>
      </c>
      <c r="M8" s="45">
        <f t="shared" si="3"/>
        <v>0.0224638184297987</v>
      </c>
      <c r="N8" s="49">
        <f>IF(K8="","",LOOKUP(A8+900,[3]SBS!$A:$A,[3]SBS!$C:$C))</f>
        <v>106.249</v>
      </c>
      <c r="O8" s="50">
        <f>IF(N8="","",N8*$H$3)</f>
        <v>40.37462</v>
      </c>
      <c r="P8" s="51">
        <f t="shared" si="4"/>
        <v>47.2674423709395</v>
      </c>
      <c r="Q8" s="73">
        <f>IF(P8="","",P8*$H$3)</f>
        <v>17.961628100957</v>
      </c>
      <c r="R8" s="74">
        <f>LOOKUP(A8+900,'[2]DCS Data'!$A:$A,'[2]DCS Data'!$K:$K)</f>
        <v>24.0000002373589</v>
      </c>
      <c r="S8" s="75">
        <f>IFERROR(LOOKUP(A8+900,'[2]DCS Data'!$A:$A,'[2]DCS Data'!$J:$J)*3785.4*0.993*$A$3/1000000,0)</f>
        <v>48.6486988743148</v>
      </c>
    </row>
    <row r="9" ht="13.95" customHeight="1" spans="1:19">
      <c r="A9" s="23">
        <v>3</v>
      </c>
      <c r="B9" s="24">
        <f>LOOKUP(A9+900,'[2]DCS Data'!$A:$A,'[2]DCS Data'!$E:$E)</f>
        <v>77.1880874633789</v>
      </c>
      <c r="C9" s="20">
        <f>IF(B9="","",$A$3*PI()/4*(157.5*2.54)^2*B9*2.54/1000000)</f>
        <v>33.2163165508894</v>
      </c>
      <c r="D9" s="21">
        <f t="shared" si="0"/>
        <v>-8.8830165737768</v>
      </c>
      <c r="E9" s="25">
        <f>LOOKUP(A9+900,'[2]DCS Data'!$A:$A,'[2]DCS Data'!$F:$F)</f>
        <v>112.502449035645</v>
      </c>
      <c r="F9" s="20">
        <f>IF(E9="","",$A$3*PI()/4*(157.5*2.54)^2*E9*2.54/1000000)</f>
        <v>48.413130610228</v>
      </c>
      <c r="G9" s="21">
        <f t="shared" si="1"/>
        <v>18.8946239268972</v>
      </c>
      <c r="H9" s="25">
        <f>LOOKUP(A9+900,'[2]DCS Data'!$A:$A,'[2]DCS Data'!$G:$G)</f>
        <v>42.8096122741699</v>
      </c>
      <c r="I9" s="20">
        <f>IF(H9="","",$A$3*PI()/4*(186*2.54)^2*H9*2.54/1000000)</f>
        <v>25.6925527598799</v>
      </c>
      <c r="J9" s="21">
        <f t="shared" si="2"/>
        <v>-20.1567096418787</v>
      </c>
      <c r="K9" s="25">
        <f>LOOKUP(A9+900,'[2]DCS Data'!$A:$A,'[2]DCS Data'!$H:$H)</f>
        <v>42.1244087219238</v>
      </c>
      <c r="L9" s="20">
        <f>IF(K9="","",$A$3*PI()/4*(186*2.54)^2*K9*2.54/1000000)</f>
        <v>25.2813220226194</v>
      </c>
      <c r="M9" s="45">
        <f t="shared" si="3"/>
        <v>-20.3035074443369</v>
      </c>
      <c r="N9" s="49">
        <f>IF(K9="","",LOOKUP(A9+900,[3]SBS!$A:$A,[3]SBS!$C:$C))</f>
        <v>76.06</v>
      </c>
      <c r="O9" s="50">
        <f>IF(N9="","",N9*$H$3)</f>
        <v>28.9028</v>
      </c>
      <c r="P9" s="51">
        <f t="shared" si="4"/>
        <v>45.6113902669048</v>
      </c>
      <c r="Q9" s="73">
        <f>IF(P9="","",P9*$H$3)</f>
        <v>17.3323283014238</v>
      </c>
      <c r="R9" s="74">
        <f>LOOKUP(A9+900,'[2]DCS Data'!$A:$A,'[2]DCS Data'!$K:$K)</f>
        <v>24.000000161065</v>
      </c>
      <c r="S9" s="75">
        <f>IFERROR(LOOKUP(A9+900,'[2]DCS Data'!$A:$A,'[2]DCS Data'!$J:$J)*3785.4*0.993*$A$3/1000000,0)</f>
        <v>47.952560200263</v>
      </c>
    </row>
    <row r="10" ht="13.95" customHeight="1" spans="1:19">
      <c r="A10" s="23">
        <v>4</v>
      </c>
      <c r="B10" s="24">
        <f>LOOKUP(A10+900,'[2]DCS Data'!$A:$A,'[2]DCS Data'!$E:$E)</f>
        <v>81.3818969726562</v>
      </c>
      <c r="C10" s="20">
        <f>IF(B10="","",$A$3*PI()/4*(157.5*2.54)^2*B10*2.54/1000000)</f>
        <v>35.0210367971369</v>
      </c>
      <c r="D10" s="21">
        <f t="shared" si="0"/>
        <v>1.8047202462475</v>
      </c>
      <c r="E10" s="25">
        <f>LOOKUP(A10+900,'[2]DCS Data'!$A:$A,'[2]DCS Data'!$F:$F)</f>
        <v>194.80012512207</v>
      </c>
      <c r="F10" s="20">
        <f>IF(E10="","",$A$3*PI()/4*(157.5*2.54)^2*E10*2.54/1000000)</f>
        <v>83.8282542403635</v>
      </c>
      <c r="G10" s="21">
        <f t="shared" si="1"/>
        <v>35.4151236301355</v>
      </c>
      <c r="H10" s="25">
        <f>LOOKUP(A10+900,'[2]DCS Data'!$A:$A,'[2]DCS Data'!$G:$G)</f>
        <v>43.2203483581543</v>
      </c>
      <c r="I10" s="20">
        <f>IF(H10="","",$A$3*PI()/4*(186*2.54)^2*H10*2.54/1000000)</f>
        <v>25.939059512629</v>
      </c>
      <c r="J10" s="21">
        <f t="shared" si="2"/>
        <v>0.246506752749102</v>
      </c>
      <c r="K10" s="25">
        <f>LOOKUP(A10+900,'[2]DCS Data'!$A:$A,'[2]DCS Data'!$H:$H)</f>
        <v>54.5724220275879</v>
      </c>
      <c r="L10" s="20">
        <f>IF(K10="","",$A$3*PI()/4*(186*2.54)^2*K10*2.54/1000000)</f>
        <v>32.752103037014</v>
      </c>
      <c r="M10" s="45">
        <f t="shared" si="3"/>
        <v>7.4707810143946</v>
      </c>
      <c r="N10" s="49">
        <f>IF(K10="","",LOOKUP(A10+900,[3]SBS!$A:$A,[3]SBS!$C:$C))</f>
        <v>0</v>
      </c>
      <c r="O10" s="50">
        <f>IF(N10="","",N10*$H$3)</f>
        <v>0</v>
      </c>
      <c r="P10" s="51">
        <f t="shared" si="4"/>
        <v>44.9371316435267</v>
      </c>
      <c r="Q10" s="73">
        <f>IF(P10="","",P10*$H$3)</f>
        <v>17.0761100245401</v>
      </c>
      <c r="R10" s="74">
        <f>LOOKUP(A10+900,'[2]DCS Data'!$A:$A,'[2]DCS Data'!$K:$K)</f>
        <v>24.0000002161662</v>
      </c>
      <c r="S10" s="75">
        <f>IFERROR(LOOKUP(A10+900,'[2]DCS Data'!$A:$A,'[2]DCS Data'!$J:$J)*3785.4*0.993*$A$3/1000000,0)</f>
        <v>47.7250075155612</v>
      </c>
    </row>
    <row r="11" ht="13.95" customHeight="1" spans="1:19">
      <c r="A11" s="23">
        <v>5</v>
      </c>
      <c r="B11" s="24">
        <f>LOOKUP(A11+900,'[2]DCS Data'!$A:$A,'[2]DCS Data'!$E:$E)</f>
        <v>81.3173065185547</v>
      </c>
      <c r="C11" s="20">
        <f>IF(B11="","",$A$3*PI()/4*(157.5*2.54)^2*B11*2.54/1000000)</f>
        <v>34.993241614744</v>
      </c>
      <c r="D11" s="21">
        <f t="shared" si="0"/>
        <v>-0.0277951823929001</v>
      </c>
      <c r="E11" s="25">
        <f>LOOKUP(A11+900,'[2]DCS Data'!$A:$A,'[2]DCS Data'!$F:$F)</f>
        <v>194.731170654297</v>
      </c>
      <c r="F11" s="20">
        <f>IF(E11="","",$A$3*PI()/4*(157.5*2.54)^2*E11*2.54/1000000)</f>
        <v>83.7985810938402</v>
      </c>
      <c r="G11" s="21">
        <f t="shared" si="1"/>
        <v>-0.029673146523308</v>
      </c>
      <c r="H11" s="25">
        <f>LOOKUP(A11+900,'[2]DCS Data'!$A:$A,'[2]DCS Data'!$G:$G)</f>
        <v>133.809722900391</v>
      </c>
      <c r="I11" s="20">
        <f>IF(H11="","",$A$3*PI()/4*(186*2.54)^2*H11*2.54/1000000)</f>
        <v>80.3070428058403</v>
      </c>
      <c r="J11" s="21">
        <f t="shared" si="2"/>
        <v>54.3679832932113</v>
      </c>
      <c r="K11" s="25">
        <f>LOOKUP(A11+900,'[2]DCS Data'!$A:$A,'[2]DCS Data'!$H:$H)</f>
        <v>66.8739166259766</v>
      </c>
      <c r="L11" s="20">
        <f>IF(K11="","",$A$3*PI()/4*(186*2.54)^2*K11*2.54/1000000)</f>
        <v>40.1349496035823</v>
      </c>
      <c r="M11" s="45">
        <f t="shared" si="3"/>
        <v>7.3828465665683</v>
      </c>
      <c r="N11" s="49">
        <f>IF(K11="","",LOOKUP(A11+900,[3]SBS!$A:$A,[3]SBS!$C:$C))</f>
        <v>0</v>
      </c>
      <c r="O11" s="50">
        <f>IF(N11="","",N11*$H$3)</f>
        <v>0</v>
      </c>
      <c r="P11" s="51">
        <f t="shared" si="4"/>
        <v>61.6933615308634</v>
      </c>
      <c r="Q11" s="73">
        <f>IF(P11="","",P11*$H$3)</f>
        <v>23.4434773817281</v>
      </c>
      <c r="R11" s="74">
        <f>LOOKUP(A11+900,'[2]DCS Data'!$A:$A,'[2]DCS Data'!$K:$K)</f>
        <v>24.0000002119276</v>
      </c>
      <c r="S11" s="75">
        <f>IFERROR(LOOKUP(A11+900,'[2]DCS Data'!$A:$A,'[2]DCS Data'!$J:$J)*3785.4*0.993*$A$3/1000000,0)</f>
        <v>62.9206198346886</v>
      </c>
    </row>
    <row r="12" ht="13.95" customHeight="1" spans="1:19">
      <c r="A12" s="23">
        <v>6</v>
      </c>
      <c r="B12" s="24">
        <f>LOOKUP(A12+900,'[2]DCS Data'!$A:$A,'[2]DCS Data'!$E:$E)</f>
        <v>81.1496124267578</v>
      </c>
      <c r="C12" s="20">
        <f>IF(B12="","",$A$3*PI()/4*(157.5*2.54)^2*B12*2.54/1000000)</f>
        <v>34.9210778881912</v>
      </c>
      <c r="D12" s="21">
        <f t="shared" si="0"/>
        <v>-0.0721637265528017</v>
      </c>
      <c r="E12" s="25">
        <f>LOOKUP(A12+900,'[2]DCS Data'!$A:$A,'[2]DCS Data'!$F:$F)</f>
        <v>149.738052368164</v>
      </c>
      <c r="F12" s="20">
        <f>IF(E12="","",$A$3*PI()/4*(157.5*2.54)^2*E12*2.54/1000000)</f>
        <v>64.4367118117071</v>
      </c>
      <c r="G12" s="21">
        <f t="shared" si="1"/>
        <v>-19.3618692821331</v>
      </c>
      <c r="H12" s="25">
        <f>LOOKUP(A12+900,'[2]DCS Data'!$A:$A,'[2]DCS Data'!$G:$G)</f>
        <v>237.084915161133</v>
      </c>
      <c r="I12" s="20">
        <f>IF(H12="","",$A$3*PI()/4*(186*2.54)^2*H12*2.54/1000000)</f>
        <v>142.28852745355</v>
      </c>
      <c r="J12" s="21">
        <f t="shared" si="2"/>
        <v>61.9814846477097</v>
      </c>
      <c r="K12" s="25">
        <f>LOOKUP(A12+900,'[2]DCS Data'!$A:$A,'[2]DCS Data'!$H:$H)</f>
        <v>66.8797149658203</v>
      </c>
      <c r="L12" s="20">
        <f>IF(K12="","",$A$3*PI()/4*(186*2.54)^2*K12*2.54/1000000)</f>
        <v>40.1384295265352</v>
      </c>
      <c r="M12" s="45">
        <f t="shared" si="3"/>
        <v>0.00347992295289856</v>
      </c>
      <c r="N12" s="49">
        <f>IF(K12="","",LOOKUP(A12+900,[3]SBS!$A:$A,[3]SBS!$C:$C))</f>
        <v>20.046</v>
      </c>
      <c r="O12" s="50">
        <f>IF(N12="","",N12*$H$3)</f>
        <v>7.61748</v>
      </c>
      <c r="P12" s="51">
        <f t="shared" si="4"/>
        <v>62.5969315619767</v>
      </c>
      <c r="Q12" s="73">
        <f>IF(P12="","",P12*$H$3)</f>
        <v>23.7868339935511</v>
      </c>
      <c r="R12" s="74">
        <f>LOOKUP(A12+900,'[2]DCS Data'!$A:$A,'[2]DCS Data'!$K:$K)</f>
        <v>24.0000002373589</v>
      </c>
      <c r="S12" s="75">
        <f>IFERROR(LOOKUP(A12+900,'[2]DCS Data'!$A:$A,'[2]DCS Data'!$J:$J)*3785.4*0.993*$A$3/1000000,0)</f>
        <v>62.9304513626904</v>
      </c>
    </row>
    <row r="13" ht="13.95" customHeight="1" spans="1:19">
      <c r="A13" s="23">
        <v>7</v>
      </c>
      <c r="B13" s="24">
        <f>LOOKUP(A13+900,'[2]DCS Data'!$A:$A,'[2]DCS Data'!$E:$E)</f>
        <v>81.1847381591797</v>
      </c>
      <c r="C13" s="20">
        <f>IF(B13="","",$A$3*PI()/4*(157.5*2.54)^2*B13*2.54/1000000)</f>
        <v>34.9361935295493</v>
      </c>
      <c r="D13" s="21">
        <f t="shared" si="0"/>
        <v>0.0151156413581006</v>
      </c>
      <c r="E13" s="25">
        <f>LOOKUP(A13+900,'[2]DCS Data'!$A:$A,'[2]DCS Data'!$F:$F)</f>
        <v>65.2200317382812</v>
      </c>
      <c r="F13" s="20">
        <f>IF(E13="","",$A$3*PI()/4*(157.5*2.54)^2*E13*2.54/1000000)</f>
        <v>28.0661082671029</v>
      </c>
      <c r="G13" s="21">
        <f t="shared" si="1"/>
        <v>-36.3706035446042</v>
      </c>
      <c r="H13" s="25">
        <f>LOOKUP(A13+900,'[2]DCS Data'!$A:$A,'[2]DCS Data'!$G:$G)</f>
        <v>194.16178894043</v>
      </c>
      <c r="I13" s="20">
        <f>IF(H13="","",$A$3*PI()/4*(186*2.54)^2*H13*2.54/1000000)</f>
        <v>116.527848333599</v>
      </c>
      <c r="J13" s="21">
        <f t="shared" si="2"/>
        <v>-25.760679119951</v>
      </c>
      <c r="K13" s="25">
        <f>LOOKUP(A13+900,'[2]DCS Data'!$A:$A,'[2]DCS Data'!$H:$H)</f>
        <v>66.7022705078125</v>
      </c>
      <c r="L13" s="20">
        <f>IF(K13="","",$A$3*PI()/4*(186*2.54)^2*K13*2.54/1000000)</f>
        <v>40.0319347264862</v>
      </c>
      <c r="M13" s="45">
        <f t="shared" si="3"/>
        <v>-0.106494800048999</v>
      </c>
      <c r="N13" s="49">
        <f>IF(K13="","",LOOKUP(A13+900,[3]SBS!$A:$A,[3]SBS!$C:$C))</f>
        <v>121.459</v>
      </c>
      <c r="O13" s="50">
        <f>IF(N13="","",N13*$H$3)</f>
        <v>46.15442</v>
      </c>
      <c r="P13" s="51">
        <f t="shared" si="4"/>
        <v>59.2363381767539</v>
      </c>
      <c r="Q13" s="73">
        <f>IF(P13="","",P13*$H$3)</f>
        <v>22.5098085071665</v>
      </c>
      <c r="R13" s="74">
        <f>LOOKUP(A13+900,'[2]DCS Data'!$A:$A,'[2]DCS Data'!$K:$K)</f>
        <v>24.0000002161662</v>
      </c>
      <c r="S13" s="75">
        <f>IFERROR(LOOKUP(A13+900,'[2]DCS Data'!$A:$A,'[2]DCS Data'!$J:$J)*3785.4*0.993*$A$3/1000000,0)</f>
        <v>61.9773100634037</v>
      </c>
    </row>
    <row r="14" ht="13.95" customHeight="1" spans="1:19">
      <c r="A14" s="23">
        <v>8</v>
      </c>
      <c r="B14" s="24">
        <f>LOOKUP(A14+900,'[2]DCS Data'!$A:$A,'[2]DCS Data'!$E:$E)</f>
        <v>81.1016387939453</v>
      </c>
      <c r="C14" s="20">
        <f>IF(B14="","",$A$3*PI()/4*(157.5*2.54)^2*B14*2.54/1000000)</f>
        <v>34.9004334153721</v>
      </c>
      <c r="D14" s="21">
        <f t="shared" si="0"/>
        <v>-0.0357601141772008</v>
      </c>
      <c r="E14" s="25">
        <f>LOOKUP(A14+900,'[2]DCS Data'!$A:$A,'[2]DCS Data'!$F:$F)</f>
        <v>64.9799652099609</v>
      </c>
      <c r="F14" s="20">
        <f>IF(E14="","",$A$3*PI()/4*(157.5*2.54)^2*E14*2.54/1000000)</f>
        <v>27.9628005410015</v>
      </c>
      <c r="G14" s="21">
        <f t="shared" si="1"/>
        <v>-0.103307726101402</v>
      </c>
      <c r="H14" s="25">
        <f>LOOKUP(A14+900,'[2]DCS Data'!$A:$A,'[2]DCS Data'!$G:$G)</f>
        <v>107.533638000488</v>
      </c>
      <c r="I14" s="20">
        <f>IF(H14="","",$A$3*PI()/4*(186*2.54)^2*H14*2.54/1000000)</f>
        <v>64.5372270623523</v>
      </c>
      <c r="J14" s="21">
        <f t="shared" si="2"/>
        <v>-51.9906212712467</v>
      </c>
      <c r="K14" s="25">
        <f>LOOKUP(A14+900,'[2]DCS Data'!$A:$A,'[2]DCS Data'!$H:$H)</f>
        <v>66.7873229980469</v>
      </c>
      <c r="L14" s="20">
        <f>IF(K14="","",$A$3*PI()/4*(186*2.54)^2*K14*2.54/1000000)</f>
        <v>40.0829797015892</v>
      </c>
      <c r="M14" s="45">
        <f t="shared" si="3"/>
        <v>0.0510449751030038</v>
      </c>
      <c r="N14" s="49">
        <f>IF(K14="","",LOOKUP(A14+900,[3]SBS!$A:$A,[3]SBS!$C:$C))</f>
        <v>106.244</v>
      </c>
      <c r="O14" s="50">
        <f>IF(N14="","",N14*$H$3)</f>
        <v>40.37272</v>
      </c>
      <c r="P14" s="51">
        <f t="shared" si="4"/>
        <v>54.1653558635777</v>
      </c>
      <c r="Q14" s="73">
        <f>IF(P14="","",P14*$H$3)</f>
        <v>20.5828352281595</v>
      </c>
      <c r="R14" s="74">
        <f>LOOKUP(A14+900,'[2]DCS Data'!$A:$A,'[2]DCS Data'!$K:$K)</f>
        <v>23.9927765952216</v>
      </c>
      <c r="S14" s="75">
        <f>IFERROR(LOOKUP(A14+900,'[2]DCS Data'!$A:$A,'[2]DCS Data'!$J:$J)*3785.4*0.993*$A$3/1000000,0)</f>
        <v>58.5726487406382</v>
      </c>
    </row>
    <row r="15" ht="13.95" customHeight="1" spans="1:19">
      <c r="A15" s="23">
        <v>9</v>
      </c>
      <c r="B15" s="24">
        <f>LOOKUP(A15+900,'[2]DCS Data'!$A:$A,'[2]DCS Data'!$E:$E)</f>
        <v>81.3664703369141</v>
      </c>
      <c r="C15" s="20">
        <f>IF(B15="","",$A$3*PI()/4*(157.5*2.54)^2*B15*2.54/1000000)</f>
        <v>35.0143982595987</v>
      </c>
      <c r="D15" s="21">
        <f t="shared" si="0"/>
        <v>0.113964844226601</v>
      </c>
      <c r="E15" s="25">
        <f>LOOKUP(A15+900,'[2]DCS Data'!$A:$A,'[2]DCS Data'!$F:$F)</f>
        <v>130.91682434082</v>
      </c>
      <c r="F15" s="20">
        <f>IF(E15="","",$A$3*PI()/4*(157.5*2.54)^2*E15*2.54/1000000)</f>
        <v>56.3373808323079</v>
      </c>
      <c r="G15" s="21">
        <f t="shared" si="1"/>
        <v>28.3745802913064</v>
      </c>
      <c r="H15" s="25">
        <f>LOOKUP(A15+900,'[2]DCS Data'!$A:$A,'[2]DCS Data'!$G:$G)</f>
        <v>122.102973937988</v>
      </c>
      <c r="I15" s="20">
        <f>IF(H15="","",$A$3*PI()/4*(186*2.54)^2*H15*2.54/1000000)</f>
        <v>73.281137889045</v>
      </c>
      <c r="J15" s="21">
        <f t="shared" si="2"/>
        <v>8.7439108266927</v>
      </c>
      <c r="K15" s="25">
        <f>LOOKUP(A15+900,'[2]DCS Data'!$A:$A,'[2]DCS Data'!$H:$H)</f>
        <v>66.8149719238281</v>
      </c>
      <c r="L15" s="20">
        <f>IF(K15="","",$A$3*PI()/4*(186*2.54)^2*K15*2.54/1000000)</f>
        <v>40.0995734394591</v>
      </c>
      <c r="M15" s="45">
        <f t="shared" si="3"/>
        <v>0.016593737869897</v>
      </c>
      <c r="N15" s="49">
        <f>IF(K15="","",LOOKUP(A15+900,[3]SBS!$A:$A,[3]SBS!$C:$C))</f>
        <v>20.039</v>
      </c>
      <c r="O15" s="50">
        <f>IF(N15="","",N15*$H$3)</f>
        <v>7.61482</v>
      </c>
      <c r="P15" s="51">
        <f t="shared" si="4"/>
        <v>57.2880497000956</v>
      </c>
      <c r="Q15" s="73">
        <f>IF(P15="","",P15*$H$3)</f>
        <v>21.7694588860363</v>
      </c>
      <c r="R15" s="74">
        <f>LOOKUP(A15+900,'[2]DCS Data'!$A:$A,'[2]DCS Data'!$K:$K)</f>
        <v>24.0000002246433</v>
      </c>
      <c r="S15" s="75">
        <f>IFERROR(LOOKUP(A15+900,'[2]DCS Data'!$A:$A,'[2]DCS Data'!$J:$J)*3785.4*0.993*$A$3/1000000,0)</f>
        <v>58.8739505267568</v>
      </c>
    </row>
    <row r="16" ht="13.95" customHeight="1" spans="1:19">
      <c r="A16" s="23">
        <v>10</v>
      </c>
      <c r="B16" s="24">
        <f>LOOKUP(A16+900,'[2]DCS Data'!$A:$A,'[2]DCS Data'!$E:$E)</f>
        <v>143.448471069336</v>
      </c>
      <c r="C16" s="20">
        <f>IF(B16="","",$A$3*PI()/4*(157.5*2.54)^2*B16*2.54/1000000)</f>
        <v>61.7301189907158</v>
      </c>
      <c r="D16" s="21">
        <f t="shared" si="0"/>
        <v>26.7157207311171</v>
      </c>
      <c r="E16" s="25">
        <f>LOOKUP(A16+900,'[2]DCS Data'!$A:$A,'[2]DCS Data'!$F:$F)</f>
        <v>112.279991149902</v>
      </c>
      <c r="F16" s="20">
        <f>IF(E16="","",$A$3*PI()/4*(157.5*2.54)^2*E16*2.54/1000000)</f>
        <v>48.31740040373</v>
      </c>
      <c r="G16" s="21">
        <f t="shared" si="1"/>
        <v>-8.0199804285779</v>
      </c>
      <c r="H16" s="25">
        <f>LOOKUP(A16+900,'[2]DCS Data'!$A:$A,'[2]DCS Data'!$G:$G)</f>
        <v>91.8993301391602</v>
      </c>
      <c r="I16" s="20">
        <f>IF(H16="","",$A$3*PI()/4*(186*2.54)^2*H16*2.54/1000000)</f>
        <v>55.1541642815258</v>
      </c>
      <c r="J16" s="21">
        <f t="shared" si="2"/>
        <v>-18.1269736075192</v>
      </c>
      <c r="K16" s="25">
        <f>LOOKUP(A16+900,'[2]DCS Data'!$A:$A,'[2]DCS Data'!$H:$H)</f>
        <v>66.8186492919922</v>
      </c>
      <c r="L16" s="20">
        <f>IF(K16="","",$A$3*PI()/4*(186*2.54)^2*K16*2.54/1000000)</f>
        <v>40.1017804432265</v>
      </c>
      <c r="M16" s="45">
        <f t="shared" si="3"/>
        <v>0.00220700376740268</v>
      </c>
      <c r="N16" s="49">
        <f>IF(K16="","",LOOKUP(A16+900,[3]SBS!$A:$A,[3]SBS!$C:$C))</f>
        <v>55.66</v>
      </c>
      <c r="O16" s="50">
        <f>IF(N16="","",N16*$H$3)</f>
        <v>21.1508</v>
      </c>
      <c r="P16" s="51">
        <f t="shared" si="4"/>
        <v>56.2309736987874</v>
      </c>
      <c r="Q16" s="73">
        <f>IF(P16="","",P16*$H$3)</f>
        <v>21.3677700055392</v>
      </c>
      <c r="R16" s="74">
        <f>LOOKUP(A16+900,'[2]DCS Data'!$A:$A,'[2]DCS Data'!$K:$K)</f>
        <v>24.0000001949734</v>
      </c>
      <c r="S16" s="75">
        <f>IFERROR(LOOKUP(A16+900,'[2]DCS Data'!$A:$A,'[2]DCS Data'!$J:$J)*3785.4*0.993*$A$3/1000000,0)</f>
        <v>59.0614835054473</v>
      </c>
    </row>
    <row r="17" ht="13.95" customHeight="1" spans="1:19">
      <c r="A17" s="23">
        <v>11</v>
      </c>
      <c r="B17" s="24">
        <f>LOOKUP(A17+900,'[2]DCS Data'!$A:$A,'[2]DCS Data'!$E:$E)</f>
        <v>270.099243164063</v>
      </c>
      <c r="C17" s="20">
        <f>IF(B17="","",$A$3*PI()/4*(157.5*2.54)^2*B17*2.54/1000000)</f>
        <v>116.231691390847</v>
      </c>
      <c r="D17" s="21">
        <f t="shared" si="0"/>
        <v>54.5015724001312</v>
      </c>
      <c r="E17" s="25">
        <f>LOOKUP(A17+900,'[2]DCS Data'!$A:$A,'[2]DCS Data'!$F:$F)</f>
        <v>112.085876464844</v>
      </c>
      <c r="F17" s="20">
        <f>IF(E17="","",$A$3*PI()/4*(157.5*2.54)^2*E17*2.54/1000000)</f>
        <v>48.233867114618</v>
      </c>
      <c r="G17" s="21">
        <f t="shared" si="1"/>
        <v>-0.0835332891119975</v>
      </c>
      <c r="H17" s="25">
        <f>LOOKUP(A17+900,'[2]DCS Data'!$A:$A,'[2]DCS Data'!$G:$G)</f>
        <v>91.8527526855469</v>
      </c>
      <c r="I17" s="20">
        <f>IF(H17="","",$A$3*PI()/4*(186*2.54)^2*H17*2.54/1000000)</f>
        <v>55.1262104267533</v>
      </c>
      <c r="J17" s="21">
        <f t="shared" si="2"/>
        <v>-0.0279538547724982</v>
      </c>
      <c r="K17" s="25">
        <f>LOOKUP(A17+900,'[2]DCS Data'!$A:$A,'[2]DCS Data'!$H:$H)</f>
        <v>66.762580871582</v>
      </c>
      <c r="L17" s="20">
        <f>IF(K17="","",$A$3*PI()/4*(186*2.54)^2*K17*2.54/1000000)</f>
        <v>40.0681305040417</v>
      </c>
      <c r="M17" s="45">
        <f t="shared" si="3"/>
        <v>-0.0336499391848051</v>
      </c>
      <c r="N17" s="49">
        <f>IF(K17="","",LOOKUP(A17+900,[3]SBS!$A:$A,[3]SBS!$C:$C))</f>
        <v>0</v>
      </c>
      <c r="O17" s="50">
        <f>IF(N17="","",N17*$H$3)</f>
        <v>0</v>
      </c>
      <c r="P17" s="51">
        <f t="shared" si="4"/>
        <v>54.3564353170619</v>
      </c>
      <c r="Q17" s="73">
        <f>IF(P17="","",P17*$H$3)</f>
        <v>20.6554454204835</v>
      </c>
      <c r="R17" s="74">
        <f>LOOKUP(A17+900,'[2]DCS Data'!$A:$A,'[2]DCS Data'!$K:$K)</f>
        <v>24.0000002331204</v>
      </c>
      <c r="S17" s="75">
        <f>IFERROR(LOOKUP(A17+900,'[2]DCS Data'!$A:$A,'[2]DCS Data'!$J:$J)*3785.4*0.993*$A$3/1000000,0)</f>
        <v>56.284908690218</v>
      </c>
    </row>
    <row r="18" ht="13.95" customHeight="1" spans="1:19">
      <c r="A18" s="23">
        <v>12</v>
      </c>
      <c r="B18" s="24">
        <f>LOOKUP(A18+900,'[2]DCS Data'!$A:$A,'[2]DCS Data'!$E:$E)</f>
        <v>41.611515045166</v>
      </c>
      <c r="C18" s="20">
        <f>IF(B18="","",$A$3*PI()/4*(157.5*2.54)^2*B18*2.54/1000000)</f>
        <v>17.9066654107487</v>
      </c>
      <c r="D18" s="21">
        <f t="shared" si="0"/>
        <v>-98.3250259800983</v>
      </c>
      <c r="E18" s="25">
        <f>LOOKUP(A18+900,'[2]DCS Data'!$A:$A,'[2]DCS Data'!$F:$F)</f>
        <v>210.116546630859</v>
      </c>
      <c r="F18" s="20">
        <f>IF(E18="","",$A$3*PI()/4*(157.5*2.54)^2*E18*2.54/1000000)</f>
        <v>90.4193633348098</v>
      </c>
      <c r="G18" s="21">
        <f t="shared" si="1"/>
        <v>42.1854962201918</v>
      </c>
      <c r="H18" s="25">
        <f>LOOKUP(A18+900,'[2]DCS Data'!$A:$A,'[2]DCS Data'!$G:$G)</f>
        <v>91.8708419799805</v>
      </c>
      <c r="I18" s="20">
        <f>IF(H18="","",$A$3*PI()/4*(186*2.54)^2*H18*2.54/1000000)</f>
        <v>55.1370668705969</v>
      </c>
      <c r="J18" s="21">
        <f t="shared" si="2"/>
        <v>0.0108564438435934</v>
      </c>
      <c r="K18" s="25">
        <f>LOOKUP(A18+900,'[2]DCS Data'!$A:$A,'[2]DCS Data'!$H:$H)</f>
        <v>66.6707992553711</v>
      </c>
      <c r="L18" s="20">
        <f>IF(K18="","",$A$3*PI()/4*(186*2.54)^2*K18*2.54/1000000)</f>
        <v>40.013046986775</v>
      </c>
      <c r="M18" s="45">
        <f t="shared" si="3"/>
        <v>-0.055083517266695</v>
      </c>
      <c r="N18" s="49">
        <f>IF(K18="","",LOOKUP(A18+900,[3]SBS!$A:$A,[3]SBS!$C:$C))</f>
        <v>106.258</v>
      </c>
      <c r="O18" s="50">
        <f>IF(N18="","",N18*$H$3)</f>
        <v>40.37804</v>
      </c>
      <c r="P18" s="51">
        <f t="shared" si="4"/>
        <v>50.0742431666704</v>
      </c>
      <c r="Q18" s="73">
        <f>IF(P18="","",P18*$H$3)</f>
        <v>19.0282124033347</v>
      </c>
      <c r="R18" s="74">
        <f>LOOKUP(A18+900,'[2]DCS Data'!$A:$A,'[2]DCS Data'!$K:$K)</f>
        <v>24.000000161065</v>
      </c>
      <c r="S18" s="75">
        <f>IFERROR(LOOKUP(A18+900,'[2]DCS Data'!$A:$A,'[2]DCS Data'!$J:$J)*3785.4*0.993*$A$3/1000000,0)</f>
        <v>52.6608860207935</v>
      </c>
    </row>
    <row r="19" ht="13.95" customHeight="1" spans="1:19">
      <c r="A19" s="23">
        <v>13</v>
      </c>
      <c r="B19" s="24">
        <f>LOOKUP(A19+900,'[2]DCS Data'!$A:$A,'[2]DCS Data'!$E:$E)</f>
        <v>157.122344970703</v>
      </c>
      <c r="C19" s="20">
        <f>IF(B19="","",$A$3*PI()/4*(157.5*2.54)^2*B19*2.54/1000000)</f>
        <v>67.6143912782012</v>
      </c>
      <c r="D19" s="21">
        <f t="shared" si="0"/>
        <v>49.7077258674525</v>
      </c>
      <c r="E19" s="25">
        <f>LOOKUP(A19+900,'[2]DCS Data'!$A:$A,'[2]DCS Data'!$F:$F)</f>
        <v>162.275680541992</v>
      </c>
      <c r="F19" s="20">
        <f>IF(E19="","",$A$3*PI()/4*(157.5*2.54)^2*E19*2.54/1000000)</f>
        <v>69.8320239629092</v>
      </c>
      <c r="G19" s="21">
        <f t="shared" si="1"/>
        <v>-20.5873393719006</v>
      </c>
      <c r="H19" s="25">
        <f>LOOKUP(A19+900,'[2]DCS Data'!$A:$A,'[2]DCS Data'!$G:$G)</f>
        <v>92.0836791992187</v>
      </c>
      <c r="I19" s="20">
        <f>IF(H19="","",$A$3*PI()/4*(186*2.54)^2*H19*2.54/1000000)</f>
        <v>55.2648029371963</v>
      </c>
      <c r="J19" s="21">
        <f t="shared" si="2"/>
        <v>0.127736066599404</v>
      </c>
      <c r="K19" s="25">
        <f>LOOKUP(A19+900,'[2]DCS Data'!$A:$A,'[2]DCS Data'!$H:$H)</f>
        <v>66.6927642822266</v>
      </c>
      <c r="L19" s="20">
        <f>IF(K19="","",$A$3*PI()/4*(186*2.54)^2*K19*2.54/1000000)</f>
        <v>40.0262294843819</v>
      </c>
      <c r="M19" s="45">
        <f t="shared" si="3"/>
        <v>0.0131824976068984</v>
      </c>
      <c r="N19" s="49">
        <f>IF(K19="","",LOOKUP(A19+900,[3]SBS!$A:$A,[3]SBS!$C:$C))</f>
        <v>20.027</v>
      </c>
      <c r="O19" s="50">
        <f>IF(N19="","",N19*$H$3)</f>
        <v>7.61026</v>
      </c>
      <c r="P19" s="51">
        <f t="shared" si="4"/>
        <v>49.2883050597582</v>
      </c>
      <c r="Q19" s="73">
        <f>IF(P19="","",P19*$H$3)</f>
        <v>18.7295559227081</v>
      </c>
      <c r="R19" s="74">
        <f>LOOKUP(A19+900,'[2]DCS Data'!$A:$A,'[2]DCS Data'!$K:$K)</f>
        <v>24.0000002755059</v>
      </c>
      <c r="S19" s="75">
        <f>IFERROR(LOOKUP(A19+900,'[2]DCS Data'!$A:$A,'[2]DCS Data'!$J:$J)*3785.4*0.993*$A$3/1000000,0)</f>
        <v>51.3824247677818</v>
      </c>
    </row>
    <row r="20" ht="13.95" customHeight="1" spans="1:19">
      <c r="A20" s="23">
        <v>14</v>
      </c>
      <c r="B20" s="24">
        <f>LOOKUP(A20+900,'[2]DCS Data'!$A:$A,'[2]DCS Data'!$E:$E)</f>
        <v>77.0107650756836</v>
      </c>
      <c r="C20" s="20">
        <f>IF(B20="","",$A$3*PI()/4*(157.5*2.54)^2*B20*2.54/1000000)</f>
        <v>33.1400094838949</v>
      </c>
      <c r="D20" s="21">
        <f t="shared" si="0"/>
        <v>-34.4743817943063</v>
      </c>
      <c r="E20" s="25">
        <f>LOOKUP(A20+900,'[2]DCS Data'!$A:$A,'[2]DCS Data'!$F:$F)</f>
        <v>141.917343139648</v>
      </c>
      <c r="F20" s="20">
        <f>IF(E20="","",$A$3*PI()/4*(157.5*2.54)^2*E20*2.54/1000000)</f>
        <v>61.0712293658558</v>
      </c>
      <c r="G20" s="21">
        <f t="shared" si="1"/>
        <v>-8.7607945970534</v>
      </c>
      <c r="H20" s="25">
        <f>LOOKUP(A20+900,'[2]DCS Data'!$A:$A,'[2]DCS Data'!$G:$G)</f>
        <v>91.7956008911133</v>
      </c>
      <c r="I20" s="20">
        <f>IF(H20="","",$A$3*PI()/4*(186*2.54)^2*H20*2.54/1000000)</f>
        <v>55.0919102914378</v>
      </c>
      <c r="J20" s="21">
        <f t="shared" si="2"/>
        <v>-0.172892645758502</v>
      </c>
      <c r="K20" s="25">
        <f>LOOKUP(A20+900,'[2]DCS Data'!$A:$A,'[2]DCS Data'!$H:$H)</f>
        <v>66.8344650268555</v>
      </c>
      <c r="L20" s="20">
        <f>IF(K20="","",$A$3*PI()/4*(186*2.54)^2*K20*2.54/1000000)</f>
        <v>40.111272390965</v>
      </c>
      <c r="M20" s="45">
        <f t="shared" si="3"/>
        <v>0.085042906583098</v>
      </c>
      <c r="N20" s="49">
        <f>IF(K20="","",LOOKUP(A20+900,[3]SBS!$A:$A,[3]SBS!$C:$C))</f>
        <v>96.24</v>
      </c>
      <c r="O20" s="50">
        <f>IF(N20="","",N20*$H$3)</f>
        <v>36.5712</v>
      </c>
      <c r="P20" s="51">
        <f t="shared" si="4"/>
        <v>52.9169738694649</v>
      </c>
      <c r="Q20" s="73">
        <f>IF(P20="","",P20*$H$3)</f>
        <v>20.1084500703967</v>
      </c>
      <c r="R20" s="74">
        <f>LOOKUP(A20+900,'[2]DCS Data'!$A:$A,'[2]DCS Data'!$K:$K)</f>
        <v>24.0000002161662</v>
      </c>
      <c r="S20" s="75">
        <f>IFERROR(LOOKUP(A20+900,'[2]DCS Data'!$A:$A,'[2]DCS Data'!$J:$J)*3785.4*0.993*$A$3/1000000,0)</f>
        <v>53.7222122981226</v>
      </c>
    </row>
    <row r="21" ht="13.95" customHeight="1" spans="1:19">
      <c r="A21" s="23">
        <v>15</v>
      </c>
      <c r="B21" s="24">
        <f>LOOKUP(A21+900,'[2]DCS Data'!$A:$A,'[2]DCS Data'!$E:$E)</f>
        <v>47.5801734924316</v>
      </c>
      <c r="C21" s="20">
        <f>IF(B21="","",$A$3*PI()/4*(157.5*2.54)^2*B21*2.54/1000000)</f>
        <v>20.4751556387593</v>
      </c>
      <c r="D21" s="21">
        <f t="shared" si="0"/>
        <v>-12.6648538451356</v>
      </c>
      <c r="E21" s="25">
        <f>LOOKUP(A21+900,'[2]DCS Data'!$A:$A,'[2]DCS Data'!$F:$F)</f>
        <v>28.8403434753418</v>
      </c>
      <c r="F21" s="20">
        <f>IF(E21="","",$A$3*PI()/4*(157.5*2.54)^2*E21*2.54/1000000)</f>
        <v>12.4108526301786</v>
      </c>
      <c r="G21" s="21">
        <f t="shared" si="1"/>
        <v>-48.6603767356772</v>
      </c>
      <c r="H21" s="25">
        <f>LOOKUP(A21+900,'[2]DCS Data'!$A:$A,'[2]DCS Data'!$G:$G)</f>
        <v>91.4804458618164</v>
      </c>
      <c r="I21" s="20">
        <f>IF(H21="","",$A$3*PI()/4*(186*2.54)^2*H21*2.54/1000000)</f>
        <v>54.9027673212587</v>
      </c>
      <c r="J21" s="21">
        <f t="shared" si="2"/>
        <v>-0.189142970179098</v>
      </c>
      <c r="K21" s="25">
        <f>LOOKUP(A21+900,'[2]DCS Data'!$A:$A,'[2]DCS Data'!$H:$H)</f>
        <v>66.7294158935547</v>
      </c>
      <c r="L21" s="20">
        <f>IF(K21="","",$A$3*PI()/4*(186*2.54)^2*K21*2.54/1000000)</f>
        <v>40.0482262605207</v>
      </c>
      <c r="M21" s="45">
        <f t="shared" si="3"/>
        <v>-0.0630461304442989</v>
      </c>
      <c r="N21" s="49">
        <f>IF(K21="","",LOOKUP(A21+900,[3]SBS!$A:$A,[3]SBS!$C:$C))</f>
        <v>106.241</v>
      </c>
      <c r="O21" s="50">
        <f>IF(N21="","",N21*$H$3)</f>
        <v>40.37158</v>
      </c>
      <c r="P21" s="51">
        <f t="shared" si="4"/>
        <v>44.6635803185638</v>
      </c>
      <c r="Q21" s="73">
        <f>IF(P21="","",P21*$H$3)</f>
        <v>16.9721605210542</v>
      </c>
      <c r="R21" s="74">
        <f>LOOKUP(A21+900,'[2]DCS Data'!$A:$A,'[2]DCS Data'!$K:$K)</f>
        <v>23.9924993896484</v>
      </c>
      <c r="S21" s="75">
        <f>IFERROR(LOOKUP(A21+900,'[2]DCS Data'!$A:$A,'[2]DCS Data'!$J:$J)*3785.4*0.993*$A$3/1000000,0)</f>
        <v>47.7178427707424</v>
      </c>
    </row>
    <row r="22" ht="13.95" customHeight="1" spans="1:19">
      <c r="A22" s="23">
        <v>16</v>
      </c>
      <c r="B22" s="24">
        <f>LOOKUP(A22+900,'[2]DCS Data'!$A:$A,'[2]DCS Data'!$E:$E)</f>
        <v>47.5703659057617</v>
      </c>
      <c r="C22" s="20">
        <f>IF(B22="","",$A$3*PI()/4*(157.5*2.54)^2*B22*2.54/1000000)</f>
        <v>20.4709351441968</v>
      </c>
      <c r="D22" s="21">
        <f t="shared" si="0"/>
        <v>-0.00422049456249951</v>
      </c>
      <c r="E22" s="25">
        <f>LOOKUP(A22+900,'[2]DCS Data'!$A:$A,'[2]DCS Data'!$F:$F)</f>
        <v>91.1254348754883</v>
      </c>
      <c r="F22" s="20">
        <f>IF(E22="","",$A$3*PI()/4*(157.5*2.54)^2*E22*2.54/1000000)</f>
        <v>39.2139692811761</v>
      </c>
      <c r="G22" s="21">
        <f t="shared" si="1"/>
        <v>26.8031166509975</v>
      </c>
      <c r="H22" s="25">
        <f>LOOKUP(A22+900,'[2]DCS Data'!$A:$A,'[2]DCS Data'!$G:$G)</f>
        <v>66.2010650634766</v>
      </c>
      <c r="I22" s="20">
        <f>IF(H22="","",$A$3*PI()/4*(186*2.54)^2*H22*2.54/1000000)</f>
        <v>39.7311320179807</v>
      </c>
      <c r="J22" s="21">
        <f t="shared" si="2"/>
        <v>-15.171635303278</v>
      </c>
      <c r="K22" s="25">
        <f>LOOKUP(A22+900,'[2]DCS Data'!$A:$A,'[2]DCS Data'!$H:$H)</f>
        <v>66.5746154785156</v>
      </c>
      <c r="L22" s="20">
        <f>IF(K22="","",$A$3*PI()/4*(186*2.54)^2*K22*2.54/1000000)</f>
        <v>39.9553214753717</v>
      </c>
      <c r="M22" s="45">
        <f t="shared" si="3"/>
        <v>-0.0929047851490026</v>
      </c>
      <c r="N22" s="49">
        <f>IF(K22="","",LOOKUP(A22+900,[3]SBS!$A:$A,[3]SBS!$C:$C))</f>
        <v>35.257</v>
      </c>
      <c r="O22" s="50">
        <f>IF(N22="","",N22*$H$3)</f>
        <v>13.39766</v>
      </c>
      <c r="P22" s="51">
        <f t="shared" si="4"/>
        <v>46.791356068008</v>
      </c>
      <c r="Q22" s="73">
        <f>IF(P22="","",P22*$H$3)</f>
        <v>17.780715305843</v>
      </c>
      <c r="R22" s="74">
        <f>LOOKUP(A22+900,'[2]DCS Data'!$A:$A,'[2]DCS Data'!$K:$K)</f>
        <v>24.0000001907349</v>
      </c>
      <c r="S22" s="75">
        <f>IFERROR(LOOKUP(A22+900,'[2]DCS Data'!$A:$A,'[2]DCS Data'!$J:$J)*3785.4*0.993*$A$3/1000000,0)</f>
        <v>48.9235611189374</v>
      </c>
    </row>
    <row r="23" ht="13.95" customHeight="1" spans="1:19">
      <c r="A23" s="23">
        <v>17</v>
      </c>
      <c r="B23" s="24">
        <f>LOOKUP(A23+900,'[2]DCS Data'!$A:$A,'[2]DCS Data'!$E:$E)</f>
        <v>74.9692001342773</v>
      </c>
      <c r="C23" s="20">
        <f>IF(B23="","",$A$3*PI()/4*(157.5*2.54)^2*B23*2.54/1000000)</f>
        <v>32.2614637188489</v>
      </c>
      <c r="D23" s="21">
        <f t="shared" si="0"/>
        <v>11.7905285746521</v>
      </c>
      <c r="E23" s="25">
        <f>LOOKUP(A23+900,'[2]DCS Data'!$A:$A,'[2]DCS Data'!$F:$F)</f>
        <v>181.176193237305</v>
      </c>
      <c r="F23" s="20">
        <f>IF(E23="","",$A$3*PI()/4*(157.5*2.54)^2*E23*2.54/1000000)</f>
        <v>77.9654734794484</v>
      </c>
      <c r="G23" s="21">
        <f t="shared" si="1"/>
        <v>38.7515041982723</v>
      </c>
      <c r="H23" s="25">
        <f>LOOKUP(A23+900,'[2]DCS Data'!$A:$A,'[2]DCS Data'!$G:$G)</f>
        <v>66.1927261352539</v>
      </c>
      <c r="I23" s="20">
        <f>IF(H23="","",$A$3*PI()/4*(186*2.54)^2*H23*2.54/1000000)</f>
        <v>39.726127339313</v>
      </c>
      <c r="J23" s="21">
        <f t="shared" si="2"/>
        <v>-0.00500467866769583</v>
      </c>
      <c r="K23" s="25">
        <f>LOOKUP(A23+900,'[2]DCS Data'!$A:$A,'[2]DCS Data'!$H:$H)</f>
        <v>66.7142715454102</v>
      </c>
      <c r="L23" s="20">
        <f>IF(K23="","",$A$3*PI()/4*(186*2.54)^2*K23*2.54/1000000)</f>
        <v>40.0391372512294</v>
      </c>
      <c r="M23" s="45">
        <f t="shared" si="3"/>
        <v>0.0838157758577012</v>
      </c>
      <c r="N23" s="49">
        <f>IF(K23="","",LOOKUP(A23+900,[3]SBS!$A:$A,[3]SBS!$C:$C))</f>
        <v>0</v>
      </c>
      <c r="O23" s="50">
        <f>IF(N23="","",N23*$H$3)</f>
        <v>0</v>
      </c>
      <c r="P23" s="51">
        <f t="shared" si="4"/>
        <v>50.6208438701144</v>
      </c>
      <c r="Q23" s="73">
        <f>IF(P23="","",P23*$H$3)</f>
        <v>19.2359206706435</v>
      </c>
      <c r="R23" s="74">
        <f>LOOKUP(A23+900,'[2]DCS Data'!$A:$A,'[2]DCS Data'!$K:$K)</f>
        <v>23.9572257656521</v>
      </c>
      <c r="S23" s="75">
        <f>IFERROR(LOOKUP(A23+900,'[2]DCS Data'!$A:$A,'[2]DCS Data'!$J:$J)*3785.4*0.993*$A$3/1000000,0)</f>
        <v>52.9080981980269</v>
      </c>
    </row>
    <row r="24" ht="13.95" customHeight="1" spans="1:19">
      <c r="A24" s="23">
        <v>18</v>
      </c>
      <c r="B24" s="24">
        <f>LOOKUP(A24+900,'[2]DCS Data'!$A:$A,'[2]DCS Data'!$E:$E)</f>
        <v>58.1649436950684</v>
      </c>
      <c r="C24" s="20">
        <f>IF(B24="","",$A$3*PI()/4*(157.5*2.54)^2*B24*2.54/1000000)</f>
        <v>25.0300952573372</v>
      </c>
      <c r="D24" s="21">
        <f t="shared" si="0"/>
        <v>-7.2313684615117</v>
      </c>
      <c r="E24" s="25">
        <f>LOOKUP(A24+900,'[2]DCS Data'!$A:$A,'[2]DCS Data'!$F:$F)</f>
        <v>49.4382934570313</v>
      </c>
      <c r="F24" s="20">
        <f>IF(E24="","",$A$3*PI()/4*(157.5*2.54)^2*E24*2.54/1000000)</f>
        <v>21.2747596056661</v>
      </c>
      <c r="G24" s="21">
        <f t="shared" si="1"/>
        <v>-56.6907138737823</v>
      </c>
      <c r="H24" s="25">
        <f>LOOKUP(A24+900,'[2]DCS Data'!$A:$A,'[2]DCS Data'!$G:$G)</f>
        <v>66.1327896118164</v>
      </c>
      <c r="I24" s="20">
        <f>IF(H24="","",$A$3*PI()/4*(186*2.54)^2*H24*2.54/1000000)</f>
        <v>39.6901559252109</v>
      </c>
      <c r="J24" s="21">
        <f t="shared" si="2"/>
        <v>-0.0359714141021001</v>
      </c>
      <c r="K24" s="25">
        <f>LOOKUP(A24+900,'[2]DCS Data'!$A:$A,'[2]DCS Data'!$H:$H)</f>
        <v>66.776123046875</v>
      </c>
      <c r="L24" s="20">
        <f>IF(K24="","",$A$3*PI()/4*(186*2.54)^2*K24*2.54/1000000)</f>
        <v>40.076257955675</v>
      </c>
      <c r="M24" s="45">
        <f t="shared" si="3"/>
        <v>0.0371207044455986</v>
      </c>
      <c r="N24" s="49">
        <f>IF(K24="","",LOOKUP(A24+900,[3]SBS!$A:$A,[3]SBS!$C:$C))</f>
        <v>122.251</v>
      </c>
      <c r="O24" s="50">
        <f>IF(N24="","",N24*$H$3)</f>
        <v>46.45538</v>
      </c>
      <c r="P24" s="51">
        <f t="shared" si="4"/>
        <v>58.3300669550495</v>
      </c>
      <c r="Q24" s="73">
        <f>IF(P24="","",P24*$H$3)</f>
        <v>22.1654254429188</v>
      </c>
      <c r="R24" s="74">
        <f>LOOKUP(A24+900,'[2]DCS Data'!$A:$A,'[2]DCS Data'!$K:$K)</f>
        <v>24.0000001525879</v>
      </c>
      <c r="S24" s="75">
        <f>IFERROR(LOOKUP(A24+900,'[2]DCS Data'!$A:$A,'[2]DCS Data'!$J:$J)*3785.4*0.993*$A$3/1000000,0)</f>
        <v>60.3743952575191</v>
      </c>
    </row>
    <row r="25" ht="13.95" customHeight="1" spans="1:19">
      <c r="A25" s="23">
        <v>19</v>
      </c>
      <c r="B25" s="24">
        <f>LOOKUP(A25+900,'[2]DCS Data'!$A:$A,'[2]DCS Data'!$E:$E)</f>
        <v>93.0019836425781</v>
      </c>
      <c r="C25" s="20">
        <f>IF(B25="","",$A$3*PI()/4*(157.5*2.54)^2*B25*2.54/1000000)</f>
        <v>40.0215037067493</v>
      </c>
      <c r="D25" s="21">
        <f t="shared" si="0"/>
        <v>14.9914084494121</v>
      </c>
      <c r="E25" s="25">
        <f>LOOKUP(A25+900,'[2]DCS Data'!$A:$A,'[2]DCS Data'!$F:$F)</f>
        <v>153.250869750977</v>
      </c>
      <c r="F25" s="20">
        <f>IF(E25="","",$A$3*PI()/4*(157.5*2.54)^2*E25*2.54/1000000)</f>
        <v>65.9483810084381</v>
      </c>
      <c r="G25" s="21">
        <f t="shared" si="1"/>
        <v>44.673621402772</v>
      </c>
      <c r="H25" s="25">
        <f>LOOKUP(A25+900,'[2]DCS Data'!$A:$A,'[2]DCS Data'!$G:$G)</f>
        <v>66.1881408691406</v>
      </c>
      <c r="I25" s="20">
        <f>IF(H25="","",$A$3*PI()/4*(186*2.54)^2*H25*2.54/1000000)</f>
        <v>39.7233754528726</v>
      </c>
      <c r="J25" s="21">
        <f t="shared" si="2"/>
        <v>0.0332195276617</v>
      </c>
      <c r="K25" s="25">
        <f>LOOKUP(A25+900,'[2]DCS Data'!$A:$A,'[2]DCS Data'!$H:$H)</f>
        <v>66.7231369018555</v>
      </c>
      <c r="L25" s="20">
        <f>IF(K25="","",$A$3*PI()/4*(186*2.54)^2*K25*2.54/1000000)</f>
        <v>40.0444578702704</v>
      </c>
      <c r="M25" s="45">
        <f t="shared" si="3"/>
        <v>-0.0318000854045977</v>
      </c>
      <c r="N25" s="49">
        <f>IF(K25="","",LOOKUP(A25+900,[3]SBS!$A:$A,[3]SBS!$C:$C))</f>
        <v>0</v>
      </c>
      <c r="O25" s="50">
        <f>IF(N25="","",N25*$H$3)</f>
        <v>0</v>
      </c>
      <c r="P25" s="51">
        <f t="shared" si="4"/>
        <v>59.6664492944412</v>
      </c>
      <c r="Q25" s="73">
        <f>IF(P25="","",P25*$H$3)</f>
        <v>22.6732507318877</v>
      </c>
      <c r="R25" s="74">
        <f>LOOKUP(A25+900,'[2]DCS Data'!$A:$A,'[2]DCS Data'!$K:$K)</f>
        <v>24.0000002415975</v>
      </c>
      <c r="S25" s="75">
        <f>IFERROR(LOOKUP(A25+900,'[2]DCS Data'!$A:$A,'[2]DCS Data'!$J:$J)*3785.4*0.993*$A$3/1000000,0)</f>
        <v>59.819853479674</v>
      </c>
    </row>
    <row r="26" ht="13.95" customHeight="1" spans="1:19">
      <c r="A26" s="23">
        <v>20</v>
      </c>
      <c r="B26" s="24">
        <f>LOOKUP(A26+900,'[2]DCS Data'!$A:$A,'[2]DCS Data'!$E:$E)</f>
        <v>93.2259750366211</v>
      </c>
      <c r="C26" s="20">
        <f>IF(B26="","",$A$3*PI()/4*(157.5*2.54)^2*B26*2.54/1000000)</f>
        <v>40.1178938272162</v>
      </c>
      <c r="D26" s="21">
        <f t="shared" si="0"/>
        <v>0.0963901204669</v>
      </c>
      <c r="E26" s="25">
        <f>LOOKUP(A26+900,'[2]DCS Data'!$A:$A,'[2]DCS Data'!$F:$F)</f>
        <v>265.740173339844</v>
      </c>
      <c r="F26" s="20">
        <f>IF(E26="","",$A$3*PI()/4*(157.5*2.54)^2*E26*2.54/1000000)</f>
        <v>114.355854744196</v>
      </c>
      <c r="G26" s="21">
        <f t="shared" si="1"/>
        <v>48.4074737357579</v>
      </c>
      <c r="H26" s="25">
        <f>LOOKUP(A26+900,'[2]DCS Data'!$A:$A,'[2]DCS Data'!$G:$G)</f>
        <v>66.1647262573242</v>
      </c>
      <c r="I26" s="20">
        <f>IF(H26="","",$A$3*PI()/4*(186*2.54)^2*H26*2.54/1000000)</f>
        <v>39.7093229745275</v>
      </c>
      <c r="J26" s="21">
        <f t="shared" si="2"/>
        <v>-0.0140524783450999</v>
      </c>
      <c r="K26" s="25">
        <f>LOOKUP(A26+900,'[2]DCS Data'!$A:$A,'[2]DCS Data'!$H:$H)</f>
        <v>66.743408203125</v>
      </c>
      <c r="L26" s="20">
        <f>IF(K26="","",$A$3*PI()/4*(186*2.54)^2*K26*2.54/1000000)</f>
        <v>40.0566238640674</v>
      </c>
      <c r="M26" s="45">
        <f t="shared" si="3"/>
        <v>0.012165993796998</v>
      </c>
      <c r="N26" s="49">
        <f>IF(K26="","",LOOKUP(A26+900,[3]SBS!$A:$A,[3]SBS!$C:$C))</f>
        <v>0</v>
      </c>
      <c r="O26" s="50">
        <f>IF(N26="","",N26*$H$3)</f>
        <v>0</v>
      </c>
      <c r="P26" s="51">
        <f t="shared" si="4"/>
        <v>48.5019773716767</v>
      </c>
      <c r="Q26" s="73">
        <f>IF(P26="","",P26*$H$3)</f>
        <v>18.4307514012371</v>
      </c>
      <c r="R26" s="74">
        <f>LOOKUP(A26+900,'[2]DCS Data'!$A:$A,'[2]DCS Data'!$K:$K)</f>
        <v>24.0000001737807</v>
      </c>
      <c r="S26" s="75">
        <f>IFERROR(LOOKUP(A26+900,'[2]DCS Data'!$A:$A,'[2]DCS Data'!$J:$J)*3785.4*0.993*$A$3/1000000,0)</f>
        <v>50.400767281946</v>
      </c>
    </row>
    <row r="27" ht="13.95" customHeight="1" spans="1:19">
      <c r="A27" s="23">
        <v>21</v>
      </c>
      <c r="B27" s="24">
        <f>LOOKUP(A27+900,'[2]DCS Data'!$A:$A,'[2]DCS Data'!$E:$E)</f>
        <v>93.3315200805664</v>
      </c>
      <c r="C27" s="20">
        <f>IF(B27="","",$A$3*PI()/4*(157.5*2.54)^2*B27*2.54/1000000)</f>
        <v>40.1633129806799</v>
      </c>
      <c r="D27" s="21">
        <f t="shared" si="0"/>
        <v>0.0454191534636976</v>
      </c>
      <c r="E27" s="25">
        <f>LOOKUP(A27+900,'[2]DCS Data'!$A:$A,'[2]DCS Data'!$F:$F)</f>
        <v>94.4199447631836</v>
      </c>
      <c r="F27" s="20">
        <f>IF(E27="","",$A$3*PI()/4*(157.5*2.54)^2*E27*2.54/1000000)</f>
        <v>40.6316943072255</v>
      </c>
      <c r="G27" s="21">
        <f t="shared" si="1"/>
        <v>-73.7241604369705</v>
      </c>
      <c r="H27" s="25">
        <f>LOOKUP(A27+900,'[2]DCS Data'!$A:$A,'[2]DCS Data'!$G:$G)</f>
        <v>122.605308532715</v>
      </c>
      <c r="I27" s="20">
        <f>IF(H27="","",$A$3*PI()/4*(186*2.54)^2*H27*2.54/1000000)</f>
        <v>73.5826182667571</v>
      </c>
      <c r="J27" s="21">
        <f t="shared" si="2"/>
        <v>33.8732952922296</v>
      </c>
      <c r="K27" s="25">
        <f>LOOKUP(A27+900,'[2]DCS Data'!$A:$A,'[2]DCS Data'!$H:$H)</f>
        <v>66.7290649414062</v>
      </c>
      <c r="L27" s="20">
        <f>IF(K27="","",$A$3*PI()/4*(186*2.54)^2*K27*2.54/1000000)</f>
        <v>40.0480156336051</v>
      </c>
      <c r="M27" s="45">
        <f t="shared" si="3"/>
        <v>-0.00860823046230053</v>
      </c>
      <c r="N27" s="49">
        <f>IF(K27="","",LOOKUP(A27+900,[3]SBS!$A:$A,[3]SBS!$C:$C))</f>
        <v>86.228</v>
      </c>
      <c r="O27" s="50">
        <f>IF(N27="","",N27*$H$3)</f>
        <v>32.76664</v>
      </c>
      <c r="P27" s="51">
        <f t="shared" si="4"/>
        <v>46.4139457782605</v>
      </c>
      <c r="Q27" s="73">
        <f>IF(P27="","",P27*$H$3)</f>
        <v>17.637299395739</v>
      </c>
      <c r="R27" s="74">
        <f>LOOKUP(A27+900,'[2]DCS Data'!$A:$A,'[2]DCS Data'!$K:$K)</f>
        <v>24.0000002670288</v>
      </c>
      <c r="S27" s="75">
        <f>IFERROR(LOOKUP(A27+900,'[2]DCS Data'!$A:$A,'[2]DCS Data'!$J:$J)*3785.4*0.993*$A$3/1000000,0)</f>
        <v>48.0063576906978</v>
      </c>
    </row>
    <row r="28" ht="13.95" customHeight="1" spans="1:19">
      <c r="A28" s="23">
        <v>22</v>
      </c>
      <c r="B28" s="24">
        <f>LOOKUP(A28+900,'[2]DCS Data'!$A:$A,'[2]DCS Data'!$E:$E)</f>
        <v>92.9567108154297</v>
      </c>
      <c r="C28" s="20">
        <f>IF(B28="","",$A$3*PI()/4*(157.5*2.54)^2*B28*2.54/1000000)</f>
        <v>40.0020214704725</v>
      </c>
      <c r="D28" s="21">
        <f t="shared" si="0"/>
        <v>-0.161291510207398</v>
      </c>
      <c r="E28" s="25">
        <f>LOOKUP(A28+900,'[2]DCS Data'!$A:$A,'[2]DCS Data'!$F:$F)</f>
        <v>93.7488632202148</v>
      </c>
      <c r="F28" s="20">
        <f>IF(E28="","",$A$3*PI()/4*(157.5*2.54)^2*E28*2.54/1000000)</f>
        <v>40.3429080748514</v>
      </c>
      <c r="G28" s="21">
        <f t="shared" si="1"/>
        <v>-0.2887862323741</v>
      </c>
      <c r="H28" s="25">
        <f>LOOKUP(A28+900,'[2]DCS Data'!$A:$A,'[2]DCS Data'!$G:$G)</f>
        <v>175.780426025391</v>
      </c>
      <c r="I28" s="20">
        <f>IF(H28="","",$A$3*PI()/4*(186*2.54)^2*H28*2.54/1000000)</f>
        <v>105.49611710771</v>
      </c>
      <c r="J28" s="21">
        <f t="shared" si="2"/>
        <v>31.9134988409529</v>
      </c>
      <c r="K28" s="25">
        <f>LOOKUP(A28+900,'[2]DCS Data'!$A:$A,'[2]DCS Data'!$H:$H)</f>
        <v>66.553581237793</v>
      </c>
      <c r="L28" s="20">
        <f>IF(K28="","",$A$3*PI()/4*(186*2.54)^2*K28*2.54/1000000)</f>
        <v>39.9426975969757</v>
      </c>
      <c r="M28" s="45">
        <f t="shared" si="3"/>
        <v>-0.105318036629399</v>
      </c>
      <c r="N28" s="49">
        <f>IF(K28="","",LOOKUP(A28+900,[3]SBS!$A:$A,[3]SBS!$C:$C))</f>
        <v>20.023</v>
      </c>
      <c r="O28" s="50">
        <f>IF(N28="","",N28*$H$3)</f>
        <v>7.60874</v>
      </c>
      <c r="P28" s="51">
        <f t="shared" si="4"/>
        <v>51.381103061742</v>
      </c>
      <c r="Q28" s="73">
        <f>IF(P28="","",P28*$H$3)</f>
        <v>19.524819163462</v>
      </c>
      <c r="R28" s="74">
        <f>LOOKUP(A28+900,'[2]DCS Data'!$A:$A,'[2]DCS Data'!$K:$K)</f>
        <v>23.9958359400431</v>
      </c>
      <c r="S28" s="75">
        <f>IFERROR(LOOKUP(A28+900,'[2]DCS Data'!$A:$A,'[2]DCS Data'!$J:$J)*3785.4*0.993*$A$3/1000000,0)</f>
        <v>53.1703044502284</v>
      </c>
    </row>
    <row r="29" ht="13.95" customHeight="1" spans="1:19">
      <c r="A29" s="23">
        <v>23</v>
      </c>
      <c r="B29" s="24">
        <f>LOOKUP(A29+900,'[2]DCS Data'!$A:$A,'[2]DCS Data'!$E:$E)</f>
        <v>92.828971862793</v>
      </c>
      <c r="C29" s="20">
        <f>IF(B29="","",$A$3*PI()/4*(157.5*2.54)^2*B29*2.54/1000000)</f>
        <v>39.9470516218068</v>
      </c>
      <c r="D29" s="21">
        <f t="shared" si="0"/>
        <v>-0.0549698486656993</v>
      </c>
      <c r="E29" s="25">
        <f>LOOKUP(A29+900,'[2]DCS Data'!$A:$A,'[2]DCS Data'!$F:$F)</f>
        <v>93.6028671264648</v>
      </c>
      <c r="F29" s="20">
        <f>IF(E29="","",$A$3*PI()/4*(157.5*2.54)^2*E29*2.54/1000000)</f>
        <v>40.2800816384859</v>
      </c>
      <c r="G29" s="21">
        <f t="shared" si="1"/>
        <v>-0.0628264363654978</v>
      </c>
      <c r="H29" s="25">
        <f>LOOKUP(A29+900,'[2]DCS Data'!$A:$A,'[2]DCS Data'!$G:$G)</f>
        <v>188.580657958984</v>
      </c>
      <c r="I29" s="20">
        <f>IF(H29="","",$A$3*PI()/4*(186*2.54)^2*H29*2.54/1000000)</f>
        <v>113.178285126106</v>
      </c>
      <c r="J29" s="21">
        <f t="shared" si="2"/>
        <v>7.682168018396</v>
      </c>
      <c r="K29" s="25">
        <f>LOOKUP(A29+900,'[2]DCS Data'!$A:$A,'[2]DCS Data'!$H:$H)</f>
        <v>66.5181427001953</v>
      </c>
      <c r="L29" s="20">
        <f>IF(K29="","",$A$3*PI()/4*(186*2.54)^2*K29*2.54/1000000)</f>
        <v>39.9214288573494</v>
      </c>
      <c r="M29" s="45">
        <f t="shared" si="3"/>
        <v>-0.0212687396263007</v>
      </c>
      <c r="N29" s="49">
        <f>IF(K29="","",LOOKUP(A29+900,[3]SBS!$A:$A,[3]SBS!$C:$C))</f>
        <v>40.043</v>
      </c>
      <c r="O29" s="50">
        <f>IF(N29="","",N29*$H$3)</f>
        <v>15.21634</v>
      </c>
      <c r="P29" s="51">
        <f t="shared" si="4"/>
        <v>47.5861029937385</v>
      </c>
      <c r="Q29" s="73">
        <f>IF(P29="","",P29*$H$3)</f>
        <v>18.0827191376206</v>
      </c>
      <c r="R29" s="74">
        <f>LOOKUP(A29+900,'[2]DCS Data'!$A:$A,'[2]DCS Data'!$K:$K)</f>
        <v>24.0000002373589</v>
      </c>
      <c r="S29" s="75">
        <f>IFERROR(LOOKUP(A29+900,'[2]DCS Data'!$A:$A,'[2]DCS Data'!$J:$J)*3785.4*0.993*$A$3/1000000,0)</f>
        <v>49.7029969148924</v>
      </c>
    </row>
    <row r="30" ht="13.95" customHeight="1" spans="1:19">
      <c r="A30" s="23">
        <v>24</v>
      </c>
      <c r="B30" s="24">
        <f>LOOKUP(A30+900,'[2]DCS Data'!$A:$A,'[2]DCS Data'!$E:$E)</f>
        <v>92.7439880371094</v>
      </c>
      <c r="C30" s="20">
        <f>IF(B30="","",$A$3*PI()/4*(157.5*2.54)^2*B30*2.54/1000000)</f>
        <v>39.9104805685733</v>
      </c>
      <c r="D30" s="21">
        <f t="shared" si="0"/>
        <v>-0.0365710532335015</v>
      </c>
      <c r="E30" s="25">
        <f>LOOKUP(A30+900,'[2]DCS Data'!$A:$A,'[2]DCS Data'!$F:$F)</f>
        <v>93.6037979125977</v>
      </c>
      <c r="F30" s="20">
        <f>IF(E30="","",$A$3*PI()/4*(157.5*2.54)^2*E30*2.54/1000000)</f>
        <v>40.280482183283</v>
      </c>
      <c r="G30" s="21">
        <f t="shared" si="1"/>
        <v>0.000400544797095392</v>
      </c>
      <c r="H30" s="25">
        <f>LOOKUP(A30+900,'[2]DCS Data'!$A:$A,'[2]DCS Data'!$G:$G)</f>
        <v>228.447845458984</v>
      </c>
      <c r="I30" s="20">
        <f>IF(H30="","",$A$3*PI()/4*(186*2.54)^2*H30*2.54/1000000)</f>
        <v>137.10491664222</v>
      </c>
      <c r="J30" s="21">
        <f t="shared" si="2"/>
        <v>23.926631516114</v>
      </c>
      <c r="K30" s="25">
        <f>LOOKUP(A30+900,'[2]DCS Data'!$A:$A,'[2]DCS Data'!$H:$H)</f>
        <v>66.5970611572266</v>
      </c>
      <c r="L30" s="20">
        <f>IF(K30="","",$A$3*PI()/4*(186*2.54)^2*K30*2.54/1000000)</f>
        <v>39.968792440276</v>
      </c>
      <c r="M30" s="45">
        <f t="shared" si="3"/>
        <v>0.0473635829266001</v>
      </c>
      <c r="N30" s="49">
        <f>IF(K30="","",LOOKUP(A30+900,[3]SBS!$A:$A,[3]SBS!$C:$C))</f>
        <v>20.037</v>
      </c>
      <c r="O30" s="50">
        <f>IF(N30="","",N30*$H$3)</f>
        <v>7.61406</v>
      </c>
      <c r="P30" s="51">
        <f t="shared" si="4"/>
        <v>43.9748245906042</v>
      </c>
      <c r="Q30" s="73">
        <f>IF(P30="","",P30*$H$3)</f>
        <v>16.7104333444296</v>
      </c>
      <c r="R30" s="74">
        <f>LOOKUP(A30+900,'[2]DCS Data'!$A:$A,'[2]DCS Data'!$K:$K)</f>
        <v>24.0000001780192</v>
      </c>
      <c r="S30" s="75">
        <f>IFERROR(LOOKUP(A30+900,'[2]DCS Data'!$A:$A,'[2]DCS Data'!$J:$J)*3785.4*0.993*$A$3/1000000,0)</f>
        <v>45.5337622465009</v>
      </c>
    </row>
    <row r="31" ht="13.95" customHeight="1" spans="1:19">
      <c r="A31" s="23">
        <v>25</v>
      </c>
      <c r="B31" s="24">
        <f>LOOKUP(A31+900,'[2]DCS Data'!$A:$A,'[2]DCS Data'!$E:$E)</f>
        <v>92.8974761962891</v>
      </c>
      <c r="C31" s="20">
        <f>IF(B31="","",$A$3*PI()/4*(157.5*2.54)^2*B31*2.54/1000000)</f>
        <v>39.9765310622398</v>
      </c>
      <c r="D31" s="21">
        <f t="shared" si="0"/>
        <v>0.0660504936665021</v>
      </c>
      <c r="E31" s="25">
        <f>LOOKUP(A31+900,'[2]DCS Data'!$A:$A,'[2]DCS Data'!$F:$F)</f>
        <v>93.5993118286133</v>
      </c>
      <c r="F31" s="20">
        <f>IF(E31="","",$A$3*PI()/4*(157.5*2.54)^2*E31*2.54/1000000)</f>
        <v>40.2785516886873</v>
      </c>
      <c r="G31" s="21">
        <f t="shared" si="1"/>
        <v>-0.0019304945956975</v>
      </c>
      <c r="H31" s="25">
        <f>LOOKUP(A31+900,'[2]DCS Data'!$A:$A,'[2]DCS Data'!$G:$G)</f>
        <v>305.547180175781</v>
      </c>
      <c r="I31" s="20">
        <f>IF(H31="","",$A$3*PI()/4*(186*2.54)^2*H31*2.54/1000000)</f>
        <v>183.37673784622</v>
      </c>
      <c r="J31" s="21">
        <f t="shared" si="2"/>
        <v>46.271821204</v>
      </c>
      <c r="K31" s="25">
        <f>LOOKUP(A31+900,'[2]DCS Data'!$A:$A,'[2]DCS Data'!$H:$H)</f>
        <v>66.5827102661133</v>
      </c>
      <c r="L31" s="20">
        <f>IF(K31="","",$A$3*PI()/4*(186*2.54)^2*K31*2.54/1000000)</f>
        <v>39.9601796309677</v>
      </c>
      <c r="M31" s="45">
        <f t="shared" si="3"/>
        <v>-0.00861280930829622</v>
      </c>
      <c r="N31" s="49">
        <f>IF(K31="","",LOOKUP(A31+900,[3]SBS!$A:$A,[3]SBS!$C:$C))</f>
        <v>0</v>
      </c>
      <c r="O31" s="50">
        <f>IF(N31="","",N31*$H$3)</f>
        <v>0</v>
      </c>
      <c r="P31" s="51">
        <f t="shared" si="4"/>
        <v>46.3273283937625</v>
      </c>
      <c r="Q31" s="73">
        <f>IF(P31="","",P31*$H$3)</f>
        <v>17.6043847896298</v>
      </c>
      <c r="R31" s="74">
        <f>LOOKUP(A31+900,'[2]DCS Data'!$A:$A,'[2]DCS Data'!$K:$K)</f>
        <v>24.0000002246433</v>
      </c>
      <c r="S31" s="75">
        <f>IFERROR(LOOKUP(A31+900,'[2]DCS Data'!$A:$A,'[2]DCS Data'!$J:$J)*3785.4*0.993*$A$3/1000000,0)</f>
        <v>48.0350783046906</v>
      </c>
    </row>
    <row r="32" ht="13.95" customHeight="1" spans="1:19">
      <c r="A32" s="23">
        <v>26</v>
      </c>
      <c r="B32" s="24">
        <f>LOOKUP(A32+900,'[2]DCS Data'!$A:$A,'[2]DCS Data'!$E:$E)</f>
        <v>110.085563659668</v>
      </c>
      <c r="C32" s="20">
        <f>IF(B32="","",$A$3*PI()/4*(157.5*2.54)^2*B32*2.54/1000000)</f>
        <v>47.3730733636517</v>
      </c>
      <c r="D32" s="21">
        <f t="shared" si="0"/>
        <v>7.3965423014119</v>
      </c>
      <c r="E32" s="25">
        <f>LOOKUP(A32+900,'[2]DCS Data'!$A:$A,'[2]DCS Data'!$F:$F)</f>
        <v>93.5992736816406</v>
      </c>
      <c r="F32" s="20">
        <f>IF(E32="","",$A$3*PI()/4*(157.5*2.54)^2*E32*2.54/1000000)</f>
        <v>40.2785352729169</v>
      </c>
      <c r="G32" s="21">
        <f t="shared" si="1"/>
        <v>-1.64157704034551e-5</v>
      </c>
      <c r="H32" s="25">
        <f>LOOKUP(A32+900,'[2]DCS Data'!$A:$A,'[2]DCS Data'!$G:$G)</f>
        <v>225.861068725586</v>
      </c>
      <c r="I32" s="20">
        <f>IF(H32="","",$A$3*PI()/4*(186*2.54)^2*H32*2.54/1000000)</f>
        <v>135.552440593728</v>
      </c>
      <c r="J32" s="21">
        <f t="shared" si="2"/>
        <v>-47.824297252492</v>
      </c>
      <c r="K32" s="25">
        <f>LOOKUP(A32+900,'[2]DCS Data'!$A:$A,'[2]DCS Data'!$H:$H)</f>
        <v>66.3960647583008</v>
      </c>
      <c r="L32" s="20">
        <f>IF(K32="","",$A$3*PI()/4*(186*2.54)^2*K32*2.54/1000000)</f>
        <v>39.848162742654</v>
      </c>
      <c r="M32" s="45">
        <f t="shared" si="3"/>
        <v>-0.112016888313704</v>
      </c>
      <c r="N32" s="49">
        <f>IF(K32="","",LOOKUP(A32+900,[3]SBS!$A:$A,[3]SBS!$C:$C))</f>
        <v>86.222</v>
      </c>
      <c r="O32" s="50">
        <f>IF(N32="","",N32*$H$3)</f>
        <v>32.76436</v>
      </c>
      <c r="P32" s="51">
        <f t="shared" si="4"/>
        <v>45.6822117448358</v>
      </c>
      <c r="Q32" s="73">
        <f>IF(P32="","",P32*$H$3)</f>
        <v>17.3592404630376</v>
      </c>
      <c r="R32" s="74">
        <f>LOOKUP(A32+900,'[2]DCS Data'!$A:$A,'[2]DCS Data'!$K:$K)</f>
        <v>24.0000002373589</v>
      </c>
      <c r="S32" s="75">
        <f>IFERROR(LOOKUP(A32+900,'[2]DCS Data'!$A:$A,'[2]DCS Data'!$J:$J)*3785.4*0.993*$A$3/1000000,0)</f>
        <v>46.0436992888447</v>
      </c>
    </row>
    <row r="33" ht="13.95" customHeight="1" spans="1:19">
      <c r="A33" s="23">
        <v>27</v>
      </c>
      <c r="B33" s="24">
        <f>LOOKUP(A33+900,'[2]DCS Data'!$A:$A,'[2]DCS Data'!$E:$E)</f>
        <v>215.128280639648</v>
      </c>
      <c r="C33" s="20">
        <f>IF(B33="","",$A$3*PI()/4*(157.5*2.54)^2*B33*2.54/1000000)</f>
        <v>92.5760606798991</v>
      </c>
      <c r="D33" s="21">
        <f t="shared" si="0"/>
        <v>45.2029873162474</v>
      </c>
      <c r="E33" s="25">
        <f>LOOKUP(A33+900,'[2]DCS Data'!$A:$A,'[2]DCS Data'!$F:$F)</f>
        <v>93.5656051635742</v>
      </c>
      <c r="F33" s="20">
        <f>IF(E33="","",$A$3*PI()/4*(157.5*2.54)^2*E33*2.54/1000000)</f>
        <v>40.2640467139871</v>
      </c>
      <c r="G33" s="21">
        <f t="shared" si="1"/>
        <v>-0.0144885589297985</v>
      </c>
      <c r="H33" s="25">
        <f>LOOKUP(A33+900,'[2]DCS Data'!$A:$A,'[2]DCS Data'!$G:$G)</f>
        <v>158.02392578125</v>
      </c>
      <c r="I33" s="20">
        <f>IF(H33="","",$A$3*PI()/4*(186*2.54)^2*H33*2.54/1000000)</f>
        <v>94.8394025261428</v>
      </c>
      <c r="J33" s="21">
        <f t="shared" si="2"/>
        <v>-40.7130380675852</v>
      </c>
      <c r="K33" s="25">
        <f>LOOKUP(A33+900,'[2]DCS Data'!$A:$A,'[2]DCS Data'!$H:$H)</f>
        <v>66.4469375610352</v>
      </c>
      <c r="L33" s="20">
        <f>IF(K33="","",$A$3*PI()/4*(186*2.54)^2*K33*2.54/1000000)</f>
        <v>39.8786944877193</v>
      </c>
      <c r="M33" s="45">
        <f t="shared" si="3"/>
        <v>0.0305317450653035</v>
      </c>
      <c r="N33" s="49">
        <f>IF(K33="","",LOOKUP(A33+900,[3]SBS!$A:$A,[3]SBS!$C:$C))</f>
        <v>37.237</v>
      </c>
      <c r="O33" s="50">
        <f>IF(N33="","",N33*$H$3)</f>
        <v>14.15006</v>
      </c>
      <c r="P33" s="51">
        <f t="shared" si="4"/>
        <v>41.7429924347977</v>
      </c>
      <c r="Q33" s="73">
        <f>IF(P33="","",P33*$H$3)</f>
        <v>15.8623371252231</v>
      </c>
      <c r="R33" s="74">
        <f>LOOKUP(A33+900,'[2]DCS Data'!$A:$A,'[2]DCS Data'!$K:$K)</f>
        <v>24.0000002627903</v>
      </c>
      <c r="S33" s="75">
        <f>IFERROR(LOOKUP(A33+900,'[2]DCS Data'!$A:$A,'[2]DCS Data'!$J:$J)*3785.4*0.993*$A$3/1000000,0)</f>
        <v>47.1852488318501</v>
      </c>
    </row>
    <row r="34" ht="13.95" customHeight="1" spans="1:19">
      <c r="A34" s="23">
        <v>28</v>
      </c>
      <c r="B34" s="24">
        <f>LOOKUP(A34+900,'[2]DCS Data'!$A:$A,'[2]DCS Data'!$E:$E)</f>
        <v>296.273651123047</v>
      </c>
      <c r="C34" s="20">
        <f>IF(B34="","",$A$3*PI()/4*(157.5*2.54)^2*B34*2.54/1000000)</f>
        <v>127.495313134425</v>
      </c>
      <c r="D34" s="21">
        <f t="shared" si="0"/>
        <v>34.9192524545259</v>
      </c>
      <c r="E34" s="25">
        <f>LOOKUP(A34+900,'[2]DCS Data'!$A:$A,'[2]DCS Data'!$F:$F)</f>
        <v>93.6579666137695</v>
      </c>
      <c r="F34" s="20">
        <f>IF(E34="","",$A$3*PI()/4*(157.5*2.54)^2*E34*2.54/1000000)</f>
        <v>40.3037925772104</v>
      </c>
      <c r="G34" s="21">
        <f t="shared" si="1"/>
        <v>0.0397458632233025</v>
      </c>
      <c r="H34" s="25">
        <f>LOOKUP(A34+900,'[2]DCS Data'!$A:$A,'[2]DCS Data'!$G:$G)</f>
        <v>106.482803344727</v>
      </c>
      <c r="I34" s="20">
        <f>IF(H34="","",$A$3*PI()/4*(186*2.54)^2*H34*2.54/1000000)</f>
        <v>63.9065597098391</v>
      </c>
      <c r="J34" s="21">
        <f t="shared" si="2"/>
        <v>-30.9328428163037</v>
      </c>
      <c r="K34" s="25">
        <f>LOOKUP(A34+900,'[2]DCS Data'!$A:$A,'[2]DCS Data'!$H:$H)</f>
        <v>94.8435745239258</v>
      </c>
      <c r="L34" s="20">
        <f>IF(K34="","",$A$3*PI()/4*(186*2.54)^2*K34*2.54/1000000)</f>
        <v>56.9211775800604</v>
      </c>
      <c r="M34" s="45">
        <f t="shared" si="3"/>
        <v>17.0424830923411</v>
      </c>
      <c r="N34" s="49">
        <f>IF(K34="","",LOOKUP(A34+900,[3]SBS!$A:$A,[3]SBS!$C:$C))</f>
        <v>30.541</v>
      </c>
      <c r="O34" s="50">
        <f>IF(N34="","",N34*$H$3)</f>
        <v>11.60558</v>
      </c>
      <c r="P34" s="51">
        <f t="shared" si="4"/>
        <v>51.6096385937866</v>
      </c>
      <c r="Q34" s="73">
        <f>IF(P34="","",P34*$H$3)</f>
        <v>19.6116626656389</v>
      </c>
      <c r="R34" s="74">
        <f>LOOKUP(A34+900,'[2]DCS Data'!$A:$A,'[2]DCS Data'!$K:$K)</f>
        <v>24.0000001907349</v>
      </c>
      <c r="S34" s="75">
        <f>IFERROR(LOOKUP(A34+900,'[2]DCS Data'!$A:$A,'[2]DCS Data'!$J:$J)*3785.4*0.993*$A$3/1000000,0)</f>
        <v>52.1174177795141</v>
      </c>
    </row>
    <row r="35" ht="13.95" customHeight="1" spans="1:19">
      <c r="A35" s="23">
        <v>29</v>
      </c>
      <c r="B35" s="24">
        <f>LOOKUP(A35+900,'[2]DCS Data'!$A:$A,'[2]DCS Data'!$E:$E)</f>
        <v>200.378005981445</v>
      </c>
      <c r="C35" s="20">
        <f>IF(B35="","",$A$3*PI()/4*(157.5*2.54)^2*B35*2.54/1000000)</f>
        <v>86.2285813166893</v>
      </c>
      <c r="D35" s="21">
        <f t="shared" si="0"/>
        <v>-41.2667318177357</v>
      </c>
      <c r="E35" s="25">
        <f>LOOKUP(A35+900,'[2]DCS Data'!$A:$A,'[2]DCS Data'!$F:$F)</f>
        <v>93.9263687133789</v>
      </c>
      <c r="F35" s="20">
        <f>IF(E35="","",$A$3*PI()/4*(157.5*2.54)^2*E35*2.54/1000000)</f>
        <v>40.4192939375437</v>
      </c>
      <c r="G35" s="21">
        <f t="shared" si="1"/>
        <v>0.115501360333297</v>
      </c>
      <c r="H35" s="25">
        <f>LOOKUP(A35+900,'[2]DCS Data'!$A:$A,'[2]DCS Data'!$G:$G)</f>
        <v>106.73949432373</v>
      </c>
      <c r="I35" s="20">
        <f>IF(H35="","",$A$3*PI()/4*(186*2.54)^2*H35*2.54/1000000)</f>
        <v>64.0606149831923</v>
      </c>
      <c r="J35" s="21">
        <f t="shared" si="2"/>
        <v>0.154055273353194</v>
      </c>
      <c r="K35" s="25">
        <f>LOOKUP(A35+900,'[2]DCS Data'!$A:$A,'[2]DCS Data'!$H:$H)</f>
        <v>189.164123535156</v>
      </c>
      <c r="L35" s="20">
        <f>IF(K35="","",$A$3*PI()/4*(186*2.54)^2*K35*2.54/1000000)</f>
        <v>113.528456952082</v>
      </c>
      <c r="M35" s="45">
        <f t="shared" si="3"/>
        <v>56.6072793720216</v>
      </c>
      <c r="N35" s="49">
        <f>IF(K35="","",LOOKUP(A35+900,[3]SBS!$A:$A,[3]SBS!$C:$C))</f>
        <v>40.039</v>
      </c>
      <c r="O35" s="50">
        <f>IF(N35="","",N35*$H$3)</f>
        <v>15.21482</v>
      </c>
      <c r="P35" s="51">
        <f t="shared" si="4"/>
        <v>55.6491041879724</v>
      </c>
      <c r="Q35" s="73">
        <f>IF(P35="","",P35*$H$3)</f>
        <v>21.1466595914295</v>
      </c>
      <c r="R35" s="74">
        <f>LOOKUP(A35+900,'[2]DCS Data'!$A:$A,'[2]DCS Data'!$K:$K)</f>
        <v>23.9955540635851</v>
      </c>
      <c r="S35" s="75">
        <f>IFERROR(LOOKUP(A35+900,'[2]DCS Data'!$A:$A,'[2]DCS Data'!$J:$J)*3785.4*0.993*$A$3/1000000,0)</f>
        <v>58.8373785828194</v>
      </c>
    </row>
    <row r="36" ht="13.95" customHeight="1" spans="1:19">
      <c r="A36" s="23">
        <v>30</v>
      </c>
      <c r="B36" s="24">
        <f>LOOKUP(A36+900,'[2]DCS Data'!$A:$A,'[2]DCS Data'!$E:$E)</f>
        <v>133.574737548828</v>
      </c>
      <c r="C36" s="20">
        <f>IF(B36="","",$A$3*PI()/4*(157.5*2.54)^2*B36*2.54/1000000)</f>
        <v>57.481159482399</v>
      </c>
      <c r="D36" s="21">
        <f t="shared" si="0"/>
        <v>-28.7474218342903</v>
      </c>
      <c r="E36" s="25">
        <f>LOOKUP(A36+900,'[2]DCS Data'!$A:$A,'[2]DCS Data'!$F:$F)</f>
        <v>93.7963790893555</v>
      </c>
      <c r="F36" s="20">
        <f>IF(E36="","",$A$3*PI()/4*(157.5*2.54)^2*E36*2.54/1000000)</f>
        <v>40.3633555584261</v>
      </c>
      <c r="G36" s="21">
        <f t="shared" si="1"/>
        <v>-0.0559383791175989</v>
      </c>
      <c r="H36" s="25">
        <f>LOOKUP(A36+900,'[2]DCS Data'!$A:$A,'[2]DCS Data'!$G:$G)</f>
        <v>106.692916870117</v>
      </c>
      <c r="I36" s="20">
        <f>IF(H36="","",$A$3*PI()/4*(186*2.54)^2*H36*2.54/1000000)</f>
        <v>64.0326611284198</v>
      </c>
      <c r="J36" s="21">
        <f t="shared" si="2"/>
        <v>-0.0279538547724911</v>
      </c>
      <c r="K36" s="25">
        <f>LOOKUP(A36+900,'[2]DCS Data'!$A:$A,'[2]DCS Data'!$H:$H)</f>
        <v>148.172470092773</v>
      </c>
      <c r="L36" s="20">
        <f>IF(K36="","",$A$3*PI()/4*(186*2.54)^2*K36*2.54/1000000)</f>
        <v>88.9269676408</v>
      </c>
      <c r="M36" s="45">
        <f t="shared" si="3"/>
        <v>-24.601489311282</v>
      </c>
      <c r="N36" s="49">
        <f>IF(K36="","",LOOKUP(A36+900,[3]SBS!$A:$A,[3]SBS!$C:$C))</f>
        <v>116.273</v>
      </c>
      <c r="O36" s="50">
        <f>IF(N36="","",N36*$H$3)</f>
        <v>44.18374</v>
      </c>
      <c r="P36" s="51">
        <f t="shared" si="4"/>
        <v>62.8401966205376</v>
      </c>
      <c r="Q36" s="73">
        <f>IF(P36="","",P36*$H$3)</f>
        <v>23.8792747158043</v>
      </c>
      <c r="R36" s="74">
        <f>LOOKUP(A36+900,'[2]DCS Data'!$A:$A,'[2]DCS Data'!$K:$K)</f>
        <v>24.0000002034505</v>
      </c>
      <c r="S36" s="75">
        <f>IFERROR(LOOKUP(A36+900,'[2]DCS Data'!$A:$A,'[2]DCS Data'!$J:$J)*3785.4*0.993*$A$3/1000000,0)</f>
        <v>63.7687151794908</v>
      </c>
    </row>
    <row r="37" ht="13.95" customHeight="1" spans="1:19">
      <c r="A37" s="23">
        <v>31</v>
      </c>
      <c r="B37" s="24">
        <f>LOOKUP(A37+900,'[2]DCS Data'!$A:$A,'[2]DCS Data'!$E:$E)</f>
        <v>133.574737548828</v>
      </c>
      <c r="C37" s="20">
        <f>IF(B37="","",$A$3*PI()/4*(157.5*2.54)^2*B37*2.54/1000000)</f>
        <v>57.481159482399</v>
      </c>
      <c r="D37" s="21">
        <f t="shared" si="0"/>
        <v>3.5527136788005e-14</v>
      </c>
      <c r="E37" s="25">
        <f>LOOKUP(A37+900,'[2]DCS Data'!$A:$A,'[2]DCS Data'!$F:$F)</f>
        <v>93.7963790893555</v>
      </c>
      <c r="F37" s="20">
        <f>IF(E37="","",$A$3*PI()/4*(157.5*2.54)^2*E37*2.54/1000000)</f>
        <v>40.3633555584262</v>
      </c>
      <c r="G37" s="21">
        <f t="shared" si="1"/>
        <v>4.9737991503207e-14</v>
      </c>
      <c r="H37" s="25">
        <f>LOOKUP(A37+900,'[2]DCS Data'!$A:$A,'[2]DCS Data'!$G:$G)</f>
        <v>106.692916870117</v>
      </c>
      <c r="I37" s="20">
        <f>IF(H37="","",$A$3*PI()/4*(186*2.54)^2*H37*2.54/1000000)</f>
        <v>64.0326611284198</v>
      </c>
      <c r="J37" s="21">
        <f t="shared" si="2"/>
        <v>0</v>
      </c>
      <c r="K37" s="25">
        <f>LOOKUP(A37+900,'[2]DCS Data'!$A:$A,'[2]DCS Data'!$H:$H)</f>
        <v>148.172470092773</v>
      </c>
      <c r="L37" s="20">
        <f>IF(K37="","",$A$3*PI()/4*(186*2.54)^2*K37*2.54/1000000)</f>
        <v>88.9269676407999</v>
      </c>
      <c r="M37" s="45">
        <f t="shared" si="3"/>
        <v>-8.5265128291212e-14</v>
      </c>
      <c r="N37" s="49">
        <f>IF(K37="","",LOOKUP(A37+900,[3]SBS!$A:$A,[3]SBS!$C:$C))</f>
        <v>116.273</v>
      </c>
      <c r="O37" s="50">
        <f>IF(N37="","",N37*$H$3)</f>
        <v>44.18374</v>
      </c>
      <c r="P37" s="51">
        <f t="shared" si="4"/>
        <v>116.273</v>
      </c>
      <c r="Q37" s="73">
        <f>IF(P37="","",P37*$H$3)</f>
        <v>44.18374</v>
      </c>
      <c r="R37" s="74">
        <f>LOOKUP(A37+900,'[2]DCS Data'!$A:$A,'[2]DCS Data'!$K:$K)</f>
        <v>24.0000002034505</v>
      </c>
      <c r="S37" s="75">
        <f>IFERROR(LOOKUP(A37+900,'[2]DCS Data'!$A:$A,'[2]DCS Data'!$J:$J)*3785.4*0.993*$A$3/1000000,0)</f>
        <v>63.7687151794909</v>
      </c>
    </row>
    <row r="38" spans="1:19">
      <c r="A38" s="26" t="s">
        <v>50</v>
      </c>
      <c r="B38" s="27"/>
      <c r="C38" s="27">
        <f>IFERROR(C6+D38,"")</f>
        <v>57.481159482399</v>
      </c>
      <c r="D38" s="28">
        <f>IF($B$7="","",SUM(D7:D37))</f>
        <v>-66.449535201107</v>
      </c>
      <c r="E38" s="27"/>
      <c r="F38" s="27">
        <f>IFERROR(F6+G38,"")</f>
        <v>40.3633555584262</v>
      </c>
      <c r="G38" s="28">
        <f>IF($B$7="","",SUM(G7:G37))</f>
        <v>-2.03201119364155</v>
      </c>
      <c r="H38" s="27"/>
      <c r="I38" s="27">
        <f>IFERROR(I6+J38,"")</f>
        <v>64.0326611284198</v>
      </c>
      <c r="J38" s="28">
        <f>IF($B$7="","",SUM(J7:J37))</f>
        <v>-2.01073067207319</v>
      </c>
      <c r="K38" s="27"/>
      <c r="L38" s="27">
        <f>IFERROR(L6+M38,"")</f>
        <v>88.9269676407999</v>
      </c>
      <c r="M38" s="28">
        <f>IF($B$7="","",SUM(M7:M37))</f>
        <v>43.5029495187384</v>
      </c>
      <c r="N38" s="28">
        <f>SUM(N7:N37)</f>
        <v>1685.05</v>
      </c>
      <c r="O38" s="28">
        <f>IF($B$7="","",SUM(O7:O37))</f>
        <v>640.319</v>
      </c>
      <c r="P38" s="52">
        <f>IF(B7="","",SUM(P7:P37))</f>
        <v>1658.06067245192</v>
      </c>
      <c r="Q38" s="52">
        <f>IF(B8="","",SUM(Q7:Q37))</f>
        <v>630.063055531728</v>
      </c>
      <c r="R38" s="76">
        <f>SUM(R7:R37)</f>
        <v>743.928064782884</v>
      </c>
      <c r="S38" s="77"/>
    </row>
    <row r="39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1267958.41584158</v>
      </c>
      <c r="P39" s="54" t="s">
        <v>7</v>
      </c>
      <c r="Q39" s="53">
        <f>IFERROR(Q38*1000/0.505,"")</f>
        <v>1247649.61491431</v>
      </c>
      <c r="R39" s="1"/>
      <c r="S39" s="78"/>
    </row>
    <row r="40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250.804143810045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640319</v>
      </c>
      <c r="P40" s="1"/>
      <c r="Q40" s="79"/>
      <c r="R40" s="80"/>
      <c r="S40" s="78"/>
    </row>
    <row r="41" ht="15.15" spans="1:19">
      <c r="A41" s="34"/>
      <c r="B41" s="35"/>
      <c r="C41" s="35"/>
      <c r="D41" s="35"/>
      <c r="E41" s="35"/>
      <c r="F41" s="35"/>
      <c r="G41" s="35"/>
      <c r="H41" s="36">
        <f>IFERROR(H40*$H$3,"")</f>
        <v>95.305574647817</v>
      </c>
      <c r="I41" s="58" t="s">
        <v>8</v>
      </c>
      <c r="J41" s="58">
        <f>IFERROR(H41*1000/0.505,"")</f>
        <v>188723.910193697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0.0719352171156515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conditionalFormatting sqref="H40">
    <cfRule type="iconSet" priority="13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0" priority="8" operator="lessThan">
      <formula>23.98</formula>
    </cfRule>
    <cfRule type="cellIs" dxfId="1" priority="7" operator="equal">
      <formula>""</formula>
    </cfRule>
    <cfRule type="cellIs" dxfId="1" priority="6" operator="equal">
      <formula>""</formula>
    </cfRule>
    <cfRule type="cellIs" dxfId="0" priority="5" operator="lessThan">
      <formula>23.98</formula>
    </cfRule>
  </conditionalFormatting>
  <pageMargins left="0.7" right="0.7" top="0.75" bottom="0.75" header="0.3" footer="0.3"/>
  <pageSetup paperSize="1" scale="40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91" zoomScaleNormal="91"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Marsulex Inc.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Graph1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cbodie</cp:lastModifiedBy>
  <dcterms:created xsi:type="dcterms:W3CDTF">2009-11-30T14:25:00Z</dcterms:created>
  <cp:lastPrinted>2019-12-03T16:36:00Z</cp:lastPrinted>
  <dcterms:modified xsi:type="dcterms:W3CDTF">2021-01-06T23:50:14Z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