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quita\Dropbox\PhD\Allie&amp;MarkyBaby\ICAT\CapstoneProject\"/>
    </mc:Choice>
  </mc:AlternateContent>
  <bookViews>
    <workbookView xWindow="0" yWindow="0" windowWidth="21333" windowHeight="7833" activeTab="4"/>
  </bookViews>
  <sheets>
    <sheet name="Dataset" sheetId="1" r:id="rId1"/>
    <sheet name="RegAvgX" sheetId="2" r:id="rId2"/>
    <sheet name="WrldAvg" sheetId="3" r:id="rId3"/>
    <sheet name="Template" sheetId="4" r:id="rId4"/>
    <sheet name="Final Template" sheetId="11" r:id="rId5"/>
    <sheet name="Chart_FinalTemplate" sheetId="17" r:id="rId6"/>
    <sheet name="Sheet2" sheetId="1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15" i="4"/>
  <c r="F14" i="4"/>
  <c r="F13" i="4"/>
  <c r="F12" i="4"/>
  <c r="F11" i="4"/>
  <c r="F10" i="4"/>
  <c r="F9" i="4"/>
  <c r="F8" i="4"/>
  <c r="F6" i="4"/>
  <c r="F5" i="4"/>
  <c r="F4" i="4"/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" i="11"/>
  <c r="W229" i="1"/>
  <c r="W228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AP7" i="1"/>
  <c r="AQ7" i="1"/>
  <c r="AR7" i="1"/>
  <c r="AS7" i="1"/>
  <c r="AT7" i="1"/>
  <c r="AU7" i="1"/>
  <c r="AV7" i="1"/>
  <c r="AW7" i="1"/>
  <c r="AX7" i="1"/>
  <c r="J7" i="11" s="1"/>
  <c r="AY7" i="1"/>
  <c r="AZ7" i="1"/>
  <c r="BA7" i="1"/>
  <c r="BB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AP11" i="1"/>
  <c r="AQ11" i="1"/>
  <c r="AR11" i="1"/>
  <c r="AS11" i="1"/>
  <c r="AT11" i="1"/>
  <c r="AU11" i="1"/>
  <c r="AV11" i="1"/>
  <c r="AW11" i="1"/>
  <c r="AX11" i="1"/>
  <c r="J11" i="11" s="1"/>
  <c r="AY11" i="1"/>
  <c r="AZ11" i="1"/>
  <c r="BA11" i="1"/>
  <c r="BB11" i="1"/>
  <c r="AP12" i="1"/>
  <c r="AQ12" i="1"/>
  <c r="AR12" i="1"/>
  <c r="AS12" i="1"/>
  <c r="AT12" i="1"/>
  <c r="AU12" i="1"/>
  <c r="AV12" i="1"/>
  <c r="AW12" i="1"/>
  <c r="J12" i="11" s="1"/>
  <c r="AX12" i="1"/>
  <c r="AY12" i="1"/>
  <c r="AZ12" i="1"/>
  <c r="BA12" i="1"/>
  <c r="BB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J24" i="11" s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AP27" i="1"/>
  <c r="AQ27" i="1"/>
  <c r="AR27" i="1"/>
  <c r="AS27" i="1"/>
  <c r="AT27" i="1"/>
  <c r="AU27" i="1"/>
  <c r="AV27" i="1"/>
  <c r="AW27" i="1"/>
  <c r="AX27" i="1"/>
  <c r="J27" i="11" s="1"/>
  <c r="AY27" i="1"/>
  <c r="AZ27" i="1"/>
  <c r="BA27" i="1"/>
  <c r="BB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J32" i="11" s="1"/>
  <c r="AP33" i="1"/>
  <c r="AQ33" i="1"/>
  <c r="AR33" i="1"/>
  <c r="AS33" i="1"/>
  <c r="AT33" i="1"/>
  <c r="AU33" i="1"/>
  <c r="AV33" i="1"/>
  <c r="AW33" i="1"/>
  <c r="J33" i="11" s="1"/>
  <c r="AX33" i="1"/>
  <c r="AY33" i="1"/>
  <c r="AZ33" i="1"/>
  <c r="BA33" i="1"/>
  <c r="BB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AP39" i="1"/>
  <c r="AQ39" i="1"/>
  <c r="AR39" i="1"/>
  <c r="AS39" i="1"/>
  <c r="AT39" i="1"/>
  <c r="AU39" i="1"/>
  <c r="AV39" i="1"/>
  <c r="AW39" i="1"/>
  <c r="AX39" i="1"/>
  <c r="J39" i="11" s="1"/>
  <c r="AY39" i="1"/>
  <c r="AZ39" i="1"/>
  <c r="BA39" i="1"/>
  <c r="BB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J40" i="11" s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AP43" i="1"/>
  <c r="AQ43" i="1"/>
  <c r="AR43" i="1"/>
  <c r="AS43" i="1"/>
  <c r="AT43" i="1"/>
  <c r="AU43" i="1"/>
  <c r="AV43" i="1"/>
  <c r="AW43" i="1"/>
  <c r="AX43" i="1"/>
  <c r="J43" i="11" s="1"/>
  <c r="AY43" i="1"/>
  <c r="AZ43" i="1"/>
  <c r="BA43" i="1"/>
  <c r="BB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AP49" i="1"/>
  <c r="AQ49" i="1"/>
  <c r="AR49" i="1"/>
  <c r="AS49" i="1"/>
  <c r="AT49" i="1"/>
  <c r="AU49" i="1"/>
  <c r="AV49" i="1"/>
  <c r="AW49" i="1"/>
  <c r="J49" i="11" s="1"/>
  <c r="AX49" i="1"/>
  <c r="AY49" i="1"/>
  <c r="AZ49" i="1"/>
  <c r="BA49" i="1"/>
  <c r="BB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J52" i="11" s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AP55" i="1"/>
  <c r="AQ55" i="1"/>
  <c r="AR55" i="1"/>
  <c r="AS55" i="1"/>
  <c r="AT55" i="1"/>
  <c r="AU55" i="1"/>
  <c r="AV55" i="1"/>
  <c r="AW55" i="1"/>
  <c r="AX55" i="1"/>
  <c r="J55" i="11" s="1"/>
  <c r="AY55" i="1"/>
  <c r="AZ55" i="1"/>
  <c r="BA55" i="1"/>
  <c r="BB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AP65" i="1"/>
  <c r="AQ65" i="1"/>
  <c r="AR65" i="1"/>
  <c r="AS65" i="1"/>
  <c r="AT65" i="1"/>
  <c r="AU65" i="1"/>
  <c r="AV65" i="1"/>
  <c r="AW65" i="1"/>
  <c r="J65" i="11" s="1"/>
  <c r="AX65" i="1"/>
  <c r="AY65" i="1"/>
  <c r="AZ65" i="1"/>
  <c r="BA65" i="1"/>
  <c r="BB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J68" i="11" s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AP71" i="1"/>
  <c r="AQ71" i="1"/>
  <c r="AR71" i="1"/>
  <c r="AS71" i="1"/>
  <c r="AT71" i="1"/>
  <c r="AU71" i="1"/>
  <c r="AV71" i="1"/>
  <c r="AW71" i="1"/>
  <c r="AX71" i="1"/>
  <c r="J71" i="11" s="1"/>
  <c r="AY71" i="1"/>
  <c r="AZ71" i="1"/>
  <c r="BA71" i="1"/>
  <c r="BB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AP75" i="1"/>
  <c r="AQ75" i="1"/>
  <c r="AR75" i="1"/>
  <c r="AS75" i="1"/>
  <c r="AT75" i="1"/>
  <c r="AU75" i="1"/>
  <c r="AV75" i="1"/>
  <c r="AW75" i="1"/>
  <c r="AX75" i="1"/>
  <c r="J75" i="11" s="1"/>
  <c r="AY75" i="1"/>
  <c r="AZ75" i="1"/>
  <c r="BA75" i="1"/>
  <c r="BB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J80" i="11" s="1"/>
  <c r="AP81" i="1"/>
  <c r="AQ81" i="1"/>
  <c r="AR81" i="1"/>
  <c r="AS81" i="1"/>
  <c r="AT81" i="1"/>
  <c r="AU81" i="1"/>
  <c r="AV81" i="1"/>
  <c r="AW81" i="1"/>
  <c r="J81" i="11" s="1"/>
  <c r="AX81" i="1"/>
  <c r="AY81" i="1"/>
  <c r="AZ81" i="1"/>
  <c r="BA81" i="1"/>
  <c r="BB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J88" i="11" s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AP91" i="1"/>
  <c r="AQ91" i="1"/>
  <c r="AR91" i="1"/>
  <c r="AS91" i="1"/>
  <c r="AT91" i="1"/>
  <c r="AU91" i="1"/>
  <c r="AV91" i="1"/>
  <c r="AW91" i="1"/>
  <c r="AX91" i="1"/>
  <c r="J91" i="11" s="1"/>
  <c r="AY91" i="1"/>
  <c r="AZ91" i="1"/>
  <c r="BA91" i="1"/>
  <c r="BB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J96" i="11" s="1"/>
  <c r="AP97" i="1"/>
  <c r="AQ97" i="1"/>
  <c r="AR97" i="1"/>
  <c r="AS97" i="1"/>
  <c r="AT97" i="1"/>
  <c r="AU97" i="1"/>
  <c r="AV97" i="1"/>
  <c r="AW97" i="1"/>
  <c r="J97" i="11" s="1"/>
  <c r="AX97" i="1"/>
  <c r="AY97" i="1"/>
  <c r="AZ97" i="1"/>
  <c r="BA97" i="1"/>
  <c r="BB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AP103" i="1"/>
  <c r="AQ103" i="1"/>
  <c r="AR103" i="1"/>
  <c r="AS103" i="1"/>
  <c r="AT103" i="1"/>
  <c r="AU103" i="1"/>
  <c r="AV103" i="1"/>
  <c r="AW103" i="1"/>
  <c r="AX103" i="1"/>
  <c r="J103" i="11" s="1"/>
  <c r="AY103" i="1"/>
  <c r="AZ103" i="1"/>
  <c r="BA103" i="1"/>
  <c r="BB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J104" i="11" s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AP107" i="1"/>
  <c r="AQ107" i="1"/>
  <c r="AR107" i="1"/>
  <c r="AS107" i="1"/>
  <c r="AT107" i="1"/>
  <c r="AU107" i="1"/>
  <c r="AV107" i="1"/>
  <c r="AW107" i="1"/>
  <c r="AX107" i="1"/>
  <c r="J107" i="11" s="1"/>
  <c r="AY107" i="1"/>
  <c r="AZ107" i="1"/>
  <c r="BA107" i="1"/>
  <c r="BB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AP113" i="1"/>
  <c r="AQ113" i="1"/>
  <c r="AR113" i="1"/>
  <c r="AS113" i="1"/>
  <c r="AT113" i="1"/>
  <c r="AU113" i="1"/>
  <c r="AV113" i="1"/>
  <c r="AW113" i="1"/>
  <c r="J113" i="11" s="1"/>
  <c r="AX113" i="1"/>
  <c r="AY113" i="1"/>
  <c r="AZ113" i="1"/>
  <c r="BA113" i="1"/>
  <c r="BB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J116" i="11" s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AP119" i="1"/>
  <c r="AQ119" i="1"/>
  <c r="AR119" i="1"/>
  <c r="AS119" i="1"/>
  <c r="AT119" i="1"/>
  <c r="AU119" i="1"/>
  <c r="AV119" i="1"/>
  <c r="AW119" i="1"/>
  <c r="AX119" i="1"/>
  <c r="J119" i="11" s="1"/>
  <c r="AY119" i="1"/>
  <c r="AZ119" i="1"/>
  <c r="BA119" i="1"/>
  <c r="BB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AP129" i="1"/>
  <c r="AQ129" i="1"/>
  <c r="AR129" i="1"/>
  <c r="AS129" i="1"/>
  <c r="AT129" i="1"/>
  <c r="AU129" i="1"/>
  <c r="AV129" i="1"/>
  <c r="AW129" i="1"/>
  <c r="J129" i="11" s="1"/>
  <c r="AX129" i="1"/>
  <c r="AY129" i="1"/>
  <c r="AZ129" i="1"/>
  <c r="BA129" i="1"/>
  <c r="BB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J132" i="11" s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J133" i="11" s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AP135" i="1"/>
  <c r="AQ135" i="1"/>
  <c r="AR135" i="1"/>
  <c r="AS135" i="1"/>
  <c r="AT135" i="1"/>
  <c r="AU135" i="1"/>
  <c r="AV135" i="1"/>
  <c r="AW135" i="1"/>
  <c r="AX135" i="1"/>
  <c r="J135" i="11" s="1"/>
  <c r="AY135" i="1"/>
  <c r="AZ135" i="1"/>
  <c r="BA135" i="1"/>
  <c r="BB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J137" i="11" s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AP139" i="1"/>
  <c r="AQ139" i="1"/>
  <c r="AR139" i="1"/>
  <c r="AS139" i="1"/>
  <c r="AT139" i="1"/>
  <c r="AU139" i="1"/>
  <c r="AV139" i="1"/>
  <c r="AW139" i="1"/>
  <c r="AX139" i="1"/>
  <c r="J139" i="11" s="1"/>
  <c r="AY139" i="1"/>
  <c r="AZ139" i="1"/>
  <c r="BA139" i="1"/>
  <c r="BB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J141" i="11" s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J144" i="11" s="1"/>
  <c r="AP145" i="1"/>
  <c r="AQ145" i="1"/>
  <c r="AR145" i="1"/>
  <c r="AS145" i="1"/>
  <c r="AT145" i="1"/>
  <c r="AU145" i="1"/>
  <c r="AV145" i="1"/>
  <c r="AW145" i="1"/>
  <c r="J145" i="11" s="1"/>
  <c r="AX145" i="1"/>
  <c r="AY145" i="1"/>
  <c r="AZ145" i="1"/>
  <c r="BA145" i="1"/>
  <c r="BB145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J149" i="11" s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AP151" i="1"/>
  <c r="AQ151" i="1"/>
  <c r="AR151" i="1"/>
  <c r="AS151" i="1"/>
  <c r="AT151" i="1"/>
  <c r="AU151" i="1"/>
  <c r="AV151" i="1"/>
  <c r="AW151" i="1"/>
  <c r="AX151" i="1"/>
  <c r="J151" i="11" s="1"/>
  <c r="AY151" i="1"/>
  <c r="AZ151" i="1"/>
  <c r="BA151" i="1"/>
  <c r="BB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J152" i="11" s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AP155" i="1"/>
  <c r="AQ155" i="1"/>
  <c r="AR155" i="1"/>
  <c r="AS155" i="1"/>
  <c r="AT155" i="1"/>
  <c r="AU155" i="1"/>
  <c r="AV155" i="1"/>
  <c r="AW155" i="1"/>
  <c r="AX155" i="1"/>
  <c r="J155" i="11" s="1"/>
  <c r="AY155" i="1"/>
  <c r="AZ155" i="1"/>
  <c r="BA155" i="1"/>
  <c r="BB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J160" i="11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AP167" i="1"/>
  <c r="AQ167" i="1"/>
  <c r="AR167" i="1"/>
  <c r="AS167" i="1"/>
  <c r="AT167" i="1"/>
  <c r="AU167" i="1"/>
  <c r="AV167" i="1"/>
  <c r="AW167" i="1"/>
  <c r="AX167" i="1"/>
  <c r="J167" i="11" s="1"/>
  <c r="AY167" i="1"/>
  <c r="AZ167" i="1"/>
  <c r="BA167" i="1"/>
  <c r="BB167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J168" i="11" s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J180" i="11" s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AP183" i="1"/>
  <c r="AQ183" i="1"/>
  <c r="AR183" i="1"/>
  <c r="AS183" i="1"/>
  <c r="AT183" i="1"/>
  <c r="AU183" i="1"/>
  <c r="AV183" i="1"/>
  <c r="AW183" i="1"/>
  <c r="AX183" i="1"/>
  <c r="J183" i="11" s="1"/>
  <c r="AY183" i="1"/>
  <c r="AZ183" i="1"/>
  <c r="BA183" i="1"/>
  <c r="BB183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J185" i="11" s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AP187" i="1"/>
  <c r="AQ187" i="1"/>
  <c r="AR187" i="1"/>
  <c r="AS187" i="1"/>
  <c r="AT187" i="1"/>
  <c r="AU187" i="1"/>
  <c r="AV187" i="1"/>
  <c r="AW187" i="1"/>
  <c r="AX187" i="1"/>
  <c r="J187" i="11" s="1"/>
  <c r="AY187" i="1"/>
  <c r="AZ187" i="1"/>
  <c r="BA187" i="1"/>
  <c r="BB187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J189" i="11" s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J196" i="11" s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J197" i="11" s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AP199" i="1"/>
  <c r="AQ199" i="1"/>
  <c r="AR199" i="1"/>
  <c r="AS199" i="1"/>
  <c r="AT199" i="1"/>
  <c r="AU199" i="1"/>
  <c r="AV199" i="1"/>
  <c r="AW199" i="1"/>
  <c r="AX199" i="1"/>
  <c r="J199" i="11" s="1"/>
  <c r="AY199" i="1"/>
  <c r="AZ199" i="1"/>
  <c r="BA199" i="1"/>
  <c r="BB199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J201" i="11" s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J205" i="11" s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J208" i="11" s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J213" i="11" s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AP215" i="1"/>
  <c r="AQ215" i="1"/>
  <c r="AR215" i="1"/>
  <c r="AS215" i="1"/>
  <c r="AT215" i="1"/>
  <c r="AU215" i="1"/>
  <c r="AV215" i="1"/>
  <c r="AW215" i="1"/>
  <c r="AX215" i="1"/>
  <c r="J215" i="11" s="1"/>
  <c r="AY215" i="1"/>
  <c r="AZ215" i="1"/>
  <c r="BA215" i="1"/>
  <c r="BB215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J216" i="11" s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B2" i="1"/>
  <c r="BA2" i="1"/>
  <c r="AZ2" i="1"/>
  <c r="AY2" i="1"/>
  <c r="AX2" i="1"/>
  <c r="AW2" i="1"/>
  <c r="AV2" i="1"/>
  <c r="AU2" i="1"/>
  <c r="AT2" i="1"/>
  <c r="AS2" i="1"/>
  <c r="AR2" i="1"/>
  <c r="AQ2" i="1"/>
  <c r="J2" i="11"/>
  <c r="AP2" i="1"/>
  <c r="K3" i="11"/>
  <c r="K4" i="11"/>
  <c r="K5" i="11"/>
  <c r="K6" i="11"/>
  <c r="K7" i="11"/>
  <c r="K8" i="11"/>
  <c r="K10" i="11"/>
  <c r="K11" i="11"/>
  <c r="K12" i="11"/>
  <c r="K14" i="11"/>
  <c r="K15" i="11"/>
  <c r="K16" i="11"/>
  <c r="K17" i="11"/>
  <c r="K18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" i="11"/>
  <c r="I219" i="11"/>
  <c r="K219" i="11" s="1"/>
  <c r="J9" i="11"/>
  <c r="J23" i="11"/>
  <c r="J25" i="11"/>
  <c r="J41" i="11"/>
  <c r="J57" i="11"/>
  <c r="J59" i="11"/>
  <c r="J73" i="11"/>
  <c r="J87" i="11"/>
  <c r="J89" i="11"/>
  <c r="J105" i="11"/>
  <c r="J121" i="11"/>
  <c r="J123" i="11"/>
  <c r="J153" i="11"/>
  <c r="J169" i="11"/>
  <c r="J171" i="11"/>
  <c r="J203" i="11"/>
  <c r="J217" i="11"/>
  <c r="J4" i="11"/>
  <c r="J5" i="11"/>
  <c r="J8" i="11"/>
  <c r="J10" i="11"/>
  <c r="J13" i="11"/>
  <c r="J16" i="11"/>
  <c r="J18" i="11"/>
  <c r="J20" i="11"/>
  <c r="J21" i="11"/>
  <c r="J26" i="11"/>
  <c r="J29" i="11"/>
  <c r="J34" i="11"/>
  <c r="J36" i="11"/>
  <c r="J37" i="11"/>
  <c r="J42" i="11"/>
  <c r="J45" i="11"/>
  <c r="J48" i="11"/>
  <c r="J50" i="11"/>
  <c r="J53" i="11"/>
  <c r="J56" i="11"/>
  <c r="J58" i="11"/>
  <c r="J61" i="11"/>
  <c r="J64" i="11"/>
  <c r="J66" i="11"/>
  <c r="J69" i="11"/>
  <c r="J72" i="11"/>
  <c r="J74" i="11"/>
  <c r="J77" i="11"/>
  <c r="J82" i="11"/>
  <c r="J84" i="11"/>
  <c r="J85" i="11"/>
  <c r="J90" i="11"/>
  <c r="J93" i="11"/>
  <c r="J98" i="11"/>
  <c r="J100" i="11"/>
  <c r="J101" i="11"/>
  <c r="J106" i="11"/>
  <c r="J109" i="11"/>
  <c r="J112" i="11"/>
  <c r="J114" i="11"/>
  <c r="J117" i="11"/>
  <c r="J120" i="11"/>
  <c r="J122" i="11"/>
  <c r="J125" i="11"/>
  <c r="J128" i="11"/>
  <c r="J130" i="11"/>
  <c r="J136" i="11"/>
  <c r="J138" i="11"/>
  <c r="J146" i="11"/>
  <c r="J148" i="11"/>
  <c r="J154" i="11"/>
  <c r="J157" i="11"/>
  <c r="J162" i="11"/>
  <c r="J164" i="11"/>
  <c r="J165" i="11"/>
  <c r="J170" i="11"/>
  <c r="J173" i="11"/>
  <c r="J176" i="11"/>
  <c r="J178" i="11"/>
  <c r="J181" i="11"/>
  <c r="J184" i="11"/>
  <c r="J186" i="11"/>
  <c r="J192" i="11"/>
  <c r="J194" i="11"/>
  <c r="J200" i="11"/>
  <c r="J202" i="11"/>
  <c r="J210" i="11"/>
  <c r="J212" i="11"/>
  <c r="J218" i="11"/>
  <c r="I3" i="11"/>
  <c r="I4" i="11"/>
  <c r="I5" i="11"/>
  <c r="I6" i="11"/>
  <c r="I7" i="11"/>
  <c r="I8" i="11"/>
  <c r="I9" i="11"/>
  <c r="K9" i="11" s="1"/>
  <c r="I10" i="11"/>
  <c r="I11" i="11"/>
  <c r="I12" i="11"/>
  <c r="I13" i="11"/>
  <c r="K13" i="11" s="1"/>
  <c r="I14" i="11"/>
  <c r="I15" i="11"/>
  <c r="I16" i="11"/>
  <c r="I17" i="11"/>
  <c r="I18" i="11"/>
  <c r="I19" i="11"/>
  <c r="K19" i="11" s="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" i="11"/>
  <c r="I1" i="11"/>
  <c r="B2" i="11"/>
  <c r="E220" i="11" s="1"/>
  <c r="J211" i="11" l="1"/>
  <c r="J207" i="11"/>
  <c r="J195" i="11"/>
  <c r="J191" i="11"/>
  <c r="J179" i="11"/>
  <c r="J175" i="11"/>
  <c r="J163" i="11"/>
  <c r="J159" i="11"/>
  <c r="J147" i="11"/>
  <c r="J143" i="11"/>
  <c r="J131" i="11"/>
  <c r="J127" i="11"/>
  <c r="J115" i="11"/>
  <c r="J111" i="11"/>
  <c r="J99" i="11"/>
  <c r="J95" i="11"/>
  <c r="J83" i="11"/>
  <c r="J79" i="11"/>
  <c r="J67" i="11"/>
  <c r="J63" i="11"/>
  <c r="J51" i="11"/>
  <c r="J47" i="11"/>
  <c r="J35" i="11"/>
  <c r="J31" i="11"/>
  <c r="J19" i="11"/>
  <c r="J15" i="11"/>
  <c r="J3" i="11"/>
  <c r="J214" i="11"/>
  <c r="J206" i="11"/>
  <c r="J198" i="11"/>
  <c r="J190" i="11"/>
  <c r="J182" i="11"/>
  <c r="J174" i="11"/>
  <c r="J166" i="11"/>
  <c r="J158" i="11"/>
  <c r="J150" i="11"/>
  <c r="J142" i="11"/>
  <c r="J134" i="11"/>
  <c r="J126" i="11"/>
  <c r="J30" i="11"/>
  <c r="J14" i="11"/>
  <c r="J17" i="11"/>
  <c r="J204" i="11"/>
  <c r="J188" i="11"/>
  <c r="J172" i="11"/>
  <c r="J156" i="11"/>
  <c r="J140" i="11"/>
  <c r="J124" i="11"/>
  <c r="J108" i="11"/>
  <c r="J92" i="11"/>
  <c r="J76" i="11"/>
  <c r="J60" i="11"/>
  <c r="J44" i="11"/>
  <c r="J28" i="11"/>
  <c r="J177" i="11"/>
  <c r="J118" i="11"/>
  <c r="J110" i="11"/>
  <c r="J102" i="11"/>
  <c r="J94" i="11"/>
  <c r="J86" i="11"/>
  <c r="J78" i="11"/>
  <c r="J70" i="11"/>
  <c r="J62" i="11"/>
  <c r="J54" i="11"/>
  <c r="J46" i="11"/>
  <c r="J38" i="11"/>
  <c r="J22" i="11"/>
  <c r="J6" i="11"/>
  <c r="J209" i="11"/>
  <c r="J193" i="11"/>
  <c r="J161" i="11"/>
  <c r="F220" i="11"/>
  <c r="I220" i="11"/>
  <c r="K220" i="11" s="1"/>
  <c r="H220" i="11"/>
  <c r="L220" i="11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3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AN173" i="4"/>
  <c r="AO173" i="4"/>
  <c r="AP173" i="4"/>
  <c r="AQ173" i="4"/>
  <c r="AR173" i="4"/>
  <c r="AS173" i="4"/>
  <c r="AT173" i="4"/>
  <c r="AU173" i="4"/>
  <c r="AV173" i="4"/>
  <c r="AW173" i="4"/>
  <c r="AX173" i="4"/>
  <c r="AY173" i="4"/>
  <c r="AZ173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AN176" i="4"/>
  <c r="AO176" i="4"/>
  <c r="AP176" i="4"/>
  <c r="AQ176" i="4"/>
  <c r="AR176" i="4"/>
  <c r="AS176" i="4"/>
  <c r="AT176" i="4"/>
  <c r="AU176" i="4"/>
  <c r="AV176" i="4"/>
  <c r="AW176" i="4"/>
  <c r="AX176" i="4"/>
  <c r="AY176" i="4"/>
  <c r="AZ176" i="4"/>
  <c r="AN177" i="4"/>
  <c r="AO177" i="4"/>
  <c r="AP177" i="4"/>
  <c r="AQ177" i="4"/>
  <c r="AR177" i="4"/>
  <c r="AS177" i="4"/>
  <c r="AT177" i="4"/>
  <c r="AU177" i="4"/>
  <c r="AV177" i="4"/>
  <c r="AW177" i="4"/>
  <c r="AX177" i="4"/>
  <c r="AY177" i="4"/>
  <c r="AZ177" i="4"/>
  <c r="AN178" i="4"/>
  <c r="AO178" i="4"/>
  <c r="AP178" i="4"/>
  <c r="AQ178" i="4"/>
  <c r="AR178" i="4"/>
  <c r="AS178" i="4"/>
  <c r="AT178" i="4"/>
  <c r="AU178" i="4"/>
  <c r="AV178" i="4"/>
  <c r="AW178" i="4"/>
  <c r="AX178" i="4"/>
  <c r="AY178" i="4"/>
  <c r="AZ178" i="4"/>
  <c r="AN179" i="4"/>
  <c r="AO179" i="4"/>
  <c r="AP179" i="4"/>
  <c r="AQ179" i="4"/>
  <c r="AR179" i="4"/>
  <c r="AS179" i="4"/>
  <c r="AT179" i="4"/>
  <c r="AU179" i="4"/>
  <c r="AV179" i="4"/>
  <c r="AW179" i="4"/>
  <c r="AX179" i="4"/>
  <c r="AY179" i="4"/>
  <c r="AZ179" i="4"/>
  <c r="AN180" i="4"/>
  <c r="AO180" i="4"/>
  <c r="AP180" i="4"/>
  <c r="AQ180" i="4"/>
  <c r="AR180" i="4"/>
  <c r="AS180" i="4"/>
  <c r="AT180" i="4"/>
  <c r="AU180" i="4"/>
  <c r="AV180" i="4"/>
  <c r="AW180" i="4"/>
  <c r="AX180" i="4"/>
  <c r="AY180" i="4"/>
  <c r="AZ180" i="4"/>
  <c r="AN181" i="4"/>
  <c r="AO181" i="4"/>
  <c r="AP181" i="4"/>
  <c r="AQ181" i="4"/>
  <c r="AR181" i="4"/>
  <c r="AS181" i="4"/>
  <c r="AT181" i="4"/>
  <c r="AU181" i="4"/>
  <c r="AV181" i="4"/>
  <c r="AW181" i="4"/>
  <c r="AX181" i="4"/>
  <c r="AY181" i="4"/>
  <c r="AZ181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AN184" i="4"/>
  <c r="AO184" i="4"/>
  <c r="AP184" i="4"/>
  <c r="AQ184" i="4"/>
  <c r="AR184" i="4"/>
  <c r="AS184" i="4"/>
  <c r="AT184" i="4"/>
  <c r="AU184" i="4"/>
  <c r="AV184" i="4"/>
  <c r="AW184" i="4"/>
  <c r="AX184" i="4"/>
  <c r="AY184" i="4"/>
  <c r="AZ184" i="4"/>
  <c r="AN185" i="4"/>
  <c r="AO185" i="4"/>
  <c r="AP185" i="4"/>
  <c r="AQ185" i="4"/>
  <c r="AR185" i="4"/>
  <c r="AS185" i="4"/>
  <c r="AT185" i="4"/>
  <c r="AU185" i="4"/>
  <c r="AV185" i="4"/>
  <c r="AW185" i="4"/>
  <c r="AX185" i="4"/>
  <c r="AY185" i="4"/>
  <c r="AZ185" i="4"/>
  <c r="AN186" i="4"/>
  <c r="AO186" i="4"/>
  <c r="AP186" i="4"/>
  <c r="AQ186" i="4"/>
  <c r="AR186" i="4"/>
  <c r="AS186" i="4"/>
  <c r="AT186" i="4"/>
  <c r="AU186" i="4"/>
  <c r="AV186" i="4"/>
  <c r="AW186" i="4"/>
  <c r="AX186" i="4"/>
  <c r="AY186" i="4"/>
  <c r="AZ186" i="4"/>
  <c r="AN187" i="4"/>
  <c r="AO187" i="4"/>
  <c r="AP187" i="4"/>
  <c r="AQ187" i="4"/>
  <c r="AR187" i="4"/>
  <c r="AS187" i="4"/>
  <c r="AT187" i="4"/>
  <c r="AU187" i="4"/>
  <c r="AV187" i="4"/>
  <c r="AW187" i="4"/>
  <c r="AX187" i="4"/>
  <c r="AY187" i="4"/>
  <c r="AZ187" i="4"/>
  <c r="AN188" i="4"/>
  <c r="AO188" i="4"/>
  <c r="AP188" i="4"/>
  <c r="AQ188" i="4"/>
  <c r="AR188" i="4"/>
  <c r="AS188" i="4"/>
  <c r="AT188" i="4"/>
  <c r="AU188" i="4"/>
  <c r="AV188" i="4"/>
  <c r="AW188" i="4"/>
  <c r="AX188" i="4"/>
  <c r="AY188" i="4"/>
  <c r="AZ188" i="4"/>
  <c r="AN189" i="4"/>
  <c r="AO189" i="4"/>
  <c r="AP189" i="4"/>
  <c r="AQ189" i="4"/>
  <c r="AR189" i="4"/>
  <c r="AS189" i="4"/>
  <c r="AT189" i="4"/>
  <c r="AU189" i="4"/>
  <c r="AV189" i="4"/>
  <c r="AW189" i="4"/>
  <c r="AX189" i="4"/>
  <c r="AY189" i="4"/>
  <c r="AZ189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AN192" i="4"/>
  <c r="AO192" i="4"/>
  <c r="AP192" i="4"/>
  <c r="AQ192" i="4"/>
  <c r="AR192" i="4"/>
  <c r="AS192" i="4"/>
  <c r="AT192" i="4"/>
  <c r="AU192" i="4"/>
  <c r="AV192" i="4"/>
  <c r="AW192" i="4"/>
  <c r="AX192" i="4"/>
  <c r="AY192" i="4"/>
  <c r="AZ192" i="4"/>
  <c r="AN193" i="4"/>
  <c r="AO193" i="4"/>
  <c r="AP193" i="4"/>
  <c r="AQ193" i="4"/>
  <c r="AR193" i="4"/>
  <c r="AS193" i="4"/>
  <c r="AT193" i="4"/>
  <c r="AU193" i="4"/>
  <c r="AV193" i="4"/>
  <c r="AW193" i="4"/>
  <c r="AX193" i="4"/>
  <c r="AY193" i="4"/>
  <c r="AZ193" i="4"/>
  <c r="AN194" i="4"/>
  <c r="AO194" i="4"/>
  <c r="AP194" i="4"/>
  <c r="AQ194" i="4"/>
  <c r="AR194" i="4"/>
  <c r="AS194" i="4"/>
  <c r="AT194" i="4"/>
  <c r="AU194" i="4"/>
  <c r="AV194" i="4"/>
  <c r="AW194" i="4"/>
  <c r="AX194" i="4"/>
  <c r="AY194" i="4"/>
  <c r="AZ194" i="4"/>
  <c r="AN195" i="4"/>
  <c r="AO195" i="4"/>
  <c r="AP195" i="4"/>
  <c r="AQ195" i="4"/>
  <c r="AR195" i="4"/>
  <c r="AS195" i="4"/>
  <c r="AT195" i="4"/>
  <c r="AU195" i="4"/>
  <c r="AV195" i="4"/>
  <c r="AW195" i="4"/>
  <c r="AX195" i="4"/>
  <c r="AY195" i="4"/>
  <c r="AZ195" i="4"/>
  <c r="AN196" i="4"/>
  <c r="AO196" i="4"/>
  <c r="AP196" i="4"/>
  <c r="AQ196" i="4"/>
  <c r="AR196" i="4"/>
  <c r="AS196" i="4"/>
  <c r="AT196" i="4"/>
  <c r="AU196" i="4"/>
  <c r="AV196" i="4"/>
  <c r="AW196" i="4"/>
  <c r="AX196" i="4"/>
  <c r="AY196" i="4"/>
  <c r="AZ196" i="4"/>
  <c r="AN197" i="4"/>
  <c r="AO197" i="4"/>
  <c r="AP197" i="4"/>
  <c r="AQ197" i="4"/>
  <c r="AR197" i="4"/>
  <c r="AS197" i="4"/>
  <c r="AT197" i="4"/>
  <c r="AU197" i="4"/>
  <c r="AV197" i="4"/>
  <c r="AW197" i="4"/>
  <c r="AX197" i="4"/>
  <c r="AY197" i="4"/>
  <c r="AZ197" i="4"/>
  <c r="AN198" i="4"/>
  <c r="AO198" i="4"/>
  <c r="AP198" i="4"/>
  <c r="AQ198" i="4"/>
  <c r="AR198" i="4"/>
  <c r="AS198" i="4"/>
  <c r="AT198" i="4"/>
  <c r="AU198" i="4"/>
  <c r="AV198" i="4"/>
  <c r="AW198" i="4"/>
  <c r="AX198" i="4"/>
  <c r="AY198" i="4"/>
  <c r="AZ198" i="4"/>
  <c r="AN199" i="4"/>
  <c r="AO199" i="4"/>
  <c r="AP199" i="4"/>
  <c r="AQ199" i="4"/>
  <c r="AR199" i="4"/>
  <c r="AS199" i="4"/>
  <c r="AT199" i="4"/>
  <c r="AU199" i="4"/>
  <c r="AV199" i="4"/>
  <c r="AW199" i="4"/>
  <c r="AX199" i="4"/>
  <c r="AY199" i="4"/>
  <c r="AZ199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AN202" i="4"/>
  <c r="AO202" i="4"/>
  <c r="AP202" i="4"/>
  <c r="AQ202" i="4"/>
  <c r="AR202" i="4"/>
  <c r="AS202" i="4"/>
  <c r="AT202" i="4"/>
  <c r="AU202" i="4"/>
  <c r="AV202" i="4"/>
  <c r="AW202" i="4"/>
  <c r="AX202" i="4"/>
  <c r="AY202" i="4"/>
  <c r="AZ202" i="4"/>
  <c r="AN203" i="4"/>
  <c r="AO203" i="4"/>
  <c r="AP203" i="4"/>
  <c r="AQ203" i="4"/>
  <c r="AR203" i="4"/>
  <c r="AS203" i="4"/>
  <c r="AT203" i="4"/>
  <c r="AU203" i="4"/>
  <c r="AV203" i="4"/>
  <c r="AW203" i="4"/>
  <c r="AX203" i="4"/>
  <c r="AY203" i="4"/>
  <c r="AZ203" i="4"/>
  <c r="AN204" i="4"/>
  <c r="AO204" i="4"/>
  <c r="AP204" i="4"/>
  <c r="AQ204" i="4"/>
  <c r="AR204" i="4"/>
  <c r="AS204" i="4"/>
  <c r="AT204" i="4"/>
  <c r="AU204" i="4"/>
  <c r="AV204" i="4"/>
  <c r="AW204" i="4"/>
  <c r="AX204" i="4"/>
  <c r="AY204" i="4"/>
  <c r="AZ204" i="4"/>
  <c r="AN205" i="4"/>
  <c r="AO205" i="4"/>
  <c r="AP205" i="4"/>
  <c r="AQ205" i="4"/>
  <c r="AR205" i="4"/>
  <c r="AS205" i="4"/>
  <c r="AT205" i="4"/>
  <c r="AU205" i="4"/>
  <c r="AV205" i="4"/>
  <c r="AW205" i="4"/>
  <c r="AX205" i="4"/>
  <c r="AY205" i="4"/>
  <c r="AZ205" i="4"/>
  <c r="AN206" i="4"/>
  <c r="AO206" i="4"/>
  <c r="AP206" i="4"/>
  <c r="AQ206" i="4"/>
  <c r="AR206" i="4"/>
  <c r="AS206" i="4"/>
  <c r="AT206" i="4"/>
  <c r="AU206" i="4"/>
  <c r="AV206" i="4"/>
  <c r="AW206" i="4"/>
  <c r="AX206" i="4"/>
  <c r="AY206" i="4"/>
  <c r="AZ206" i="4"/>
  <c r="AN207" i="4"/>
  <c r="AO207" i="4"/>
  <c r="AP207" i="4"/>
  <c r="AQ207" i="4"/>
  <c r="AR207" i="4"/>
  <c r="AS207" i="4"/>
  <c r="AT207" i="4"/>
  <c r="AU207" i="4"/>
  <c r="AV207" i="4"/>
  <c r="AW207" i="4"/>
  <c r="AX207" i="4"/>
  <c r="AY207" i="4"/>
  <c r="AZ207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AN210" i="4"/>
  <c r="AO210" i="4"/>
  <c r="AP210" i="4"/>
  <c r="AQ210" i="4"/>
  <c r="AR210" i="4"/>
  <c r="AS210" i="4"/>
  <c r="AT210" i="4"/>
  <c r="AU210" i="4"/>
  <c r="AV210" i="4"/>
  <c r="AW210" i="4"/>
  <c r="AX210" i="4"/>
  <c r="AY210" i="4"/>
  <c r="AZ210" i="4"/>
  <c r="AN211" i="4"/>
  <c r="AO211" i="4"/>
  <c r="AP211" i="4"/>
  <c r="AQ211" i="4"/>
  <c r="AR211" i="4"/>
  <c r="AS211" i="4"/>
  <c r="AT211" i="4"/>
  <c r="AU211" i="4"/>
  <c r="AV211" i="4"/>
  <c r="AW211" i="4"/>
  <c r="AX211" i="4"/>
  <c r="AY211" i="4"/>
  <c r="AZ211" i="4"/>
  <c r="AN212" i="4"/>
  <c r="AO212" i="4"/>
  <c r="AP212" i="4"/>
  <c r="AQ212" i="4"/>
  <c r="AR212" i="4"/>
  <c r="AS212" i="4"/>
  <c r="AT212" i="4"/>
  <c r="AU212" i="4"/>
  <c r="AV212" i="4"/>
  <c r="AW212" i="4"/>
  <c r="AX212" i="4"/>
  <c r="AY212" i="4"/>
  <c r="AZ212" i="4"/>
  <c r="AN213" i="4"/>
  <c r="AO213" i="4"/>
  <c r="AP213" i="4"/>
  <c r="AQ213" i="4"/>
  <c r="AR213" i="4"/>
  <c r="AS213" i="4"/>
  <c r="AT213" i="4"/>
  <c r="AU213" i="4"/>
  <c r="AV213" i="4"/>
  <c r="AW213" i="4"/>
  <c r="AX213" i="4"/>
  <c r="AY213" i="4"/>
  <c r="AZ213" i="4"/>
  <c r="AN214" i="4"/>
  <c r="AO214" i="4"/>
  <c r="AP214" i="4"/>
  <c r="AQ214" i="4"/>
  <c r="AR214" i="4"/>
  <c r="AS214" i="4"/>
  <c r="AT214" i="4"/>
  <c r="AU214" i="4"/>
  <c r="AV214" i="4"/>
  <c r="AW214" i="4"/>
  <c r="AX214" i="4"/>
  <c r="AY214" i="4"/>
  <c r="AZ214" i="4"/>
  <c r="AN215" i="4"/>
  <c r="AO215" i="4"/>
  <c r="AP215" i="4"/>
  <c r="AQ215" i="4"/>
  <c r="AR215" i="4"/>
  <c r="AS215" i="4"/>
  <c r="AT215" i="4"/>
  <c r="AU215" i="4"/>
  <c r="AV215" i="4"/>
  <c r="AW215" i="4"/>
  <c r="AX215" i="4"/>
  <c r="AY215" i="4"/>
  <c r="AZ215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AN218" i="4"/>
  <c r="AO218" i="4"/>
  <c r="AP218" i="4"/>
  <c r="AQ218" i="4"/>
  <c r="AR218" i="4"/>
  <c r="AS218" i="4"/>
  <c r="AT218" i="4"/>
  <c r="AU218" i="4"/>
  <c r="AV218" i="4"/>
  <c r="AW218" i="4"/>
  <c r="AX218" i="4"/>
  <c r="AY218" i="4"/>
  <c r="AZ218" i="4"/>
  <c r="AN219" i="4"/>
  <c r="AO219" i="4"/>
  <c r="AP219" i="4"/>
  <c r="AQ219" i="4"/>
  <c r="AR219" i="4"/>
  <c r="AS219" i="4"/>
  <c r="AT219" i="4"/>
  <c r="AU219" i="4"/>
  <c r="AV219" i="4"/>
  <c r="AW219" i="4"/>
  <c r="AX219" i="4"/>
  <c r="AY219" i="4"/>
  <c r="AZ219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H15" i="4" l="1"/>
  <c r="H14" i="4"/>
  <c r="H13" i="4"/>
  <c r="H12" i="4"/>
  <c r="H11" i="4"/>
  <c r="H10" i="4"/>
  <c r="H9" i="4"/>
  <c r="H8" i="4"/>
  <c r="H7" i="4"/>
  <c r="H6" i="4"/>
  <c r="H5" i="4"/>
  <c r="H4" i="4"/>
  <c r="H3" i="4"/>
  <c r="E3" i="4" l="1"/>
  <c r="E15" i="4" l="1"/>
  <c r="E14" i="4"/>
  <c r="E13" i="4"/>
  <c r="E12" i="4"/>
  <c r="E11" i="4"/>
  <c r="E10" i="4"/>
  <c r="E9" i="4"/>
  <c r="E8" i="4"/>
  <c r="E7" i="4"/>
  <c r="E6" i="4"/>
  <c r="E5" i="4"/>
  <c r="E4" i="4"/>
  <c r="B3" i="4"/>
  <c r="BA224" i="4" l="1"/>
  <c r="BA225" i="4"/>
  <c r="BA222" i="4"/>
  <c r="BA226" i="4"/>
  <c r="BA220" i="4"/>
  <c r="BA227" i="4"/>
  <c r="BA221" i="4"/>
  <c r="BA223" i="4"/>
  <c r="AZ221" i="4"/>
  <c r="AO221" i="4"/>
  <c r="AW221" i="4"/>
  <c r="AT222" i="4"/>
  <c r="AQ223" i="4"/>
  <c r="AY223" i="4"/>
  <c r="AV224" i="4"/>
  <c r="AS225" i="4"/>
  <c r="AP226" i="4"/>
  <c r="AX226" i="4"/>
  <c r="AU227" i="4"/>
  <c r="AV220" i="4"/>
  <c r="AN221" i="4"/>
  <c r="AO222" i="4"/>
  <c r="AW222" i="4"/>
  <c r="AQ224" i="4"/>
  <c r="AS226" i="4"/>
  <c r="AS220" i="4"/>
  <c r="AZ225" i="4"/>
  <c r="AX222" i="4"/>
  <c r="AR224" i="4"/>
  <c r="AW225" i="4"/>
  <c r="AY227" i="4"/>
  <c r="AP223" i="4"/>
  <c r="AZ222" i="4"/>
  <c r="AP221" i="4"/>
  <c r="AX221" i="4"/>
  <c r="AU222" i="4"/>
  <c r="AR223" i="4"/>
  <c r="AO224" i="4"/>
  <c r="AW224" i="4"/>
  <c r="AT225" i="4"/>
  <c r="AQ226" i="4"/>
  <c r="AY226" i="4"/>
  <c r="AV227" i="4"/>
  <c r="AU220" i="4"/>
  <c r="AN222" i="4"/>
  <c r="AR221" i="4"/>
  <c r="AT223" i="4"/>
  <c r="AV225" i="4"/>
  <c r="AP227" i="4"/>
  <c r="AN224" i="4"/>
  <c r="AP222" i="4"/>
  <c r="AO225" i="4"/>
  <c r="AQ227" i="4"/>
  <c r="AR220" i="4"/>
  <c r="AV221" i="4"/>
  <c r="AX223" i="4"/>
  <c r="AO226" i="4"/>
  <c r="AT227" i="4"/>
  <c r="AN220" i="4"/>
  <c r="AZ223" i="4"/>
  <c r="AQ221" i="4"/>
  <c r="AY221" i="4"/>
  <c r="AV222" i="4"/>
  <c r="AS223" i="4"/>
  <c r="AP224" i="4"/>
  <c r="AX224" i="4"/>
  <c r="AU225" i="4"/>
  <c r="AR226" i="4"/>
  <c r="AO227" i="4"/>
  <c r="AW227" i="4"/>
  <c r="AT220" i="4"/>
  <c r="AN223" i="4"/>
  <c r="AZ224" i="4"/>
  <c r="AY224" i="4"/>
  <c r="AX227" i="4"/>
  <c r="AS221" i="4"/>
  <c r="AU223" i="4"/>
  <c r="AT226" i="4"/>
  <c r="AN225" i="4"/>
  <c r="AZ220" i="4"/>
  <c r="AR225" i="4"/>
  <c r="AW220" i="4"/>
  <c r="AZ226" i="4"/>
  <c r="AT221" i="4"/>
  <c r="AQ222" i="4"/>
  <c r="AY222" i="4"/>
  <c r="AV223" i="4"/>
  <c r="AS224" i="4"/>
  <c r="AP225" i="4"/>
  <c r="AX225" i="4"/>
  <c r="AU226" i="4"/>
  <c r="AR227" i="4"/>
  <c r="AY220" i="4"/>
  <c r="AQ220" i="4"/>
  <c r="AN226" i="4"/>
  <c r="AZ227" i="4"/>
  <c r="AU221" i="4"/>
  <c r="AR222" i="4"/>
  <c r="AO223" i="4"/>
  <c r="AW223" i="4"/>
  <c r="AT224" i="4"/>
  <c r="AQ225" i="4"/>
  <c r="AY225" i="4"/>
  <c r="AV226" i="4"/>
  <c r="AS227" i="4"/>
  <c r="AX220" i="4"/>
  <c r="AP220" i="4"/>
  <c r="AN227" i="4"/>
  <c r="AS222" i="4"/>
  <c r="AU224" i="4"/>
  <c r="AW226" i="4"/>
  <c r="AO220" i="4"/>
</calcChain>
</file>

<file path=xl/sharedStrings.xml><?xml version="1.0" encoding="utf-8"?>
<sst xmlns="http://schemas.openxmlformats.org/spreadsheetml/2006/main" count="1992" uniqueCount="747">
  <si>
    <t>Country Name</t>
  </si>
  <si>
    <t>Country Code</t>
  </si>
  <si>
    <t>Time</t>
  </si>
  <si>
    <t>ID</t>
  </si>
  <si>
    <t>Region</t>
  </si>
  <si>
    <t>EAP</t>
  </si>
  <si>
    <t>EECA</t>
  </si>
  <si>
    <t>LAC</t>
  </si>
  <si>
    <t>MENA</t>
  </si>
  <si>
    <t>NAM</t>
  </si>
  <si>
    <t>SA</t>
  </si>
  <si>
    <t>SSA</t>
  </si>
  <si>
    <t>WE</t>
  </si>
  <si>
    <t>y</t>
  </si>
  <si>
    <t>lny</t>
  </si>
  <si>
    <t>FinInc</t>
  </si>
  <si>
    <t>GPI</t>
  </si>
  <si>
    <t>FemLit</t>
  </si>
  <si>
    <t>lnCholdMort</t>
  </si>
  <si>
    <t>Waste</t>
  </si>
  <si>
    <t>MSExpShr</t>
  </si>
  <si>
    <t>lninflation</t>
  </si>
  <si>
    <t>Polity2</t>
  </si>
  <si>
    <t>GINI</t>
  </si>
  <si>
    <t>MedPov</t>
  </si>
  <si>
    <t>lnNRR</t>
  </si>
  <si>
    <t>ImpWat</t>
  </si>
  <si>
    <t>HDVI</t>
  </si>
  <si>
    <t>Afghanistan</t>
  </si>
  <si>
    <t>AFG</t>
  </si>
  <si>
    <t>AFG2017</t>
  </si>
  <si>
    <t>Albania</t>
  </si>
  <si>
    <t>ALB</t>
  </si>
  <si>
    <t>ALB2017</t>
  </si>
  <si>
    <t>Algeria</t>
  </si>
  <si>
    <t>DZA</t>
  </si>
  <si>
    <t>DZA2017</t>
  </si>
  <si>
    <t>American Samoa</t>
  </si>
  <si>
    <t>ASM</t>
  </si>
  <si>
    <t>ASM2017</t>
  </si>
  <si>
    <t>Andorra</t>
  </si>
  <si>
    <t>AND</t>
  </si>
  <si>
    <t>AND2017</t>
  </si>
  <si>
    <t>Angola</t>
  </si>
  <si>
    <t>AGO</t>
  </si>
  <si>
    <t>AGO2017</t>
  </si>
  <si>
    <t>Antigua and Barbuda</t>
  </si>
  <si>
    <t>ATG</t>
  </si>
  <si>
    <t>ATG2017</t>
  </si>
  <si>
    <t>Argentina</t>
  </si>
  <si>
    <t>ARG</t>
  </si>
  <si>
    <t>ARG2017</t>
  </si>
  <si>
    <t>Armenia</t>
  </si>
  <si>
    <t>ARM</t>
  </si>
  <si>
    <t>ARM2017</t>
  </si>
  <si>
    <t>Aruba</t>
  </si>
  <si>
    <t>ABW</t>
  </si>
  <si>
    <t>ABW2017</t>
  </si>
  <si>
    <t>Australia</t>
  </si>
  <si>
    <t>AUS</t>
  </si>
  <si>
    <t>AUS2017</t>
  </si>
  <si>
    <t>Austria</t>
  </si>
  <si>
    <t>AUT</t>
  </si>
  <si>
    <t>AUT2017</t>
  </si>
  <si>
    <t>Azerbaijan</t>
  </si>
  <si>
    <t>AZE</t>
  </si>
  <si>
    <t>AZE2017</t>
  </si>
  <si>
    <t>Bahamas, The</t>
  </si>
  <si>
    <t>BHS</t>
  </si>
  <si>
    <t>BHS2017</t>
  </si>
  <si>
    <t>Bahrain</t>
  </si>
  <si>
    <t>BHR</t>
  </si>
  <si>
    <t>BHR2017</t>
  </si>
  <si>
    <t>Bangladesh</t>
  </si>
  <si>
    <t>BGD</t>
  </si>
  <si>
    <t>BGD2017</t>
  </si>
  <si>
    <t>Barbados</t>
  </si>
  <si>
    <t>BRB</t>
  </si>
  <si>
    <t>BRB2017</t>
  </si>
  <si>
    <t>Belarus</t>
  </si>
  <si>
    <t>BLR</t>
  </si>
  <si>
    <t>BLR2017</t>
  </si>
  <si>
    <t>Belgium</t>
  </si>
  <si>
    <t>BEL</t>
  </si>
  <si>
    <t>BEL2017</t>
  </si>
  <si>
    <t>Belize</t>
  </si>
  <si>
    <t>BLZ</t>
  </si>
  <si>
    <t>BLZ2017</t>
  </si>
  <si>
    <t>Benin</t>
  </si>
  <si>
    <t>BEN</t>
  </si>
  <si>
    <t>BEN2017</t>
  </si>
  <si>
    <t>Bermuda</t>
  </si>
  <si>
    <t>BMU</t>
  </si>
  <si>
    <t>BMU2017</t>
  </si>
  <si>
    <t>Bhutan</t>
  </si>
  <si>
    <t>BTN</t>
  </si>
  <si>
    <t>BTN2017</t>
  </si>
  <si>
    <t>Bolivia</t>
  </si>
  <si>
    <t>BOL</t>
  </si>
  <si>
    <t>BOL2017</t>
  </si>
  <si>
    <t>Bosnia and Herzegovina</t>
  </si>
  <si>
    <t>BIH</t>
  </si>
  <si>
    <t>BIH2017</t>
  </si>
  <si>
    <t>Botswana</t>
  </si>
  <si>
    <t>BWA</t>
  </si>
  <si>
    <t>BWA2017</t>
  </si>
  <si>
    <t>Brazil</t>
  </si>
  <si>
    <t>BRA</t>
  </si>
  <si>
    <t>BRA2017</t>
  </si>
  <si>
    <t>British Virgin Islands</t>
  </si>
  <si>
    <t>VGB</t>
  </si>
  <si>
    <t>VGB2017</t>
  </si>
  <si>
    <t>Brunei Darussalam</t>
  </si>
  <si>
    <t>BRN</t>
  </si>
  <si>
    <t>BRN2017</t>
  </si>
  <si>
    <t>Bulgaria</t>
  </si>
  <si>
    <t>BGR</t>
  </si>
  <si>
    <t>BGR2017</t>
  </si>
  <si>
    <t>Burkina Faso</t>
  </si>
  <si>
    <t>BFA</t>
  </si>
  <si>
    <t>BFA2017</t>
  </si>
  <si>
    <t>Burundi</t>
  </si>
  <si>
    <t>BDI</t>
  </si>
  <si>
    <t>BDI2017</t>
  </si>
  <si>
    <t>Cabo Verde</t>
  </si>
  <si>
    <t>CPV</t>
  </si>
  <si>
    <t>CPV2017</t>
  </si>
  <si>
    <t>Cambodia</t>
  </si>
  <si>
    <t>KHM</t>
  </si>
  <si>
    <t>KHM2017</t>
  </si>
  <si>
    <t>Cameroon</t>
  </si>
  <si>
    <t>CMR</t>
  </si>
  <si>
    <t>CMR2017</t>
  </si>
  <si>
    <t>Canada</t>
  </si>
  <si>
    <t>CAN</t>
  </si>
  <si>
    <t>CAN2017</t>
  </si>
  <si>
    <t>Cayman Islands</t>
  </si>
  <si>
    <t>CYM</t>
  </si>
  <si>
    <t>CYM2017</t>
  </si>
  <si>
    <t>Central African Republic</t>
  </si>
  <si>
    <t>CAF</t>
  </si>
  <si>
    <t>CAF2017</t>
  </si>
  <si>
    <t>Chad</t>
  </si>
  <si>
    <t>TCD</t>
  </si>
  <si>
    <t>TCD2017</t>
  </si>
  <si>
    <t>Channel Islands</t>
  </si>
  <si>
    <t>CHI</t>
  </si>
  <si>
    <t>CHI2017</t>
  </si>
  <si>
    <t>Chile</t>
  </si>
  <si>
    <t>CHL</t>
  </si>
  <si>
    <t>CHL2017</t>
  </si>
  <si>
    <t>China</t>
  </si>
  <si>
    <t>CHN</t>
  </si>
  <si>
    <t>CHN2017</t>
  </si>
  <si>
    <t>Colombia</t>
  </si>
  <si>
    <t>COL</t>
  </si>
  <si>
    <t>COL2017</t>
  </si>
  <si>
    <t>Comoros</t>
  </si>
  <si>
    <t>COM</t>
  </si>
  <si>
    <t>COM2017</t>
  </si>
  <si>
    <t>Congo, Dem. Rep.</t>
  </si>
  <si>
    <t>COD</t>
  </si>
  <si>
    <t>COD2017</t>
  </si>
  <si>
    <t>Congo, Rep.</t>
  </si>
  <si>
    <t>COG</t>
  </si>
  <si>
    <t>COG2017</t>
  </si>
  <si>
    <t>Costa Rica</t>
  </si>
  <si>
    <t>CRI</t>
  </si>
  <si>
    <t>CRI2017</t>
  </si>
  <si>
    <t>Cote d'Ivoire</t>
  </si>
  <si>
    <t>CIV</t>
  </si>
  <si>
    <t>CIV2017</t>
  </si>
  <si>
    <t>Croatia</t>
  </si>
  <si>
    <t>HRV</t>
  </si>
  <si>
    <t>HRV2017</t>
  </si>
  <si>
    <t>Cuba</t>
  </si>
  <si>
    <t>CUB</t>
  </si>
  <si>
    <t>CUB2017</t>
  </si>
  <si>
    <t>Curacao</t>
  </si>
  <si>
    <t>CUW</t>
  </si>
  <si>
    <t>CUW2017</t>
  </si>
  <si>
    <t>Cyprus</t>
  </si>
  <si>
    <t>CYP</t>
  </si>
  <si>
    <t>CYP2017</t>
  </si>
  <si>
    <t>Czech Republic</t>
  </si>
  <si>
    <t>CZE</t>
  </si>
  <si>
    <t>CZE2017</t>
  </si>
  <si>
    <t>Denmark</t>
  </si>
  <si>
    <t>DNK</t>
  </si>
  <si>
    <t>DNK2017</t>
  </si>
  <si>
    <t>Djibouti</t>
  </si>
  <si>
    <t>DJI</t>
  </si>
  <si>
    <t>DJI2017</t>
  </si>
  <si>
    <t>Dominica</t>
  </si>
  <si>
    <t>DMA</t>
  </si>
  <si>
    <t>DMA2017</t>
  </si>
  <si>
    <t>Dominican Republic</t>
  </si>
  <si>
    <t>DOM</t>
  </si>
  <si>
    <t>DOM2017</t>
  </si>
  <si>
    <t>Ecuador</t>
  </si>
  <si>
    <t>ECU</t>
  </si>
  <si>
    <t>ECU2017</t>
  </si>
  <si>
    <t>Egypt, Arab Rep.</t>
  </si>
  <si>
    <t>EGY</t>
  </si>
  <si>
    <t>EGY2017</t>
  </si>
  <si>
    <t>El Salvador</t>
  </si>
  <si>
    <t>SLV</t>
  </si>
  <si>
    <t>SLV2017</t>
  </si>
  <si>
    <t>Equatorial Guinea</t>
  </si>
  <si>
    <t>GNQ</t>
  </si>
  <si>
    <t>GNQ2017</t>
  </si>
  <si>
    <t>Eritrea</t>
  </si>
  <si>
    <t>ERI</t>
  </si>
  <si>
    <t>ERI2017</t>
  </si>
  <si>
    <t>Estonia</t>
  </si>
  <si>
    <t>EST</t>
  </si>
  <si>
    <t>EST2017</t>
  </si>
  <si>
    <t>Ethiopia</t>
  </si>
  <si>
    <t>ETH</t>
  </si>
  <si>
    <t>ETH2017</t>
  </si>
  <si>
    <t>Faroe Islands</t>
  </si>
  <si>
    <t>FRO</t>
  </si>
  <si>
    <t>FRO2017</t>
  </si>
  <si>
    <t>Fiji</t>
  </si>
  <si>
    <t>FJI</t>
  </si>
  <si>
    <t>FJI2017</t>
  </si>
  <si>
    <t>Finland</t>
  </si>
  <si>
    <t>FIN</t>
  </si>
  <si>
    <t>FIN2017</t>
  </si>
  <si>
    <t>France</t>
  </si>
  <si>
    <t>FRA</t>
  </si>
  <si>
    <t>FRA2017</t>
  </si>
  <si>
    <t>French Polynesia</t>
  </si>
  <si>
    <t>PYF</t>
  </si>
  <si>
    <t>PYF2017</t>
  </si>
  <si>
    <t>Gabon</t>
  </si>
  <si>
    <t>GAB</t>
  </si>
  <si>
    <t>GAB2017</t>
  </si>
  <si>
    <t>Gambia, The</t>
  </si>
  <si>
    <t>GMB</t>
  </si>
  <si>
    <t>GMB2017</t>
  </si>
  <si>
    <t>Georgia</t>
  </si>
  <si>
    <t>GEO</t>
  </si>
  <si>
    <t>GEO2017</t>
  </si>
  <si>
    <t>Germany</t>
  </si>
  <si>
    <t>DEU</t>
  </si>
  <si>
    <t>DEU2017</t>
  </si>
  <si>
    <t>Ghana</t>
  </si>
  <si>
    <t>GHA</t>
  </si>
  <si>
    <t>GHA2017</t>
  </si>
  <si>
    <t>Gibraltar</t>
  </si>
  <si>
    <t>GIB</t>
  </si>
  <si>
    <t>GIB2017</t>
  </si>
  <si>
    <t>Greece</t>
  </si>
  <si>
    <t>GRC</t>
  </si>
  <si>
    <t>GRC2017</t>
  </si>
  <si>
    <t>Greenland</t>
  </si>
  <si>
    <t>GRL</t>
  </si>
  <si>
    <t>GRL2017</t>
  </si>
  <si>
    <t>Grenada</t>
  </si>
  <si>
    <t>GRD</t>
  </si>
  <si>
    <t>GRD2017</t>
  </si>
  <si>
    <t>Guam</t>
  </si>
  <si>
    <t>GUM</t>
  </si>
  <si>
    <t>GUM2017</t>
  </si>
  <si>
    <t>Guatemala</t>
  </si>
  <si>
    <t>GTM</t>
  </si>
  <si>
    <t>GTM2017</t>
  </si>
  <si>
    <t>Guinea</t>
  </si>
  <si>
    <t>GIN</t>
  </si>
  <si>
    <t>GIN2017</t>
  </si>
  <si>
    <t>Guinea-Bissau</t>
  </si>
  <si>
    <t>GNB</t>
  </si>
  <si>
    <t>GNB2017</t>
  </si>
  <si>
    <t>Guyana</t>
  </si>
  <si>
    <t>GUY</t>
  </si>
  <si>
    <t>GUY2017</t>
  </si>
  <si>
    <t>Haiti</t>
  </si>
  <si>
    <t>HTI</t>
  </si>
  <si>
    <t>HTI2017</t>
  </si>
  <si>
    <t>Honduras</t>
  </si>
  <si>
    <t>HND</t>
  </si>
  <si>
    <t>HND2017</t>
  </si>
  <si>
    <t>Hong Kong SAR, China</t>
  </si>
  <si>
    <t>HKG</t>
  </si>
  <si>
    <t>HKG2017</t>
  </si>
  <si>
    <t>Hungary</t>
  </si>
  <si>
    <t>HUN</t>
  </si>
  <si>
    <t>HUN2017</t>
  </si>
  <si>
    <t>Iceland</t>
  </si>
  <si>
    <t>ISL</t>
  </si>
  <si>
    <t>ISL2017</t>
  </si>
  <si>
    <t>India</t>
  </si>
  <si>
    <t>IND</t>
  </si>
  <si>
    <t>IND2017</t>
  </si>
  <si>
    <t>Indonesia</t>
  </si>
  <si>
    <t>IDN</t>
  </si>
  <si>
    <t>IDN2017</t>
  </si>
  <si>
    <t>Iran, Islamic Rep.</t>
  </si>
  <si>
    <t>IRN</t>
  </si>
  <si>
    <t>IRN2017</t>
  </si>
  <si>
    <t>Iraq</t>
  </si>
  <si>
    <t>IRQ</t>
  </si>
  <si>
    <t>IRQ2017</t>
  </si>
  <si>
    <t>Ireland</t>
  </si>
  <si>
    <t>IRL</t>
  </si>
  <si>
    <t>IRL2017</t>
  </si>
  <si>
    <t>Isle of Man</t>
  </si>
  <si>
    <t>IMN</t>
  </si>
  <si>
    <t>IMN2017</t>
  </si>
  <si>
    <t>Israel</t>
  </si>
  <si>
    <t>ISR</t>
  </si>
  <si>
    <t>ISR2017</t>
  </si>
  <si>
    <t>Italy</t>
  </si>
  <si>
    <t>ITA</t>
  </si>
  <si>
    <t>ITA2017</t>
  </si>
  <si>
    <t>Jamaica</t>
  </si>
  <si>
    <t>JAM</t>
  </si>
  <si>
    <t>JAM2017</t>
  </si>
  <si>
    <t>Japan</t>
  </si>
  <si>
    <t>JPN</t>
  </si>
  <si>
    <t>JPN2017</t>
  </si>
  <si>
    <t>Jordan</t>
  </si>
  <si>
    <t>JOR</t>
  </si>
  <si>
    <t>JOR2017</t>
  </si>
  <si>
    <t>Kazakhstan</t>
  </si>
  <si>
    <t>KAZ</t>
  </si>
  <si>
    <t>KAZ2017</t>
  </si>
  <si>
    <t>Kenya</t>
  </si>
  <si>
    <t>KEN</t>
  </si>
  <si>
    <t>KEN2017</t>
  </si>
  <si>
    <t>Kiribati</t>
  </si>
  <si>
    <t>KIR</t>
  </si>
  <si>
    <t>KIR2017</t>
  </si>
  <si>
    <t>Korea, Dem. People’s Rep.</t>
  </si>
  <si>
    <t>PRK</t>
  </si>
  <si>
    <t>PRK2017</t>
  </si>
  <si>
    <t>Korea, Rep.</t>
  </si>
  <si>
    <t>KOR</t>
  </si>
  <si>
    <t>KOR2017</t>
  </si>
  <si>
    <t>Kosovo</t>
  </si>
  <si>
    <t>XKX</t>
  </si>
  <si>
    <t>XKX2017</t>
  </si>
  <si>
    <t>Kuwait</t>
  </si>
  <si>
    <t>KWT</t>
  </si>
  <si>
    <t>KWT2017</t>
  </si>
  <si>
    <t>Kyrgyz Republic</t>
  </si>
  <si>
    <t>KGZ</t>
  </si>
  <si>
    <t>KGZ2017</t>
  </si>
  <si>
    <t>Lao PDR</t>
  </si>
  <si>
    <t>LAO</t>
  </si>
  <si>
    <t>LAO2017</t>
  </si>
  <si>
    <t>Latvia</t>
  </si>
  <si>
    <t>LVA</t>
  </si>
  <si>
    <t>LVA2017</t>
  </si>
  <si>
    <t>Lebanon</t>
  </si>
  <si>
    <t>LBN</t>
  </si>
  <si>
    <t>LBN2017</t>
  </si>
  <si>
    <t>Lesotho</t>
  </si>
  <si>
    <t>LSO</t>
  </si>
  <si>
    <t>LSO2017</t>
  </si>
  <si>
    <t>Liberia</t>
  </si>
  <si>
    <t>LBR</t>
  </si>
  <si>
    <t>LBR2017</t>
  </si>
  <si>
    <t>Libya</t>
  </si>
  <si>
    <t>LBY</t>
  </si>
  <si>
    <t>LBY2017</t>
  </si>
  <si>
    <t>Liechtenstein</t>
  </si>
  <si>
    <t>LIE</t>
  </si>
  <si>
    <t>LIE2017</t>
  </si>
  <si>
    <t>Lithuania</t>
  </si>
  <si>
    <t>LTU</t>
  </si>
  <si>
    <t>LTU2017</t>
  </si>
  <si>
    <t>Luxembourg</t>
  </si>
  <si>
    <t>LUX</t>
  </si>
  <si>
    <t>LUX2017</t>
  </si>
  <si>
    <t>Macao SAR, China</t>
  </si>
  <si>
    <t>MAC</t>
  </si>
  <si>
    <t>MAC2017</t>
  </si>
  <si>
    <t>Macedonia, FYR</t>
  </si>
  <si>
    <t>MKD</t>
  </si>
  <si>
    <t>MKD2017</t>
  </si>
  <si>
    <t>Madagascar</t>
  </si>
  <si>
    <t>MDG</t>
  </si>
  <si>
    <t>MDG2017</t>
  </si>
  <si>
    <t>Malawi</t>
  </si>
  <si>
    <t>MWI</t>
  </si>
  <si>
    <t>MWI2017</t>
  </si>
  <si>
    <t>Malaysia</t>
  </si>
  <si>
    <t>MYS</t>
  </si>
  <si>
    <t>MYS2017</t>
  </si>
  <si>
    <t>Maldives</t>
  </si>
  <si>
    <t>MDV</t>
  </si>
  <si>
    <t>MDV2017</t>
  </si>
  <si>
    <t>Mali</t>
  </si>
  <si>
    <t>MLI</t>
  </si>
  <si>
    <t>MLI2017</t>
  </si>
  <si>
    <t>Malta</t>
  </si>
  <si>
    <t>MLT</t>
  </si>
  <si>
    <t>MLT2017</t>
  </si>
  <si>
    <t>Marshall Islands</t>
  </si>
  <si>
    <t>MHL</t>
  </si>
  <si>
    <t>MHL2017</t>
  </si>
  <si>
    <t>Mauritania</t>
  </si>
  <si>
    <t>MRT</t>
  </si>
  <si>
    <t>MRT2017</t>
  </si>
  <si>
    <t>Mauritius</t>
  </si>
  <si>
    <t>MUS</t>
  </si>
  <si>
    <t>MUS2017</t>
  </si>
  <si>
    <t>Mexico</t>
  </si>
  <si>
    <t>MEX</t>
  </si>
  <si>
    <t>MEX2017</t>
  </si>
  <si>
    <t>Micronesia, Fed. Sts.</t>
  </si>
  <si>
    <t>FSM</t>
  </si>
  <si>
    <t>FSM2017</t>
  </si>
  <si>
    <t>Moldova</t>
  </si>
  <si>
    <t>MDA</t>
  </si>
  <si>
    <t>MDA2017</t>
  </si>
  <si>
    <t>Monaco</t>
  </si>
  <si>
    <t>MCO</t>
  </si>
  <si>
    <t>MCO2017</t>
  </si>
  <si>
    <t>Mongolia</t>
  </si>
  <si>
    <t>MNG</t>
  </si>
  <si>
    <t>MNG2017</t>
  </si>
  <si>
    <t>Montenegro</t>
  </si>
  <si>
    <t>MNE</t>
  </si>
  <si>
    <t>MNE2017</t>
  </si>
  <si>
    <t>Morocco</t>
  </si>
  <si>
    <t>MAR</t>
  </si>
  <si>
    <t>MAR2017</t>
  </si>
  <si>
    <t>Mozambique</t>
  </si>
  <si>
    <t>MOZ</t>
  </si>
  <si>
    <t>MOZ2017</t>
  </si>
  <si>
    <t>Myanmar</t>
  </si>
  <si>
    <t>MMR</t>
  </si>
  <si>
    <t>MMR2017</t>
  </si>
  <si>
    <t>Namibia</t>
  </si>
  <si>
    <t>NAM2017</t>
  </si>
  <si>
    <t>Nauru</t>
  </si>
  <si>
    <t>NRU</t>
  </si>
  <si>
    <t>NRU2017</t>
  </si>
  <si>
    <t>Nepal</t>
  </si>
  <si>
    <t>NPL</t>
  </si>
  <si>
    <t>NPL2017</t>
  </si>
  <si>
    <t>Netherlands</t>
  </si>
  <si>
    <t>NLD</t>
  </si>
  <si>
    <t>NLD2017</t>
  </si>
  <si>
    <t>New Caledonia</t>
  </si>
  <si>
    <t>NCL</t>
  </si>
  <si>
    <t>NCL2017</t>
  </si>
  <si>
    <t>New Zealand</t>
  </si>
  <si>
    <t>NZL</t>
  </si>
  <si>
    <t>NZL2017</t>
  </si>
  <si>
    <t>Nicaragua</t>
  </si>
  <si>
    <t>NIC</t>
  </si>
  <si>
    <t>NIC2017</t>
  </si>
  <si>
    <t>Niger</t>
  </si>
  <si>
    <t>NER</t>
  </si>
  <si>
    <t>NER2017</t>
  </si>
  <si>
    <t>Nigeria</t>
  </si>
  <si>
    <t>NGA</t>
  </si>
  <si>
    <t>NGA2017</t>
  </si>
  <si>
    <t>Northern Mariana Islands</t>
  </si>
  <si>
    <t>MNP</t>
  </si>
  <si>
    <t>MNP2017</t>
  </si>
  <si>
    <t>Norway</t>
  </si>
  <si>
    <t>NOR</t>
  </si>
  <si>
    <t>NOR2017</t>
  </si>
  <si>
    <t>Oman</t>
  </si>
  <si>
    <t>OMN</t>
  </si>
  <si>
    <t>OMN2017</t>
  </si>
  <si>
    <t>Pakistan</t>
  </si>
  <si>
    <t>PAK</t>
  </si>
  <si>
    <t>PAK2017</t>
  </si>
  <si>
    <t>Palau</t>
  </si>
  <si>
    <t>PLW</t>
  </si>
  <si>
    <t>PLW2017</t>
  </si>
  <si>
    <t>Panama</t>
  </si>
  <si>
    <t>PAN</t>
  </si>
  <si>
    <t>PAN2017</t>
  </si>
  <si>
    <t>Papua New Guinea</t>
  </si>
  <si>
    <t>PNG</t>
  </si>
  <si>
    <t>PNG2017</t>
  </si>
  <si>
    <t>Paraguay</t>
  </si>
  <si>
    <t>PRY</t>
  </si>
  <si>
    <t>PRY2017</t>
  </si>
  <si>
    <t>Peru</t>
  </si>
  <si>
    <t>PER</t>
  </si>
  <si>
    <t>PER2017</t>
  </si>
  <si>
    <t>Philippines</t>
  </si>
  <si>
    <t>PHL</t>
  </si>
  <si>
    <t>PHL2017</t>
  </si>
  <si>
    <t>Poland</t>
  </si>
  <si>
    <t>POL</t>
  </si>
  <si>
    <t>POL2017</t>
  </si>
  <si>
    <t>Portugal</t>
  </si>
  <si>
    <t>PRT</t>
  </si>
  <si>
    <t>PRT2017</t>
  </si>
  <si>
    <t>Puerto Rico</t>
  </si>
  <si>
    <t>PRI</t>
  </si>
  <si>
    <t>PRI2017</t>
  </si>
  <si>
    <t>Qatar</t>
  </si>
  <si>
    <t>QAT</t>
  </si>
  <si>
    <t>QAT2017</t>
  </si>
  <si>
    <t>Romania</t>
  </si>
  <si>
    <t>ROU</t>
  </si>
  <si>
    <t>ROU2017</t>
  </si>
  <si>
    <t>Russian Federation</t>
  </si>
  <si>
    <t>RUS</t>
  </si>
  <si>
    <t>RUS2017</t>
  </si>
  <si>
    <t>Rwanda</t>
  </si>
  <si>
    <t>RWA</t>
  </si>
  <si>
    <t>RWA2017</t>
  </si>
  <si>
    <t>Samoa</t>
  </si>
  <si>
    <t>WSM</t>
  </si>
  <si>
    <t>WSM2017</t>
  </si>
  <si>
    <t>San Marino</t>
  </si>
  <si>
    <t>SMR</t>
  </si>
  <si>
    <t>SMR2017</t>
  </si>
  <si>
    <t>Sao Tome and Principe</t>
  </si>
  <si>
    <t>STP</t>
  </si>
  <si>
    <t>STP2017</t>
  </si>
  <si>
    <t>Saudi Arabia</t>
  </si>
  <si>
    <t>SAU</t>
  </si>
  <si>
    <t>SAU2017</t>
  </si>
  <si>
    <t>Senegal</t>
  </si>
  <si>
    <t>SEN</t>
  </si>
  <si>
    <t>SEN2017</t>
  </si>
  <si>
    <t>Serbia</t>
  </si>
  <si>
    <t>SRB</t>
  </si>
  <si>
    <t>SRB2017</t>
  </si>
  <si>
    <t>Seychelles</t>
  </si>
  <si>
    <t>SYC</t>
  </si>
  <si>
    <t>SYC2017</t>
  </si>
  <si>
    <t>Sierra Leone</t>
  </si>
  <si>
    <t>SLE</t>
  </si>
  <si>
    <t>SLE2017</t>
  </si>
  <si>
    <t>Singapore</t>
  </si>
  <si>
    <t>SGP</t>
  </si>
  <si>
    <t>SGP2017</t>
  </si>
  <si>
    <t>Sint Maarten (Dutch part)</t>
  </si>
  <si>
    <t>SXM</t>
  </si>
  <si>
    <t>SXM2017</t>
  </si>
  <si>
    <t>Slovak Republic</t>
  </si>
  <si>
    <t>SVK</t>
  </si>
  <si>
    <t>SVK2017</t>
  </si>
  <si>
    <t>Slovenia</t>
  </si>
  <si>
    <t>SVN</t>
  </si>
  <si>
    <t>SVN2017</t>
  </si>
  <si>
    <t>Solomon Islands</t>
  </si>
  <si>
    <t>SLB</t>
  </si>
  <si>
    <t>SLB2017</t>
  </si>
  <si>
    <t>Somalia</t>
  </si>
  <si>
    <t>SOM</t>
  </si>
  <si>
    <t>SOM2017</t>
  </si>
  <si>
    <t>South Africa</t>
  </si>
  <si>
    <t>ZAF</t>
  </si>
  <si>
    <t>ZAF2017</t>
  </si>
  <si>
    <t>South Sudan</t>
  </si>
  <si>
    <t>SSD</t>
  </si>
  <si>
    <t>SSD2017</t>
  </si>
  <si>
    <t>Spain</t>
  </si>
  <si>
    <t>ESP</t>
  </si>
  <si>
    <t>ESP2017</t>
  </si>
  <si>
    <t>Sri Lanka</t>
  </si>
  <si>
    <t>LKA</t>
  </si>
  <si>
    <t>LKA2017</t>
  </si>
  <si>
    <t>St. Kitts and Nevis</t>
  </si>
  <si>
    <t>KNA</t>
  </si>
  <si>
    <t>KNA2017</t>
  </si>
  <si>
    <t>St. Lucia</t>
  </si>
  <si>
    <t>LCA</t>
  </si>
  <si>
    <t>LCA2017</t>
  </si>
  <si>
    <t>St. Martin (French part)</t>
  </si>
  <si>
    <t>MAF</t>
  </si>
  <si>
    <t>MAF2017</t>
  </si>
  <si>
    <t>St. Vincent and the Grenadines</t>
  </si>
  <si>
    <t>VCT</t>
  </si>
  <si>
    <t>VCT2017</t>
  </si>
  <si>
    <t>Sudan</t>
  </si>
  <si>
    <t>SDN</t>
  </si>
  <si>
    <t>SDN2017</t>
  </si>
  <si>
    <t>Suriname</t>
  </si>
  <si>
    <t>SUR</t>
  </si>
  <si>
    <t>SUR2017</t>
  </si>
  <si>
    <t>Swaziland</t>
  </si>
  <si>
    <t>SWZ</t>
  </si>
  <si>
    <t>SWZ2017</t>
  </si>
  <si>
    <t>Sweden</t>
  </si>
  <si>
    <t>SWE</t>
  </si>
  <si>
    <t>SWE2017</t>
  </si>
  <si>
    <t>Switzerland</t>
  </si>
  <si>
    <t>CHE</t>
  </si>
  <si>
    <t>CHE2017</t>
  </si>
  <si>
    <t>Syrian Arab Republic</t>
  </si>
  <si>
    <t>SYR</t>
  </si>
  <si>
    <t>SYR2017</t>
  </si>
  <si>
    <t>Tajikistan</t>
  </si>
  <si>
    <t>TJK</t>
  </si>
  <si>
    <t>TJK2017</t>
  </si>
  <si>
    <t>Tanzania</t>
  </si>
  <si>
    <t>TZA</t>
  </si>
  <si>
    <t>TZA2017</t>
  </si>
  <si>
    <t>Thailand</t>
  </si>
  <si>
    <t>THA</t>
  </si>
  <si>
    <t>THA2017</t>
  </si>
  <si>
    <t>Timor-Leste</t>
  </si>
  <si>
    <t>TLS</t>
  </si>
  <si>
    <t>TLS2017</t>
  </si>
  <si>
    <t>Togo</t>
  </si>
  <si>
    <t>TGO</t>
  </si>
  <si>
    <t>TGO2017</t>
  </si>
  <si>
    <t>Tonga</t>
  </si>
  <si>
    <t>TON</t>
  </si>
  <si>
    <t>TON2017</t>
  </si>
  <si>
    <t>Trinidad and Tobago</t>
  </si>
  <si>
    <t>TTO</t>
  </si>
  <si>
    <t>TTO2017</t>
  </si>
  <si>
    <t>Tunisia</t>
  </si>
  <si>
    <t>TUN</t>
  </si>
  <si>
    <t>TUN2017</t>
  </si>
  <si>
    <t>Turkey</t>
  </si>
  <si>
    <t>TUR</t>
  </si>
  <si>
    <t>TUR2017</t>
  </si>
  <si>
    <t>Turkmenistan</t>
  </si>
  <si>
    <t>TKM</t>
  </si>
  <si>
    <t>TKM2017</t>
  </si>
  <si>
    <t>Turks and Caicos Islands</t>
  </si>
  <si>
    <t>TCA</t>
  </si>
  <si>
    <t>TCA2017</t>
  </si>
  <si>
    <t>Tuvalu</t>
  </si>
  <si>
    <t>TUV</t>
  </si>
  <si>
    <t>TUV2017</t>
  </si>
  <si>
    <t>Uganda</t>
  </si>
  <si>
    <t>UGA</t>
  </si>
  <si>
    <t>UGA2017</t>
  </si>
  <si>
    <t>Ukraine</t>
  </si>
  <si>
    <t>UKR</t>
  </si>
  <si>
    <t>UKR2017</t>
  </si>
  <si>
    <t>United Arab Emirates</t>
  </si>
  <si>
    <t>ARE</t>
  </si>
  <si>
    <t>ARE2017</t>
  </si>
  <si>
    <t>United Kingdom</t>
  </si>
  <si>
    <t>GBR</t>
  </si>
  <si>
    <t>GBR2017</t>
  </si>
  <si>
    <t>United States</t>
  </si>
  <si>
    <t>USA</t>
  </si>
  <si>
    <t>USA2017</t>
  </si>
  <si>
    <t>Uruguay</t>
  </si>
  <si>
    <t>URY</t>
  </si>
  <si>
    <t>URY2017</t>
  </si>
  <si>
    <t>Uzbekistan</t>
  </si>
  <si>
    <t>UZB</t>
  </si>
  <si>
    <t>UZB2017</t>
  </si>
  <si>
    <t>Vanuatu</t>
  </si>
  <si>
    <t>VUT</t>
  </si>
  <si>
    <t>VUT2017</t>
  </si>
  <si>
    <t>Venezuela, RB</t>
  </si>
  <si>
    <t>VEN</t>
  </si>
  <si>
    <t>VEN2017</t>
  </si>
  <si>
    <t>Vietnam</t>
  </si>
  <si>
    <t>VNM</t>
  </si>
  <si>
    <t>VNM2017</t>
  </si>
  <si>
    <t>Virgin Islands (U.S.)</t>
  </si>
  <si>
    <t>VIR</t>
  </si>
  <si>
    <t>VIR2017</t>
  </si>
  <si>
    <t>West Bank and Gaza</t>
  </si>
  <si>
    <t>PSE</t>
  </si>
  <si>
    <t>PSE2017</t>
  </si>
  <si>
    <t>Yemen, Rep.</t>
  </si>
  <si>
    <t>YEM</t>
  </si>
  <si>
    <t>YEM2017</t>
  </si>
  <si>
    <t>Zambia</t>
  </si>
  <si>
    <t>ZMB</t>
  </si>
  <si>
    <t>ZMB2017</t>
  </si>
  <si>
    <t>Zimbabwe</t>
  </si>
  <si>
    <t>ZWE</t>
  </si>
  <si>
    <t>ZWE2017</t>
  </si>
  <si>
    <t>East Asia and Pacific</t>
  </si>
  <si>
    <t>EAP2017</t>
  </si>
  <si>
    <t>Eastern Europe and Central Asia</t>
  </si>
  <si>
    <t>EECA2017</t>
  </si>
  <si>
    <t>Latin America and the Caribbean</t>
  </si>
  <si>
    <t>LAC2017</t>
  </si>
  <si>
    <t>Middle East and North Africa</t>
  </si>
  <si>
    <t>MENA2017</t>
  </si>
  <si>
    <t>Northern America</t>
  </si>
  <si>
    <t>South Asia</t>
  </si>
  <si>
    <t>Sub Saharan Africa</t>
  </si>
  <si>
    <t>SSA2017</t>
  </si>
  <si>
    <t>Western Europe</t>
  </si>
  <si>
    <t>WE2017</t>
  </si>
  <si>
    <t>World</t>
  </si>
  <si>
    <t>Country</t>
  </si>
  <si>
    <t>Income</t>
  </si>
  <si>
    <t>lnChildMort</t>
  </si>
  <si>
    <t>Gini</t>
  </si>
  <si>
    <t>WaterPop</t>
  </si>
  <si>
    <t>lnChldMort</t>
  </si>
  <si>
    <t>FinIncresid</t>
  </si>
  <si>
    <t>GPIresid</t>
  </si>
  <si>
    <t>FemLitresid</t>
  </si>
  <si>
    <t>lnChldMortresid</t>
  </si>
  <si>
    <t>Wasteresid</t>
  </si>
  <si>
    <t>MSExpShrresid</t>
  </si>
  <si>
    <t>lninflationresid</t>
  </si>
  <si>
    <t>Polity2resid</t>
  </si>
  <si>
    <t>GINIresid</t>
  </si>
  <si>
    <t>MedPovresid</t>
  </si>
  <si>
    <t>lnNRRresid</t>
  </si>
  <si>
    <t>ImpWatresid</t>
  </si>
  <si>
    <t>HDVIresid</t>
  </si>
  <si>
    <t>FinInchat</t>
  </si>
  <si>
    <t>GPIhat</t>
  </si>
  <si>
    <t>FemLithat</t>
  </si>
  <si>
    <t>lnChldMorthat</t>
  </si>
  <si>
    <t>Wastehat</t>
  </si>
  <si>
    <t>MSExpShrhat</t>
  </si>
  <si>
    <t>lninflationhat</t>
  </si>
  <si>
    <t>Polity2hat</t>
  </si>
  <si>
    <t>GINIhat</t>
  </si>
  <si>
    <t>MedPovhat</t>
  </si>
  <si>
    <t>lnNRRhat</t>
  </si>
  <si>
    <t>ImpWathat</t>
  </si>
  <si>
    <t>HDVIhat</t>
  </si>
  <si>
    <t>Label</t>
  </si>
  <si>
    <t>Choose country</t>
  </si>
  <si>
    <t>Lack of Financial Inclusion</t>
  </si>
  <si>
    <t>Lack of Education</t>
  </si>
  <si>
    <t>Lack of Public Health</t>
  </si>
  <si>
    <t>Lack of Food Security</t>
  </si>
  <si>
    <t>Lack of Economic Diversification</t>
  </si>
  <si>
    <t>Lack of Price Stability</t>
  </si>
  <si>
    <t>Lack of Democracy</t>
  </si>
  <si>
    <t>Lack of Equitable Economic Opportunities</t>
  </si>
  <si>
    <t>Lack of Socioeconomic Development</t>
  </si>
  <si>
    <t>Lack of Environmental Sustainability</t>
  </si>
  <si>
    <t xml:space="preserve">Lack of Environmental Safety </t>
  </si>
  <si>
    <t>Lack of Human Development</t>
  </si>
  <si>
    <t>Lack of Gender Equality</t>
  </si>
  <si>
    <t>Choose Indicator</t>
  </si>
  <si>
    <t>yhat</t>
  </si>
  <si>
    <t>Actual</t>
  </si>
  <si>
    <t>Hats</t>
  </si>
  <si>
    <t>Wld</t>
  </si>
  <si>
    <t>label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</si>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</sst>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/>
    <xf numFmtId="0" fontId="3" fillId="2" borderId="0" xfId="1"/>
    <xf numFmtId="0" fontId="3" fillId="2" borderId="0" xfId="1" applyAlignment="1">
      <alignment horizontal="center"/>
    </xf>
    <xf numFmtId="0" fontId="4" fillId="3" borderId="0" xfId="2"/>
    <xf numFmtId="0" fontId="4" fillId="3" borderId="0" xfId="2" applyAlignment="1">
      <alignment horizontal="center"/>
    </xf>
    <xf numFmtId="2" fontId="4" fillId="3" borderId="0" xfId="2" applyNumberFormat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2" fontId="3" fillId="2" borderId="0" xfId="1" applyNumberFormat="1" applyAlignment="1">
      <alignment horizontal="center"/>
    </xf>
    <xf numFmtId="0" fontId="2" fillId="5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'Final Template'!$B$3</c:f>
          <c:strCache>
            <c:ptCount val="1"/>
            <c:pt idx="0">
              <c:v>Lack of Equitable Economic Opportunities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Template'!$I$1</c:f>
              <c:strCache>
                <c:ptCount val="1"/>
                <c:pt idx="0">
                  <c:v>Lack of Equitable Economic Opportunities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Template'!$H$2:$H$220</c:f>
              <c:numCache>
                <c:formatCode>0.00</c:formatCode>
                <c:ptCount val="219"/>
                <c:pt idx="0">
                  <c:v>6.426310403353356</c:v>
                </c:pt>
                <c:pt idx="1">
                  <c:v>8.4521141581526447</c:v>
                </c:pt>
                <c:pt idx="2">
                  <c:v>8.482130466126371</c:v>
                </c:pt>
                <c:pt idx="3">
                  <c:v>9.1710248121920905</c:v>
                </c:pt>
                <c:pt idx="4">
                  <c:v>10.661523282590787</c:v>
                </c:pt>
                <c:pt idx="5">
                  <c:v>8.1838573486237429</c:v>
                </c:pt>
                <c:pt idx="6">
                  <c:v>9.4966846973768959</c:v>
                </c:pt>
                <c:pt idx="7">
                  <c:v>9.2256227898478471</c:v>
                </c:pt>
                <c:pt idx="8">
                  <c:v>8.2770445235413934</c:v>
                </c:pt>
                <c:pt idx="9">
                  <c:v>10.09707624692671</c:v>
                </c:pt>
                <c:pt idx="10">
                  <c:v>10.923752230523009</c:v>
                </c:pt>
                <c:pt idx="11">
                  <c:v>10.778884961118086</c:v>
                </c:pt>
                <c:pt idx="12">
                  <c:v>8.676162863295616</c:v>
                </c:pt>
                <c:pt idx="13">
                  <c:v>9.9030420647924995</c:v>
                </c:pt>
                <c:pt idx="14">
                  <c:v>10.01843134053366</c:v>
                </c:pt>
                <c:pt idx="15">
                  <c:v>6.9369044948229659</c:v>
                </c:pt>
                <c:pt idx="16">
                  <c:v>9.6954031640864855</c:v>
                </c:pt>
                <c:pt idx="17">
                  <c:v>8.7357458355402215</c:v>
                </c:pt>
                <c:pt idx="18">
                  <c:v>10.724801687278449</c:v>
                </c:pt>
                <c:pt idx="19">
                  <c:v>8.3728656121510969</c:v>
                </c:pt>
                <c:pt idx="20">
                  <c:v>6.7302325371216636</c:v>
                </c:pt>
                <c:pt idx="21">
                  <c:v>11.280385173048099</c:v>
                </c:pt>
                <c:pt idx="22">
                  <c:v>7.9378300353505304</c:v>
                </c:pt>
                <c:pt idx="23">
                  <c:v>7.806951106679362</c:v>
                </c:pt>
                <c:pt idx="24">
                  <c:v>8.5900415671706973</c:v>
                </c:pt>
                <c:pt idx="25">
                  <c:v>8.9204121992254368</c:v>
                </c:pt>
                <c:pt idx="26">
                  <c:v>9.2897309995375146</c:v>
                </c:pt>
                <c:pt idx="27">
                  <c:v>8.9375</c:v>
                </c:pt>
                <c:pt idx="28">
                  <c:v>10.355548755908952</c:v>
                </c:pt>
                <c:pt idx="29">
                  <c:v>8.9831522401016883</c:v>
                </c:pt>
                <c:pt idx="30">
                  <c:v>6.4981416456808523</c:v>
                </c:pt>
                <c:pt idx="31">
                  <c:v>5.3857948066559125</c:v>
                </c:pt>
                <c:pt idx="32">
                  <c:v>8.1469831202335108</c:v>
                </c:pt>
                <c:pt idx="33">
                  <c:v>6.9838951875067883</c:v>
                </c:pt>
                <c:pt idx="34">
                  <c:v>7.3101780050887495</c:v>
                </c:pt>
                <c:pt idx="35">
                  <c:v>10.825006802623422</c:v>
                </c:pt>
                <c:pt idx="36">
                  <c:v>8.9375</c:v>
                </c:pt>
                <c:pt idx="37">
                  <c:v>5.78603901240845</c:v>
                </c:pt>
                <c:pt idx="38">
                  <c:v>6.7565236679722629</c:v>
                </c:pt>
                <c:pt idx="39">
                  <c:v>10.81296</c:v>
                </c:pt>
                <c:pt idx="40">
                  <c:v>9.6171134886345229</c:v>
                </c:pt>
                <c:pt idx="41">
                  <c:v>8.8383743069421321</c:v>
                </c:pt>
                <c:pt idx="42">
                  <c:v>8.9260997477040593</c:v>
                </c:pt>
                <c:pt idx="43">
                  <c:v>6.6443611326910732</c:v>
                </c:pt>
                <c:pt idx="44">
                  <c:v>5.9617064874267607</c:v>
                </c:pt>
                <c:pt idx="45">
                  <c:v>7.9366837778228625</c:v>
                </c:pt>
                <c:pt idx="46">
                  <c:v>9.1813337066609062</c:v>
                </c:pt>
                <c:pt idx="47">
                  <c:v>7.3477959820831167</c:v>
                </c:pt>
                <c:pt idx="48">
                  <c:v>9.5785979889659476</c:v>
                </c:pt>
                <c:pt idx="49">
                  <c:v>8.7710568297470139</c:v>
                </c:pt>
                <c:pt idx="50">
                  <c:v>8.9375</c:v>
                </c:pt>
                <c:pt idx="51">
                  <c:v>10.255862045258002</c:v>
                </c:pt>
                <c:pt idx="52">
                  <c:v>9.9939730510095277</c:v>
                </c:pt>
                <c:pt idx="53">
                  <c:v>11.013208530839933</c:v>
                </c:pt>
                <c:pt idx="54">
                  <c:v>7.3651322387399354</c:v>
                </c:pt>
                <c:pt idx="55">
                  <c:v>8.8364648680348061</c:v>
                </c:pt>
                <c:pt idx="56">
                  <c:v>8.8405989384033958</c:v>
                </c:pt>
                <c:pt idx="57">
                  <c:v>8.5547008150855479</c:v>
                </c:pt>
                <c:pt idx="58">
                  <c:v>7.9100023273323821</c:v>
                </c:pt>
                <c:pt idx="59">
                  <c:v>8.2435086035360641</c:v>
                </c:pt>
                <c:pt idx="60">
                  <c:v>9.4155748400667694</c:v>
                </c:pt>
                <c:pt idx="61">
                  <c:v>6.2425726173347593</c:v>
                </c:pt>
                <c:pt idx="62">
                  <c:v>9.8033681283254275</c:v>
                </c:pt>
                <c:pt idx="63">
                  <c:v>6.2367363067432349</c:v>
                </c:pt>
                <c:pt idx="64">
                  <c:v>10.766333264572896</c:v>
                </c:pt>
                <c:pt idx="65">
                  <c:v>8.3418793704259873</c:v>
                </c:pt>
                <c:pt idx="66">
                  <c:v>10.732558111840232</c:v>
                </c:pt>
                <c:pt idx="67">
                  <c:v>10.645799548362774</c:v>
                </c:pt>
                <c:pt idx="68">
                  <c:v>8.8108830000000005</c:v>
                </c:pt>
                <c:pt idx="69">
                  <c:v>9.1663314701125316</c:v>
                </c:pt>
                <c:pt idx="70">
                  <c:v>6.2764897347606432</c:v>
                </c:pt>
                <c:pt idx="71">
                  <c:v>8.3148317281696436</c:v>
                </c:pt>
                <c:pt idx="72">
                  <c:v>10.733032905691928</c:v>
                </c:pt>
                <c:pt idx="73">
                  <c:v>7.442880242121543</c:v>
                </c:pt>
                <c:pt idx="74">
                  <c:v>10.81296</c:v>
                </c:pt>
                <c:pt idx="75">
                  <c:v>10.030079695908643</c:v>
                </c:pt>
                <c:pt idx="76">
                  <c:v>10.631896307532507</c:v>
                </c:pt>
                <c:pt idx="77">
                  <c:v>9.0683549670330503</c:v>
                </c:pt>
                <c:pt idx="78">
                  <c:v>10.37392138226428</c:v>
                </c:pt>
                <c:pt idx="79">
                  <c:v>8.0392239076320138</c:v>
                </c:pt>
                <c:pt idx="80">
                  <c:v>6.6008532371490682</c:v>
                </c:pt>
                <c:pt idx="81">
                  <c:v>6.3671128630548344</c:v>
                </c:pt>
                <c:pt idx="82">
                  <c:v>8.2384162377929329</c:v>
                </c:pt>
                <c:pt idx="83">
                  <c:v>6.5920418979197262</c:v>
                </c:pt>
                <c:pt idx="84">
                  <c:v>7.6675363869510429</c:v>
                </c:pt>
                <c:pt idx="85">
                  <c:v>10.512606388589772</c:v>
                </c:pt>
                <c:pt idx="86">
                  <c:v>9.6156188306729273</c:v>
                </c:pt>
                <c:pt idx="87">
                  <c:v>10.788119590813499</c:v>
                </c:pt>
                <c:pt idx="88">
                  <c:v>7.5291330742581897</c:v>
                </c:pt>
                <c:pt idx="89">
                  <c:v>8.2875431399136783</c:v>
                </c:pt>
                <c:pt idx="90">
                  <c:v>8.8149117504608174</c:v>
                </c:pt>
                <c:pt idx="91">
                  <c:v>8.6474631211867461</c:v>
                </c:pt>
                <c:pt idx="92">
                  <c:v>11.155880639692711</c:v>
                </c:pt>
                <c:pt idx="93">
                  <c:v>11.339121165336939</c:v>
                </c:pt>
                <c:pt idx="94">
                  <c:v>10.424584107594004</c:v>
                </c:pt>
                <c:pt idx="95">
                  <c:v>10.444726020554452</c:v>
                </c:pt>
                <c:pt idx="96">
                  <c:v>8.4742938545733608</c:v>
                </c:pt>
                <c:pt idx="97">
                  <c:v>10.771076805850692</c:v>
                </c:pt>
                <c:pt idx="98">
                  <c:v>8.089020171239385</c:v>
                </c:pt>
                <c:pt idx="99">
                  <c:v>9.2669567340011554</c:v>
                </c:pt>
                <c:pt idx="100">
                  <c:v>7.0414688567360475</c:v>
                </c:pt>
                <c:pt idx="101">
                  <c:v>7.43010954670918</c:v>
                </c:pt>
                <c:pt idx="102">
                  <c:v>8.8108830000000005</c:v>
                </c:pt>
                <c:pt idx="103">
                  <c:v>10.14482015587401</c:v>
                </c:pt>
                <c:pt idx="104">
                  <c:v>8.2661819418963507</c:v>
                </c:pt>
                <c:pt idx="105">
                  <c:v>10.470246753304886</c:v>
                </c:pt>
                <c:pt idx="106">
                  <c:v>6.9458739246289705</c:v>
                </c:pt>
                <c:pt idx="107">
                  <c:v>7.4041148296341408</c:v>
                </c:pt>
                <c:pt idx="108">
                  <c:v>9.5972809533098129</c:v>
                </c:pt>
                <c:pt idx="109">
                  <c:v>8.8740223968130216</c:v>
                </c:pt>
                <c:pt idx="110">
                  <c:v>7.2096927898941852</c:v>
                </c:pt>
                <c:pt idx="111">
                  <c:v>5.8654649433577539</c:v>
                </c:pt>
                <c:pt idx="112">
                  <c:v>8.4291336612525942</c:v>
                </c:pt>
                <c:pt idx="113">
                  <c:v>11.857685284910174</c:v>
                </c:pt>
                <c:pt idx="114">
                  <c:v>9.673774309775478</c:v>
                </c:pt>
                <c:pt idx="115">
                  <c:v>11.595435294920264</c:v>
                </c:pt>
                <c:pt idx="116">
                  <c:v>10.861765099570855</c:v>
                </c:pt>
                <c:pt idx="117">
                  <c:v>8.5607940566533003</c:v>
                </c:pt>
                <c:pt idx="118">
                  <c:v>6.0306917920610896</c:v>
                </c:pt>
                <c:pt idx="119">
                  <c:v>6.1768064063272385</c:v>
                </c:pt>
                <c:pt idx="120">
                  <c:v>9.3085392444125645</c:v>
                </c:pt>
                <c:pt idx="121">
                  <c:v>9.0380021862594813</c:v>
                </c:pt>
                <c:pt idx="122">
                  <c:v>6.6145522936503385</c:v>
                </c:pt>
                <c:pt idx="123">
                  <c:v>10.187826156249244</c:v>
                </c:pt>
                <c:pt idx="124">
                  <c:v>8.123838121224237</c:v>
                </c:pt>
                <c:pt idx="125">
                  <c:v>7.1670436312310759</c:v>
                </c:pt>
                <c:pt idx="126">
                  <c:v>9.1923808747421436</c:v>
                </c:pt>
                <c:pt idx="127">
                  <c:v>9.1806960906049788</c:v>
                </c:pt>
                <c:pt idx="128">
                  <c:v>7.9457089858952656</c:v>
                </c:pt>
                <c:pt idx="129">
                  <c:v>7.6317752042907525</c:v>
                </c:pt>
                <c:pt idx="130">
                  <c:v>11.879278010916344</c:v>
                </c:pt>
                <c:pt idx="131">
                  <c:v>8.2702987768108525</c:v>
                </c:pt>
                <c:pt idx="132">
                  <c:v>8.9217060595549533</c:v>
                </c:pt>
                <c:pt idx="133">
                  <c:v>8.0724251383678887</c:v>
                </c:pt>
                <c:pt idx="134">
                  <c:v>6.2449186212637153</c:v>
                </c:pt>
                <c:pt idx="135">
                  <c:v>7.2500254323090578</c:v>
                </c:pt>
                <c:pt idx="136">
                  <c:v>8.7070226687084222</c:v>
                </c:pt>
                <c:pt idx="137">
                  <c:v>9.1747720996289228</c:v>
                </c:pt>
                <c:pt idx="138">
                  <c:v>6.5295918894868272</c:v>
                </c:pt>
                <c:pt idx="139">
                  <c:v>10.864134476003079</c:v>
                </c:pt>
                <c:pt idx="140">
                  <c:v>8.8108830000000005</c:v>
                </c:pt>
                <c:pt idx="141">
                  <c:v>10.514353735121269</c:v>
                </c:pt>
                <c:pt idx="142">
                  <c:v>7.5737231285985649</c:v>
                </c:pt>
                <c:pt idx="143">
                  <c:v>7.152609</c:v>
                </c:pt>
                <c:pt idx="144">
                  <c:v>7.8062561286171963</c:v>
                </c:pt>
                <c:pt idx="145">
                  <c:v>9.8582483412187614</c:v>
                </c:pt>
                <c:pt idx="146">
                  <c:v>11.410768948920721</c:v>
                </c:pt>
                <c:pt idx="147">
                  <c:v>9.7451339594495785</c:v>
                </c:pt>
                <c:pt idx="148">
                  <c:v>7.0722506484868779</c:v>
                </c:pt>
                <c:pt idx="149">
                  <c:v>9.2974263611929189</c:v>
                </c:pt>
                <c:pt idx="150">
                  <c:v>9.3040468165964523</c:v>
                </c:pt>
                <c:pt idx="151">
                  <c:v>7.7981865420778052</c:v>
                </c:pt>
                <c:pt idx="152">
                  <c:v>8.2752651501198695</c:v>
                </c:pt>
                <c:pt idx="153">
                  <c:v>8.7143054032422018</c:v>
                </c:pt>
                <c:pt idx="154">
                  <c:v>7.9205735810855025</c:v>
                </c:pt>
                <c:pt idx="155">
                  <c:v>9.6201939199628903</c:v>
                </c:pt>
                <c:pt idx="156">
                  <c:v>10.017989117938102</c:v>
                </c:pt>
                <c:pt idx="157">
                  <c:v>10.213567113030527</c:v>
                </c:pt>
                <c:pt idx="158">
                  <c:v>11.103614317338543</c:v>
                </c:pt>
                <c:pt idx="159">
                  <c:v>9.2168677016819469</c:v>
                </c:pt>
                <c:pt idx="160">
                  <c:v>9.3307533100541704</c:v>
                </c:pt>
                <c:pt idx="161">
                  <c:v>6.6048094533951156</c:v>
                </c:pt>
                <c:pt idx="162">
                  <c:v>8.2381152909410673</c:v>
                </c:pt>
                <c:pt idx="163">
                  <c:v>10.870399618571378</c:v>
                </c:pt>
                <c:pt idx="164">
                  <c:v>7.1576472462886969</c:v>
                </c:pt>
                <c:pt idx="165">
                  <c:v>9.9709293448001155</c:v>
                </c:pt>
                <c:pt idx="166">
                  <c:v>6.9959961319442723</c:v>
                </c:pt>
                <c:pt idx="167">
                  <c:v>8.6746044296622475</c:v>
                </c:pt>
                <c:pt idx="168">
                  <c:v>9.5442086243868118</c:v>
                </c:pt>
                <c:pt idx="169">
                  <c:v>6.1215908181457941</c:v>
                </c:pt>
                <c:pt idx="170">
                  <c:v>10.870483589256983</c:v>
                </c:pt>
                <c:pt idx="171">
                  <c:v>8.9375</c:v>
                </c:pt>
                <c:pt idx="172">
                  <c:v>9.8665686993785204</c:v>
                </c:pt>
                <c:pt idx="173">
                  <c:v>10.10481067651595</c:v>
                </c:pt>
                <c:pt idx="174">
                  <c:v>7.2993534865308112</c:v>
                </c:pt>
                <c:pt idx="175">
                  <c:v>7.152609</c:v>
                </c:pt>
                <c:pt idx="176">
                  <c:v>8.9211892535192181</c:v>
                </c:pt>
                <c:pt idx="177">
                  <c:v>6.6138404317408321</c:v>
                </c:pt>
                <c:pt idx="178">
                  <c:v>10.357910841678313</c:v>
                </c:pt>
                <c:pt idx="179">
                  <c:v>8.2512315291630749</c:v>
                </c:pt>
                <c:pt idx="180">
                  <c:v>9.6586877050187976</c:v>
                </c:pt>
                <c:pt idx="181">
                  <c:v>9.0059736965827977</c:v>
                </c:pt>
                <c:pt idx="182">
                  <c:v>8.9375</c:v>
                </c:pt>
                <c:pt idx="183">
                  <c:v>8.8063664529152046</c:v>
                </c:pt>
                <c:pt idx="184">
                  <c:v>7.5621591998259232</c:v>
                </c:pt>
                <c:pt idx="185">
                  <c:v>9.0006356936940701</c:v>
                </c:pt>
                <c:pt idx="186">
                  <c:v>8.2703361542257241</c:v>
                </c:pt>
                <c:pt idx="187">
                  <c:v>10.941518330178674</c:v>
                </c:pt>
                <c:pt idx="188">
                  <c:v>11.247541163746364</c:v>
                </c:pt>
                <c:pt idx="189">
                  <c:v>8.9975000000000005</c:v>
                </c:pt>
                <c:pt idx="190">
                  <c:v>6.8756303577131863</c:v>
                </c:pt>
                <c:pt idx="191">
                  <c:v>6.7651066223069742</c:v>
                </c:pt>
                <c:pt idx="192">
                  <c:v>8.6830269218050748</c:v>
                </c:pt>
                <c:pt idx="193">
                  <c:v>6.8456688732181545</c:v>
                </c:pt>
                <c:pt idx="194">
                  <c:v>6.3245717053322537</c:v>
                </c:pt>
                <c:pt idx="195">
                  <c:v>8.2407253765108823</c:v>
                </c:pt>
                <c:pt idx="196">
                  <c:v>9.6964044435292038</c:v>
                </c:pt>
                <c:pt idx="197">
                  <c:v>8.3582846749062814</c:v>
                </c:pt>
                <c:pt idx="198">
                  <c:v>9.5551336112305894</c:v>
                </c:pt>
                <c:pt idx="199">
                  <c:v>8.8517859409630955</c:v>
                </c:pt>
                <c:pt idx="200">
                  <c:v>8.9375</c:v>
                </c:pt>
                <c:pt idx="201">
                  <c:v>8.1323309112751243</c:v>
                </c:pt>
                <c:pt idx="202">
                  <c:v>6.4959214245847097</c:v>
                </c:pt>
                <c:pt idx="203">
                  <c:v>7.9744837859219695</c:v>
                </c:pt>
                <c:pt idx="204">
                  <c:v>10.618010872913391</c:v>
                </c:pt>
                <c:pt idx="205">
                  <c:v>10.644981753598392</c:v>
                </c:pt>
                <c:pt idx="206">
                  <c:v>10.865979271449131</c:v>
                </c:pt>
                <c:pt idx="207">
                  <c:v>9.5475265280057204</c:v>
                </c:pt>
                <c:pt idx="208">
                  <c:v>7.5814556780214515</c:v>
                </c:pt>
                <c:pt idx="209">
                  <c:v>7.9633532191269891</c:v>
                </c:pt>
                <c:pt idx="210">
                  <c:v>9.5258067175412826</c:v>
                </c:pt>
                <c:pt idx="211">
                  <c:v>7.4589303753672755</c:v>
                </c:pt>
                <c:pt idx="212">
                  <c:v>10.28837769607623</c:v>
                </c:pt>
                <c:pt idx="213">
                  <c:v>7.851924070376981</c:v>
                </c:pt>
                <c:pt idx="214">
                  <c:v>6.5216035020579994</c:v>
                </c:pt>
                <c:pt idx="215">
                  <c:v>7.3946619335241284</c:v>
                </c:pt>
                <c:pt idx="216">
                  <c:v>6.8217220218802961</c:v>
                </c:pt>
                <c:pt idx="217" formatCode="General">
                  <c:v>8.74</c:v>
                </c:pt>
                <c:pt idx="218" formatCode="General">
                  <c:v>8.8268970000000007</c:v>
                </c:pt>
              </c:numCache>
            </c:numRef>
          </c:xVal>
          <c:yVal>
            <c:numRef>
              <c:f>'Final Template'!$I$2:$I$220</c:f>
              <c:numCache>
                <c:formatCode>General</c:formatCode>
                <c:ptCount val="219"/>
                <c:pt idx="0">
                  <c:v>25.895224274406331</c:v>
                </c:pt>
                <c:pt idx="1">
                  <c:v>9.2348284960422156</c:v>
                </c:pt>
                <c:pt idx="2">
                  <c:v>5.5408970976253338</c:v>
                </c:pt>
                <c:pt idx="3">
                  <c:v>31.554327176781012</c:v>
                </c:pt>
                <c:pt idx="4">
                  <c:v>16.411609498680736</c:v>
                </c:pt>
                <c:pt idx="5">
                  <c:v>45.382585751978901</c:v>
                </c:pt>
                <c:pt idx="6">
                  <c:v>56.116094986807397</c:v>
                </c:pt>
                <c:pt idx="7">
                  <c:v>45.382585751978901</c:v>
                </c:pt>
                <c:pt idx="8">
                  <c:v>18.205804749340366</c:v>
                </c:pt>
                <c:pt idx="9">
                  <c:v>56.116094986807397</c:v>
                </c:pt>
                <c:pt idx="10">
                  <c:v>24.274406332453836</c:v>
                </c:pt>
                <c:pt idx="11">
                  <c:v>13.192612137203167</c:v>
                </c:pt>
                <c:pt idx="12">
                  <c:v>16.622691292875992</c:v>
                </c:pt>
                <c:pt idx="13">
                  <c:v>56.116094986807397</c:v>
                </c:pt>
                <c:pt idx="14">
                  <c:v>26.506992084432714</c:v>
                </c:pt>
                <c:pt idx="15">
                  <c:v>17.414248021108182</c:v>
                </c:pt>
                <c:pt idx="16">
                  <c:v>56.116094986807397</c:v>
                </c:pt>
                <c:pt idx="17">
                  <c:v>3.1662269129287579</c:v>
                </c:pt>
                <c:pt idx="18">
                  <c:v>6.8601583113456499</c:v>
                </c:pt>
                <c:pt idx="19">
                  <c:v>73.350923482849595</c:v>
                </c:pt>
                <c:pt idx="20">
                  <c:v>58.839050131926115</c:v>
                </c:pt>
                <c:pt idx="21">
                  <c:v>31.662269129287601</c:v>
                </c:pt>
                <c:pt idx="22">
                  <c:v>35.092348284960416</c:v>
                </c:pt>
                <c:pt idx="23">
                  <c:v>53.562005277044847</c:v>
                </c:pt>
                <c:pt idx="24">
                  <c:v>21.899736147757249</c:v>
                </c:pt>
                <c:pt idx="25">
                  <c:v>92.348284960422163</c:v>
                </c:pt>
                <c:pt idx="26">
                  <c:v>68.073878627968327</c:v>
                </c:pt>
                <c:pt idx="27">
                  <c:v>56.116094986807397</c:v>
                </c:pt>
                <c:pt idx="28">
                  <c:v>31.554327176781012</c:v>
                </c:pt>
                <c:pt idx="29">
                  <c:v>31.398416886543533</c:v>
                </c:pt>
                <c:pt idx="30">
                  <c:v>25.8575197889182</c:v>
                </c:pt>
                <c:pt idx="31">
                  <c:v>36.147757255936682</c:v>
                </c:pt>
                <c:pt idx="32">
                  <c:v>57.255936675461747</c:v>
                </c:pt>
                <c:pt idx="33">
                  <c:v>31.554327176781012</c:v>
                </c:pt>
                <c:pt idx="34">
                  <c:v>55.4089709762533</c:v>
                </c:pt>
                <c:pt idx="35">
                  <c:v>22.427440633245382</c:v>
                </c:pt>
                <c:pt idx="36">
                  <c:v>56.116094986807397</c:v>
                </c:pt>
                <c:pt idx="37">
                  <c:v>81.002638522427446</c:v>
                </c:pt>
                <c:pt idx="38">
                  <c:v>46.965699208443269</c:v>
                </c:pt>
                <c:pt idx="39">
                  <c:v>16.411609498680736</c:v>
                </c:pt>
                <c:pt idx="40">
                  <c:v>58.575197889182064</c:v>
                </c:pt>
                <c:pt idx="41">
                  <c:v>44.063324538258584</c:v>
                </c:pt>
                <c:pt idx="42">
                  <c:v>67.546174142480226</c:v>
                </c:pt>
                <c:pt idx="43">
                  <c:v>51.451187335092349</c:v>
                </c:pt>
                <c:pt idx="44">
                  <c:v>43.799472295514519</c:v>
                </c:pt>
                <c:pt idx="45">
                  <c:v>61.741424802110814</c:v>
                </c:pt>
                <c:pt idx="46">
                  <c:v>59.894459102902388</c:v>
                </c:pt>
                <c:pt idx="47">
                  <c:v>42.744063324538267</c:v>
                </c:pt>
                <c:pt idx="48">
                  <c:v>17.678100263852251</c:v>
                </c:pt>
                <c:pt idx="49">
                  <c:v>56.116094986807397</c:v>
                </c:pt>
                <c:pt idx="50">
                  <c:v>56.116094986807397</c:v>
                </c:pt>
                <c:pt idx="51">
                  <c:v>26.649076517150398</c:v>
                </c:pt>
                <c:pt idx="52">
                  <c:v>1.0554089709762495</c:v>
                </c:pt>
                <c:pt idx="53">
                  <c:v>7.9155672823219003</c:v>
                </c:pt>
                <c:pt idx="54">
                  <c:v>49.07651715039578</c:v>
                </c:pt>
                <c:pt idx="55">
                  <c:v>56.116094986807397</c:v>
                </c:pt>
                <c:pt idx="56">
                  <c:v>51.187335092348285</c:v>
                </c:pt>
                <c:pt idx="57">
                  <c:v>55.4089709762533</c:v>
                </c:pt>
                <c:pt idx="58">
                  <c:v>16.622691292875992</c:v>
                </c:pt>
                <c:pt idx="59">
                  <c:v>40.369393139841684</c:v>
                </c:pt>
                <c:pt idx="60">
                  <c:v>48.58984168865436</c:v>
                </c:pt>
                <c:pt idx="61">
                  <c:v>48.58984168865436</c:v>
                </c:pt>
                <c:pt idx="62">
                  <c:v>24.010554089709768</c:v>
                </c:pt>
                <c:pt idx="63">
                  <c:v>20.316622691292885</c:v>
                </c:pt>
                <c:pt idx="64">
                  <c:v>16.411609498680736</c:v>
                </c:pt>
                <c:pt idx="65">
                  <c:v>28.759894459102895</c:v>
                </c:pt>
                <c:pt idx="66">
                  <c:v>3.430079155672825</c:v>
                </c:pt>
                <c:pt idx="67">
                  <c:v>17.941952506596298</c:v>
                </c:pt>
                <c:pt idx="68">
                  <c:v>31.554327176781012</c:v>
                </c:pt>
                <c:pt idx="69">
                  <c:v>44.063324538258584</c:v>
                </c:pt>
                <c:pt idx="70">
                  <c:v>57.519788918205791</c:v>
                </c:pt>
                <c:pt idx="71">
                  <c:v>34.300791556728235</c:v>
                </c:pt>
                <c:pt idx="72">
                  <c:v>15.567282321899734</c:v>
                </c:pt>
                <c:pt idx="73">
                  <c:v>44.063324538258584</c:v>
                </c:pt>
                <c:pt idx="74">
                  <c:v>16.411609498680736</c:v>
                </c:pt>
                <c:pt idx="75">
                  <c:v>27.176781002638517</c:v>
                </c:pt>
                <c:pt idx="76">
                  <c:v>16.411609498680736</c:v>
                </c:pt>
                <c:pt idx="77">
                  <c:v>56.116094986807397</c:v>
                </c:pt>
                <c:pt idx="78">
                  <c:v>31.554327176781012</c:v>
                </c:pt>
                <c:pt idx="79">
                  <c:v>61.213720316622698</c:v>
                </c:pt>
                <c:pt idx="80">
                  <c:v>21.635883905013202</c:v>
                </c:pt>
                <c:pt idx="81">
                  <c:v>66.490765171503966</c:v>
                </c:pt>
                <c:pt idx="82">
                  <c:v>50.13192612137204</c:v>
                </c:pt>
                <c:pt idx="83">
                  <c:v>40.633245382585748</c:v>
                </c:pt>
                <c:pt idx="84">
                  <c:v>64.907651715039577</c:v>
                </c:pt>
                <c:pt idx="85">
                  <c:v>31.554327176781012</c:v>
                </c:pt>
                <c:pt idx="86">
                  <c:v>14.248021108179415</c:v>
                </c:pt>
                <c:pt idx="87">
                  <c:v>0.2638522427440671</c:v>
                </c:pt>
                <c:pt idx="88">
                  <c:v>25.593667546174153</c:v>
                </c:pt>
                <c:pt idx="89">
                  <c:v>36.939313984168862</c:v>
                </c:pt>
                <c:pt idx="90">
                  <c:v>35.092348284960416</c:v>
                </c:pt>
                <c:pt idx="91">
                  <c:v>10.554089709762533</c:v>
                </c:pt>
                <c:pt idx="92">
                  <c:v>16.886543535620049</c:v>
                </c:pt>
                <c:pt idx="93">
                  <c:v>16.411609498680736</c:v>
                </c:pt>
                <c:pt idx="94">
                  <c:v>41.952506596306065</c:v>
                </c:pt>
                <c:pt idx="95">
                  <c:v>24.274406332453836</c:v>
                </c:pt>
                <c:pt idx="96">
                  <c:v>52.770448548812666</c:v>
                </c:pt>
                <c:pt idx="97">
                  <c:v>17.414248021108182</c:v>
                </c:pt>
                <c:pt idx="98">
                  <c:v>21.635883905013202</c:v>
                </c:pt>
                <c:pt idx="99">
                  <c:v>2.6385224274406331</c:v>
                </c:pt>
                <c:pt idx="100">
                  <c:v>60.686015831134569</c:v>
                </c:pt>
                <c:pt idx="101">
                  <c:v>30.343007915567284</c:v>
                </c:pt>
                <c:pt idx="102">
                  <c:v>31.554327176781012</c:v>
                </c:pt>
                <c:pt idx="103">
                  <c:v>16.094986807387869</c:v>
                </c:pt>
                <c:pt idx="104">
                  <c:v>3.1662269129287579</c:v>
                </c:pt>
                <c:pt idx="105">
                  <c:v>26.506992084432714</c:v>
                </c:pt>
                <c:pt idx="106">
                  <c:v>9.2348284960422156</c:v>
                </c:pt>
                <c:pt idx="107">
                  <c:v>28.759894459102895</c:v>
                </c:pt>
                <c:pt idx="108">
                  <c:v>25.329815303430088</c:v>
                </c:pt>
                <c:pt idx="109">
                  <c:v>16.622691292875992</c:v>
                </c:pt>
                <c:pt idx="110">
                  <c:v>75.725593667546192</c:v>
                </c:pt>
                <c:pt idx="111">
                  <c:v>20.316622691292885</c:v>
                </c:pt>
                <c:pt idx="112">
                  <c:v>26.506992084432714</c:v>
                </c:pt>
                <c:pt idx="113">
                  <c:v>16.411609498680736</c:v>
                </c:pt>
                <c:pt idx="114">
                  <c:v>32.189973614775738</c:v>
                </c:pt>
                <c:pt idx="115">
                  <c:v>15.039577836411608</c:v>
                </c:pt>
                <c:pt idx="116">
                  <c:v>31.554327176781012</c:v>
                </c:pt>
                <c:pt idx="117">
                  <c:v>26.649076517150398</c:v>
                </c:pt>
                <c:pt idx="118">
                  <c:v>45.382585751978901</c:v>
                </c:pt>
                <c:pt idx="119">
                  <c:v>54.353562005277048</c:v>
                </c:pt>
                <c:pt idx="120">
                  <c:v>54.881266490765171</c:v>
                </c:pt>
                <c:pt idx="121">
                  <c:v>34.036939313984163</c:v>
                </c:pt>
                <c:pt idx="122">
                  <c:v>19.788918205804752</c:v>
                </c:pt>
                <c:pt idx="123">
                  <c:v>26.506992084432714</c:v>
                </c:pt>
                <c:pt idx="124">
                  <c:v>31.554327176781012</c:v>
                </c:pt>
                <c:pt idx="125">
                  <c:v>18.205804749340366</c:v>
                </c:pt>
                <c:pt idx="126">
                  <c:v>27.176781002638517</c:v>
                </c:pt>
                <c:pt idx="127">
                  <c:v>59.894459102902388</c:v>
                </c:pt>
                <c:pt idx="128">
                  <c:v>38.522427440633251</c:v>
                </c:pt>
                <c:pt idx="129">
                  <c:v>3.9577836411609502</c:v>
                </c:pt>
                <c:pt idx="130">
                  <c:v>16.411609498680736</c:v>
                </c:pt>
                <c:pt idx="131">
                  <c:v>17.150395778364118</c:v>
                </c:pt>
                <c:pt idx="132">
                  <c:v>16.886543535620049</c:v>
                </c:pt>
                <c:pt idx="133">
                  <c:v>40.105540897097633</c:v>
                </c:pt>
                <c:pt idx="134">
                  <c:v>53.034300791556731</c:v>
                </c:pt>
                <c:pt idx="135">
                  <c:v>33.245382585751983</c:v>
                </c:pt>
                <c:pt idx="136">
                  <c:v>93.667546174142473</c:v>
                </c:pt>
                <c:pt idx="137">
                  <c:v>31.554327176781012</c:v>
                </c:pt>
                <c:pt idx="138">
                  <c:v>19.261213720316618</c:v>
                </c:pt>
                <c:pt idx="139">
                  <c:v>8.1794195250659669</c:v>
                </c:pt>
                <c:pt idx="140">
                  <c:v>31.554327176781012</c:v>
                </c:pt>
                <c:pt idx="141">
                  <c:v>31.554327176781012</c:v>
                </c:pt>
                <c:pt idx="142">
                  <c:v>55.672823218997372</c:v>
                </c:pt>
                <c:pt idx="143">
                  <c:v>22.427440633245382</c:v>
                </c:pt>
                <c:pt idx="144">
                  <c:v>46.174142480211081</c:v>
                </c:pt>
                <c:pt idx="145">
                  <c:v>31.554327176781012</c:v>
                </c:pt>
                <c:pt idx="146">
                  <c:v>3.430079155672825</c:v>
                </c:pt>
                <c:pt idx="147">
                  <c:v>26.506992084432714</c:v>
                </c:pt>
                <c:pt idx="148">
                  <c:v>13.720316622691293</c:v>
                </c:pt>
                <c:pt idx="149">
                  <c:v>31.554327176781012</c:v>
                </c:pt>
                <c:pt idx="150">
                  <c:v>67.282321899736147</c:v>
                </c:pt>
                <c:pt idx="151">
                  <c:v>43.007915567282318</c:v>
                </c:pt>
                <c:pt idx="152">
                  <c:v>59.366754617414252</c:v>
                </c:pt>
                <c:pt idx="153">
                  <c:v>49.604221635883903</c:v>
                </c:pt>
                <c:pt idx="154">
                  <c:v>38.522427440633251</c:v>
                </c:pt>
                <c:pt idx="155">
                  <c:v>17.414248021108182</c:v>
                </c:pt>
                <c:pt idx="156">
                  <c:v>26.649076517150398</c:v>
                </c:pt>
                <c:pt idx="157">
                  <c:v>56.116094986807397</c:v>
                </c:pt>
                <c:pt idx="158">
                  <c:v>26.506992084432714</c:v>
                </c:pt>
                <c:pt idx="159">
                  <c:v>5.2770448548812663</c:v>
                </c:pt>
                <c:pt idx="160">
                  <c:v>32.189973614775738</c:v>
                </c:pt>
                <c:pt idx="161">
                  <c:v>65.699208443271758</c:v>
                </c:pt>
                <c:pt idx="162">
                  <c:v>43.535620052770454</c:v>
                </c:pt>
                <c:pt idx="163">
                  <c:v>16.411609498680736</c:v>
                </c:pt>
                <c:pt idx="164">
                  <c:v>13.984168865435359</c:v>
                </c:pt>
                <c:pt idx="165">
                  <c:v>26.506992084432714</c:v>
                </c:pt>
                <c:pt idx="166">
                  <c:v>39.050131926121367</c:v>
                </c:pt>
                <c:pt idx="167">
                  <c:v>9.4986807387862839</c:v>
                </c:pt>
                <c:pt idx="168">
                  <c:v>56.200527704485481</c:v>
                </c:pt>
                <c:pt idx="169">
                  <c:v>22.427440633245382</c:v>
                </c:pt>
                <c:pt idx="170">
                  <c:v>31.554327176781012</c:v>
                </c:pt>
                <c:pt idx="171">
                  <c:v>56.116094986807397</c:v>
                </c:pt>
                <c:pt idx="172">
                  <c:v>1.5831134564643838</c:v>
                </c:pt>
                <c:pt idx="173">
                  <c:v>0.52770448548812476</c:v>
                </c:pt>
                <c:pt idx="174">
                  <c:v>30.343007915567284</c:v>
                </c:pt>
                <c:pt idx="175">
                  <c:v>48.58984168865436</c:v>
                </c:pt>
                <c:pt idx="176">
                  <c:v>100</c:v>
                </c:pt>
                <c:pt idx="177">
                  <c:v>54.881266490765171</c:v>
                </c:pt>
                <c:pt idx="178">
                  <c:v>27.70448548812665</c:v>
                </c:pt>
                <c:pt idx="179">
                  <c:v>36.147757255936682</c:v>
                </c:pt>
                <c:pt idx="180">
                  <c:v>56.116094986807397</c:v>
                </c:pt>
                <c:pt idx="181">
                  <c:v>45.118733509234829</c:v>
                </c:pt>
                <c:pt idx="182">
                  <c:v>56.116094986807397</c:v>
                </c:pt>
                <c:pt idx="183">
                  <c:v>56.116094986807397</c:v>
                </c:pt>
                <c:pt idx="184">
                  <c:v>26.121372031662265</c:v>
                </c:pt>
                <c:pt idx="185">
                  <c:v>84.69656992084434</c:v>
                </c:pt>
                <c:pt idx="186">
                  <c:v>68.601583113456471</c:v>
                </c:pt>
                <c:pt idx="187">
                  <c:v>4.4854881266490745</c:v>
                </c:pt>
                <c:pt idx="188">
                  <c:v>18.469656992084431</c:v>
                </c:pt>
                <c:pt idx="189">
                  <c:v>27.176781002638517</c:v>
                </c:pt>
                <c:pt idx="190">
                  <c:v>22.427440633245382</c:v>
                </c:pt>
                <c:pt idx="191">
                  <c:v>32.453825857519782</c:v>
                </c:pt>
                <c:pt idx="192">
                  <c:v>32.453825857519782</c:v>
                </c:pt>
                <c:pt idx="193">
                  <c:v>12.664907651715044</c:v>
                </c:pt>
                <c:pt idx="194">
                  <c:v>46.174142480211081</c:v>
                </c:pt>
                <c:pt idx="195">
                  <c:v>31.662269129287601</c:v>
                </c:pt>
                <c:pt idx="196">
                  <c:v>39.050131926121367</c:v>
                </c:pt>
                <c:pt idx="197">
                  <c:v>27.176781002638517</c:v>
                </c:pt>
                <c:pt idx="198">
                  <c:v>41.42480211081795</c:v>
                </c:pt>
                <c:pt idx="199">
                  <c:v>40.369393139841684</c:v>
                </c:pt>
                <c:pt idx="200">
                  <c:v>56.116094986807397</c:v>
                </c:pt>
                <c:pt idx="201">
                  <c:v>35.883905013192617</c:v>
                </c:pt>
                <c:pt idx="202">
                  <c:v>40.897097625329813</c:v>
                </c:pt>
                <c:pt idx="203">
                  <c:v>0</c:v>
                </c:pt>
                <c:pt idx="204">
                  <c:v>26.506992084432714</c:v>
                </c:pt>
                <c:pt idx="205">
                  <c:v>22.691292875989451</c:v>
                </c:pt>
                <c:pt idx="206">
                  <c:v>40.897097625329813</c:v>
                </c:pt>
                <c:pt idx="207">
                  <c:v>42.744063324538267</c:v>
                </c:pt>
                <c:pt idx="208">
                  <c:v>25.8575197889182</c:v>
                </c:pt>
                <c:pt idx="209">
                  <c:v>31.134564643799468</c:v>
                </c:pt>
                <c:pt idx="210">
                  <c:v>56.464379947229546</c:v>
                </c:pt>
                <c:pt idx="211">
                  <c:v>24.538258575197883</c:v>
                </c:pt>
                <c:pt idx="212">
                  <c:v>56.116094986807397</c:v>
                </c:pt>
                <c:pt idx="213">
                  <c:v>23.482849604221634</c:v>
                </c:pt>
                <c:pt idx="214">
                  <c:v>29.551451187335097</c:v>
                </c:pt>
                <c:pt idx="215">
                  <c:v>83.377308707124016</c:v>
                </c:pt>
                <c:pt idx="216">
                  <c:v>46.701846965699218</c:v>
                </c:pt>
                <c:pt idx="217">
                  <c:v>35.292299999999997</c:v>
                </c:pt>
                <c:pt idx="218">
                  <c:v>16.10408970976253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C17-B564-7D996400F759}"/>
            </c:ext>
          </c:extLst>
        </c:ser>
        <c:ser>
          <c:idx val="1"/>
          <c:order val="1"/>
          <c:tx>
            <c:strRef>
              <c:f>'Final Template'!$J$1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Template'!$H$2:$H$220</c:f>
              <c:numCache>
                <c:formatCode>0.00</c:formatCode>
                <c:ptCount val="219"/>
                <c:pt idx="0">
                  <c:v>6.426310403353356</c:v>
                </c:pt>
                <c:pt idx="1">
                  <c:v>8.4521141581526447</c:v>
                </c:pt>
                <c:pt idx="2">
                  <c:v>8.482130466126371</c:v>
                </c:pt>
                <c:pt idx="3">
                  <c:v>9.1710248121920905</c:v>
                </c:pt>
                <c:pt idx="4">
                  <c:v>10.661523282590787</c:v>
                </c:pt>
                <c:pt idx="5">
                  <c:v>8.1838573486237429</c:v>
                </c:pt>
                <c:pt idx="6">
                  <c:v>9.4966846973768959</c:v>
                </c:pt>
                <c:pt idx="7">
                  <c:v>9.2256227898478471</c:v>
                </c:pt>
                <c:pt idx="8">
                  <c:v>8.2770445235413934</c:v>
                </c:pt>
                <c:pt idx="9">
                  <c:v>10.09707624692671</c:v>
                </c:pt>
                <c:pt idx="10">
                  <c:v>10.923752230523009</c:v>
                </c:pt>
                <c:pt idx="11">
                  <c:v>10.778884961118086</c:v>
                </c:pt>
                <c:pt idx="12">
                  <c:v>8.676162863295616</c:v>
                </c:pt>
                <c:pt idx="13">
                  <c:v>9.9030420647924995</c:v>
                </c:pt>
                <c:pt idx="14">
                  <c:v>10.01843134053366</c:v>
                </c:pt>
                <c:pt idx="15">
                  <c:v>6.9369044948229659</c:v>
                </c:pt>
                <c:pt idx="16">
                  <c:v>9.6954031640864855</c:v>
                </c:pt>
                <c:pt idx="17">
                  <c:v>8.7357458355402215</c:v>
                </c:pt>
                <c:pt idx="18">
                  <c:v>10.724801687278449</c:v>
                </c:pt>
                <c:pt idx="19">
                  <c:v>8.3728656121510969</c:v>
                </c:pt>
                <c:pt idx="20">
                  <c:v>6.7302325371216636</c:v>
                </c:pt>
                <c:pt idx="21">
                  <c:v>11.280385173048099</c:v>
                </c:pt>
                <c:pt idx="22">
                  <c:v>7.9378300353505304</c:v>
                </c:pt>
                <c:pt idx="23">
                  <c:v>7.806951106679362</c:v>
                </c:pt>
                <c:pt idx="24">
                  <c:v>8.5900415671706973</c:v>
                </c:pt>
                <c:pt idx="25">
                  <c:v>8.9204121992254368</c:v>
                </c:pt>
                <c:pt idx="26">
                  <c:v>9.2897309995375146</c:v>
                </c:pt>
                <c:pt idx="27">
                  <c:v>8.9375</c:v>
                </c:pt>
                <c:pt idx="28">
                  <c:v>10.355548755908952</c:v>
                </c:pt>
                <c:pt idx="29">
                  <c:v>8.9831522401016883</c:v>
                </c:pt>
                <c:pt idx="30">
                  <c:v>6.4981416456808523</c:v>
                </c:pt>
                <c:pt idx="31">
                  <c:v>5.3857948066559125</c:v>
                </c:pt>
                <c:pt idx="32">
                  <c:v>8.1469831202335108</c:v>
                </c:pt>
                <c:pt idx="33">
                  <c:v>6.9838951875067883</c:v>
                </c:pt>
                <c:pt idx="34">
                  <c:v>7.3101780050887495</c:v>
                </c:pt>
                <c:pt idx="35">
                  <c:v>10.825006802623422</c:v>
                </c:pt>
                <c:pt idx="36">
                  <c:v>8.9375</c:v>
                </c:pt>
                <c:pt idx="37">
                  <c:v>5.78603901240845</c:v>
                </c:pt>
                <c:pt idx="38">
                  <c:v>6.7565236679722629</c:v>
                </c:pt>
                <c:pt idx="39">
                  <c:v>10.81296</c:v>
                </c:pt>
                <c:pt idx="40">
                  <c:v>9.6171134886345229</c:v>
                </c:pt>
                <c:pt idx="41">
                  <c:v>8.8383743069421321</c:v>
                </c:pt>
                <c:pt idx="42">
                  <c:v>8.9260997477040593</c:v>
                </c:pt>
                <c:pt idx="43">
                  <c:v>6.6443611326910732</c:v>
                </c:pt>
                <c:pt idx="44">
                  <c:v>5.9617064874267607</c:v>
                </c:pt>
                <c:pt idx="45">
                  <c:v>7.9366837778228625</c:v>
                </c:pt>
                <c:pt idx="46">
                  <c:v>9.1813337066609062</c:v>
                </c:pt>
                <c:pt idx="47">
                  <c:v>7.3477959820831167</c:v>
                </c:pt>
                <c:pt idx="48">
                  <c:v>9.5785979889659476</c:v>
                </c:pt>
                <c:pt idx="49">
                  <c:v>8.7710568297470139</c:v>
                </c:pt>
                <c:pt idx="50">
                  <c:v>8.9375</c:v>
                </c:pt>
                <c:pt idx="51">
                  <c:v>10.255862045258002</c:v>
                </c:pt>
                <c:pt idx="52">
                  <c:v>9.9939730510095277</c:v>
                </c:pt>
                <c:pt idx="53">
                  <c:v>11.013208530839933</c:v>
                </c:pt>
                <c:pt idx="54">
                  <c:v>7.3651322387399354</c:v>
                </c:pt>
                <c:pt idx="55">
                  <c:v>8.8364648680348061</c:v>
                </c:pt>
                <c:pt idx="56">
                  <c:v>8.8405989384033958</c:v>
                </c:pt>
                <c:pt idx="57">
                  <c:v>8.5547008150855479</c:v>
                </c:pt>
                <c:pt idx="58">
                  <c:v>7.9100023273323821</c:v>
                </c:pt>
                <c:pt idx="59">
                  <c:v>8.2435086035360641</c:v>
                </c:pt>
                <c:pt idx="60">
                  <c:v>9.4155748400667694</c:v>
                </c:pt>
                <c:pt idx="61">
                  <c:v>6.2425726173347593</c:v>
                </c:pt>
                <c:pt idx="62">
                  <c:v>9.8033681283254275</c:v>
                </c:pt>
                <c:pt idx="63">
                  <c:v>6.2367363067432349</c:v>
                </c:pt>
                <c:pt idx="64">
                  <c:v>10.766333264572896</c:v>
                </c:pt>
                <c:pt idx="65">
                  <c:v>8.3418793704259873</c:v>
                </c:pt>
                <c:pt idx="66">
                  <c:v>10.732558111840232</c:v>
                </c:pt>
                <c:pt idx="67">
                  <c:v>10.645799548362774</c:v>
                </c:pt>
                <c:pt idx="68">
                  <c:v>8.8108830000000005</c:v>
                </c:pt>
                <c:pt idx="69">
                  <c:v>9.1663314701125316</c:v>
                </c:pt>
                <c:pt idx="70">
                  <c:v>6.2764897347606432</c:v>
                </c:pt>
                <c:pt idx="71">
                  <c:v>8.3148317281696436</c:v>
                </c:pt>
                <c:pt idx="72">
                  <c:v>10.733032905691928</c:v>
                </c:pt>
                <c:pt idx="73">
                  <c:v>7.442880242121543</c:v>
                </c:pt>
                <c:pt idx="74">
                  <c:v>10.81296</c:v>
                </c:pt>
                <c:pt idx="75">
                  <c:v>10.030079695908643</c:v>
                </c:pt>
                <c:pt idx="76">
                  <c:v>10.631896307532507</c:v>
                </c:pt>
                <c:pt idx="77">
                  <c:v>9.0683549670330503</c:v>
                </c:pt>
                <c:pt idx="78">
                  <c:v>10.37392138226428</c:v>
                </c:pt>
                <c:pt idx="79">
                  <c:v>8.0392239076320138</c:v>
                </c:pt>
                <c:pt idx="80">
                  <c:v>6.6008532371490682</c:v>
                </c:pt>
                <c:pt idx="81">
                  <c:v>6.3671128630548344</c:v>
                </c:pt>
                <c:pt idx="82">
                  <c:v>8.2384162377929329</c:v>
                </c:pt>
                <c:pt idx="83">
                  <c:v>6.5920418979197262</c:v>
                </c:pt>
                <c:pt idx="84">
                  <c:v>7.6675363869510429</c:v>
                </c:pt>
                <c:pt idx="85">
                  <c:v>10.512606388589772</c:v>
                </c:pt>
                <c:pt idx="86">
                  <c:v>9.6156188306729273</c:v>
                </c:pt>
                <c:pt idx="87">
                  <c:v>10.788119590813499</c:v>
                </c:pt>
                <c:pt idx="88">
                  <c:v>7.5291330742581897</c:v>
                </c:pt>
                <c:pt idx="89">
                  <c:v>8.2875431399136783</c:v>
                </c:pt>
                <c:pt idx="90">
                  <c:v>8.8149117504608174</c:v>
                </c:pt>
                <c:pt idx="91">
                  <c:v>8.6474631211867461</c:v>
                </c:pt>
                <c:pt idx="92">
                  <c:v>11.155880639692711</c:v>
                </c:pt>
                <c:pt idx="93">
                  <c:v>11.339121165336939</c:v>
                </c:pt>
                <c:pt idx="94">
                  <c:v>10.424584107594004</c:v>
                </c:pt>
                <c:pt idx="95">
                  <c:v>10.444726020554452</c:v>
                </c:pt>
                <c:pt idx="96">
                  <c:v>8.4742938545733608</c:v>
                </c:pt>
                <c:pt idx="97">
                  <c:v>10.771076805850692</c:v>
                </c:pt>
                <c:pt idx="98">
                  <c:v>8.089020171239385</c:v>
                </c:pt>
                <c:pt idx="99">
                  <c:v>9.2669567340011554</c:v>
                </c:pt>
                <c:pt idx="100">
                  <c:v>7.0414688567360475</c:v>
                </c:pt>
                <c:pt idx="101">
                  <c:v>7.43010954670918</c:v>
                </c:pt>
                <c:pt idx="102">
                  <c:v>8.8108830000000005</c:v>
                </c:pt>
                <c:pt idx="103">
                  <c:v>10.14482015587401</c:v>
                </c:pt>
                <c:pt idx="104">
                  <c:v>8.2661819418963507</c:v>
                </c:pt>
                <c:pt idx="105">
                  <c:v>10.470246753304886</c:v>
                </c:pt>
                <c:pt idx="106">
                  <c:v>6.9458739246289705</c:v>
                </c:pt>
                <c:pt idx="107">
                  <c:v>7.4041148296341408</c:v>
                </c:pt>
                <c:pt idx="108">
                  <c:v>9.5972809533098129</c:v>
                </c:pt>
                <c:pt idx="109">
                  <c:v>8.8740223968130216</c:v>
                </c:pt>
                <c:pt idx="110">
                  <c:v>7.2096927898941852</c:v>
                </c:pt>
                <c:pt idx="111">
                  <c:v>5.8654649433577539</c:v>
                </c:pt>
                <c:pt idx="112">
                  <c:v>8.4291336612525942</c:v>
                </c:pt>
                <c:pt idx="113">
                  <c:v>11.857685284910174</c:v>
                </c:pt>
                <c:pt idx="114">
                  <c:v>9.673774309775478</c:v>
                </c:pt>
                <c:pt idx="115">
                  <c:v>11.595435294920264</c:v>
                </c:pt>
                <c:pt idx="116">
                  <c:v>10.861765099570855</c:v>
                </c:pt>
                <c:pt idx="117">
                  <c:v>8.5607940566533003</c:v>
                </c:pt>
                <c:pt idx="118">
                  <c:v>6.0306917920610896</c:v>
                </c:pt>
                <c:pt idx="119">
                  <c:v>6.1768064063272385</c:v>
                </c:pt>
                <c:pt idx="120">
                  <c:v>9.3085392444125645</c:v>
                </c:pt>
                <c:pt idx="121">
                  <c:v>9.0380021862594813</c:v>
                </c:pt>
                <c:pt idx="122">
                  <c:v>6.6145522936503385</c:v>
                </c:pt>
                <c:pt idx="123">
                  <c:v>10.187826156249244</c:v>
                </c:pt>
                <c:pt idx="124">
                  <c:v>8.123838121224237</c:v>
                </c:pt>
                <c:pt idx="125">
                  <c:v>7.1670436312310759</c:v>
                </c:pt>
                <c:pt idx="126">
                  <c:v>9.1923808747421436</c:v>
                </c:pt>
                <c:pt idx="127">
                  <c:v>9.1806960906049788</c:v>
                </c:pt>
                <c:pt idx="128">
                  <c:v>7.9457089858952656</c:v>
                </c:pt>
                <c:pt idx="129">
                  <c:v>7.6317752042907525</c:v>
                </c:pt>
                <c:pt idx="130">
                  <c:v>11.879278010916344</c:v>
                </c:pt>
                <c:pt idx="131">
                  <c:v>8.2702987768108525</c:v>
                </c:pt>
                <c:pt idx="132">
                  <c:v>8.9217060595549533</c:v>
                </c:pt>
                <c:pt idx="133">
                  <c:v>8.0724251383678887</c:v>
                </c:pt>
                <c:pt idx="134">
                  <c:v>6.2449186212637153</c:v>
                </c:pt>
                <c:pt idx="135">
                  <c:v>7.2500254323090578</c:v>
                </c:pt>
                <c:pt idx="136">
                  <c:v>8.7070226687084222</c:v>
                </c:pt>
                <c:pt idx="137">
                  <c:v>9.1747720996289228</c:v>
                </c:pt>
                <c:pt idx="138">
                  <c:v>6.5295918894868272</c:v>
                </c:pt>
                <c:pt idx="139">
                  <c:v>10.864134476003079</c:v>
                </c:pt>
                <c:pt idx="140">
                  <c:v>8.8108830000000005</c:v>
                </c:pt>
                <c:pt idx="141">
                  <c:v>10.514353735121269</c:v>
                </c:pt>
                <c:pt idx="142">
                  <c:v>7.5737231285985649</c:v>
                </c:pt>
                <c:pt idx="143">
                  <c:v>7.152609</c:v>
                </c:pt>
                <c:pt idx="144">
                  <c:v>7.8062561286171963</c:v>
                </c:pt>
                <c:pt idx="145">
                  <c:v>9.8582483412187614</c:v>
                </c:pt>
                <c:pt idx="146">
                  <c:v>11.410768948920721</c:v>
                </c:pt>
                <c:pt idx="147">
                  <c:v>9.7451339594495785</c:v>
                </c:pt>
                <c:pt idx="148">
                  <c:v>7.0722506484868779</c:v>
                </c:pt>
                <c:pt idx="149">
                  <c:v>9.2974263611929189</c:v>
                </c:pt>
                <c:pt idx="150">
                  <c:v>9.3040468165964523</c:v>
                </c:pt>
                <c:pt idx="151">
                  <c:v>7.7981865420778052</c:v>
                </c:pt>
                <c:pt idx="152">
                  <c:v>8.2752651501198695</c:v>
                </c:pt>
                <c:pt idx="153">
                  <c:v>8.7143054032422018</c:v>
                </c:pt>
                <c:pt idx="154">
                  <c:v>7.9205735810855025</c:v>
                </c:pt>
                <c:pt idx="155">
                  <c:v>9.6201939199628903</c:v>
                </c:pt>
                <c:pt idx="156">
                  <c:v>10.017989117938102</c:v>
                </c:pt>
                <c:pt idx="157">
                  <c:v>10.213567113030527</c:v>
                </c:pt>
                <c:pt idx="158">
                  <c:v>11.103614317338543</c:v>
                </c:pt>
                <c:pt idx="159">
                  <c:v>9.2168677016819469</c:v>
                </c:pt>
                <c:pt idx="160">
                  <c:v>9.3307533100541704</c:v>
                </c:pt>
                <c:pt idx="161">
                  <c:v>6.6048094533951156</c:v>
                </c:pt>
                <c:pt idx="162">
                  <c:v>8.2381152909410673</c:v>
                </c:pt>
                <c:pt idx="163">
                  <c:v>10.870399618571378</c:v>
                </c:pt>
                <c:pt idx="164">
                  <c:v>7.1576472462886969</c:v>
                </c:pt>
                <c:pt idx="165">
                  <c:v>9.9709293448001155</c:v>
                </c:pt>
                <c:pt idx="166">
                  <c:v>6.9959961319442723</c:v>
                </c:pt>
                <c:pt idx="167">
                  <c:v>8.6746044296622475</c:v>
                </c:pt>
                <c:pt idx="168">
                  <c:v>9.5442086243868118</c:v>
                </c:pt>
                <c:pt idx="169">
                  <c:v>6.1215908181457941</c:v>
                </c:pt>
                <c:pt idx="170">
                  <c:v>10.870483589256983</c:v>
                </c:pt>
                <c:pt idx="171">
                  <c:v>8.9375</c:v>
                </c:pt>
                <c:pt idx="172">
                  <c:v>9.8665686993785204</c:v>
                </c:pt>
                <c:pt idx="173">
                  <c:v>10.10481067651595</c:v>
                </c:pt>
                <c:pt idx="174">
                  <c:v>7.2993534865308112</c:v>
                </c:pt>
                <c:pt idx="175">
                  <c:v>7.152609</c:v>
                </c:pt>
                <c:pt idx="176">
                  <c:v>8.9211892535192181</c:v>
                </c:pt>
                <c:pt idx="177">
                  <c:v>6.6138404317408321</c:v>
                </c:pt>
                <c:pt idx="178">
                  <c:v>10.357910841678313</c:v>
                </c:pt>
                <c:pt idx="179">
                  <c:v>8.2512315291630749</c:v>
                </c:pt>
                <c:pt idx="180">
                  <c:v>9.6586877050187976</c:v>
                </c:pt>
                <c:pt idx="181">
                  <c:v>9.0059736965827977</c:v>
                </c:pt>
                <c:pt idx="182">
                  <c:v>8.9375</c:v>
                </c:pt>
                <c:pt idx="183">
                  <c:v>8.8063664529152046</c:v>
                </c:pt>
                <c:pt idx="184">
                  <c:v>7.5621591998259232</c:v>
                </c:pt>
                <c:pt idx="185">
                  <c:v>9.0006356936940701</c:v>
                </c:pt>
                <c:pt idx="186">
                  <c:v>8.2703361542257241</c:v>
                </c:pt>
                <c:pt idx="187">
                  <c:v>10.941518330178674</c:v>
                </c:pt>
                <c:pt idx="188">
                  <c:v>11.247541163746364</c:v>
                </c:pt>
                <c:pt idx="189">
                  <c:v>8.9975000000000005</c:v>
                </c:pt>
                <c:pt idx="190">
                  <c:v>6.8756303577131863</c:v>
                </c:pt>
                <c:pt idx="191">
                  <c:v>6.7651066223069742</c:v>
                </c:pt>
                <c:pt idx="192">
                  <c:v>8.6830269218050748</c:v>
                </c:pt>
                <c:pt idx="193">
                  <c:v>6.8456688732181545</c:v>
                </c:pt>
                <c:pt idx="194">
                  <c:v>6.3245717053322537</c:v>
                </c:pt>
                <c:pt idx="195">
                  <c:v>8.2407253765108823</c:v>
                </c:pt>
                <c:pt idx="196">
                  <c:v>9.6964044435292038</c:v>
                </c:pt>
                <c:pt idx="197">
                  <c:v>8.3582846749062814</c:v>
                </c:pt>
                <c:pt idx="198">
                  <c:v>9.5551336112305894</c:v>
                </c:pt>
                <c:pt idx="199">
                  <c:v>8.8517859409630955</c:v>
                </c:pt>
                <c:pt idx="200">
                  <c:v>8.9375</c:v>
                </c:pt>
                <c:pt idx="201">
                  <c:v>8.1323309112751243</c:v>
                </c:pt>
                <c:pt idx="202">
                  <c:v>6.4959214245847097</c:v>
                </c:pt>
                <c:pt idx="203">
                  <c:v>7.9744837859219695</c:v>
                </c:pt>
                <c:pt idx="204">
                  <c:v>10.618010872913391</c:v>
                </c:pt>
                <c:pt idx="205">
                  <c:v>10.644981753598392</c:v>
                </c:pt>
                <c:pt idx="206">
                  <c:v>10.865979271449131</c:v>
                </c:pt>
                <c:pt idx="207">
                  <c:v>9.5475265280057204</c:v>
                </c:pt>
                <c:pt idx="208">
                  <c:v>7.5814556780214515</c:v>
                </c:pt>
                <c:pt idx="209">
                  <c:v>7.9633532191269891</c:v>
                </c:pt>
                <c:pt idx="210">
                  <c:v>9.5258067175412826</c:v>
                </c:pt>
                <c:pt idx="211">
                  <c:v>7.4589303753672755</c:v>
                </c:pt>
                <c:pt idx="212">
                  <c:v>10.28837769607623</c:v>
                </c:pt>
                <c:pt idx="213">
                  <c:v>7.851924070376981</c:v>
                </c:pt>
                <c:pt idx="214">
                  <c:v>6.5216035020579994</c:v>
                </c:pt>
                <c:pt idx="215">
                  <c:v>7.3946619335241284</c:v>
                </c:pt>
                <c:pt idx="216">
                  <c:v>6.8217220218802961</c:v>
                </c:pt>
                <c:pt idx="217" formatCode="General">
                  <c:v>8.74</c:v>
                </c:pt>
                <c:pt idx="218" formatCode="General">
                  <c:v>8.8268970000000007</c:v>
                </c:pt>
              </c:numCache>
            </c:numRef>
          </c:xVal>
          <c:yVal>
            <c:numRef>
              <c:f>'Final Template'!$J$2:$J$220</c:f>
              <c:numCache>
                <c:formatCode>General</c:formatCode>
                <c:ptCount val="219"/>
                <c:pt idx="0">
                  <c:v>44.051497919284401</c:v>
                </c:pt>
                <c:pt idx="1">
                  <c:v>34.150463139324202</c:v>
                </c:pt>
                <c:pt idx="2">
                  <c:v>34.010994771412491</c:v>
                </c:pt>
                <c:pt idx="3">
                  <c:v>30.885188789441148</c:v>
                </c:pt>
                <c:pt idx="4">
                  <c:v>24.678664722876704</c:v>
                </c:pt>
                <c:pt idx="5">
                  <c:v>35.408149576835697</c:v>
                </c:pt>
                <c:pt idx="6">
                  <c:v>29.461064649813828</c:v>
                </c:pt>
                <c:pt idx="7">
                  <c:v>30.643929615541815</c:v>
                </c:pt>
                <c:pt idx="8">
                  <c:v>34.968999297885212</c:v>
                </c:pt>
                <c:pt idx="9">
                  <c:v>26.933233616357835</c:v>
                </c:pt>
                <c:pt idx="10">
                  <c:v>23.672974944054008</c:v>
                </c:pt>
                <c:pt idx="11">
                  <c:v>24.225246669936098</c:v>
                </c:pt>
                <c:pt idx="12">
                  <c:v>33.115799688216505</c:v>
                </c:pt>
                <c:pt idx="13">
                  <c:v>27.7359051013742</c:v>
                </c:pt>
                <c:pt idx="14">
                  <c:v>27.25689518603123</c:v>
                </c:pt>
                <c:pt idx="15">
                  <c:v>41.482253948417323</c:v>
                </c:pt>
                <c:pt idx="16">
                  <c:v>28.610063369217215</c:v>
                </c:pt>
                <c:pt idx="17">
                  <c:v>32.843163995705495</c:v>
                </c:pt>
                <c:pt idx="18">
                  <c:v>24.43352784865538</c:v>
                </c:pt>
                <c:pt idx="19">
                  <c:v>34.519922235627433</c:v>
                </c:pt>
                <c:pt idx="20">
                  <c:v>42.517872853100648</c:v>
                </c:pt>
                <c:pt idx="21">
                  <c:v>22.348608379568272</c:v>
                </c:pt>
                <c:pt idx="22">
                  <c:v>36.578572478515504</c:v>
                </c:pt>
                <c:pt idx="23">
                  <c:v>37.207407612918999</c:v>
                </c:pt>
                <c:pt idx="24">
                  <c:v>33.511757934945869</c:v>
                </c:pt>
                <c:pt idx="25">
                  <c:v>32.005132543213904</c:v>
                </c:pt>
                <c:pt idx="26">
                  <c:v>30.361918389582094</c:v>
                </c:pt>
                <c:pt idx="27">
                  <c:v>31.92812731241407</c:v>
                </c:pt>
                <c:pt idx="28">
                  <c:v>25.885781977626824</c:v>
                </c:pt>
                <c:pt idx="29">
                  <c:v>31.722854264196691</c:v>
                </c:pt>
                <c:pt idx="30">
                  <c:v>43.688000754533057</c:v>
                </c:pt>
                <c:pt idx="31">
                  <c:v>49.361970681410313</c:v>
                </c:pt>
                <c:pt idx="32">
                  <c:v>35.582566624329857</c:v>
                </c:pt>
                <c:pt idx="33">
                  <c:v>41.247715662999198</c:v>
                </c:pt>
                <c:pt idx="34">
                  <c:v>39.629785648528546</c:v>
                </c:pt>
                <c:pt idx="35">
                  <c:v>24.048527197968799</c:v>
                </c:pt>
                <c:pt idx="36">
                  <c:v>31.92812731241407</c:v>
                </c:pt>
                <c:pt idx="37">
                  <c:v>47.312425956174089</c:v>
                </c:pt>
                <c:pt idx="38">
                  <c:v>42.38577754244001</c:v>
                </c:pt>
                <c:pt idx="39">
                  <c:v>24.094605302810578</c:v>
                </c:pt>
                <c:pt idx="40">
                  <c:v>28.943672953917002</c:v>
                </c:pt>
                <c:pt idx="41">
                  <c:v>32.376115496755183</c:v>
                </c:pt>
                <c:pt idx="42">
                  <c:v>31.979491627855126</c:v>
                </c:pt>
                <c:pt idx="43">
                  <c:v>42.949988928968757</c:v>
                </c:pt>
                <c:pt idx="44">
                  <c:v>46.414755976101823</c:v>
                </c:pt>
                <c:pt idx="45">
                  <c:v>36.584061684713603</c:v>
                </c:pt>
                <c:pt idx="46">
                  <c:v>30.839559658483235</c:v>
                </c:pt>
                <c:pt idx="47">
                  <c:v>39.444528419532055</c:v>
                </c:pt>
                <c:pt idx="48">
                  <c:v>29.10859168282715</c:v>
                </c:pt>
                <c:pt idx="49">
                  <c:v>32.682101629866587</c:v>
                </c:pt>
                <c:pt idx="50">
                  <c:v>31.92812731241407</c:v>
                </c:pt>
                <c:pt idx="51">
                  <c:v>26.286780497440862</c:v>
                </c:pt>
                <c:pt idx="52">
                  <c:v>27.358019061593723</c:v>
                </c:pt>
                <c:pt idx="53">
                  <c:v>23.336056749965817</c:v>
                </c:pt>
                <c:pt idx="54">
                  <c:v>39.359247003242174</c:v>
                </c:pt>
                <c:pt idx="55">
                  <c:v>32.384775297583211</c:v>
                </c:pt>
                <c:pt idx="56">
                  <c:v>32.366027650964128</c:v>
                </c:pt>
                <c:pt idx="57">
                  <c:v>33.674881617325937</c:v>
                </c:pt>
                <c:pt idx="58">
                  <c:v>36.711926032325024</c:v>
                </c:pt>
                <c:pt idx="59">
                  <c:v>35.126767962770742</c:v>
                </c:pt>
                <c:pt idx="60">
                  <c:v>29.812378976222679</c:v>
                </c:pt>
                <c:pt idx="61">
                  <c:v>44.983805735279802</c:v>
                </c:pt>
                <c:pt idx="62">
                  <c:v>28.153589836791667</c:v>
                </c:pt>
                <c:pt idx="63">
                  <c:v>45.013474261997473</c:v>
                </c:pt>
                <c:pt idx="64">
                  <c:v>24.273483202464977</c:v>
                </c:pt>
                <c:pt idx="65">
                  <c:v>34.664863425614307</c:v>
                </c:pt>
                <c:pt idx="66">
                  <c:v>24.403586963316194</c:v>
                </c:pt>
                <c:pt idx="67">
                  <c:v>24.739818533458532</c:v>
                </c:pt>
                <c:pt idx="68">
                  <c:v>32.500905230347364</c:v>
                </c:pt>
                <c:pt idx="69">
                  <c:v>30.905974080255003</c:v>
                </c:pt>
                <c:pt idx="70">
                  <c:v>44.811452993096502</c:v>
                </c:pt>
                <c:pt idx="71">
                  <c:v>34.79160056754327</c:v>
                </c:pt>
                <c:pt idx="72">
                  <c:v>24.401754952861971</c:v>
                </c:pt>
                <c:pt idx="73">
                  <c:v>38.977532320333559</c:v>
                </c:pt>
                <c:pt idx="74">
                  <c:v>24.094605302810578</c:v>
                </c:pt>
                <c:pt idx="75">
                  <c:v>27.208812147640188</c:v>
                </c:pt>
                <c:pt idx="76">
                  <c:v>24.793971724361413</c:v>
                </c:pt>
                <c:pt idx="77">
                  <c:v>31.341536391301148</c:v>
                </c:pt>
                <c:pt idx="78">
                  <c:v>25.812287677276476</c:v>
                </c:pt>
                <c:pt idx="79">
                  <c:v>36.094323107619722</c:v>
                </c:pt>
                <c:pt idx="80">
                  <c:v>43.169303462980579</c:v>
                </c:pt>
                <c:pt idx="81">
                  <c:v>44.351494802598765</c:v>
                </c:pt>
                <c:pt idx="82">
                  <c:v>35.150751655237997</c:v>
                </c:pt>
                <c:pt idx="83">
                  <c:v>43.213749489519614</c:v>
                </c:pt>
                <c:pt idx="84">
                  <c:v>37.881736590359694</c:v>
                </c:pt>
                <c:pt idx="85">
                  <c:v>25.261674284358477</c:v>
                </c:pt>
                <c:pt idx="86">
                  <c:v>28.950063145044602</c:v>
                </c:pt>
                <c:pt idx="87">
                  <c:v>24.189796958799064</c:v>
                </c:pt>
                <c:pt idx="88">
                  <c:v>38.555529686001442</c:v>
                </c:pt>
                <c:pt idx="89">
                  <c:v>34.919672201587638</c:v>
                </c:pt>
                <c:pt idx="90">
                  <c:v>32.482603051572468</c:v>
                </c:pt>
                <c:pt idx="91">
                  <c:v>33.247505263078317</c:v>
                </c:pt>
                <c:pt idx="92">
                  <c:v>22.805243113360625</c:v>
                </c:pt>
                <c:pt idx="93">
                  <c:v>22.135325050519679</c:v>
                </c:pt>
                <c:pt idx="94">
                  <c:v>25.610292145896551</c:v>
                </c:pt>
                <c:pt idx="95">
                  <c:v>25.530257129383976</c:v>
                </c:pt>
                <c:pt idx="96">
                  <c:v>34.047381922813621</c:v>
                </c:pt>
                <c:pt idx="97">
                  <c:v>24.255246414787745</c:v>
                </c:pt>
                <c:pt idx="98">
                  <c:v>35.857460832813118</c:v>
                </c:pt>
                <c:pt idx="99">
                  <c:v>30.46194396270759</c:v>
                </c:pt>
                <c:pt idx="100">
                  <c:v>40.960854851357489</c:v>
                </c:pt>
                <c:pt idx="101">
                  <c:v>39.040146937945806</c:v>
                </c:pt>
                <c:pt idx="102">
                  <c:v>32.500905230347364</c:v>
                </c:pt>
                <c:pt idx="103">
                  <c:v>26.737865475698161</c:v>
                </c:pt>
                <c:pt idx="104">
                  <c:v>35.020068302376387</c:v>
                </c:pt>
                <c:pt idx="105">
                  <c:v>25.429071899638927</c:v>
                </c:pt>
                <c:pt idx="106">
                  <c:v>41.437458302028581</c:v>
                </c:pt>
                <c:pt idx="107">
                  <c:v>39.167702501198399</c:v>
                </c:pt>
                <c:pt idx="108">
                  <c:v>29.028528214057495</c:v>
                </c:pt>
                <c:pt idx="109">
                  <c:v>32.214651526824944</c:v>
                </c:pt>
                <c:pt idx="110">
                  <c:v>40.125988407595877</c:v>
                </c:pt>
                <c:pt idx="111">
                  <c:v>46.906349448875325</c:v>
                </c:pt>
                <c:pt idx="112">
                  <c:v>34.257414964771023</c:v>
                </c:pt>
                <c:pt idx="113">
                  <c:v>20.312031966239616</c:v>
                </c:pt>
                <c:pt idx="114">
                  <c:v>28.702011089911682</c:v>
                </c:pt>
                <c:pt idx="115">
                  <c:v>21.220682965527612</c:v>
                </c:pt>
                <c:pt idx="116">
                  <c:v>23.908280335798015</c:v>
                </c:pt>
                <c:pt idx="117">
                  <c:v>33.646730537674884</c:v>
                </c:pt>
                <c:pt idx="118">
                  <c:v>46.062740380923017</c:v>
                </c:pt>
                <c:pt idx="119">
                  <c:v>45.318301238477858</c:v>
                </c:pt>
                <c:pt idx="120">
                  <c:v>30.279443699815108</c:v>
                </c:pt>
                <c:pt idx="121">
                  <c:v>31.477108599058823</c:v>
                </c:pt>
                <c:pt idx="122">
                  <c:v>43.100222695249961</c:v>
                </c:pt>
                <c:pt idx="123">
                  <c:v>26.562613572630752</c:v>
                </c:pt>
                <c:pt idx="124">
                  <c:v>35.692227867034369</c:v>
                </c:pt>
                <c:pt idx="125">
                  <c:v>40.3371670606805</c:v>
                </c:pt>
                <c:pt idx="126">
                  <c:v>30.790701927460599</c:v>
                </c:pt>
                <c:pt idx="127">
                  <c:v>30.842380846242968</c:v>
                </c:pt>
                <c:pt idx="128">
                  <c:v>36.540850551392282</c:v>
                </c:pt>
                <c:pt idx="129">
                  <c:v>38.055427030702056</c:v>
                </c:pt>
                <c:pt idx="130">
                  <c:v>20.238443202416285</c:v>
                </c:pt>
                <c:pt idx="131">
                  <c:v>35.00070973745715</c:v>
                </c:pt>
                <c:pt idx="132">
                  <c:v>31.999298590233181</c:v>
                </c:pt>
                <c:pt idx="133">
                  <c:v>35.936325945381299</c:v>
                </c:pt>
                <c:pt idx="134">
                  <c:v>44.971880852646322</c:v>
                </c:pt>
                <c:pt idx="135">
                  <c:v>39.926591834260066</c:v>
                </c:pt>
                <c:pt idx="136">
                  <c:v>32.974458854964844</c:v>
                </c:pt>
                <c:pt idx="137">
                  <c:v>30.868598506033635</c:v>
                </c:pt>
                <c:pt idx="138">
                  <c:v>43.529038533130397</c:v>
                </c:pt>
                <c:pt idx="139">
                  <c:v>23.899258409384569</c:v>
                </c:pt>
                <c:pt idx="140">
                  <c:v>32.500905230347364</c:v>
                </c:pt>
                <c:pt idx="141">
                  <c:v>25.254783876181421</c:v>
                </c:pt>
                <c:pt idx="142">
                  <c:v>38.33799037542898</c:v>
                </c:pt>
                <c:pt idx="143">
                  <c:v>40.408716124953635</c:v>
                </c:pt>
                <c:pt idx="144">
                  <c:v>37.210757828340448</c:v>
                </c:pt>
                <c:pt idx="145">
                  <c:v>27.923167446243916</c:v>
                </c:pt>
                <c:pt idx="146">
                  <c:v>21.877015435466138</c:v>
                </c:pt>
                <c:pt idx="147">
                  <c:v>28.399283162002064</c:v>
                </c:pt>
                <c:pt idx="148">
                  <c:v>40.807715714818961</c:v>
                </c:pt>
                <c:pt idx="149">
                  <c:v>30.328159559461959</c:v>
                </c:pt>
                <c:pt idx="150">
                  <c:v>30.29913225321631</c:v>
                </c:pt>
                <c:pt idx="151">
                  <c:v>37.249666537672695</c:v>
                </c:pt>
                <c:pt idx="152">
                  <c:v>34.977362573524871</c:v>
                </c:pt>
                <c:pt idx="153">
                  <c:v>32.941145372830221</c:v>
                </c:pt>
                <c:pt idx="154">
                  <c:v>36.661244805870261</c:v>
                </c:pt>
                <c:pt idx="155">
                  <c:v>28.930505509796028</c:v>
                </c:pt>
                <c:pt idx="156">
                  <c:v>27.258721616061191</c:v>
                </c:pt>
                <c:pt idx="157">
                  <c:v>26.45804923570698</c:v>
                </c:pt>
                <c:pt idx="158">
                  <c:v>22.998766925275326</c:v>
                </c:pt>
                <c:pt idx="159">
                  <c:v>30.682550029489892</c:v>
                </c:pt>
                <c:pt idx="160">
                  <c:v>30.182188625508839</c:v>
                </c:pt>
                <c:pt idx="161">
                  <c:v>43.149350812438364</c:v>
                </c:pt>
                <c:pt idx="162">
                  <c:v>35.152169255648218</c:v>
                </c:pt>
                <c:pt idx="163">
                  <c:v>23.875413084094106</c:v>
                </c:pt>
                <c:pt idx="164">
                  <c:v>40.383738423844832</c:v>
                </c:pt>
                <c:pt idx="165">
                  <c:v>27.453495857333607</c:v>
                </c:pt>
                <c:pt idx="166">
                  <c:v>41.18737659796431</c:v>
                </c:pt>
                <c:pt idx="167">
                  <c:v>33.122945103271533</c:v>
                </c:pt>
                <c:pt idx="168">
                  <c:v>29.256283419152346</c:v>
                </c:pt>
                <c:pt idx="169">
                  <c:v>45.599421761366187</c:v>
                </c:pt>
                <c:pt idx="170">
                  <c:v>23.87509359351316</c:v>
                </c:pt>
                <c:pt idx="171">
                  <c:v>31.92812731241407</c:v>
                </c:pt>
                <c:pt idx="172">
                  <c:v>27.888328569839018</c:v>
                </c:pt>
                <c:pt idx="173">
                  <c:v>26.901526682478575</c:v>
                </c:pt>
                <c:pt idx="174">
                  <c:v>39.683144611837953</c:v>
                </c:pt>
                <c:pt idx="175">
                  <c:v>40.408716124953635</c:v>
                </c:pt>
                <c:pt idx="176">
                  <c:v>32.00162877972371</c:v>
                </c:pt>
                <c:pt idx="177">
                  <c:v>43.103811831903229</c:v>
                </c:pt>
                <c:pt idx="178">
                  <c:v>25.87632595878128</c:v>
                </c:pt>
                <c:pt idx="179">
                  <c:v>35.090408493855143</c:v>
                </c:pt>
                <c:pt idx="180">
                  <c:v>28.766245179375044</c:v>
                </c:pt>
                <c:pt idx="181">
                  <c:v>31.620488936589886</c:v>
                </c:pt>
                <c:pt idx="182">
                  <c:v>31.92812731241407</c:v>
                </c:pt>
                <c:pt idx="183">
                  <c:v>32.521429405945518</c:v>
                </c:pt>
                <c:pt idx="184">
                  <c:v>38.394365307340763</c:v>
                </c:pt>
                <c:pt idx="185">
                  <c:v>31.64441747349521</c:v>
                </c:pt>
                <c:pt idx="186">
                  <c:v>35.000533999153873</c:v>
                </c:pt>
                <c:pt idx="187">
                  <c:v>23.605812230129356</c:v>
                </c:pt>
                <c:pt idx="188">
                  <c:v>22.468470108608599</c:v>
                </c:pt>
                <c:pt idx="189">
                  <c:v>31.658478046709483</c:v>
                </c:pt>
                <c:pt idx="190">
                  <c:v>41.788615582353657</c:v>
                </c:pt>
                <c:pt idx="191">
                  <c:v>42.342675354125255</c:v>
                </c:pt>
                <c:pt idx="192">
                  <c:v>33.084336723002409</c:v>
                </c:pt>
                <c:pt idx="193">
                  <c:v>41.93863192191457</c:v>
                </c:pt>
                <c:pt idx="194">
                  <c:v>44.567309979337409</c:v>
                </c:pt>
                <c:pt idx="195">
                  <c:v>35.139875350696173</c:v>
                </c:pt>
                <c:pt idx="196">
                  <c:v>28.605810806326215</c:v>
                </c:pt>
                <c:pt idx="197">
                  <c:v>34.588092483937352</c:v>
                </c:pt>
                <c:pt idx="198">
                  <c:v>29.209319030934733</c:v>
                </c:pt>
                <c:pt idx="199">
                  <c:v>32.315322343042077</c:v>
                </c:pt>
                <c:pt idx="200">
                  <c:v>31.92812731241407</c:v>
                </c:pt>
                <c:pt idx="201">
                  <c:v>35.651972522899428</c:v>
                </c:pt>
                <c:pt idx="202">
                  <c:v>43.699227098513724</c:v>
                </c:pt>
                <c:pt idx="203">
                  <c:v>36.403217645032875</c:v>
                </c:pt>
                <c:pt idx="204">
                  <c:v>24.848130218275493</c:v>
                </c:pt>
                <c:pt idx="205">
                  <c:v>24.743001776432795</c:v>
                </c:pt>
                <c:pt idx="206">
                  <c:v>23.892235463969602</c:v>
                </c:pt>
                <c:pt idx="207">
                  <c:v>29.242015980449025</c:v>
                </c:pt>
                <c:pt idx="208">
                  <c:v>38.300309978127459</c:v>
                </c:pt>
                <c:pt idx="209">
                  <c:v>36.456431722886407</c:v>
                </c:pt>
                <c:pt idx="210">
                  <c:v>29.335484004116395</c:v>
                </c:pt>
                <c:pt idx="211">
                  <c:v>38.898886607426306</c:v>
                </c:pt>
                <c:pt idx="212">
                  <c:v>26.155570302576535</c:v>
                </c:pt>
                <c:pt idx="213">
                  <c:v>36.990856447707046</c:v>
                </c:pt>
                <c:pt idx="214">
                  <c:v>43.569403827520411</c:v>
                </c:pt>
                <c:pt idx="215">
                  <c:v>39.214121911970025</c:v>
                </c:pt>
                <c:pt idx="216">
                  <c:v>42.058631531982094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F-4C17-B564-7D996400F759}"/>
            </c:ext>
          </c:extLst>
        </c:ser>
        <c:ser>
          <c:idx val="2"/>
          <c:order val="2"/>
          <c:tx>
            <c:strRef>
              <c:f>'Final Template'!$K$1</c:f>
              <c:strCache>
                <c:ptCount val="1"/>
                <c:pt idx="0">
                  <c:v>Selected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strRef>
                  <c:f>'Final Template'!$L$2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{CC44308C-5152-464C-A056-017F1A16076B}</c15:txfldGUID>
                      <c15:f>'Final Template'!$L$2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05F-4C17-B564-7D996400F759}"/>
                </c:ext>
              </c:extLst>
            </c:dLbl>
            <c:dLbl>
              <c:idx val="1"/>
              <c:tx>
                <c:strRef>
                  <c:f>'Final Template'!$L$3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{DED6CC75-E0CE-457E-AC62-5392E3A7DBAC}</c15:txfldGUID>
                      <c15:f>'Final Template'!$L$3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05F-4C17-B564-7D996400F759}"/>
                </c:ext>
              </c:extLst>
            </c:dLbl>
            <c:dLbl>
              <c:idx val="2"/>
              <c:tx>
                <c:strRef>
                  <c:f>'Final Template'!$L$4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{447BDEE2-B926-4B8A-8E85-4DE63D62D026}</c15:txfldGUID>
                      <c15:f>'Final Template'!$L$4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05F-4C17-B564-7D996400F759}"/>
                </c:ext>
              </c:extLst>
            </c:dLbl>
            <c:dLbl>
              <c:idx val="3"/>
              <c:tx>
                <c:strRef>
                  <c:f>'Final Template'!$L$5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{F3678F7A-A799-4F92-B071-9B9E4EABB17F}</c15:txfldGUID>
                      <c15:f>'Final Template'!$L$5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05F-4C17-B564-7D996400F759}"/>
                </c:ext>
              </c:extLst>
            </c:dLbl>
            <c:dLbl>
              <c:idx val="4"/>
              <c:tx>
                <c:strRef>
                  <c:f>'Final Template'!$L$6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{4AE90D27-B86B-43CA-881A-9560682FBD53}</c15:txfldGUID>
                      <c15:f>'Final Template'!$L$6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05F-4C17-B564-7D996400F759}"/>
                </c:ext>
              </c:extLst>
            </c:dLbl>
            <c:dLbl>
              <c:idx val="5"/>
              <c:tx>
                <c:strRef>
                  <c:f>'Final Template'!$L$7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{54CCDD7B-B9CE-43B7-A1A5-D2E0E086C353}</c15:txfldGUID>
                      <c15:f>'Final Template'!$L$7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05F-4C17-B564-7D996400F759}"/>
                </c:ext>
              </c:extLst>
            </c:dLbl>
            <c:dLbl>
              <c:idx val="6"/>
              <c:tx>
                <c:strRef>
                  <c:f>'Final Template'!$L$8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{BAFE58AA-2BB7-4AE8-B60A-E675A74EC199}</c15:txfldGUID>
                      <c15:f>'Final Template'!$L$8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05F-4C17-B564-7D996400F759}"/>
                </c:ext>
              </c:extLst>
            </c:dLbl>
            <c:dLbl>
              <c:idx val="7"/>
              <c:tx>
                <c:strRef>
                  <c:f>'Final Template'!$L$9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{0338EA9B-AC0A-4551-98CE-2FB7E232C9CB}</c15:txfldGUID>
                      <c15:f>'Final Template'!$L$9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05F-4C17-B564-7D996400F759}"/>
                </c:ext>
              </c:extLst>
            </c:dLbl>
            <c:dLbl>
              <c:idx val="8"/>
              <c:tx>
                <c:strRef>
                  <c:f>'Final Template'!$L$10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{C6027149-934F-424E-9734-312AA3B6E07D}</c15:txfldGUID>
                      <c15:f>'Final Template'!$L$10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05F-4C17-B564-7D996400F759}"/>
                </c:ext>
              </c:extLst>
            </c:dLbl>
            <c:dLbl>
              <c:idx val="9"/>
              <c:tx>
                <c:strRef>
                  <c:f>'Final Template'!$L$11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{53B38B31-38F4-43D5-8285-D7E1F566E8EA}</c15:txfldGUID>
                      <c15:f>'Final Template'!$L$11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05F-4C17-B564-7D996400F759}"/>
                </c:ext>
              </c:extLst>
            </c:dLbl>
            <c:dLbl>
              <c:idx val="10"/>
              <c:tx>
                <c:strRef>
                  <c:f>'Final Template'!$L$12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{B78809EC-986B-4019-BF63-012FAEB71661}</c15:txfldGUID>
                      <c15:f>'Final Template'!$L$12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05F-4C17-B564-7D996400F759}"/>
                </c:ext>
              </c:extLst>
            </c:dLbl>
            <c:dLbl>
              <c:idx val="11"/>
              <c:tx>
                <c:strRef>
                  <c:f>'Final Template'!$L$13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{56BAB77A-FB08-41B1-A2DB-978A7D7BCC85}</c15:txfldGUID>
                      <c15:f>'Final Template'!$L$13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05F-4C17-B564-7D996400F759}"/>
                </c:ext>
              </c:extLst>
            </c:dLbl>
            <c:dLbl>
              <c:idx val="12"/>
              <c:tx>
                <c:strRef>
                  <c:f>'Final Template'!$L$14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{F6B85A1A-1BD1-4C1D-A4D4-28059D94A0E8}</c15:txfldGUID>
                      <c15:f>'Final Template'!$L$14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05F-4C17-B564-7D996400F759}"/>
                </c:ext>
              </c:extLst>
            </c:dLbl>
            <c:dLbl>
              <c:idx val="13"/>
              <c:tx>
                <c:strRef>
                  <c:f>'Final Template'!$L$15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{93A06847-50F3-4479-8032-BDA269775730}</c15:txfldGUID>
                      <c15:f>'Final Template'!$L$15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05F-4C17-B564-7D996400F759}"/>
                </c:ext>
              </c:extLst>
            </c:dLbl>
            <c:dLbl>
              <c:idx val="14"/>
              <c:tx>
                <c:strRef>
                  <c:f>'Final Template'!$L$16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{C62BDE69-C8D1-4716-9636-0C57DEAEA69F}</c15:txfldGUID>
                      <c15:f>'Final Template'!$L$16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05F-4C17-B564-7D996400F759}"/>
                </c:ext>
              </c:extLst>
            </c:dLbl>
            <c:dLbl>
              <c:idx val="15"/>
              <c:tx>
                <c:strRef>
                  <c:f>'Final Template'!$L$17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{D26A8304-01F5-4476-ABB1-171CD6C5D33D}</c15:txfldGUID>
                      <c15:f>'Final Template'!$L$17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405F-4C17-B564-7D996400F759}"/>
                </c:ext>
              </c:extLst>
            </c:dLbl>
            <c:dLbl>
              <c:idx val="16"/>
              <c:tx>
                <c:strRef>
                  <c:f>'Final Template'!$L$18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{30BBE95A-146D-442B-A5ED-F0447C36EBCB}</c15:txfldGUID>
                      <c15:f>'Final Template'!$L$18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05F-4C17-B564-7D996400F759}"/>
                </c:ext>
              </c:extLst>
            </c:dLbl>
            <c:dLbl>
              <c:idx val="17"/>
              <c:tx>
                <c:strRef>
                  <c:f>'Final Template'!$L$19</c:f>
                  <c:strCache>
                    <c:ptCount val="1"/>
                    <c:pt idx="0">
                      <c:v>BLR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{2F5144CA-1FEB-4985-A785-0BC252F51184}</c15:txfldGUID>
                      <c15:f>'Final Template'!$L$19</c15:f>
                      <c15:dlblFieldTableCache>
                        <c:ptCount val="1"/>
                        <c:pt idx="0">
                          <c:v>BLR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05F-4C17-B564-7D996400F759}"/>
                </c:ext>
              </c:extLst>
            </c:dLbl>
            <c:dLbl>
              <c:idx val="18"/>
              <c:tx>
                <c:strRef>
                  <c:f>'Final Template'!$L$20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{4878BE80-1B53-423D-B51B-E682A9DB1649}</c15:txfldGUID>
                      <c15:f>'Final Template'!$L$20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05F-4C17-B564-7D996400F759}"/>
                </c:ext>
              </c:extLst>
            </c:dLbl>
            <c:dLbl>
              <c:idx val="19"/>
              <c:tx>
                <c:strRef>
                  <c:f>'Final Template'!$L$21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{DE5D35FD-ADCB-4BDD-B547-38C228DA9536}</c15:txfldGUID>
                      <c15:f>'Final Template'!$L$21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405F-4C17-B564-7D996400F759}"/>
                </c:ext>
              </c:extLst>
            </c:dLbl>
            <c:dLbl>
              <c:idx val="20"/>
              <c:tx>
                <c:strRef>
                  <c:f>'Final Template'!$L$22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{B8101191-E5CB-4205-BB49-56E37616E997}</c15:txfldGUID>
                      <c15:f>'Final Template'!$L$22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405F-4C17-B564-7D996400F759}"/>
                </c:ext>
              </c:extLst>
            </c:dLbl>
            <c:dLbl>
              <c:idx val="21"/>
              <c:tx>
                <c:strRef>
                  <c:f>'Final Template'!$L$23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{D5CDA6B0-8048-4CF3-AD7B-F9B12B592AB5}</c15:txfldGUID>
                      <c15:f>'Final Template'!$L$23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405F-4C17-B564-7D996400F759}"/>
                </c:ext>
              </c:extLst>
            </c:dLbl>
            <c:dLbl>
              <c:idx val="22"/>
              <c:tx>
                <c:strRef>
                  <c:f>'Final Template'!$L$24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{71B2D170-3086-4637-BAA2-D1FC4C88804C}</c15:txfldGUID>
                      <c15:f>'Final Template'!$L$24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405F-4C17-B564-7D996400F759}"/>
                </c:ext>
              </c:extLst>
            </c:dLbl>
            <c:dLbl>
              <c:idx val="23"/>
              <c:tx>
                <c:strRef>
                  <c:f>'Final Template'!$L$25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{35EFAF10-FCE0-4759-8B67-67AF1285C36B}</c15:txfldGUID>
                      <c15:f>'Final Template'!$L$25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405F-4C17-B564-7D996400F759}"/>
                </c:ext>
              </c:extLst>
            </c:dLbl>
            <c:dLbl>
              <c:idx val="24"/>
              <c:tx>
                <c:strRef>
                  <c:f>'Final Template'!$L$26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{C220F014-FB37-4D46-8595-910E95B49313}</c15:txfldGUID>
                      <c15:f>'Final Template'!$L$26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405F-4C17-B564-7D996400F759}"/>
                </c:ext>
              </c:extLst>
            </c:dLbl>
            <c:dLbl>
              <c:idx val="25"/>
              <c:tx>
                <c:strRef>
                  <c:f>'Final Template'!$L$27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{8E570C09-6A44-453F-822D-8D2561119164}</c15:txfldGUID>
                      <c15:f>'Final Template'!$L$27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405F-4C17-B564-7D996400F759}"/>
                </c:ext>
              </c:extLst>
            </c:dLbl>
            <c:dLbl>
              <c:idx val="26"/>
              <c:tx>
                <c:strRef>
                  <c:f>'Final Template'!$L$28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{3BD2DEB3-2041-4E37-97FA-5E8EDA8F3E45}</c15:txfldGUID>
                      <c15:f>'Final Template'!$L$28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405F-4C17-B564-7D996400F759}"/>
                </c:ext>
              </c:extLst>
            </c:dLbl>
            <c:dLbl>
              <c:idx val="27"/>
              <c:tx>
                <c:strRef>
                  <c:f>'Final Template'!$L$29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{09E642B6-F9AE-4CFB-AAE3-2D535C0B4AA6}</c15:txfldGUID>
                      <c15:f>'Final Template'!$L$29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405F-4C17-B564-7D996400F759}"/>
                </c:ext>
              </c:extLst>
            </c:dLbl>
            <c:dLbl>
              <c:idx val="28"/>
              <c:tx>
                <c:strRef>
                  <c:f>'Final Template'!$L$30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{541D3D0E-DEDE-4651-A5BF-0FB278CECA71}</c15:txfldGUID>
                      <c15:f>'Final Template'!$L$30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405F-4C17-B564-7D996400F759}"/>
                </c:ext>
              </c:extLst>
            </c:dLbl>
            <c:dLbl>
              <c:idx val="29"/>
              <c:tx>
                <c:strRef>
                  <c:f>'Final Template'!$L$31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{C0C34410-CBDA-46CA-81F5-93BFB82FD378}</c15:txfldGUID>
                      <c15:f>'Final Template'!$L$31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405F-4C17-B564-7D996400F759}"/>
                </c:ext>
              </c:extLst>
            </c:dLbl>
            <c:dLbl>
              <c:idx val="30"/>
              <c:tx>
                <c:strRef>
                  <c:f>'Final Template'!$L$32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{9E91E21E-68B2-453F-B234-B3D2CE183395}</c15:txfldGUID>
                      <c15:f>'Final Template'!$L$32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405F-4C17-B564-7D996400F759}"/>
                </c:ext>
              </c:extLst>
            </c:dLbl>
            <c:dLbl>
              <c:idx val="31"/>
              <c:tx>
                <c:strRef>
                  <c:f>'Final Template'!$L$33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{CC3426CE-EDAC-45F9-A247-001AADA30174}</c15:txfldGUID>
                      <c15:f>'Final Template'!$L$33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405F-4C17-B564-7D996400F759}"/>
                </c:ext>
              </c:extLst>
            </c:dLbl>
            <c:dLbl>
              <c:idx val="32"/>
              <c:tx>
                <c:strRef>
                  <c:f>'Final Template'!$L$34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{7D12491C-196D-4EAD-9A5B-5CB49BB66BB7}</c15:txfldGUID>
                      <c15:f>'Final Template'!$L$34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405F-4C17-B564-7D996400F759}"/>
                </c:ext>
              </c:extLst>
            </c:dLbl>
            <c:dLbl>
              <c:idx val="33"/>
              <c:tx>
                <c:strRef>
                  <c:f>'Final Template'!$L$35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{84872510-AA1B-48E9-82A0-3EBA3E10F33F}</c15:txfldGUID>
                      <c15:f>'Final Template'!$L$35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405F-4C17-B564-7D996400F759}"/>
                </c:ext>
              </c:extLst>
            </c:dLbl>
            <c:dLbl>
              <c:idx val="34"/>
              <c:tx>
                <c:strRef>
                  <c:f>'Final Template'!$L$36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{5461C590-58D6-483C-B4D9-2445E08097CF}</c15:txfldGUID>
                      <c15:f>'Final Template'!$L$36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405F-4C17-B564-7D996400F759}"/>
                </c:ext>
              </c:extLst>
            </c:dLbl>
            <c:dLbl>
              <c:idx val="35"/>
              <c:tx>
                <c:strRef>
                  <c:f>'Final Template'!$L$37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{69E91152-CD4A-47BC-9543-191C446A3E35}</c15:txfldGUID>
                      <c15:f>'Final Template'!$L$37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405F-4C17-B564-7D996400F759}"/>
                </c:ext>
              </c:extLst>
            </c:dLbl>
            <c:dLbl>
              <c:idx val="36"/>
              <c:tx>
                <c:strRef>
                  <c:f>'Final Template'!$L$38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{652704F6-7D79-431E-A035-7FDB885834A6}</c15:txfldGUID>
                      <c15:f>'Final Template'!$L$38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405F-4C17-B564-7D996400F759}"/>
                </c:ext>
              </c:extLst>
            </c:dLbl>
            <c:dLbl>
              <c:idx val="37"/>
              <c:tx>
                <c:strRef>
                  <c:f>'Final Template'!$L$39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{243F22B9-48AC-4659-9A34-97AB96237BA3}</c15:txfldGUID>
                      <c15:f>'Final Template'!$L$39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405F-4C17-B564-7D996400F759}"/>
                </c:ext>
              </c:extLst>
            </c:dLbl>
            <c:dLbl>
              <c:idx val="38"/>
              <c:tx>
                <c:strRef>
                  <c:f>'Final Template'!$L$40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{8AE03560-B717-43A8-90FB-0B7C9CF9B77B}</c15:txfldGUID>
                      <c15:f>'Final Template'!$L$40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405F-4C17-B564-7D996400F759}"/>
                </c:ext>
              </c:extLst>
            </c:dLbl>
            <c:dLbl>
              <c:idx val="39"/>
              <c:tx>
                <c:strRef>
                  <c:f>'Final Template'!$L$41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{7C529B70-FBE2-497E-A1D3-AB907A187BF8}</c15:txfldGUID>
                      <c15:f>'Final Template'!$L$41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405F-4C17-B564-7D996400F759}"/>
                </c:ext>
              </c:extLst>
            </c:dLbl>
            <c:dLbl>
              <c:idx val="40"/>
              <c:tx>
                <c:strRef>
                  <c:f>'Final Template'!$L$42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{B53E4FD0-E4CC-491E-85D1-182BAF0E981E}</c15:txfldGUID>
                      <c15:f>'Final Template'!$L$42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405F-4C17-B564-7D996400F759}"/>
                </c:ext>
              </c:extLst>
            </c:dLbl>
            <c:dLbl>
              <c:idx val="41"/>
              <c:tx>
                <c:strRef>
                  <c:f>'Final Template'!$L$43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{67FB9431-8990-408E-86EA-89A1F72B66A3}</c15:txfldGUID>
                      <c15:f>'Final Template'!$L$43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405F-4C17-B564-7D996400F759}"/>
                </c:ext>
              </c:extLst>
            </c:dLbl>
            <c:dLbl>
              <c:idx val="42"/>
              <c:tx>
                <c:strRef>
                  <c:f>'Final Template'!$L$44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{69DEE059-7D06-470C-BF84-43253C0EB24C}</c15:txfldGUID>
                      <c15:f>'Final Template'!$L$44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405F-4C17-B564-7D996400F759}"/>
                </c:ext>
              </c:extLst>
            </c:dLbl>
            <c:dLbl>
              <c:idx val="43"/>
              <c:tx>
                <c:strRef>
                  <c:f>'Final Template'!$L$45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{03BD3698-BFAF-4232-8320-CEE6423AF01C}</c15:txfldGUID>
                      <c15:f>'Final Template'!$L$45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405F-4C17-B564-7D996400F759}"/>
                </c:ext>
              </c:extLst>
            </c:dLbl>
            <c:dLbl>
              <c:idx val="44"/>
              <c:tx>
                <c:strRef>
                  <c:f>'Final Template'!$L$46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{ECCE16AE-FBBD-4517-A8F2-5B4D4507EF0B}</c15:txfldGUID>
                      <c15:f>'Final Template'!$L$46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405F-4C17-B564-7D996400F759}"/>
                </c:ext>
              </c:extLst>
            </c:dLbl>
            <c:dLbl>
              <c:idx val="45"/>
              <c:tx>
                <c:strRef>
                  <c:f>'Final Template'!$L$47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{78D35508-C7EF-4BB0-ACD8-C37B8693B327}</c15:txfldGUID>
                      <c15:f>'Final Template'!$L$47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405F-4C17-B564-7D996400F759}"/>
                </c:ext>
              </c:extLst>
            </c:dLbl>
            <c:dLbl>
              <c:idx val="46"/>
              <c:tx>
                <c:strRef>
                  <c:f>'Final Template'!$L$48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{5A813CB8-148A-4C44-9E53-C18226F66514}</c15:txfldGUID>
                      <c15:f>'Final Template'!$L$48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405F-4C17-B564-7D996400F759}"/>
                </c:ext>
              </c:extLst>
            </c:dLbl>
            <c:dLbl>
              <c:idx val="47"/>
              <c:tx>
                <c:strRef>
                  <c:f>'Final Template'!$L$49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{F5A5EE3D-67D4-4A19-A957-D31F06147F73}</c15:txfldGUID>
                      <c15:f>'Final Template'!$L$49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405F-4C17-B564-7D996400F759}"/>
                </c:ext>
              </c:extLst>
            </c:dLbl>
            <c:dLbl>
              <c:idx val="48"/>
              <c:tx>
                <c:strRef>
                  <c:f>'Final Template'!$L$50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{3F56F1F7-346E-4062-B53C-FABB5FB0114F}</c15:txfldGUID>
                      <c15:f>'Final Template'!$L$50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405F-4C17-B564-7D996400F759}"/>
                </c:ext>
              </c:extLst>
            </c:dLbl>
            <c:dLbl>
              <c:idx val="49"/>
              <c:tx>
                <c:strRef>
                  <c:f>'Final Template'!$L$51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{C56E3779-905A-4F67-A7C8-78BE5761B851}</c15:txfldGUID>
                      <c15:f>'Final Template'!$L$51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405F-4C17-B564-7D996400F759}"/>
                </c:ext>
              </c:extLst>
            </c:dLbl>
            <c:dLbl>
              <c:idx val="50"/>
              <c:tx>
                <c:strRef>
                  <c:f>'Final Template'!$L$52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{0F6F0549-5824-421D-86CC-08DF6482AED2}</c15:txfldGUID>
                      <c15:f>'Final Template'!$L$52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405F-4C17-B564-7D996400F759}"/>
                </c:ext>
              </c:extLst>
            </c:dLbl>
            <c:dLbl>
              <c:idx val="51"/>
              <c:tx>
                <c:strRef>
                  <c:f>'Final Template'!$L$53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{B3F94EE7-4462-4F5F-8C77-E406A341175F}</c15:txfldGUID>
                      <c15:f>'Final Template'!$L$53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405F-4C17-B564-7D996400F759}"/>
                </c:ext>
              </c:extLst>
            </c:dLbl>
            <c:dLbl>
              <c:idx val="52"/>
              <c:tx>
                <c:strRef>
                  <c:f>'Final Template'!$L$54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{E7127861-10E2-4D1C-8D36-A1C293DB10B9}</c15:txfldGUID>
                      <c15:f>'Final Template'!$L$54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405F-4C17-B564-7D996400F759}"/>
                </c:ext>
              </c:extLst>
            </c:dLbl>
            <c:dLbl>
              <c:idx val="53"/>
              <c:tx>
                <c:strRef>
                  <c:f>'Final Template'!$L$55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{D1F50A86-F332-41DB-BD7C-ED765FFCAF4C}</c15:txfldGUID>
                      <c15:f>'Final Template'!$L$55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405F-4C17-B564-7D996400F759}"/>
                </c:ext>
              </c:extLst>
            </c:dLbl>
            <c:dLbl>
              <c:idx val="54"/>
              <c:tx>
                <c:strRef>
                  <c:f>'Final Template'!$L$56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{E71263E1-DBC2-4211-94D6-9D9CD98D7029}</c15:txfldGUID>
                      <c15:f>'Final Template'!$L$56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405F-4C17-B564-7D996400F759}"/>
                </c:ext>
              </c:extLst>
            </c:dLbl>
            <c:dLbl>
              <c:idx val="55"/>
              <c:tx>
                <c:strRef>
                  <c:f>'Final Template'!$L$57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{B4EA7533-064F-413A-BE52-A6274050E65F}</c15:txfldGUID>
                      <c15:f>'Final Template'!$L$57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405F-4C17-B564-7D996400F759}"/>
                </c:ext>
              </c:extLst>
            </c:dLbl>
            <c:dLbl>
              <c:idx val="56"/>
              <c:tx>
                <c:strRef>
                  <c:f>'Final Template'!$L$58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{E630C49F-234F-4251-B4AF-679A1AF8CE78}</c15:txfldGUID>
                      <c15:f>'Final Template'!$L$58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405F-4C17-B564-7D996400F759}"/>
                </c:ext>
              </c:extLst>
            </c:dLbl>
            <c:dLbl>
              <c:idx val="57"/>
              <c:tx>
                <c:strRef>
                  <c:f>'Final Template'!$L$59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{180D96DE-A0B1-4DA7-9BC9-301CAA871187}</c15:txfldGUID>
                      <c15:f>'Final Template'!$L$59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405F-4C17-B564-7D996400F759}"/>
                </c:ext>
              </c:extLst>
            </c:dLbl>
            <c:dLbl>
              <c:idx val="58"/>
              <c:tx>
                <c:strRef>
                  <c:f>'Final Template'!$L$60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{0CF1E93A-B8DB-426B-8E1E-69C3363BF2E5}</c15:txfldGUID>
                      <c15:f>'Final Template'!$L$60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405F-4C17-B564-7D996400F759}"/>
                </c:ext>
              </c:extLst>
            </c:dLbl>
            <c:dLbl>
              <c:idx val="59"/>
              <c:tx>
                <c:strRef>
                  <c:f>'Final Template'!$L$61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{0817741E-A3ED-464F-9887-2D465F676E34}</c15:txfldGUID>
                      <c15:f>'Final Template'!$L$61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405F-4C17-B564-7D996400F759}"/>
                </c:ext>
              </c:extLst>
            </c:dLbl>
            <c:dLbl>
              <c:idx val="60"/>
              <c:tx>
                <c:strRef>
                  <c:f>'Final Template'!$L$62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{08DAC1E0-F844-4527-80C4-76B73805989C}</c15:txfldGUID>
                      <c15:f>'Final Template'!$L$62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405F-4C17-B564-7D996400F759}"/>
                </c:ext>
              </c:extLst>
            </c:dLbl>
            <c:dLbl>
              <c:idx val="61"/>
              <c:tx>
                <c:strRef>
                  <c:f>'Final Template'!$L$63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{C459B675-3E00-48E3-98C6-04F4A497507B}</c15:txfldGUID>
                      <c15:f>'Final Template'!$L$63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405F-4C17-B564-7D996400F759}"/>
                </c:ext>
              </c:extLst>
            </c:dLbl>
            <c:dLbl>
              <c:idx val="62"/>
              <c:tx>
                <c:strRef>
                  <c:f>'Final Template'!$L$64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{E69A4007-991C-463A-BC77-94C3ED39760E}</c15:txfldGUID>
                      <c15:f>'Final Template'!$L$64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405F-4C17-B564-7D996400F759}"/>
                </c:ext>
              </c:extLst>
            </c:dLbl>
            <c:dLbl>
              <c:idx val="63"/>
              <c:tx>
                <c:strRef>
                  <c:f>'Final Template'!$L$65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{4AB7F4B2-982E-4BC5-A17E-864BAAFE6151}</c15:txfldGUID>
                      <c15:f>'Final Template'!$L$65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405F-4C17-B564-7D996400F759}"/>
                </c:ext>
              </c:extLst>
            </c:dLbl>
            <c:dLbl>
              <c:idx val="64"/>
              <c:tx>
                <c:strRef>
                  <c:f>'Final Template'!$L$66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{1ACC6A0F-CCBE-4593-A3F7-E276B1528739}</c15:txfldGUID>
                      <c15:f>'Final Template'!$L$66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405F-4C17-B564-7D996400F759}"/>
                </c:ext>
              </c:extLst>
            </c:dLbl>
            <c:dLbl>
              <c:idx val="65"/>
              <c:tx>
                <c:strRef>
                  <c:f>'Final Template'!$L$67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{973912E9-1E46-4C29-900B-5722940DCA93}</c15:txfldGUID>
                      <c15:f>'Final Template'!$L$67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405F-4C17-B564-7D996400F759}"/>
                </c:ext>
              </c:extLst>
            </c:dLbl>
            <c:dLbl>
              <c:idx val="66"/>
              <c:tx>
                <c:strRef>
                  <c:f>'Final Template'!$L$68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{5F0F02D4-9C2C-4286-B36B-9A84002E4FB3}</c15:txfldGUID>
                      <c15:f>'Final Template'!$L$68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405F-4C17-B564-7D996400F759}"/>
                </c:ext>
              </c:extLst>
            </c:dLbl>
            <c:dLbl>
              <c:idx val="67"/>
              <c:tx>
                <c:strRef>
                  <c:f>'Final Template'!$L$69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{E3CDDB67-4088-4796-AF1C-A73893156B0D}</c15:txfldGUID>
                      <c15:f>'Final Template'!$L$69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405F-4C17-B564-7D996400F759}"/>
                </c:ext>
              </c:extLst>
            </c:dLbl>
            <c:dLbl>
              <c:idx val="68"/>
              <c:tx>
                <c:strRef>
                  <c:f>'Final Template'!$L$70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{6BE0591C-7FCE-4886-887F-95E2828683F0}</c15:txfldGUID>
                      <c15:f>'Final Template'!$L$70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405F-4C17-B564-7D996400F759}"/>
                </c:ext>
              </c:extLst>
            </c:dLbl>
            <c:dLbl>
              <c:idx val="69"/>
              <c:tx>
                <c:strRef>
                  <c:f>'Final Template'!$L$71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{3ED7FA28-CD23-4936-BB72-FF8A906CD49F}</c15:txfldGUID>
                      <c15:f>'Final Template'!$L$71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405F-4C17-B564-7D996400F759}"/>
                </c:ext>
              </c:extLst>
            </c:dLbl>
            <c:dLbl>
              <c:idx val="70"/>
              <c:tx>
                <c:strRef>
                  <c:f>'Final Template'!$L$72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{58084FD9-FE47-4BC3-BB53-AFF35B946009}</c15:txfldGUID>
                      <c15:f>'Final Template'!$L$72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405F-4C17-B564-7D996400F759}"/>
                </c:ext>
              </c:extLst>
            </c:dLbl>
            <c:dLbl>
              <c:idx val="71"/>
              <c:tx>
                <c:strRef>
                  <c:f>'Final Template'!$L$73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{31076524-E508-4AF5-870F-AEEE9BACBB70}</c15:txfldGUID>
                      <c15:f>'Final Template'!$L$73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405F-4C17-B564-7D996400F759}"/>
                </c:ext>
              </c:extLst>
            </c:dLbl>
            <c:dLbl>
              <c:idx val="72"/>
              <c:tx>
                <c:strRef>
                  <c:f>'Final Template'!$L$74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{D0508399-A06B-4F49-9938-884F1FECDCD6}</c15:txfldGUID>
                      <c15:f>'Final Template'!$L$74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405F-4C17-B564-7D996400F759}"/>
                </c:ext>
              </c:extLst>
            </c:dLbl>
            <c:dLbl>
              <c:idx val="73"/>
              <c:tx>
                <c:strRef>
                  <c:f>'Final Template'!$L$75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{2916A6D8-366B-46BE-939E-14C2544C2EEC}</c15:txfldGUID>
                      <c15:f>'Final Template'!$L$75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405F-4C17-B564-7D996400F759}"/>
                </c:ext>
              </c:extLst>
            </c:dLbl>
            <c:dLbl>
              <c:idx val="74"/>
              <c:tx>
                <c:strRef>
                  <c:f>'Final Template'!$L$76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{35AA21B8-0F8B-4F74-A911-99328FFC8B7A}</c15:txfldGUID>
                      <c15:f>'Final Template'!$L$76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405F-4C17-B564-7D996400F759}"/>
                </c:ext>
              </c:extLst>
            </c:dLbl>
            <c:dLbl>
              <c:idx val="75"/>
              <c:tx>
                <c:strRef>
                  <c:f>'Final Template'!$L$77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{8B7D40F1-E486-4374-A643-FE7E7C8DB2CC}</c15:txfldGUID>
                      <c15:f>'Final Template'!$L$77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405F-4C17-B564-7D996400F759}"/>
                </c:ext>
              </c:extLst>
            </c:dLbl>
            <c:dLbl>
              <c:idx val="76"/>
              <c:tx>
                <c:strRef>
                  <c:f>'Final Template'!$L$78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{E9112640-74BE-4FB0-AFB5-D32E6A00DB4A}</c15:txfldGUID>
                      <c15:f>'Final Template'!$L$78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405F-4C17-B564-7D996400F759}"/>
                </c:ext>
              </c:extLst>
            </c:dLbl>
            <c:dLbl>
              <c:idx val="77"/>
              <c:tx>
                <c:strRef>
                  <c:f>'Final Template'!$L$79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{29724708-D7C3-494B-8476-86D912886CE5}</c15:txfldGUID>
                      <c15:f>'Final Template'!$L$79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405F-4C17-B564-7D996400F759}"/>
                </c:ext>
              </c:extLst>
            </c:dLbl>
            <c:dLbl>
              <c:idx val="78"/>
              <c:tx>
                <c:strRef>
                  <c:f>'Final Template'!$L$80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{634E7776-9AD4-4736-9FC1-E2E35058701D}</c15:txfldGUID>
                      <c15:f>'Final Template'!$L$80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405F-4C17-B564-7D996400F759}"/>
                </c:ext>
              </c:extLst>
            </c:dLbl>
            <c:dLbl>
              <c:idx val="79"/>
              <c:tx>
                <c:strRef>
                  <c:f>'Final Template'!$L$81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{9219B5D2-1EFD-4663-A527-2CE1D14C8437}</c15:txfldGUID>
                      <c15:f>'Final Template'!$L$81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405F-4C17-B564-7D996400F759}"/>
                </c:ext>
              </c:extLst>
            </c:dLbl>
            <c:dLbl>
              <c:idx val="80"/>
              <c:tx>
                <c:strRef>
                  <c:f>'Final Template'!$L$82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{3FE37F8E-DFA4-428E-9EAC-3399B71FB548}</c15:txfldGUID>
                      <c15:f>'Final Template'!$L$82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405F-4C17-B564-7D996400F759}"/>
                </c:ext>
              </c:extLst>
            </c:dLbl>
            <c:dLbl>
              <c:idx val="81"/>
              <c:tx>
                <c:strRef>
                  <c:f>'Final Template'!$L$83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{5F8D3DC8-1DA3-4190-9798-8243699E35DD}</c15:txfldGUID>
                      <c15:f>'Final Template'!$L$83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405F-4C17-B564-7D996400F759}"/>
                </c:ext>
              </c:extLst>
            </c:dLbl>
            <c:dLbl>
              <c:idx val="82"/>
              <c:tx>
                <c:strRef>
                  <c:f>'Final Template'!$L$84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{36BD3FF4-47F8-4A83-BBC5-E29C38CAF8A8}</c15:txfldGUID>
                      <c15:f>'Final Template'!$L$84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405F-4C17-B564-7D996400F759}"/>
                </c:ext>
              </c:extLst>
            </c:dLbl>
            <c:dLbl>
              <c:idx val="83"/>
              <c:tx>
                <c:strRef>
                  <c:f>'Final Template'!$L$85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{047615C4-443E-4992-A093-704E93912058}</c15:txfldGUID>
                      <c15:f>'Final Template'!$L$85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6-405F-4C17-B564-7D996400F759}"/>
                </c:ext>
              </c:extLst>
            </c:dLbl>
            <c:dLbl>
              <c:idx val="84"/>
              <c:tx>
                <c:strRef>
                  <c:f>'Final Template'!$L$86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{3AA05A19-2A97-43FA-A9BC-259E3EBF3906}</c15:txfldGUID>
                      <c15:f>'Final Template'!$L$86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405F-4C17-B564-7D996400F759}"/>
                </c:ext>
              </c:extLst>
            </c:dLbl>
            <c:dLbl>
              <c:idx val="85"/>
              <c:tx>
                <c:strRef>
                  <c:f>'Final Template'!$L$87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{24FC77EC-053A-4CF5-9005-7CED37E14476}</c15:txfldGUID>
                      <c15:f>'Final Template'!$L$87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405F-4C17-B564-7D996400F759}"/>
                </c:ext>
              </c:extLst>
            </c:dLbl>
            <c:dLbl>
              <c:idx val="86"/>
              <c:tx>
                <c:strRef>
                  <c:f>'Final Template'!$L$88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{FEEF8DD2-0292-4EBB-91B3-9C901F2AC15D}</c15:txfldGUID>
                      <c15:f>'Final Template'!$L$88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405F-4C17-B564-7D996400F759}"/>
                </c:ext>
              </c:extLst>
            </c:dLbl>
            <c:dLbl>
              <c:idx val="87"/>
              <c:tx>
                <c:strRef>
                  <c:f>'Final Template'!$L$89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{13412AB1-E617-446D-A73F-EF679AB81F76}</c15:txfldGUID>
                      <c15:f>'Final Template'!$L$89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405F-4C17-B564-7D996400F759}"/>
                </c:ext>
              </c:extLst>
            </c:dLbl>
            <c:dLbl>
              <c:idx val="88"/>
              <c:tx>
                <c:strRef>
                  <c:f>'Final Template'!$L$90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{9DFF9F4C-2464-46E4-88E6-156BF8827D8B}</c15:txfldGUID>
                      <c15:f>'Final Template'!$L$90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405F-4C17-B564-7D996400F759}"/>
                </c:ext>
              </c:extLst>
            </c:dLbl>
            <c:dLbl>
              <c:idx val="89"/>
              <c:tx>
                <c:strRef>
                  <c:f>'Final Template'!$L$91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{21AE144F-12CB-4C05-A375-AABE54569AC2}</c15:txfldGUID>
                      <c15:f>'Final Template'!$L$91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405F-4C17-B564-7D996400F759}"/>
                </c:ext>
              </c:extLst>
            </c:dLbl>
            <c:dLbl>
              <c:idx val="90"/>
              <c:tx>
                <c:strRef>
                  <c:f>'Final Template'!$L$92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{C0E25D39-7A24-4389-8782-BB2E0D77A50A}</c15:txfldGUID>
                      <c15:f>'Final Template'!$L$92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405F-4C17-B564-7D996400F759}"/>
                </c:ext>
              </c:extLst>
            </c:dLbl>
            <c:dLbl>
              <c:idx val="91"/>
              <c:tx>
                <c:strRef>
                  <c:f>'Final Template'!$L$93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{9EB92E6B-F048-4BD9-A985-9802090C6E28}</c15:txfldGUID>
                      <c15:f>'Final Template'!$L$93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405F-4C17-B564-7D996400F759}"/>
                </c:ext>
              </c:extLst>
            </c:dLbl>
            <c:dLbl>
              <c:idx val="92"/>
              <c:tx>
                <c:strRef>
                  <c:f>'Final Template'!$L$94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{DD55A37F-C584-4EB1-A085-F2AE4E5775EE}</c15:txfldGUID>
                      <c15:f>'Final Template'!$L$94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405F-4C17-B564-7D996400F759}"/>
                </c:ext>
              </c:extLst>
            </c:dLbl>
            <c:dLbl>
              <c:idx val="93"/>
              <c:tx>
                <c:strRef>
                  <c:f>'Final Template'!$L$95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{E809D99E-2BD0-44E2-929B-E1ECD1D0C8D7}</c15:txfldGUID>
                      <c15:f>'Final Template'!$L$95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405F-4C17-B564-7D996400F759}"/>
                </c:ext>
              </c:extLst>
            </c:dLbl>
            <c:dLbl>
              <c:idx val="94"/>
              <c:tx>
                <c:strRef>
                  <c:f>'Final Template'!$L$96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{425DD5BC-EDD0-4ED9-9F5E-54ACB1F5C44A}</c15:txfldGUID>
                      <c15:f>'Final Template'!$L$96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405F-4C17-B564-7D996400F759}"/>
                </c:ext>
              </c:extLst>
            </c:dLbl>
            <c:dLbl>
              <c:idx val="95"/>
              <c:tx>
                <c:strRef>
                  <c:f>'Final Template'!$L$97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{957A1C6E-8714-48BE-9AFC-91E0D3A0BF89}</c15:txfldGUID>
                      <c15:f>'Final Template'!$L$97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405F-4C17-B564-7D996400F759}"/>
                </c:ext>
              </c:extLst>
            </c:dLbl>
            <c:dLbl>
              <c:idx val="96"/>
              <c:tx>
                <c:strRef>
                  <c:f>'Final Template'!$L$98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{43FF340D-8B70-4ADB-A59E-422B83906560}</c15:txfldGUID>
                      <c15:f>'Final Template'!$L$98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405F-4C17-B564-7D996400F759}"/>
                </c:ext>
              </c:extLst>
            </c:dLbl>
            <c:dLbl>
              <c:idx val="97"/>
              <c:tx>
                <c:strRef>
                  <c:f>'Final Template'!$L$99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{7BD2E1F4-0CE5-461A-859F-CEE891D91124}</c15:txfldGUID>
                      <c15:f>'Final Template'!$L$99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405F-4C17-B564-7D996400F759}"/>
                </c:ext>
              </c:extLst>
            </c:dLbl>
            <c:dLbl>
              <c:idx val="98"/>
              <c:tx>
                <c:strRef>
                  <c:f>'Final Template'!$L$100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{AE1F1DE2-185B-45EA-AB38-9D9143717A56}</c15:txfldGUID>
                      <c15:f>'Final Template'!$L$100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405F-4C17-B564-7D996400F759}"/>
                </c:ext>
              </c:extLst>
            </c:dLbl>
            <c:dLbl>
              <c:idx val="99"/>
              <c:tx>
                <c:strRef>
                  <c:f>'Final Template'!$L$101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{752122E3-2BEF-47B4-95EB-171C00BC77AA}</c15:txfldGUID>
                      <c15:f>'Final Template'!$L$101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405F-4C17-B564-7D996400F759}"/>
                </c:ext>
              </c:extLst>
            </c:dLbl>
            <c:dLbl>
              <c:idx val="100"/>
              <c:tx>
                <c:strRef>
                  <c:f>'Final Template'!$L$102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{8BD46B13-151A-4FF8-9876-A4D2F71E20FA}</c15:txfldGUID>
                      <c15:f>'Final Template'!$L$102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405F-4C17-B564-7D996400F759}"/>
                </c:ext>
              </c:extLst>
            </c:dLbl>
            <c:dLbl>
              <c:idx val="101"/>
              <c:tx>
                <c:strRef>
                  <c:f>'Final Template'!$L$103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{85DD6DAB-7C9F-4035-A2A4-90A83F60E5D4}</c15:txfldGUID>
                      <c15:f>'Final Template'!$L$103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405F-4C17-B564-7D996400F759}"/>
                </c:ext>
              </c:extLst>
            </c:dLbl>
            <c:dLbl>
              <c:idx val="102"/>
              <c:tx>
                <c:strRef>
                  <c:f>'Final Template'!$L$104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{DE664802-DC96-41D5-8551-8C32E072D131}</c15:txfldGUID>
                      <c15:f>'Final Template'!$L$104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405F-4C17-B564-7D996400F759}"/>
                </c:ext>
              </c:extLst>
            </c:dLbl>
            <c:dLbl>
              <c:idx val="103"/>
              <c:tx>
                <c:strRef>
                  <c:f>'Final Template'!$L$105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{ACE0BFC0-452D-44FC-A16E-657BF54FAAF8}</c15:txfldGUID>
                      <c15:f>'Final Template'!$L$105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405F-4C17-B564-7D996400F759}"/>
                </c:ext>
              </c:extLst>
            </c:dLbl>
            <c:dLbl>
              <c:idx val="104"/>
              <c:tx>
                <c:strRef>
                  <c:f>'Final Template'!$L$106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{72275D9F-3057-4179-995A-6943402EEE93}</c15:txfldGUID>
                      <c15:f>'Final Template'!$L$106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405F-4C17-B564-7D996400F759}"/>
                </c:ext>
              </c:extLst>
            </c:dLbl>
            <c:dLbl>
              <c:idx val="105"/>
              <c:tx>
                <c:strRef>
                  <c:f>'Final Template'!$L$107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{4A9BEF3A-5CF0-4312-BC50-2DA9A5B380EE}</c15:txfldGUID>
                      <c15:f>'Final Template'!$L$107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405F-4C17-B564-7D996400F759}"/>
                </c:ext>
              </c:extLst>
            </c:dLbl>
            <c:dLbl>
              <c:idx val="106"/>
              <c:tx>
                <c:strRef>
                  <c:f>'Final Template'!$L$108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{0B29EC7D-B51D-400D-B4EF-FA3FBA9D07B6}</c15:txfldGUID>
                      <c15:f>'Final Template'!$L$108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405F-4C17-B564-7D996400F759}"/>
                </c:ext>
              </c:extLst>
            </c:dLbl>
            <c:dLbl>
              <c:idx val="107"/>
              <c:tx>
                <c:strRef>
                  <c:f>'Final Template'!$L$109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{BFA7E9A3-1AA7-49DB-A2C0-0C2346B59B7B}</c15:txfldGUID>
                      <c15:f>'Final Template'!$L$109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405F-4C17-B564-7D996400F759}"/>
                </c:ext>
              </c:extLst>
            </c:dLbl>
            <c:dLbl>
              <c:idx val="108"/>
              <c:tx>
                <c:strRef>
                  <c:f>'Final Template'!$L$110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{277ED49C-CB55-4BE8-BA65-596D8CCB30D3}</c15:txfldGUID>
                      <c15:f>'Final Template'!$L$110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405F-4C17-B564-7D996400F759}"/>
                </c:ext>
              </c:extLst>
            </c:dLbl>
            <c:dLbl>
              <c:idx val="109"/>
              <c:tx>
                <c:strRef>
                  <c:f>'Final Template'!$L$111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{E9F11486-9D04-4BDA-9791-DFF57E8CB0A1}</c15:txfldGUID>
                      <c15:f>'Final Template'!$L$111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405F-4C17-B564-7D996400F759}"/>
                </c:ext>
              </c:extLst>
            </c:dLbl>
            <c:dLbl>
              <c:idx val="110"/>
              <c:tx>
                <c:strRef>
                  <c:f>'Final Template'!$L$112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{3F7D4248-0626-4E74-83A9-33D42BC5ABF2}</c15:txfldGUID>
                      <c15:f>'Final Template'!$L$112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405F-4C17-B564-7D996400F759}"/>
                </c:ext>
              </c:extLst>
            </c:dLbl>
            <c:dLbl>
              <c:idx val="111"/>
              <c:tx>
                <c:strRef>
                  <c:f>'Final Template'!$L$113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{44A6380E-A3BD-4D4F-82BA-30A5C5CD3619}</c15:txfldGUID>
                      <c15:f>'Final Template'!$L$113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405F-4C17-B564-7D996400F759}"/>
                </c:ext>
              </c:extLst>
            </c:dLbl>
            <c:dLbl>
              <c:idx val="112"/>
              <c:tx>
                <c:strRef>
                  <c:f>'Final Template'!$L$114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{3E35D258-B540-4890-A293-C5B43F72F43A}</c15:txfldGUID>
                      <c15:f>'Final Template'!$L$114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3-405F-4C17-B564-7D996400F759}"/>
                </c:ext>
              </c:extLst>
            </c:dLbl>
            <c:dLbl>
              <c:idx val="113"/>
              <c:tx>
                <c:strRef>
                  <c:f>'Final Template'!$L$115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{9F039170-538D-4A2C-991D-C80A9E876924}</c15:txfldGUID>
                      <c15:f>'Final Template'!$L$115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405F-4C17-B564-7D996400F759}"/>
                </c:ext>
              </c:extLst>
            </c:dLbl>
            <c:dLbl>
              <c:idx val="114"/>
              <c:tx>
                <c:strRef>
                  <c:f>'Final Template'!$L$116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{B70019F4-531E-4A00-83EC-C6E58CB54AA1}</c15:txfldGUID>
                      <c15:f>'Final Template'!$L$116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405F-4C17-B564-7D996400F759}"/>
                </c:ext>
              </c:extLst>
            </c:dLbl>
            <c:dLbl>
              <c:idx val="115"/>
              <c:tx>
                <c:strRef>
                  <c:f>'Final Template'!$L$117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{6FA3042F-072F-4B91-B557-574587AF8AB1}</c15:txfldGUID>
                      <c15:f>'Final Template'!$L$117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405F-4C17-B564-7D996400F759}"/>
                </c:ext>
              </c:extLst>
            </c:dLbl>
            <c:dLbl>
              <c:idx val="116"/>
              <c:tx>
                <c:strRef>
                  <c:f>'Final Template'!$L$118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{F0A8FB33-08B6-4537-92D0-F527F34106DD}</c15:txfldGUID>
                      <c15:f>'Final Template'!$L$118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405F-4C17-B564-7D996400F759}"/>
                </c:ext>
              </c:extLst>
            </c:dLbl>
            <c:dLbl>
              <c:idx val="117"/>
              <c:tx>
                <c:strRef>
                  <c:f>'Final Template'!$L$119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{FDCA7579-823C-4BD3-BEB7-8DBD34F0168F}</c15:txfldGUID>
                      <c15:f>'Final Template'!$L$119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405F-4C17-B564-7D996400F759}"/>
                </c:ext>
              </c:extLst>
            </c:dLbl>
            <c:dLbl>
              <c:idx val="118"/>
              <c:tx>
                <c:strRef>
                  <c:f>'Final Template'!$L$120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{0A3ABEDD-582D-4EAA-9CFA-DC93238F0FFD}</c15:txfldGUID>
                      <c15:f>'Final Template'!$L$120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405F-4C17-B564-7D996400F759}"/>
                </c:ext>
              </c:extLst>
            </c:dLbl>
            <c:dLbl>
              <c:idx val="119"/>
              <c:tx>
                <c:strRef>
                  <c:f>'Final Template'!$L$121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{03A637AA-8008-4953-9B1C-D5911F076DEB}</c15:txfldGUID>
                      <c15:f>'Final Template'!$L$121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405F-4C17-B564-7D996400F759}"/>
                </c:ext>
              </c:extLst>
            </c:dLbl>
            <c:dLbl>
              <c:idx val="120"/>
              <c:tx>
                <c:strRef>
                  <c:f>'Final Template'!$L$122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{83C9167B-DF3A-40A5-B3D8-C3362C21EC33}</c15:txfldGUID>
                      <c15:f>'Final Template'!$L$122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405F-4C17-B564-7D996400F759}"/>
                </c:ext>
              </c:extLst>
            </c:dLbl>
            <c:dLbl>
              <c:idx val="121"/>
              <c:tx>
                <c:strRef>
                  <c:f>'Final Template'!$L$123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{B3E7DB7D-69CD-43BB-9FA0-9D43BDCC2B19}</c15:txfldGUID>
                      <c15:f>'Final Template'!$L$123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405F-4C17-B564-7D996400F759}"/>
                </c:ext>
              </c:extLst>
            </c:dLbl>
            <c:dLbl>
              <c:idx val="122"/>
              <c:tx>
                <c:strRef>
                  <c:f>'Final Template'!$L$124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{C318F572-F132-45EC-8ACD-7E6F1D2703AB}</c15:txfldGUID>
                      <c15:f>'Final Template'!$L$124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405F-4C17-B564-7D996400F759}"/>
                </c:ext>
              </c:extLst>
            </c:dLbl>
            <c:dLbl>
              <c:idx val="123"/>
              <c:tx>
                <c:strRef>
                  <c:f>'Final Template'!$L$125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{6D369906-F0A7-400E-8620-85A277D1681D}</c15:txfldGUID>
                      <c15:f>'Final Template'!$L$125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405F-4C17-B564-7D996400F759}"/>
                </c:ext>
              </c:extLst>
            </c:dLbl>
            <c:dLbl>
              <c:idx val="124"/>
              <c:tx>
                <c:strRef>
                  <c:f>'Final Template'!$L$126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{13600CDC-FACE-4E17-9CA1-EAC575C6549C}</c15:txfldGUID>
                      <c15:f>'Final Template'!$L$126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405F-4C17-B564-7D996400F759}"/>
                </c:ext>
              </c:extLst>
            </c:dLbl>
            <c:dLbl>
              <c:idx val="125"/>
              <c:tx>
                <c:strRef>
                  <c:f>'Final Template'!$L$127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{CF9B852D-B563-41B4-BB16-2671B2EDD70B}</c15:txfldGUID>
                      <c15:f>'Final Template'!$L$127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405F-4C17-B564-7D996400F759}"/>
                </c:ext>
              </c:extLst>
            </c:dLbl>
            <c:dLbl>
              <c:idx val="126"/>
              <c:tx>
                <c:strRef>
                  <c:f>'Final Template'!$L$128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{583BF2B5-D475-4A59-997D-C5FF846F1A31}</c15:txfldGUID>
                      <c15:f>'Final Template'!$L$128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405F-4C17-B564-7D996400F759}"/>
                </c:ext>
              </c:extLst>
            </c:dLbl>
            <c:dLbl>
              <c:idx val="127"/>
              <c:tx>
                <c:strRef>
                  <c:f>'Final Template'!$L$129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{D8CBA04D-4D85-4092-B50F-DC5656DF78B0}</c15:txfldGUID>
                      <c15:f>'Final Template'!$L$129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405F-4C17-B564-7D996400F759}"/>
                </c:ext>
              </c:extLst>
            </c:dLbl>
            <c:dLbl>
              <c:idx val="128"/>
              <c:tx>
                <c:strRef>
                  <c:f>'Final Template'!$L$130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{18802515-E22E-488F-831B-570E4F85AC37}</c15:txfldGUID>
                      <c15:f>'Final Template'!$L$130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405F-4C17-B564-7D996400F759}"/>
                </c:ext>
              </c:extLst>
            </c:dLbl>
            <c:dLbl>
              <c:idx val="129"/>
              <c:tx>
                <c:strRef>
                  <c:f>'Final Template'!$L$131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{79593F8B-02A7-4B69-B5D0-4C9098202C07}</c15:txfldGUID>
                      <c15:f>'Final Template'!$L$131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405F-4C17-B564-7D996400F759}"/>
                </c:ext>
              </c:extLst>
            </c:dLbl>
            <c:dLbl>
              <c:idx val="130"/>
              <c:tx>
                <c:strRef>
                  <c:f>'Final Template'!$L$132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{3AC28839-2C3F-403D-9588-E37A9EB851DE}</c15:txfldGUID>
                      <c15:f>'Final Template'!$L$132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405F-4C17-B564-7D996400F759}"/>
                </c:ext>
              </c:extLst>
            </c:dLbl>
            <c:dLbl>
              <c:idx val="131"/>
              <c:tx>
                <c:strRef>
                  <c:f>'Final Template'!$L$133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{9B39EC13-C168-4BC9-B10B-F0ADF176BCF5}</c15:txfldGUID>
                      <c15:f>'Final Template'!$L$133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405F-4C17-B564-7D996400F759}"/>
                </c:ext>
              </c:extLst>
            </c:dLbl>
            <c:dLbl>
              <c:idx val="132"/>
              <c:tx>
                <c:strRef>
                  <c:f>'Final Template'!$L$134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{A9F01818-9327-4058-AFCB-8895BAFAB4AE}</c15:txfldGUID>
                      <c15:f>'Final Template'!$L$134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405F-4C17-B564-7D996400F759}"/>
                </c:ext>
              </c:extLst>
            </c:dLbl>
            <c:dLbl>
              <c:idx val="133"/>
              <c:tx>
                <c:strRef>
                  <c:f>'Final Template'!$L$135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{1F8BE755-722D-4C13-8E19-D5C31490A70A}</c15:txfldGUID>
                      <c15:f>'Final Template'!$L$135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405F-4C17-B564-7D996400F759}"/>
                </c:ext>
              </c:extLst>
            </c:dLbl>
            <c:dLbl>
              <c:idx val="134"/>
              <c:tx>
                <c:strRef>
                  <c:f>'Final Template'!$L$136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{5C868C93-3466-4850-B061-5BB7F462AA52}</c15:txfldGUID>
                      <c15:f>'Final Template'!$L$136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405F-4C17-B564-7D996400F759}"/>
                </c:ext>
              </c:extLst>
            </c:dLbl>
            <c:dLbl>
              <c:idx val="135"/>
              <c:tx>
                <c:strRef>
                  <c:f>'Final Template'!$L$137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{6133A1C3-E310-4175-A52F-FAB82BAD1B43}</c15:txfldGUID>
                      <c15:f>'Final Template'!$L$137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405F-4C17-B564-7D996400F759}"/>
                </c:ext>
              </c:extLst>
            </c:dLbl>
            <c:dLbl>
              <c:idx val="136"/>
              <c:tx>
                <c:strRef>
                  <c:f>'Final Template'!$L$138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{F0F2F777-17E9-4AF6-8F8B-475F8B12CFA1}</c15:txfldGUID>
                      <c15:f>'Final Template'!$L$138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405F-4C17-B564-7D996400F759}"/>
                </c:ext>
              </c:extLst>
            </c:dLbl>
            <c:dLbl>
              <c:idx val="137"/>
              <c:tx>
                <c:strRef>
                  <c:f>'Final Template'!$L$139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{6A3F0136-9515-4422-B506-7E90D593BC0E}</c15:txfldGUID>
                      <c15:f>'Final Template'!$L$139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405F-4C17-B564-7D996400F759}"/>
                </c:ext>
              </c:extLst>
            </c:dLbl>
            <c:dLbl>
              <c:idx val="138"/>
              <c:tx>
                <c:strRef>
                  <c:f>'Final Template'!$L$140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{99B3CC98-B5AF-4A5B-BC06-DC2D77A181D9}</c15:txfldGUID>
                      <c15:f>'Final Template'!$L$140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405F-4C17-B564-7D996400F759}"/>
                </c:ext>
              </c:extLst>
            </c:dLbl>
            <c:dLbl>
              <c:idx val="139"/>
              <c:tx>
                <c:strRef>
                  <c:f>'Final Template'!$L$141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{DB3931E2-EB87-4128-8E27-2E08B065ABB0}</c15:txfldGUID>
                      <c15:f>'Final Template'!$L$141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405F-4C17-B564-7D996400F759}"/>
                </c:ext>
              </c:extLst>
            </c:dLbl>
            <c:dLbl>
              <c:idx val="140"/>
              <c:tx>
                <c:strRef>
                  <c:f>'Final Template'!$L$142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{32DE18CA-1E57-4181-8921-1F92C510D147}</c15:txfldGUID>
                      <c15:f>'Final Template'!$L$142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405F-4C17-B564-7D996400F759}"/>
                </c:ext>
              </c:extLst>
            </c:dLbl>
            <c:dLbl>
              <c:idx val="141"/>
              <c:tx>
                <c:strRef>
                  <c:f>'Final Template'!$L$143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{F3004F63-C817-4C81-B2E9-8427E803CBFA}</c15:txfldGUID>
                      <c15:f>'Final Template'!$L$143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0-405F-4C17-B564-7D996400F759}"/>
                </c:ext>
              </c:extLst>
            </c:dLbl>
            <c:dLbl>
              <c:idx val="142"/>
              <c:tx>
                <c:strRef>
                  <c:f>'Final Template'!$L$144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{A1EB212A-C74C-470D-BE5A-827BFAFD7B3E}</c15:txfldGUID>
                      <c15:f>'Final Template'!$L$144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405F-4C17-B564-7D996400F759}"/>
                </c:ext>
              </c:extLst>
            </c:dLbl>
            <c:dLbl>
              <c:idx val="143"/>
              <c:tx>
                <c:strRef>
                  <c:f>'Final Template'!$L$145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{CCF907CC-AAE8-4036-AAC2-85CCEA01E449}</c15:txfldGUID>
                      <c15:f>'Final Template'!$L$145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405F-4C17-B564-7D996400F759}"/>
                </c:ext>
              </c:extLst>
            </c:dLbl>
            <c:dLbl>
              <c:idx val="144"/>
              <c:tx>
                <c:strRef>
                  <c:f>'Final Template'!$L$146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{C6BECEAE-FDFC-4812-BFFB-060BF57175DE}</c15:txfldGUID>
                      <c15:f>'Final Template'!$L$146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405F-4C17-B564-7D996400F759}"/>
                </c:ext>
              </c:extLst>
            </c:dLbl>
            <c:dLbl>
              <c:idx val="145"/>
              <c:tx>
                <c:strRef>
                  <c:f>'Final Template'!$L$147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{324B74CE-40B1-4627-A0CF-652EC7F29538}</c15:txfldGUID>
                      <c15:f>'Final Template'!$L$147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405F-4C17-B564-7D996400F759}"/>
                </c:ext>
              </c:extLst>
            </c:dLbl>
            <c:dLbl>
              <c:idx val="146"/>
              <c:tx>
                <c:strRef>
                  <c:f>'Final Template'!$L$148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{5B6360A8-4208-42C4-B5CB-6A0E1B2D2416}</c15:txfldGUID>
                      <c15:f>'Final Template'!$L$148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405F-4C17-B564-7D996400F759}"/>
                </c:ext>
              </c:extLst>
            </c:dLbl>
            <c:dLbl>
              <c:idx val="147"/>
              <c:tx>
                <c:strRef>
                  <c:f>'Final Template'!$L$149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{9EABC8A3-A0ED-4CF9-A346-CAB95E16862E}</c15:txfldGUID>
                      <c15:f>'Final Template'!$L$149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405F-4C17-B564-7D996400F759}"/>
                </c:ext>
              </c:extLst>
            </c:dLbl>
            <c:dLbl>
              <c:idx val="148"/>
              <c:tx>
                <c:strRef>
                  <c:f>'Final Template'!$L$150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{96ADC260-F497-4C20-B0B3-87912548B0CF}</c15:txfldGUID>
                      <c15:f>'Final Template'!$L$150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405F-4C17-B564-7D996400F759}"/>
                </c:ext>
              </c:extLst>
            </c:dLbl>
            <c:dLbl>
              <c:idx val="149"/>
              <c:tx>
                <c:strRef>
                  <c:f>'Final Template'!$L$151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{40624DCB-A520-487E-B575-5B8AA2BBB265}</c15:txfldGUID>
                      <c15:f>'Final Template'!$L$151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405F-4C17-B564-7D996400F759}"/>
                </c:ext>
              </c:extLst>
            </c:dLbl>
            <c:dLbl>
              <c:idx val="150"/>
              <c:tx>
                <c:strRef>
                  <c:f>'Final Template'!$L$152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{926A5000-27BE-4A1A-9B86-C1374F788DCF}</c15:txfldGUID>
                      <c15:f>'Final Template'!$L$152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405F-4C17-B564-7D996400F759}"/>
                </c:ext>
              </c:extLst>
            </c:dLbl>
            <c:dLbl>
              <c:idx val="151"/>
              <c:tx>
                <c:strRef>
                  <c:f>'Final Template'!$L$153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{85F2DEB7-2597-4D67-B4BF-4EBD3B71AF70}</c15:txfldGUID>
                      <c15:f>'Final Template'!$L$153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405F-4C17-B564-7D996400F759}"/>
                </c:ext>
              </c:extLst>
            </c:dLbl>
            <c:dLbl>
              <c:idx val="152"/>
              <c:tx>
                <c:strRef>
                  <c:f>'Final Template'!$L$154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{AD03CF74-5862-41A0-A410-7CA289C1A634}</c15:txfldGUID>
                      <c15:f>'Final Template'!$L$154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405F-4C17-B564-7D996400F759}"/>
                </c:ext>
              </c:extLst>
            </c:dLbl>
            <c:dLbl>
              <c:idx val="153"/>
              <c:tx>
                <c:strRef>
                  <c:f>'Final Template'!$L$155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{BB907E70-067E-4E91-B8AE-DFF0EBF5540C}</c15:txfldGUID>
                      <c15:f>'Final Template'!$L$155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405F-4C17-B564-7D996400F759}"/>
                </c:ext>
              </c:extLst>
            </c:dLbl>
            <c:dLbl>
              <c:idx val="154"/>
              <c:tx>
                <c:strRef>
                  <c:f>'Final Template'!$L$156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{FF6517CA-9AAE-4131-86B8-D5D2D34D833B}</c15:txfldGUID>
                      <c15:f>'Final Template'!$L$156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405F-4C17-B564-7D996400F759}"/>
                </c:ext>
              </c:extLst>
            </c:dLbl>
            <c:dLbl>
              <c:idx val="155"/>
              <c:tx>
                <c:strRef>
                  <c:f>'Final Template'!$L$157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{67AB4E21-8069-4E5D-8240-401FE080A322}</c15:txfldGUID>
                      <c15:f>'Final Template'!$L$157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405F-4C17-B564-7D996400F759}"/>
                </c:ext>
              </c:extLst>
            </c:dLbl>
            <c:dLbl>
              <c:idx val="156"/>
              <c:tx>
                <c:strRef>
                  <c:f>'Final Template'!$L$158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{9FF2CE41-121C-40D5-972A-2F3769A9EF53}</c15:txfldGUID>
                      <c15:f>'Final Template'!$L$158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405F-4C17-B564-7D996400F759}"/>
                </c:ext>
              </c:extLst>
            </c:dLbl>
            <c:dLbl>
              <c:idx val="157"/>
              <c:tx>
                <c:strRef>
                  <c:f>'Final Template'!$L$159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{99E9CDC7-A374-4B6C-A0C9-EE1F7B5680D9}</c15:txfldGUID>
                      <c15:f>'Final Template'!$L$159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405F-4C17-B564-7D996400F759}"/>
                </c:ext>
              </c:extLst>
            </c:dLbl>
            <c:dLbl>
              <c:idx val="158"/>
              <c:tx>
                <c:strRef>
                  <c:f>'Final Template'!$L$160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{E2DE78E5-6467-4A66-B15D-EE2D1F3A1E1A}</c15:txfldGUID>
                      <c15:f>'Final Template'!$L$160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405F-4C17-B564-7D996400F759}"/>
                </c:ext>
              </c:extLst>
            </c:dLbl>
            <c:dLbl>
              <c:idx val="159"/>
              <c:tx>
                <c:strRef>
                  <c:f>'Final Template'!$L$161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{87202890-42D0-437C-A0D2-AF6E16AAAEF0}</c15:txfldGUID>
                      <c15:f>'Final Template'!$L$161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405F-4C17-B564-7D996400F759}"/>
                </c:ext>
              </c:extLst>
            </c:dLbl>
            <c:dLbl>
              <c:idx val="160"/>
              <c:tx>
                <c:strRef>
                  <c:f>'Final Template'!$L$162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{CE46EB15-120F-4F6A-B98C-D65A8EA6688A}</c15:txfldGUID>
                      <c15:f>'Final Template'!$L$162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405F-4C17-B564-7D996400F759}"/>
                </c:ext>
              </c:extLst>
            </c:dLbl>
            <c:dLbl>
              <c:idx val="161"/>
              <c:tx>
                <c:strRef>
                  <c:f>'Final Template'!$L$163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{50E0A3D4-D302-42FB-A68D-6C6C4F3D8030}</c15:txfldGUID>
                      <c15:f>'Final Template'!$L$163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405F-4C17-B564-7D996400F759}"/>
                </c:ext>
              </c:extLst>
            </c:dLbl>
            <c:dLbl>
              <c:idx val="162"/>
              <c:tx>
                <c:strRef>
                  <c:f>'Final Template'!$L$164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{A3EE2027-12E0-41EB-8E2C-F0E834BD9EAE}</c15:txfldGUID>
                      <c15:f>'Final Template'!$L$164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405F-4C17-B564-7D996400F759}"/>
                </c:ext>
              </c:extLst>
            </c:dLbl>
            <c:dLbl>
              <c:idx val="163"/>
              <c:tx>
                <c:strRef>
                  <c:f>'Final Template'!$L$165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{97FE1CD3-1E2B-4BCE-98DD-1238B691652C}</c15:txfldGUID>
                      <c15:f>'Final Template'!$L$165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405F-4C17-B564-7D996400F759}"/>
                </c:ext>
              </c:extLst>
            </c:dLbl>
            <c:dLbl>
              <c:idx val="164"/>
              <c:tx>
                <c:strRef>
                  <c:f>'Final Template'!$L$166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{341A5A1C-0466-494B-A97D-FCFED707B932}</c15:txfldGUID>
                      <c15:f>'Final Template'!$L$166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405F-4C17-B564-7D996400F759}"/>
                </c:ext>
              </c:extLst>
            </c:dLbl>
            <c:dLbl>
              <c:idx val="165"/>
              <c:tx>
                <c:strRef>
                  <c:f>'Final Template'!$L$167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{F8C22104-BBCD-43C7-A0CC-B8BDB65F165B}</c15:txfldGUID>
                      <c15:f>'Final Template'!$L$167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405F-4C17-B564-7D996400F759}"/>
                </c:ext>
              </c:extLst>
            </c:dLbl>
            <c:dLbl>
              <c:idx val="166"/>
              <c:tx>
                <c:strRef>
                  <c:f>'Final Template'!$L$168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{88AB2209-180A-4D3A-B546-3D986EB5A1A6}</c15:txfldGUID>
                      <c15:f>'Final Template'!$L$168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405F-4C17-B564-7D996400F759}"/>
                </c:ext>
              </c:extLst>
            </c:dLbl>
            <c:dLbl>
              <c:idx val="167"/>
              <c:tx>
                <c:strRef>
                  <c:f>'Final Template'!$L$169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{0C835548-F703-45EF-9BB1-6CD88A6A1C03}</c15:txfldGUID>
                      <c15:f>'Final Template'!$L$169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405F-4C17-B564-7D996400F759}"/>
                </c:ext>
              </c:extLst>
            </c:dLbl>
            <c:dLbl>
              <c:idx val="168"/>
              <c:tx>
                <c:strRef>
                  <c:f>'Final Template'!$L$170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{49411844-407F-4DDC-8272-3A783C49B592}</c15:txfldGUID>
                      <c15:f>'Final Template'!$L$170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405F-4C17-B564-7D996400F759}"/>
                </c:ext>
              </c:extLst>
            </c:dLbl>
            <c:dLbl>
              <c:idx val="169"/>
              <c:tx>
                <c:strRef>
                  <c:f>'Final Template'!$L$171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{7A2D28C5-207B-47FF-AAB7-546C081611C4}</c15:txfldGUID>
                      <c15:f>'Final Template'!$L$171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405F-4C17-B564-7D996400F759}"/>
                </c:ext>
              </c:extLst>
            </c:dLbl>
            <c:dLbl>
              <c:idx val="170"/>
              <c:tx>
                <c:strRef>
                  <c:f>'Final Template'!$L$172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{5567FE16-8860-4FBE-9753-6E14E7BB416C}</c15:txfldGUID>
                      <c15:f>'Final Template'!$L$172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D-405F-4C17-B564-7D996400F759}"/>
                </c:ext>
              </c:extLst>
            </c:dLbl>
            <c:dLbl>
              <c:idx val="171"/>
              <c:tx>
                <c:strRef>
                  <c:f>'Final Template'!$L$173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{2F9E4E9B-547E-4D3C-A1F0-4DD57E609BE8}</c15:txfldGUID>
                      <c15:f>'Final Template'!$L$173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405F-4C17-B564-7D996400F759}"/>
                </c:ext>
              </c:extLst>
            </c:dLbl>
            <c:dLbl>
              <c:idx val="172"/>
              <c:tx>
                <c:strRef>
                  <c:f>'Final Template'!$L$174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{BBB31A0A-18D1-4AB9-B153-482600085F04}</c15:txfldGUID>
                      <c15:f>'Final Template'!$L$174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405F-4C17-B564-7D996400F759}"/>
                </c:ext>
              </c:extLst>
            </c:dLbl>
            <c:dLbl>
              <c:idx val="173"/>
              <c:tx>
                <c:strRef>
                  <c:f>'Final Template'!$L$175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{3DCCE8BF-34C7-4654-8A1D-FAF03047C768}</c15:txfldGUID>
                      <c15:f>'Final Template'!$L$175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405F-4C17-B564-7D996400F759}"/>
                </c:ext>
              </c:extLst>
            </c:dLbl>
            <c:dLbl>
              <c:idx val="174"/>
              <c:tx>
                <c:strRef>
                  <c:f>'Final Template'!$L$176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{FE5FBE7C-3AEF-4883-A3DE-862518F88FA9}</c15:txfldGUID>
                      <c15:f>'Final Template'!$L$176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405F-4C17-B564-7D996400F759}"/>
                </c:ext>
              </c:extLst>
            </c:dLbl>
            <c:dLbl>
              <c:idx val="175"/>
              <c:tx>
                <c:strRef>
                  <c:f>'Final Template'!$L$177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{A29E923C-990F-415A-BB6B-8B8D901293A4}</c15:txfldGUID>
                      <c15:f>'Final Template'!$L$177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405F-4C17-B564-7D996400F759}"/>
                </c:ext>
              </c:extLst>
            </c:dLbl>
            <c:dLbl>
              <c:idx val="176"/>
              <c:tx>
                <c:strRef>
                  <c:f>'Final Template'!$L$178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{09A85593-F5E3-4206-B0D5-22ECFC3527AD}</c15:txfldGUID>
                      <c15:f>'Final Template'!$L$178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405F-4C17-B564-7D996400F759}"/>
                </c:ext>
              </c:extLst>
            </c:dLbl>
            <c:dLbl>
              <c:idx val="177"/>
              <c:tx>
                <c:strRef>
                  <c:f>'Final Template'!$L$179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{7BBFDC30-1873-4DD1-A8F1-7606A678A1D8}</c15:txfldGUID>
                      <c15:f>'Final Template'!$L$179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405F-4C17-B564-7D996400F759}"/>
                </c:ext>
              </c:extLst>
            </c:dLbl>
            <c:dLbl>
              <c:idx val="178"/>
              <c:tx>
                <c:strRef>
                  <c:f>'Final Template'!$L$180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{31E0F71A-9DE8-48AE-B742-A35B3D80FD24}</c15:txfldGUID>
                      <c15:f>'Final Template'!$L$180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405F-4C17-B564-7D996400F759}"/>
                </c:ext>
              </c:extLst>
            </c:dLbl>
            <c:dLbl>
              <c:idx val="179"/>
              <c:tx>
                <c:strRef>
                  <c:f>'Final Template'!$L$181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{C7E506FD-A8C7-46A9-9D13-5687F135F361}</c15:txfldGUID>
                      <c15:f>'Final Template'!$L$181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405F-4C17-B564-7D996400F759}"/>
                </c:ext>
              </c:extLst>
            </c:dLbl>
            <c:dLbl>
              <c:idx val="180"/>
              <c:tx>
                <c:strRef>
                  <c:f>'Final Template'!$L$182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{A71CDB6F-8A49-4D82-961A-F0F29BFD26BC}</c15:txfldGUID>
                      <c15:f>'Final Template'!$L$182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405F-4C17-B564-7D996400F759}"/>
                </c:ext>
              </c:extLst>
            </c:dLbl>
            <c:dLbl>
              <c:idx val="181"/>
              <c:tx>
                <c:strRef>
                  <c:f>'Final Template'!$L$183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{1570E74F-780F-4096-82E8-07E110EED3FC}</c15:txfldGUID>
                      <c15:f>'Final Template'!$L$183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405F-4C17-B564-7D996400F759}"/>
                </c:ext>
              </c:extLst>
            </c:dLbl>
            <c:dLbl>
              <c:idx val="182"/>
              <c:tx>
                <c:strRef>
                  <c:f>'Final Template'!$L$184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{5A35631A-FB06-4D5C-B9B7-2E2187F2DA24}</c15:txfldGUID>
                      <c15:f>'Final Template'!$L$184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405F-4C17-B564-7D996400F759}"/>
                </c:ext>
              </c:extLst>
            </c:dLbl>
            <c:dLbl>
              <c:idx val="183"/>
              <c:tx>
                <c:strRef>
                  <c:f>'Final Template'!$L$185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{B380B267-458A-458C-ACAD-0BB299DFC478}</c15:txfldGUID>
                      <c15:f>'Final Template'!$L$185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405F-4C17-B564-7D996400F759}"/>
                </c:ext>
              </c:extLst>
            </c:dLbl>
            <c:dLbl>
              <c:idx val="184"/>
              <c:tx>
                <c:strRef>
                  <c:f>'Final Template'!$L$186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{40E27E39-806B-4E71-BEFE-92EE5807EB7F}</c15:txfldGUID>
                      <c15:f>'Final Template'!$L$186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405F-4C17-B564-7D996400F759}"/>
                </c:ext>
              </c:extLst>
            </c:dLbl>
            <c:dLbl>
              <c:idx val="185"/>
              <c:tx>
                <c:strRef>
                  <c:f>'Final Template'!$L$187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{328EEDEB-B922-446C-96AE-7C1AF8423884}</c15:txfldGUID>
                      <c15:f>'Final Template'!$L$187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405F-4C17-B564-7D996400F759}"/>
                </c:ext>
              </c:extLst>
            </c:dLbl>
            <c:dLbl>
              <c:idx val="186"/>
              <c:tx>
                <c:strRef>
                  <c:f>'Final Template'!$L$188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{5536F7D1-5E7A-4C63-BBEE-9F5772A2F0FB}</c15:txfldGUID>
                      <c15:f>'Final Template'!$L$188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405F-4C17-B564-7D996400F759}"/>
                </c:ext>
              </c:extLst>
            </c:dLbl>
            <c:dLbl>
              <c:idx val="187"/>
              <c:tx>
                <c:strRef>
                  <c:f>'Final Template'!$L$189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{5A8C5C4B-0836-4A80-8EEB-B27D229C9D19}</c15:txfldGUID>
                      <c15:f>'Final Template'!$L$189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405F-4C17-B564-7D996400F759}"/>
                </c:ext>
              </c:extLst>
            </c:dLbl>
            <c:dLbl>
              <c:idx val="188"/>
              <c:tx>
                <c:strRef>
                  <c:f>'Final Template'!$L$190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{61F8745C-9EA1-4E4C-99BB-EDE612403EBC}</c15:txfldGUID>
                      <c15:f>'Final Template'!$L$190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405F-4C17-B564-7D996400F759}"/>
                </c:ext>
              </c:extLst>
            </c:dLbl>
            <c:dLbl>
              <c:idx val="189"/>
              <c:tx>
                <c:strRef>
                  <c:f>'Final Template'!$L$191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{97F31958-D2D7-4D0C-9AFD-255ED4D5D59A}</c15:txfldGUID>
                      <c15:f>'Final Template'!$L$191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405F-4C17-B564-7D996400F759}"/>
                </c:ext>
              </c:extLst>
            </c:dLbl>
            <c:dLbl>
              <c:idx val="190"/>
              <c:tx>
                <c:strRef>
                  <c:f>'Final Template'!$L$192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{3C9A4BB8-24FE-4AE2-A9DD-4FEE01F069EC}</c15:txfldGUID>
                      <c15:f>'Final Template'!$L$192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405F-4C17-B564-7D996400F759}"/>
                </c:ext>
              </c:extLst>
            </c:dLbl>
            <c:dLbl>
              <c:idx val="191"/>
              <c:tx>
                <c:strRef>
                  <c:f>'Final Template'!$L$193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{23F560C4-C665-49A2-B0A9-3BA8C83297B1}</c15:txfldGUID>
                      <c15:f>'Final Template'!$L$193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405F-4C17-B564-7D996400F759}"/>
                </c:ext>
              </c:extLst>
            </c:dLbl>
            <c:dLbl>
              <c:idx val="192"/>
              <c:tx>
                <c:strRef>
                  <c:f>'Final Template'!$L$194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{19F05373-DD16-48EC-9143-D3E8DC4BB65D}</c15:txfldGUID>
                      <c15:f>'Final Template'!$L$194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405F-4C17-B564-7D996400F759}"/>
                </c:ext>
              </c:extLst>
            </c:dLbl>
            <c:dLbl>
              <c:idx val="193"/>
              <c:tx>
                <c:strRef>
                  <c:f>'Final Template'!$L$195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{D2AB42DE-21A6-42B6-8D2E-A53407B078A3}</c15:txfldGUID>
                      <c15:f>'Final Template'!$L$195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405F-4C17-B564-7D996400F759}"/>
                </c:ext>
              </c:extLst>
            </c:dLbl>
            <c:dLbl>
              <c:idx val="194"/>
              <c:tx>
                <c:strRef>
                  <c:f>'Final Template'!$L$196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{B62DCC12-1BD5-4FF6-999D-A3FBD4D2DD48}</c15:txfldGUID>
                      <c15:f>'Final Template'!$L$196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405F-4C17-B564-7D996400F759}"/>
                </c:ext>
              </c:extLst>
            </c:dLbl>
            <c:dLbl>
              <c:idx val="195"/>
              <c:tx>
                <c:strRef>
                  <c:f>'Final Template'!$L$197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{77240AD2-A003-415E-86BC-8802659FE160}</c15:txfldGUID>
                      <c15:f>'Final Template'!$L$197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405F-4C17-B564-7D996400F759}"/>
                </c:ext>
              </c:extLst>
            </c:dLbl>
            <c:dLbl>
              <c:idx val="196"/>
              <c:tx>
                <c:strRef>
                  <c:f>'Final Template'!$L$198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{51B7CD5E-6A43-472A-8C1F-0817EF79314D}</c15:txfldGUID>
                      <c15:f>'Final Template'!$L$198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405F-4C17-B564-7D996400F759}"/>
                </c:ext>
              </c:extLst>
            </c:dLbl>
            <c:dLbl>
              <c:idx val="197"/>
              <c:tx>
                <c:strRef>
                  <c:f>'Final Template'!$L$199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{7FAA294A-9612-4BEA-9B0C-39812FE4375A}</c15:txfldGUID>
                      <c15:f>'Final Template'!$L$199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405F-4C17-B564-7D996400F759}"/>
                </c:ext>
              </c:extLst>
            </c:dLbl>
            <c:dLbl>
              <c:idx val="198"/>
              <c:tx>
                <c:strRef>
                  <c:f>'Final Template'!$L$200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{7585AB06-5A29-4A37-B54E-49D333022FEB}</c15:txfldGUID>
                      <c15:f>'Final Template'!$L$200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405F-4C17-B564-7D996400F759}"/>
                </c:ext>
              </c:extLst>
            </c:dLbl>
            <c:dLbl>
              <c:idx val="199"/>
              <c:tx>
                <c:strRef>
                  <c:f>'Final Template'!$L$201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{147471D4-2ADB-455E-849C-9B5F51647A57}</c15:txfldGUID>
                      <c15:f>'Final Template'!$L$201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A-405F-4C17-B564-7D996400F759}"/>
                </c:ext>
              </c:extLst>
            </c:dLbl>
            <c:dLbl>
              <c:idx val="200"/>
              <c:tx>
                <c:strRef>
                  <c:f>'Final Template'!$L$202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{68F56000-8198-4C8C-AE51-1064CA0CD884}</c15:txfldGUID>
                      <c15:f>'Final Template'!$L$202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B-405F-4C17-B564-7D996400F759}"/>
                </c:ext>
              </c:extLst>
            </c:dLbl>
            <c:dLbl>
              <c:idx val="201"/>
              <c:tx>
                <c:strRef>
                  <c:f>'Final Template'!$L$203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{B18C7139-0853-40C8-B954-43C34F7963E6}</c15:txfldGUID>
                      <c15:f>'Final Template'!$L$203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C-405F-4C17-B564-7D996400F759}"/>
                </c:ext>
              </c:extLst>
            </c:dLbl>
            <c:dLbl>
              <c:idx val="202"/>
              <c:tx>
                <c:strRef>
                  <c:f>'Final Template'!$L$204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{25B1855D-9AB0-4AD2-8955-291449EBEA18}</c15:txfldGUID>
                      <c15:f>'Final Template'!$L$204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D-405F-4C17-B564-7D996400F759}"/>
                </c:ext>
              </c:extLst>
            </c:dLbl>
            <c:dLbl>
              <c:idx val="203"/>
              <c:tx>
                <c:strRef>
                  <c:f>'Final Template'!$L$205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{363D492E-DB73-4E73-9525-11ABDFCA2BB0}</c15:txfldGUID>
                      <c15:f>'Final Template'!$L$205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E-405F-4C17-B564-7D996400F759}"/>
                </c:ext>
              </c:extLst>
            </c:dLbl>
            <c:dLbl>
              <c:idx val="204"/>
              <c:tx>
                <c:strRef>
                  <c:f>'Final Template'!$L$206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{C6137F2E-8A35-44AF-9524-F0F56E07B276}</c15:txfldGUID>
                      <c15:f>'Final Template'!$L$206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F-405F-4C17-B564-7D996400F759}"/>
                </c:ext>
              </c:extLst>
            </c:dLbl>
            <c:dLbl>
              <c:idx val="205"/>
              <c:tx>
                <c:strRef>
                  <c:f>'Final Template'!$L$207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{CBC95F8F-A59C-449E-9A0C-52320147D2AE}</c15:txfldGUID>
                      <c15:f>'Final Template'!$L$207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0-405F-4C17-B564-7D996400F759}"/>
                </c:ext>
              </c:extLst>
            </c:dLbl>
            <c:dLbl>
              <c:idx val="206"/>
              <c:tx>
                <c:strRef>
                  <c:f>'Final Template'!$L$208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{F259D283-1B3D-4FE5-80E5-D9396E86AB4A}</c15:txfldGUID>
                      <c15:f>'Final Template'!$L$208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1-405F-4C17-B564-7D996400F759}"/>
                </c:ext>
              </c:extLst>
            </c:dLbl>
            <c:dLbl>
              <c:idx val="207"/>
              <c:tx>
                <c:strRef>
                  <c:f>'Final Template'!$L$209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{E149335B-E834-4B34-ADA2-540C0D59DAA8}</c15:txfldGUID>
                      <c15:f>'Final Template'!$L$209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2-405F-4C17-B564-7D996400F759}"/>
                </c:ext>
              </c:extLst>
            </c:dLbl>
            <c:dLbl>
              <c:idx val="208"/>
              <c:tx>
                <c:strRef>
                  <c:f>'Final Template'!$L$210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{6DA73946-F00F-4975-9EB7-39FC85325C20}</c15:txfldGUID>
                      <c15:f>'Final Template'!$L$210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3-405F-4C17-B564-7D996400F759}"/>
                </c:ext>
              </c:extLst>
            </c:dLbl>
            <c:dLbl>
              <c:idx val="209"/>
              <c:tx>
                <c:strRef>
                  <c:f>'Final Template'!$L$211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{7918346C-C677-45D1-A1F5-1F8BB78545F4}</c15:txfldGUID>
                      <c15:f>'Final Template'!$L$211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4-405F-4C17-B564-7D996400F759}"/>
                </c:ext>
              </c:extLst>
            </c:dLbl>
            <c:dLbl>
              <c:idx val="210"/>
              <c:tx>
                <c:strRef>
                  <c:f>'Final Template'!$L$212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{DA022C53-F6E7-492D-8C99-01BF25AC0A9D}</c15:txfldGUID>
                      <c15:f>'Final Template'!$L$212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5-405F-4C17-B564-7D996400F759}"/>
                </c:ext>
              </c:extLst>
            </c:dLbl>
            <c:dLbl>
              <c:idx val="211"/>
              <c:tx>
                <c:strRef>
                  <c:f>'Final Template'!$L$213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{DAFD1CDB-76BF-4FFD-A86A-3579B9467A18}</c15:txfldGUID>
                      <c15:f>'Final Template'!$L$213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6-405F-4C17-B564-7D996400F759}"/>
                </c:ext>
              </c:extLst>
            </c:dLbl>
            <c:dLbl>
              <c:idx val="212"/>
              <c:tx>
                <c:strRef>
                  <c:f>'Final Template'!$L$214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{FFCB152D-ED6E-4E39-B11D-B84154F7F197}</c15:txfldGUID>
                      <c15:f>'Final Template'!$L$214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7-405F-4C17-B564-7D996400F759}"/>
                </c:ext>
              </c:extLst>
            </c:dLbl>
            <c:dLbl>
              <c:idx val="213"/>
              <c:tx>
                <c:strRef>
                  <c:f>'Final Template'!$L$215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{DDBE7113-8160-44C0-BBBC-B560A15C7A69}</c15:txfldGUID>
                      <c15:f>'Final Template'!$L$215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8-405F-4C17-B564-7D996400F759}"/>
                </c:ext>
              </c:extLst>
            </c:dLbl>
            <c:dLbl>
              <c:idx val="214"/>
              <c:tx>
                <c:strRef>
                  <c:f>'Final Template'!$L$216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{475D9263-C4B5-45B8-9EAB-EE157F88F9CB}</c15:txfldGUID>
                      <c15:f>'Final Template'!$L$216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9-405F-4C17-B564-7D996400F759}"/>
                </c:ext>
              </c:extLst>
            </c:dLbl>
            <c:dLbl>
              <c:idx val="215"/>
              <c:tx>
                <c:strRef>
                  <c:f>'Final Template'!$L$217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{68657FA3-268B-43D5-80A3-9DAE2E305E76}</c15:txfldGUID>
                      <c15:f>'Final Template'!$L$217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A-405F-4C17-B564-7D996400F759}"/>
                </c:ext>
              </c:extLst>
            </c:dLbl>
            <c:dLbl>
              <c:idx val="216"/>
              <c:tx>
                <c:strRef>
                  <c:f>'Final Template'!$L$218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{EB5AD5BE-B0AA-4DFA-8A3F-B872BD9032F9}</c15:txfldGUID>
                      <c15:f>'Final Template'!$L$218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B-405F-4C17-B564-7D996400F759}"/>
                </c:ext>
              </c:extLst>
            </c:dLbl>
            <c:dLbl>
              <c:idx val="217"/>
              <c:tx>
                <c:strRef>
                  <c:f>'Final Template'!$L$219</c:f>
                  <c:strCache>
                    <c:ptCount val="1"/>
                    <c:pt idx="0">
                      <c:v>Wld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{6559F326-76E4-4B20-A1C8-469E2E452747}</c15:txfldGUID>
                      <c15:f>'Final Template'!$L$219</c15:f>
                      <c15:dlblFieldTableCache>
                        <c:ptCount val="1"/>
                        <c:pt idx="0">
                          <c:v>Wld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C-405F-4C17-B564-7D996400F759}"/>
                </c:ext>
              </c:extLst>
            </c:dLbl>
            <c:dLbl>
              <c:idx val="218"/>
              <c:tx>
                <c:strRef>
                  <c:f>'Final Template'!$L$220</c:f>
                  <c:strCache>
                    <c:ptCount val="1"/>
                    <c:pt idx="0">
                      <c:v>EECA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{E3258F95-527B-4DC4-A1C0-7FCE76141472}</c15:txfldGUID>
                      <c15:f>'Final Template'!$L$220</c15:f>
                      <c15:dlblFieldTableCache>
                        <c:ptCount val="1"/>
                        <c:pt idx="0">
                          <c:v>EECA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DD-405F-4C17-B564-7D996400F7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'Final Template'!$H$2:$H$220</c:f>
              <c:numCache>
                <c:formatCode>0.00</c:formatCode>
                <c:ptCount val="219"/>
                <c:pt idx="0">
                  <c:v>6.426310403353356</c:v>
                </c:pt>
                <c:pt idx="1">
                  <c:v>8.4521141581526447</c:v>
                </c:pt>
                <c:pt idx="2">
                  <c:v>8.482130466126371</c:v>
                </c:pt>
                <c:pt idx="3">
                  <c:v>9.1710248121920905</c:v>
                </c:pt>
                <c:pt idx="4">
                  <c:v>10.661523282590787</c:v>
                </c:pt>
                <c:pt idx="5">
                  <c:v>8.1838573486237429</c:v>
                </c:pt>
                <c:pt idx="6">
                  <c:v>9.4966846973768959</c:v>
                </c:pt>
                <c:pt idx="7">
                  <c:v>9.2256227898478471</c:v>
                </c:pt>
                <c:pt idx="8">
                  <c:v>8.2770445235413934</c:v>
                </c:pt>
                <c:pt idx="9">
                  <c:v>10.09707624692671</c:v>
                </c:pt>
                <c:pt idx="10">
                  <c:v>10.923752230523009</c:v>
                </c:pt>
                <c:pt idx="11">
                  <c:v>10.778884961118086</c:v>
                </c:pt>
                <c:pt idx="12">
                  <c:v>8.676162863295616</c:v>
                </c:pt>
                <c:pt idx="13">
                  <c:v>9.9030420647924995</c:v>
                </c:pt>
                <c:pt idx="14">
                  <c:v>10.01843134053366</c:v>
                </c:pt>
                <c:pt idx="15">
                  <c:v>6.9369044948229659</c:v>
                </c:pt>
                <c:pt idx="16">
                  <c:v>9.6954031640864855</c:v>
                </c:pt>
                <c:pt idx="17">
                  <c:v>8.7357458355402215</c:v>
                </c:pt>
                <c:pt idx="18">
                  <c:v>10.724801687278449</c:v>
                </c:pt>
                <c:pt idx="19">
                  <c:v>8.3728656121510969</c:v>
                </c:pt>
                <c:pt idx="20">
                  <c:v>6.7302325371216636</c:v>
                </c:pt>
                <c:pt idx="21">
                  <c:v>11.280385173048099</c:v>
                </c:pt>
                <c:pt idx="22">
                  <c:v>7.9378300353505304</c:v>
                </c:pt>
                <c:pt idx="23">
                  <c:v>7.806951106679362</c:v>
                </c:pt>
                <c:pt idx="24">
                  <c:v>8.5900415671706973</c:v>
                </c:pt>
                <c:pt idx="25">
                  <c:v>8.9204121992254368</c:v>
                </c:pt>
                <c:pt idx="26">
                  <c:v>9.2897309995375146</c:v>
                </c:pt>
                <c:pt idx="27">
                  <c:v>8.9375</c:v>
                </c:pt>
                <c:pt idx="28">
                  <c:v>10.355548755908952</c:v>
                </c:pt>
                <c:pt idx="29">
                  <c:v>8.9831522401016883</c:v>
                </c:pt>
                <c:pt idx="30">
                  <c:v>6.4981416456808523</c:v>
                </c:pt>
                <c:pt idx="31">
                  <c:v>5.3857948066559125</c:v>
                </c:pt>
                <c:pt idx="32">
                  <c:v>8.1469831202335108</c:v>
                </c:pt>
                <c:pt idx="33">
                  <c:v>6.9838951875067883</c:v>
                </c:pt>
                <c:pt idx="34">
                  <c:v>7.3101780050887495</c:v>
                </c:pt>
                <c:pt idx="35">
                  <c:v>10.825006802623422</c:v>
                </c:pt>
                <c:pt idx="36">
                  <c:v>8.9375</c:v>
                </c:pt>
                <c:pt idx="37">
                  <c:v>5.78603901240845</c:v>
                </c:pt>
                <c:pt idx="38">
                  <c:v>6.7565236679722629</c:v>
                </c:pt>
                <c:pt idx="39">
                  <c:v>10.81296</c:v>
                </c:pt>
                <c:pt idx="40">
                  <c:v>9.6171134886345229</c:v>
                </c:pt>
                <c:pt idx="41">
                  <c:v>8.8383743069421321</c:v>
                </c:pt>
                <c:pt idx="42">
                  <c:v>8.9260997477040593</c:v>
                </c:pt>
                <c:pt idx="43">
                  <c:v>6.6443611326910732</c:v>
                </c:pt>
                <c:pt idx="44">
                  <c:v>5.9617064874267607</c:v>
                </c:pt>
                <c:pt idx="45">
                  <c:v>7.9366837778228625</c:v>
                </c:pt>
                <c:pt idx="46">
                  <c:v>9.1813337066609062</c:v>
                </c:pt>
                <c:pt idx="47">
                  <c:v>7.3477959820831167</c:v>
                </c:pt>
                <c:pt idx="48">
                  <c:v>9.5785979889659476</c:v>
                </c:pt>
                <c:pt idx="49">
                  <c:v>8.7710568297470139</c:v>
                </c:pt>
                <c:pt idx="50">
                  <c:v>8.9375</c:v>
                </c:pt>
                <c:pt idx="51">
                  <c:v>10.255862045258002</c:v>
                </c:pt>
                <c:pt idx="52">
                  <c:v>9.9939730510095277</c:v>
                </c:pt>
                <c:pt idx="53">
                  <c:v>11.013208530839933</c:v>
                </c:pt>
                <c:pt idx="54">
                  <c:v>7.3651322387399354</c:v>
                </c:pt>
                <c:pt idx="55">
                  <c:v>8.8364648680348061</c:v>
                </c:pt>
                <c:pt idx="56">
                  <c:v>8.8405989384033958</c:v>
                </c:pt>
                <c:pt idx="57">
                  <c:v>8.5547008150855479</c:v>
                </c:pt>
                <c:pt idx="58">
                  <c:v>7.9100023273323821</c:v>
                </c:pt>
                <c:pt idx="59">
                  <c:v>8.2435086035360641</c:v>
                </c:pt>
                <c:pt idx="60">
                  <c:v>9.4155748400667694</c:v>
                </c:pt>
                <c:pt idx="61">
                  <c:v>6.2425726173347593</c:v>
                </c:pt>
                <c:pt idx="62">
                  <c:v>9.8033681283254275</c:v>
                </c:pt>
                <c:pt idx="63">
                  <c:v>6.2367363067432349</c:v>
                </c:pt>
                <c:pt idx="64">
                  <c:v>10.766333264572896</c:v>
                </c:pt>
                <c:pt idx="65">
                  <c:v>8.3418793704259873</c:v>
                </c:pt>
                <c:pt idx="66">
                  <c:v>10.732558111840232</c:v>
                </c:pt>
                <c:pt idx="67">
                  <c:v>10.645799548362774</c:v>
                </c:pt>
                <c:pt idx="68">
                  <c:v>8.8108830000000005</c:v>
                </c:pt>
                <c:pt idx="69">
                  <c:v>9.1663314701125316</c:v>
                </c:pt>
                <c:pt idx="70">
                  <c:v>6.2764897347606432</c:v>
                </c:pt>
                <c:pt idx="71">
                  <c:v>8.3148317281696436</c:v>
                </c:pt>
                <c:pt idx="72">
                  <c:v>10.733032905691928</c:v>
                </c:pt>
                <c:pt idx="73">
                  <c:v>7.442880242121543</c:v>
                </c:pt>
                <c:pt idx="74">
                  <c:v>10.81296</c:v>
                </c:pt>
                <c:pt idx="75">
                  <c:v>10.030079695908643</c:v>
                </c:pt>
                <c:pt idx="76">
                  <c:v>10.631896307532507</c:v>
                </c:pt>
                <c:pt idx="77">
                  <c:v>9.0683549670330503</c:v>
                </c:pt>
                <c:pt idx="78">
                  <c:v>10.37392138226428</c:v>
                </c:pt>
                <c:pt idx="79">
                  <c:v>8.0392239076320138</c:v>
                </c:pt>
                <c:pt idx="80">
                  <c:v>6.6008532371490682</c:v>
                </c:pt>
                <c:pt idx="81">
                  <c:v>6.3671128630548344</c:v>
                </c:pt>
                <c:pt idx="82">
                  <c:v>8.2384162377929329</c:v>
                </c:pt>
                <c:pt idx="83">
                  <c:v>6.5920418979197262</c:v>
                </c:pt>
                <c:pt idx="84">
                  <c:v>7.6675363869510429</c:v>
                </c:pt>
                <c:pt idx="85">
                  <c:v>10.512606388589772</c:v>
                </c:pt>
                <c:pt idx="86">
                  <c:v>9.6156188306729273</c:v>
                </c:pt>
                <c:pt idx="87">
                  <c:v>10.788119590813499</c:v>
                </c:pt>
                <c:pt idx="88">
                  <c:v>7.5291330742581897</c:v>
                </c:pt>
                <c:pt idx="89">
                  <c:v>8.2875431399136783</c:v>
                </c:pt>
                <c:pt idx="90">
                  <c:v>8.8149117504608174</c:v>
                </c:pt>
                <c:pt idx="91">
                  <c:v>8.6474631211867461</c:v>
                </c:pt>
                <c:pt idx="92">
                  <c:v>11.155880639692711</c:v>
                </c:pt>
                <c:pt idx="93">
                  <c:v>11.339121165336939</c:v>
                </c:pt>
                <c:pt idx="94">
                  <c:v>10.424584107594004</c:v>
                </c:pt>
                <c:pt idx="95">
                  <c:v>10.444726020554452</c:v>
                </c:pt>
                <c:pt idx="96">
                  <c:v>8.4742938545733608</c:v>
                </c:pt>
                <c:pt idx="97">
                  <c:v>10.771076805850692</c:v>
                </c:pt>
                <c:pt idx="98">
                  <c:v>8.089020171239385</c:v>
                </c:pt>
                <c:pt idx="99">
                  <c:v>9.2669567340011554</c:v>
                </c:pt>
                <c:pt idx="100">
                  <c:v>7.0414688567360475</c:v>
                </c:pt>
                <c:pt idx="101">
                  <c:v>7.43010954670918</c:v>
                </c:pt>
                <c:pt idx="102">
                  <c:v>8.8108830000000005</c:v>
                </c:pt>
                <c:pt idx="103">
                  <c:v>10.14482015587401</c:v>
                </c:pt>
                <c:pt idx="104">
                  <c:v>8.2661819418963507</c:v>
                </c:pt>
                <c:pt idx="105">
                  <c:v>10.470246753304886</c:v>
                </c:pt>
                <c:pt idx="106">
                  <c:v>6.9458739246289705</c:v>
                </c:pt>
                <c:pt idx="107">
                  <c:v>7.4041148296341408</c:v>
                </c:pt>
                <c:pt idx="108">
                  <c:v>9.5972809533098129</c:v>
                </c:pt>
                <c:pt idx="109">
                  <c:v>8.8740223968130216</c:v>
                </c:pt>
                <c:pt idx="110">
                  <c:v>7.2096927898941852</c:v>
                </c:pt>
                <c:pt idx="111">
                  <c:v>5.8654649433577539</c:v>
                </c:pt>
                <c:pt idx="112">
                  <c:v>8.4291336612525942</c:v>
                </c:pt>
                <c:pt idx="113">
                  <c:v>11.857685284910174</c:v>
                </c:pt>
                <c:pt idx="114">
                  <c:v>9.673774309775478</c:v>
                </c:pt>
                <c:pt idx="115">
                  <c:v>11.595435294920264</c:v>
                </c:pt>
                <c:pt idx="116">
                  <c:v>10.861765099570855</c:v>
                </c:pt>
                <c:pt idx="117">
                  <c:v>8.5607940566533003</c:v>
                </c:pt>
                <c:pt idx="118">
                  <c:v>6.0306917920610896</c:v>
                </c:pt>
                <c:pt idx="119">
                  <c:v>6.1768064063272385</c:v>
                </c:pt>
                <c:pt idx="120">
                  <c:v>9.3085392444125645</c:v>
                </c:pt>
                <c:pt idx="121">
                  <c:v>9.0380021862594813</c:v>
                </c:pt>
                <c:pt idx="122">
                  <c:v>6.6145522936503385</c:v>
                </c:pt>
                <c:pt idx="123">
                  <c:v>10.187826156249244</c:v>
                </c:pt>
                <c:pt idx="124">
                  <c:v>8.123838121224237</c:v>
                </c:pt>
                <c:pt idx="125">
                  <c:v>7.1670436312310759</c:v>
                </c:pt>
                <c:pt idx="126">
                  <c:v>9.1923808747421436</c:v>
                </c:pt>
                <c:pt idx="127">
                  <c:v>9.1806960906049788</c:v>
                </c:pt>
                <c:pt idx="128">
                  <c:v>7.9457089858952656</c:v>
                </c:pt>
                <c:pt idx="129">
                  <c:v>7.6317752042907525</c:v>
                </c:pt>
                <c:pt idx="130">
                  <c:v>11.879278010916344</c:v>
                </c:pt>
                <c:pt idx="131">
                  <c:v>8.2702987768108525</c:v>
                </c:pt>
                <c:pt idx="132">
                  <c:v>8.9217060595549533</c:v>
                </c:pt>
                <c:pt idx="133">
                  <c:v>8.0724251383678887</c:v>
                </c:pt>
                <c:pt idx="134">
                  <c:v>6.2449186212637153</c:v>
                </c:pt>
                <c:pt idx="135">
                  <c:v>7.2500254323090578</c:v>
                </c:pt>
                <c:pt idx="136">
                  <c:v>8.7070226687084222</c:v>
                </c:pt>
                <c:pt idx="137">
                  <c:v>9.1747720996289228</c:v>
                </c:pt>
                <c:pt idx="138">
                  <c:v>6.5295918894868272</c:v>
                </c:pt>
                <c:pt idx="139">
                  <c:v>10.864134476003079</c:v>
                </c:pt>
                <c:pt idx="140">
                  <c:v>8.8108830000000005</c:v>
                </c:pt>
                <c:pt idx="141">
                  <c:v>10.514353735121269</c:v>
                </c:pt>
                <c:pt idx="142">
                  <c:v>7.5737231285985649</c:v>
                </c:pt>
                <c:pt idx="143">
                  <c:v>7.152609</c:v>
                </c:pt>
                <c:pt idx="144">
                  <c:v>7.8062561286171963</c:v>
                </c:pt>
                <c:pt idx="145">
                  <c:v>9.8582483412187614</c:v>
                </c:pt>
                <c:pt idx="146">
                  <c:v>11.410768948920721</c:v>
                </c:pt>
                <c:pt idx="147">
                  <c:v>9.7451339594495785</c:v>
                </c:pt>
                <c:pt idx="148">
                  <c:v>7.0722506484868779</c:v>
                </c:pt>
                <c:pt idx="149">
                  <c:v>9.2974263611929189</c:v>
                </c:pt>
                <c:pt idx="150">
                  <c:v>9.3040468165964523</c:v>
                </c:pt>
                <c:pt idx="151">
                  <c:v>7.7981865420778052</c:v>
                </c:pt>
                <c:pt idx="152">
                  <c:v>8.2752651501198695</c:v>
                </c:pt>
                <c:pt idx="153">
                  <c:v>8.7143054032422018</c:v>
                </c:pt>
                <c:pt idx="154">
                  <c:v>7.9205735810855025</c:v>
                </c:pt>
                <c:pt idx="155">
                  <c:v>9.6201939199628903</c:v>
                </c:pt>
                <c:pt idx="156">
                  <c:v>10.017989117938102</c:v>
                </c:pt>
                <c:pt idx="157">
                  <c:v>10.213567113030527</c:v>
                </c:pt>
                <c:pt idx="158">
                  <c:v>11.103614317338543</c:v>
                </c:pt>
                <c:pt idx="159">
                  <c:v>9.2168677016819469</c:v>
                </c:pt>
                <c:pt idx="160">
                  <c:v>9.3307533100541704</c:v>
                </c:pt>
                <c:pt idx="161">
                  <c:v>6.6048094533951156</c:v>
                </c:pt>
                <c:pt idx="162">
                  <c:v>8.2381152909410673</c:v>
                </c:pt>
                <c:pt idx="163">
                  <c:v>10.870399618571378</c:v>
                </c:pt>
                <c:pt idx="164">
                  <c:v>7.1576472462886969</c:v>
                </c:pt>
                <c:pt idx="165">
                  <c:v>9.9709293448001155</c:v>
                </c:pt>
                <c:pt idx="166">
                  <c:v>6.9959961319442723</c:v>
                </c:pt>
                <c:pt idx="167">
                  <c:v>8.6746044296622475</c:v>
                </c:pt>
                <c:pt idx="168">
                  <c:v>9.5442086243868118</c:v>
                </c:pt>
                <c:pt idx="169">
                  <c:v>6.1215908181457941</c:v>
                </c:pt>
                <c:pt idx="170">
                  <c:v>10.870483589256983</c:v>
                </c:pt>
                <c:pt idx="171">
                  <c:v>8.9375</c:v>
                </c:pt>
                <c:pt idx="172">
                  <c:v>9.8665686993785204</c:v>
                </c:pt>
                <c:pt idx="173">
                  <c:v>10.10481067651595</c:v>
                </c:pt>
                <c:pt idx="174">
                  <c:v>7.2993534865308112</c:v>
                </c:pt>
                <c:pt idx="175">
                  <c:v>7.152609</c:v>
                </c:pt>
                <c:pt idx="176">
                  <c:v>8.9211892535192181</c:v>
                </c:pt>
                <c:pt idx="177">
                  <c:v>6.6138404317408321</c:v>
                </c:pt>
                <c:pt idx="178">
                  <c:v>10.357910841678313</c:v>
                </c:pt>
                <c:pt idx="179">
                  <c:v>8.2512315291630749</c:v>
                </c:pt>
                <c:pt idx="180">
                  <c:v>9.6586877050187976</c:v>
                </c:pt>
                <c:pt idx="181">
                  <c:v>9.0059736965827977</c:v>
                </c:pt>
                <c:pt idx="182">
                  <c:v>8.9375</c:v>
                </c:pt>
                <c:pt idx="183">
                  <c:v>8.8063664529152046</c:v>
                </c:pt>
                <c:pt idx="184">
                  <c:v>7.5621591998259232</c:v>
                </c:pt>
                <c:pt idx="185">
                  <c:v>9.0006356936940701</c:v>
                </c:pt>
                <c:pt idx="186">
                  <c:v>8.2703361542257241</c:v>
                </c:pt>
                <c:pt idx="187">
                  <c:v>10.941518330178674</c:v>
                </c:pt>
                <c:pt idx="188">
                  <c:v>11.247541163746364</c:v>
                </c:pt>
                <c:pt idx="189">
                  <c:v>8.9975000000000005</c:v>
                </c:pt>
                <c:pt idx="190">
                  <c:v>6.8756303577131863</c:v>
                </c:pt>
                <c:pt idx="191">
                  <c:v>6.7651066223069742</c:v>
                </c:pt>
                <c:pt idx="192">
                  <c:v>8.6830269218050748</c:v>
                </c:pt>
                <c:pt idx="193">
                  <c:v>6.8456688732181545</c:v>
                </c:pt>
                <c:pt idx="194">
                  <c:v>6.3245717053322537</c:v>
                </c:pt>
                <c:pt idx="195">
                  <c:v>8.2407253765108823</c:v>
                </c:pt>
                <c:pt idx="196">
                  <c:v>9.6964044435292038</c:v>
                </c:pt>
                <c:pt idx="197">
                  <c:v>8.3582846749062814</c:v>
                </c:pt>
                <c:pt idx="198">
                  <c:v>9.5551336112305894</c:v>
                </c:pt>
                <c:pt idx="199">
                  <c:v>8.8517859409630955</c:v>
                </c:pt>
                <c:pt idx="200">
                  <c:v>8.9375</c:v>
                </c:pt>
                <c:pt idx="201">
                  <c:v>8.1323309112751243</c:v>
                </c:pt>
                <c:pt idx="202">
                  <c:v>6.4959214245847097</c:v>
                </c:pt>
                <c:pt idx="203">
                  <c:v>7.9744837859219695</c:v>
                </c:pt>
                <c:pt idx="204">
                  <c:v>10.618010872913391</c:v>
                </c:pt>
                <c:pt idx="205">
                  <c:v>10.644981753598392</c:v>
                </c:pt>
                <c:pt idx="206">
                  <c:v>10.865979271449131</c:v>
                </c:pt>
                <c:pt idx="207">
                  <c:v>9.5475265280057204</c:v>
                </c:pt>
                <c:pt idx="208">
                  <c:v>7.5814556780214515</c:v>
                </c:pt>
                <c:pt idx="209">
                  <c:v>7.9633532191269891</c:v>
                </c:pt>
                <c:pt idx="210">
                  <c:v>9.5258067175412826</c:v>
                </c:pt>
                <c:pt idx="211">
                  <c:v>7.4589303753672755</c:v>
                </c:pt>
                <c:pt idx="212">
                  <c:v>10.28837769607623</c:v>
                </c:pt>
                <c:pt idx="213">
                  <c:v>7.851924070376981</c:v>
                </c:pt>
                <c:pt idx="214">
                  <c:v>6.5216035020579994</c:v>
                </c:pt>
                <c:pt idx="215">
                  <c:v>7.3946619335241284</c:v>
                </c:pt>
                <c:pt idx="216">
                  <c:v>6.8217220218802961</c:v>
                </c:pt>
                <c:pt idx="217" formatCode="General">
                  <c:v>8.74</c:v>
                </c:pt>
                <c:pt idx="218" formatCode="General">
                  <c:v>8.8268970000000007</c:v>
                </c:pt>
              </c:numCache>
            </c:numRef>
          </c:xVal>
          <c:yVal>
            <c:numRef>
              <c:f>'Final Template'!$K$2:$K$220</c:f>
              <c:numCache>
                <c:formatCode>General</c:formatCode>
                <c:ptCount val="2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3.1662269129287579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35.292299999999997</c:v>
                </c:pt>
                <c:pt idx="218">
                  <c:v>16.10408970976253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F-4C17-B564-7D996400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30456"/>
        <c:axId val="817443576"/>
      </c:scatterChart>
      <c:valAx>
        <c:axId val="817430456"/>
        <c:scaling>
          <c:orientation val="minMax"/>
          <c:max val="12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43576"/>
        <c:crosses val="autoZero"/>
        <c:crossBetween val="midCat"/>
      </c:valAx>
      <c:valAx>
        <c:axId val="817443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3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Template'!$I$1</c:f>
              <c:strCache>
                <c:ptCount val="1"/>
                <c:pt idx="0">
                  <c:v>Lack of Equitable Economic Opportunities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'Final Template'!$H$2:$H$220</c:f>
              <c:numCache>
                <c:formatCode>0.00</c:formatCode>
                <c:ptCount val="219"/>
                <c:pt idx="0">
                  <c:v>6.426310403353356</c:v>
                </c:pt>
                <c:pt idx="1">
                  <c:v>8.4521141581526447</c:v>
                </c:pt>
                <c:pt idx="2">
                  <c:v>8.482130466126371</c:v>
                </c:pt>
                <c:pt idx="3">
                  <c:v>9.1710248121920905</c:v>
                </c:pt>
                <c:pt idx="4">
                  <c:v>10.661523282590787</c:v>
                </c:pt>
                <c:pt idx="5">
                  <c:v>8.1838573486237429</c:v>
                </c:pt>
                <c:pt idx="6">
                  <c:v>9.4966846973768959</c:v>
                </c:pt>
                <c:pt idx="7">
                  <c:v>9.2256227898478471</c:v>
                </c:pt>
                <c:pt idx="8">
                  <c:v>8.2770445235413934</c:v>
                </c:pt>
                <c:pt idx="9">
                  <c:v>10.09707624692671</c:v>
                </c:pt>
                <c:pt idx="10">
                  <c:v>10.923752230523009</c:v>
                </c:pt>
                <c:pt idx="11">
                  <c:v>10.778884961118086</c:v>
                </c:pt>
                <c:pt idx="12">
                  <c:v>8.676162863295616</c:v>
                </c:pt>
                <c:pt idx="13">
                  <c:v>9.9030420647924995</c:v>
                </c:pt>
                <c:pt idx="14">
                  <c:v>10.01843134053366</c:v>
                </c:pt>
                <c:pt idx="15">
                  <c:v>6.9369044948229659</c:v>
                </c:pt>
                <c:pt idx="16">
                  <c:v>9.6954031640864855</c:v>
                </c:pt>
                <c:pt idx="17">
                  <c:v>8.7357458355402215</c:v>
                </c:pt>
                <c:pt idx="18">
                  <c:v>10.724801687278449</c:v>
                </c:pt>
                <c:pt idx="19">
                  <c:v>8.3728656121510969</c:v>
                </c:pt>
                <c:pt idx="20">
                  <c:v>6.7302325371216636</c:v>
                </c:pt>
                <c:pt idx="21">
                  <c:v>11.280385173048099</c:v>
                </c:pt>
                <c:pt idx="22">
                  <c:v>7.9378300353505304</c:v>
                </c:pt>
                <c:pt idx="23">
                  <c:v>7.806951106679362</c:v>
                </c:pt>
                <c:pt idx="24">
                  <c:v>8.5900415671706973</c:v>
                </c:pt>
                <c:pt idx="25">
                  <c:v>8.9204121992254368</c:v>
                </c:pt>
                <c:pt idx="26">
                  <c:v>9.2897309995375146</c:v>
                </c:pt>
                <c:pt idx="27">
                  <c:v>8.9375</c:v>
                </c:pt>
                <c:pt idx="28">
                  <c:v>10.355548755908952</c:v>
                </c:pt>
                <c:pt idx="29">
                  <c:v>8.9831522401016883</c:v>
                </c:pt>
                <c:pt idx="30">
                  <c:v>6.4981416456808523</c:v>
                </c:pt>
                <c:pt idx="31">
                  <c:v>5.3857948066559125</c:v>
                </c:pt>
                <c:pt idx="32">
                  <c:v>8.1469831202335108</c:v>
                </c:pt>
                <c:pt idx="33">
                  <c:v>6.9838951875067883</c:v>
                </c:pt>
                <c:pt idx="34">
                  <c:v>7.3101780050887495</c:v>
                </c:pt>
                <c:pt idx="35">
                  <c:v>10.825006802623422</c:v>
                </c:pt>
                <c:pt idx="36">
                  <c:v>8.9375</c:v>
                </c:pt>
                <c:pt idx="37">
                  <c:v>5.78603901240845</c:v>
                </c:pt>
                <c:pt idx="38">
                  <c:v>6.7565236679722629</c:v>
                </c:pt>
                <c:pt idx="39">
                  <c:v>10.81296</c:v>
                </c:pt>
                <c:pt idx="40">
                  <c:v>9.6171134886345229</c:v>
                </c:pt>
                <c:pt idx="41">
                  <c:v>8.8383743069421321</c:v>
                </c:pt>
                <c:pt idx="42">
                  <c:v>8.9260997477040593</c:v>
                </c:pt>
                <c:pt idx="43">
                  <c:v>6.6443611326910732</c:v>
                </c:pt>
                <c:pt idx="44">
                  <c:v>5.9617064874267607</c:v>
                </c:pt>
                <c:pt idx="45">
                  <c:v>7.9366837778228625</c:v>
                </c:pt>
                <c:pt idx="46">
                  <c:v>9.1813337066609062</c:v>
                </c:pt>
                <c:pt idx="47">
                  <c:v>7.3477959820831167</c:v>
                </c:pt>
                <c:pt idx="48">
                  <c:v>9.5785979889659476</c:v>
                </c:pt>
                <c:pt idx="49">
                  <c:v>8.7710568297470139</c:v>
                </c:pt>
                <c:pt idx="50">
                  <c:v>8.9375</c:v>
                </c:pt>
                <c:pt idx="51">
                  <c:v>10.255862045258002</c:v>
                </c:pt>
                <c:pt idx="52">
                  <c:v>9.9939730510095277</c:v>
                </c:pt>
                <c:pt idx="53">
                  <c:v>11.013208530839933</c:v>
                </c:pt>
                <c:pt idx="54">
                  <c:v>7.3651322387399354</c:v>
                </c:pt>
                <c:pt idx="55">
                  <c:v>8.8364648680348061</c:v>
                </c:pt>
                <c:pt idx="56">
                  <c:v>8.8405989384033958</c:v>
                </c:pt>
                <c:pt idx="57">
                  <c:v>8.5547008150855479</c:v>
                </c:pt>
                <c:pt idx="58">
                  <c:v>7.9100023273323821</c:v>
                </c:pt>
                <c:pt idx="59">
                  <c:v>8.2435086035360641</c:v>
                </c:pt>
                <c:pt idx="60">
                  <c:v>9.4155748400667694</c:v>
                </c:pt>
                <c:pt idx="61">
                  <c:v>6.2425726173347593</c:v>
                </c:pt>
                <c:pt idx="62">
                  <c:v>9.8033681283254275</c:v>
                </c:pt>
                <c:pt idx="63">
                  <c:v>6.2367363067432349</c:v>
                </c:pt>
                <c:pt idx="64">
                  <c:v>10.766333264572896</c:v>
                </c:pt>
                <c:pt idx="65">
                  <c:v>8.3418793704259873</c:v>
                </c:pt>
                <c:pt idx="66">
                  <c:v>10.732558111840232</c:v>
                </c:pt>
                <c:pt idx="67">
                  <c:v>10.645799548362774</c:v>
                </c:pt>
                <c:pt idx="68">
                  <c:v>8.8108830000000005</c:v>
                </c:pt>
                <c:pt idx="69">
                  <c:v>9.1663314701125316</c:v>
                </c:pt>
                <c:pt idx="70">
                  <c:v>6.2764897347606432</c:v>
                </c:pt>
                <c:pt idx="71">
                  <c:v>8.3148317281696436</c:v>
                </c:pt>
                <c:pt idx="72">
                  <c:v>10.733032905691928</c:v>
                </c:pt>
                <c:pt idx="73">
                  <c:v>7.442880242121543</c:v>
                </c:pt>
                <c:pt idx="74">
                  <c:v>10.81296</c:v>
                </c:pt>
                <c:pt idx="75">
                  <c:v>10.030079695908643</c:v>
                </c:pt>
                <c:pt idx="76">
                  <c:v>10.631896307532507</c:v>
                </c:pt>
                <c:pt idx="77">
                  <c:v>9.0683549670330503</c:v>
                </c:pt>
                <c:pt idx="78">
                  <c:v>10.37392138226428</c:v>
                </c:pt>
                <c:pt idx="79">
                  <c:v>8.0392239076320138</c:v>
                </c:pt>
                <c:pt idx="80">
                  <c:v>6.6008532371490682</c:v>
                </c:pt>
                <c:pt idx="81">
                  <c:v>6.3671128630548344</c:v>
                </c:pt>
                <c:pt idx="82">
                  <c:v>8.2384162377929329</c:v>
                </c:pt>
                <c:pt idx="83">
                  <c:v>6.5920418979197262</c:v>
                </c:pt>
                <c:pt idx="84">
                  <c:v>7.6675363869510429</c:v>
                </c:pt>
                <c:pt idx="85">
                  <c:v>10.512606388589772</c:v>
                </c:pt>
                <c:pt idx="86">
                  <c:v>9.6156188306729273</c:v>
                </c:pt>
                <c:pt idx="87">
                  <c:v>10.788119590813499</c:v>
                </c:pt>
                <c:pt idx="88">
                  <c:v>7.5291330742581897</c:v>
                </c:pt>
                <c:pt idx="89">
                  <c:v>8.2875431399136783</c:v>
                </c:pt>
                <c:pt idx="90">
                  <c:v>8.8149117504608174</c:v>
                </c:pt>
                <c:pt idx="91">
                  <c:v>8.6474631211867461</c:v>
                </c:pt>
                <c:pt idx="92">
                  <c:v>11.155880639692711</c:v>
                </c:pt>
                <c:pt idx="93">
                  <c:v>11.339121165336939</c:v>
                </c:pt>
                <c:pt idx="94">
                  <c:v>10.424584107594004</c:v>
                </c:pt>
                <c:pt idx="95">
                  <c:v>10.444726020554452</c:v>
                </c:pt>
                <c:pt idx="96">
                  <c:v>8.4742938545733608</c:v>
                </c:pt>
                <c:pt idx="97">
                  <c:v>10.771076805850692</c:v>
                </c:pt>
                <c:pt idx="98">
                  <c:v>8.089020171239385</c:v>
                </c:pt>
                <c:pt idx="99">
                  <c:v>9.2669567340011554</c:v>
                </c:pt>
                <c:pt idx="100">
                  <c:v>7.0414688567360475</c:v>
                </c:pt>
                <c:pt idx="101">
                  <c:v>7.43010954670918</c:v>
                </c:pt>
                <c:pt idx="102">
                  <c:v>8.8108830000000005</c:v>
                </c:pt>
                <c:pt idx="103">
                  <c:v>10.14482015587401</c:v>
                </c:pt>
                <c:pt idx="104">
                  <c:v>8.2661819418963507</c:v>
                </c:pt>
                <c:pt idx="105">
                  <c:v>10.470246753304886</c:v>
                </c:pt>
                <c:pt idx="106">
                  <c:v>6.9458739246289705</c:v>
                </c:pt>
                <c:pt idx="107">
                  <c:v>7.4041148296341408</c:v>
                </c:pt>
                <c:pt idx="108">
                  <c:v>9.5972809533098129</c:v>
                </c:pt>
                <c:pt idx="109">
                  <c:v>8.8740223968130216</c:v>
                </c:pt>
                <c:pt idx="110">
                  <c:v>7.2096927898941852</c:v>
                </c:pt>
                <c:pt idx="111">
                  <c:v>5.8654649433577539</c:v>
                </c:pt>
                <c:pt idx="112">
                  <c:v>8.4291336612525942</c:v>
                </c:pt>
                <c:pt idx="113">
                  <c:v>11.857685284910174</c:v>
                </c:pt>
                <c:pt idx="114">
                  <c:v>9.673774309775478</c:v>
                </c:pt>
                <c:pt idx="115">
                  <c:v>11.595435294920264</c:v>
                </c:pt>
                <c:pt idx="116">
                  <c:v>10.861765099570855</c:v>
                </c:pt>
                <c:pt idx="117">
                  <c:v>8.5607940566533003</c:v>
                </c:pt>
                <c:pt idx="118">
                  <c:v>6.0306917920610896</c:v>
                </c:pt>
                <c:pt idx="119">
                  <c:v>6.1768064063272385</c:v>
                </c:pt>
                <c:pt idx="120">
                  <c:v>9.3085392444125645</c:v>
                </c:pt>
                <c:pt idx="121">
                  <c:v>9.0380021862594813</c:v>
                </c:pt>
                <c:pt idx="122">
                  <c:v>6.6145522936503385</c:v>
                </c:pt>
                <c:pt idx="123">
                  <c:v>10.187826156249244</c:v>
                </c:pt>
                <c:pt idx="124">
                  <c:v>8.123838121224237</c:v>
                </c:pt>
                <c:pt idx="125">
                  <c:v>7.1670436312310759</c:v>
                </c:pt>
                <c:pt idx="126">
                  <c:v>9.1923808747421436</c:v>
                </c:pt>
                <c:pt idx="127">
                  <c:v>9.1806960906049788</c:v>
                </c:pt>
                <c:pt idx="128">
                  <c:v>7.9457089858952656</c:v>
                </c:pt>
                <c:pt idx="129">
                  <c:v>7.6317752042907525</c:v>
                </c:pt>
                <c:pt idx="130">
                  <c:v>11.879278010916344</c:v>
                </c:pt>
                <c:pt idx="131">
                  <c:v>8.2702987768108525</c:v>
                </c:pt>
                <c:pt idx="132">
                  <c:v>8.9217060595549533</c:v>
                </c:pt>
                <c:pt idx="133">
                  <c:v>8.0724251383678887</c:v>
                </c:pt>
                <c:pt idx="134">
                  <c:v>6.2449186212637153</c:v>
                </c:pt>
                <c:pt idx="135">
                  <c:v>7.2500254323090578</c:v>
                </c:pt>
                <c:pt idx="136">
                  <c:v>8.7070226687084222</c:v>
                </c:pt>
                <c:pt idx="137">
                  <c:v>9.1747720996289228</c:v>
                </c:pt>
                <c:pt idx="138">
                  <c:v>6.5295918894868272</c:v>
                </c:pt>
                <c:pt idx="139">
                  <c:v>10.864134476003079</c:v>
                </c:pt>
                <c:pt idx="140">
                  <c:v>8.8108830000000005</c:v>
                </c:pt>
                <c:pt idx="141">
                  <c:v>10.514353735121269</c:v>
                </c:pt>
                <c:pt idx="142">
                  <c:v>7.5737231285985649</c:v>
                </c:pt>
                <c:pt idx="143">
                  <c:v>7.152609</c:v>
                </c:pt>
                <c:pt idx="144">
                  <c:v>7.8062561286171963</c:v>
                </c:pt>
                <c:pt idx="145">
                  <c:v>9.8582483412187614</c:v>
                </c:pt>
                <c:pt idx="146">
                  <c:v>11.410768948920721</c:v>
                </c:pt>
                <c:pt idx="147">
                  <c:v>9.7451339594495785</c:v>
                </c:pt>
                <c:pt idx="148">
                  <c:v>7.0722506484868779</c:v>
                </c:pt>
                <c:pt idx="149">
                  <c:v>9.2974263611929189</c:v>
                </c:pt>
                <c:pt idx="150">
                  <c:v>9.3040468165964523</c:v>
                </c:pt>
                <c:pt idx="151">
                  <c:v>7.7981865420778052</c:v>
                </c:pt>
                <c:pt idx="152">
                  <c:v>8.2752651501198695</c:v>
                </c:pt>
                <c:pt idx="153">
                  <c:v>8.7143054032422018</c:v>
                </c:pt>
                <c:pt idx="154">
                  <c:v>7.9205735810855025</c:v>
                </c:pt>
                <c:pt idx="155">
                  <c:v>9.6201939199628903</c:v>
                </c:pt>
                <c:pt idx="156">
                  <c:v>10.017989117938102</c:v>
                </c:pt>
                <c:pt idx="157">
                  <c:v>10.213567113030527</c:v>
                </c:pt>
                <c:pt idx="158">
                  <c:v>11.103614317338543</c:v>
                </c:pt>
                <c:pt idx="159">
                  <c:v>9.2168677016819469</c:v>
                </c:pt>
                <c:pt idx="160">
                  <c:v>9.3307533100541704</c:v>
                </c:pt>
                <c:pt idx="161">
                  <c:v>6.6048094533951156</c:v>
                </c:pt>
                <c:pt idx="162">
                  <c:v>8.2381152909410673</c:v>
                </c:pt>
                <c:pt idx="163">
                  <c:v>10.870399618571378</c:v>
                </c:pt>
                <c:pt idx="164">
                  <c:v>7.1576472462886969</c:v>
                </c:pt>
                <c:pt idx="165">
                  <c:v>9.9709293448001155</c:v>
                </c:pt>
                <c:pt idx="166">
                  <c:v>6.9959961319442723</c:v>
                </c:pt>
                <c:pt idx="167">
                  <c:v>8.6746044296622475</c:v>
                </c:pt>
                <c:pt idx="168">
                  <c:v>9.5442086243868118</c:v>
                </c:pt>
                <c:pt idx="169">
                  <c:v>6.1215908181457941</c:v>
                </c:pt>
                <c:pt idx="170">
                  <c:v>10.870483589256983</c:v>
                </c:pt>
                <c:pt idx="171">
                  <c:v>8.9375</c:v>
                </c:pt>
                <c:pt idx="172">
                  <c:v>9.8665686993785204</c:v>
                </c:pt>
                <c:pt idx="173">
                  <c:v>10.10481067651595</c:v>
                </c:pt>
                <c:pt idx="174">
                  <c:v>7.2993534865308112</c:v>
                </c:pt>
                <c:pt idx="175">
                  <c:v>7.152609</c:v>
                </c:pt>
                <c:pt idx="176">
                  <c:v>8.9211892535192181</c:v>
                </c:pt>
                <c:pt idx="177">
                  <c:v>6.6138404317408321</c:v>
                </c:pt>
                <c:pt idx="178">
                  <c:v>10.357910841678313</c:v>
                </c:pt>
                <c:pt idx="179">
                  <c:v>8.2512315291630749</c:v>
                </c:pt>
                <c:pt idx="180">
                  <c:v>9.6586877050187976</c:v>
                </c:pt>
                <c:pt idx="181">
                  <c:v>9.0059736965827977</c:v>
                </c:pt>
                <c:pt idx="182">
                  <c:v>8.9375</c:v>
                </c:pt>
                <c:pt idx="183">
                  <c:v>8.8063664529152046</c:v>
                </c:pt>
                <c:pt idx="184">
                  <c:v>7.5621591998259232</c:v>
                </c:pt>
                <c:pt idx="185">
                  <c:v>9.0006356936940701</c:v>
                </c:pt>
                <c:pt idx="186">
                  <c:v>8.2703361542257241</c:v>
                </c:pt>
                <c:pt idx="187">
                  <c:v>10.941518330178674</c:v>
                </c:pt>
                <c:pt idx="188">
                  <c:v>11.247541163746364</c:v>
                </c:pt>
                <c:pt idx="189">
                  <c:v>8.9975000000000005</c:v>
                </c:pt>
                <c:pt idx="190">
                  <c:v>6.8756303577131863</c:v>
                </c:pt>
                <c:pt idx="191">
                  <c:v>6.7651066223069742</c:v>
                </c:pt>
                <c:pt idx="192">
                  <c:v>8.6830269218050748</c:v>
                </c:pt>
                <c:pt idx="193">
                  <c:v>6.8456688732181545</c:v>
                </c:pt>
                <c:pt idx="194">
                  <c:v>6.3245717053322537</c:v>
                </c:pt>
                <c:pt idx="195">
                  <c:v>8.2407253765108823</c:v>
                </c:pt>
                <c:pt idx="196">
                  <c:v>9.6964044435292038</c:v>
                </c:pt>
                <c:pt idx="197">
                  <c:v>8.3582846749062814</c:v>
                </c:pt>
                <c:pt idx="198">
                  <c:v>9.5551336112305894</c:v>
                </c:pt>
                <c:pt idx="199">
                  <c:v>8.8517859409630955</c:v>
                </c:pt>
                <c:pt idx="200">
                  <c:v>8.9375</c:v>
                </c:pt>
                <c:pt idx="201">
                  <c:v>8.1323309112751243</c:v>
                </c:pt>
                <c:pt idx="202">
                  <c:v>6.4959214245847097</c:v>
                </c:pt>
                <c:pt idx="203">
                  <c:v>7.9744837859219695</c:v>
                </c:pt>
                <c:pt idx="204">
                  <c:v>10.618010872913391</c:v>
                </c:pt>
                <c:pt idx="205">
                  <c:v>10.644981753598392</c:v>
                </c:pt>
                <c:pt idx="206">
                  <c:v>10.865979271449131</c:v>
                </c:pt>
                <c:pt idx="207">
                  <c:v>9.5475265280057204</c:v>
                </c:pt>
                <c:pt idx="208">
                  <c:v>7.5814556780214515</c:v>
                </c:pt>
                <c:pt idx="209">
                  <c:v>7.9633532191269891</c:v>
                </c:pt>
                <c:pt idx="210">
                  <c:v>9.5258067175412826</c:v>
                </c:pt>
                <c:pt idx="211">
                  <c:v>7.4589303753672755</c:v>
                </c:pt>
                <c:pt idx="212">
                  <c:v>10.28837769607623</c:v>
                </c:pt>
                <c:pt idx="213">
                  <c:v>7.851924070376981</c:v>
                </c:pt>
                <c:pt idx="214">
                  <c:v>6.5216035020579994</c:v>
                </c:pt>
                <c:pt idx="215">
                  <c:v>7.3946619335241284</c:v>
                </c:pt>
                <c:pt idx="216">
                  <c:v>6.8217220218802961</c:v>
                </c:pt>
                <c:pt idx="217" formatCode="General">
                  <c:v>8.74</c:v>
                </c:pt>
                <c:pt idx="218" formatCode="General">
                  <c:v>8.8268970000000007</c:v>
                </c:pt>
              </c:numCache>
            </c:numRef>
          </c:xVal>
          <c:yVal>
            <c:numRef>
              <c:f>'Final Template'!$I$2:$I$220</c:f>
              <c:numCache>
                <c:formatCode>General</c:formatCode>
                <c:ptCount val="219"/>
                <c:pt idx="0">
                  <c:v>25.895224274406331</c:v>
                </c:pt>
                <c:pt idx="1">
                  <c:v>9.2348284960422156</c:v>
                </c:pt>
                <c:pt idx="2">
                  <c:v>5.5408970976253338</c:v>
                </c:pt>
                <c:pt idx="3">
                  <c:v>31.554327176781012</c:v>
                </c:pt>
                <c:pt idx="4">
                  <c:v>16.411609498680736</c:v>
                </c:pt>
                <c:pt idx="5">
                  <c:v>45.382585751978901</c:v>
                </c:pt>
                <c:pt idx="6">
                  <c:v>56.116094986807397</c:v>
                </c:pt>
                <c:pt idx="7">
                  <c:v>45.382585751978901</c:v>
                </c:pt>
                <c:pt idx="8">
                  <c:v>18.205804749340366</c:v>
                </c:pt>
                <c:pt idx="9">
                  <c:v>56.116094986807397</c:v>
                </c:pt>
                <c:pt idx="10">
                  <c:v>24.274406332453836</c:v>
                </c:pt>
                <c:pt idx="11">
                  <c:v>13.192612137203167</c:v>
                </c:pt>
                <c:pt idx="12">
                  <c:v>16.622691292875992</c:v>
                </c:pt>
                <c:pt idx="13">
                  <c:v>56.116094986807397</c:v>
                </c:pt>
                <c:pt idx="14">
                  <c:v>26.506992084432714</c:v>
                </c:pt>
                <c:pt idx="15">
                  <c:v>17.414248021108182</c:v>
                </c:pt>
                <c:pt idx="16">
                  <c:v>56.116094986807397</c:v>
                </c:pt>
                <c:pt idx="17">
                  <c:v>3.1662269129287579</c:v>
                </c:pt>
                <c:pt idx="18">
                  <c:v>6.8601583113456499</c:v>
                </c:pt>
                <c:pt idx="19">
                  <c:v>73.350923482849595</c:v>
                </c:pt>
                <c:pt idx="20">
                  <c:v>58.839050131926115</c:v>
                </c:pt>
                <c:pt idx="21">
                  <c:v>31.662269129287601</c:v>
                </c:pt>
                <c:pt idx="22">
                  <c:v>35.092348284960416</c:v>
                </c:pt>
                <c:pt idx="23">
                  <c:v>53.562005277044847</c:v>
                </c:pt>
                <c:pt idx="24">
                  <c:v>21.899736147757249</c:v>
                </c:pt>
                <c:pt idx="25">
                  <c:v>92.348284960422163</c:v>
                </c:pt>
                <c:pt idx="26">
                  <c:v>68.073878627968327</c:v>
                </c:pt>
                <c:pt idx="27">
                  <c:v>56.116094986807397</c:v>
                </c:pt>
                <c:pt idx="28">
                  <c:v>31.554327176781012</c:v>
                </c:pt>
                <c:pt idx="29">
                  <c:v>31.398416886543533</c:v>
                </c:pt>
                <c:pt idx="30">
                  <c:v>25.8575197889182</c:v>
                </c:pt>
                <c:pt idx="31">
                  <c:v>36.147757255936682</c:v>
                </c:pt>
                <c:pt idx="32">
                  <c:v>57.255936675461747</c:v>
                </c:pt>
                <c:pt idx="33">
                  <c:v>31.554327176781012</c:v>
                </c:pt>
                <c:pt idx="34">
                  <c:v>55.4089709762533</c:v>
                </c:pt>
                <c:pt idx="35">
                  <c:v>22.427440633245382</c:v>
                </c:pt>
                <c:pt idx="36">
                  <c:v>56.116094986807397</c:v>
                </c:pt>
                <c:pt idx="37">
                  <c:v>81.002638522427446</c:v>
                </c:pt>
                <c:pt idx="38">
                  <c:v>46.965699208443269</c:v>
                </c:pt>
                <c:pt idx="39">
                  <c:v>16.411609498680736</c:v>
                </c:pt>
                <c:pt idx="40">
                  <c:v>58.575197889182064</c:v>
                </c:pt>
                <c:pt idx="41">
                  <c:v>44.063324538258584</c:v>
                </c:pt>
                <c:pt idx="42">
                  <c:v>67.546174142480226</c:v>
                </c:pt>
                <c:pt idx="43">
                  <c:v>51.451187335092349</c:v>
                </c:pt>
                <c:pt idx="44">
                  <c:v>43.799472295514519</c:v>
                </c:pt>
                <c:pt idx="45">
                  <c:v>61.741424802110814</c:v>
                </c:pt>
                <c:pt idx="46">
                  <c:v>59.894459102902388</c:v>
                </c:pt>
                <c:pt idx="47">
                  <c:v>42.744063324538267</c:v>
                </c:pt>
                <c:pt idx="48">
                  <c:v>17.678100263852251</c:v>
                </c:pt>
                <c:pt idx="49">
                  <c:v>56.116094986807397</c:v>
                </c:pt>
                <c:pt idx="50">
                  <c:v>56.116094986807397</c:v>
                </c:pt>
                <c:pt idx="51">
                  <c:v>26.649076517150398</c:v>
                </c:pt>
                <c:pt idx="52">
                  <c:v>1.0554089709762495</c:v>
                </c:pt>
                <c:pt idx="53">
                  <c:v>7.9155672823219003</c:v>
                </c:pt>
                <c:pt idx="54">
                  <c:v>49.07651715039578</c:v>
                </c:pt>
                <c:pt idx="55">
                  <c:v>56.116094986807397</c:v>
                </c:pt>
                <c:pt idx="56">
                  <c:v>51.187335092348285</c:v>
                </c:pt>
                <c:pt idx="57">
                  <c:v>55.4089709762533</c:v>
                </c:pt>
                <c:pt idx="58">
                  <c:v>16.622691292875992</c:v>
                </c:pt>
                <c:pt idx="59">
                  <c:v>40.369393139841684</c:v>
                </c:pt>
                <c:pt idx="60">
                  <c:v>48.58984168865436</c:v>
                </c:pt>
                <c:pt idx="61">
                  <c:v>48.58984168865436</c:v>
                </c:pt>
                <c:pt idx="62">
                  <c:v>24.010554089709768</c:v>
                </c:pt>
                <c:pt idx="63">
                  <c:v>20.316622691292885</c:v>
                </c:pt>
                <c:pt idx="64">
                  <c:v>16.411609498680736</c:v>
                </c:pt>
                <c:pt idx="65">
                  <c:v>28.759894459102895</c:v>
                </c:pt>
                <c:pt idx="66">
                  <c:v>3.430079155672825</c:v>
                </c:pt>
                <c:pt idx="67">
                  <c:v>17.941952506596298</c:v>
                </c:pt>
                <c:pt idx="68">
                  <c:v>31.554327176781012</c:v>
                </c:pt>
                <c:pt idx="69">
                  <c:v>44.063324538258584</c:v>
                </c:pt>
                <c:pt idx="70">
                  <c:v>57.519788918205791</c:v>
                </c:pt>
                <c:pt idx="71">
                  <c:v>34.300791556728235</c:v>
                </c:pt>
                <c:pt idx="72">
                  <c:v>15.567282321899734</c:v>
                </c:pt>
                <c:pt idx="73">
                  <c:v>44.063324538258584</c:v>
                </c:pt>
                <c:pt idx="74">
                  <c:v>16.411609498680736</c:v>
                </c:pt>
                <c:pt idx="75">
                  <c:v>27.176781002638517</c:v>
                </c:pt>
                <c:pt idx="76">
                  <c:v>16.411609498680736</c:v>
                </c:pt>
                <c:pt idx="77">
                  <c:v>56.116094986807397</c:v>
                </c:pt>
                <c:pt idx="78">
                  <c:v>31.554327176781012</c:v>
                </c:pt>
                <c:pt idx="79">
                  <c:v>61.213720316622698</c:v>
                </c:pt>
                <c:pt idx="80">
                  <c:v>21.635883905013202</c:v>
                </c:pt>
                <c:pt idx="81">
                  <c:v>66.490765171503966</c:v>
                </c:pt>
                <c:pt idx="82">
                  <c:v>50.13192612137204</c:v>
                </c:pt>
                <c:pt idx="83">
                  <c:v>40.633245382585748</c:v>
                </c:pt>
                <c:pt idx="84">
                  <c:v>64.907651715039577</c:v>
                </c:pt>
                <c:pt idx="85">
                  <c:v>31.554327176781012</c:v>
                </c:pt>
                <c:pt idx="86">
                  <c:v>14.248021108179415</c:v>
                </c:pt>
                <c:pt idx="87">
                  <c:v>0.2638522427440671</c:v>
                </c:pt>
                <c:pt idx="88">
                  <c:v>25.593667546174153</c:v>
                </c:pt>
                <c:pt idx="89">
                  <c:v>36.939313984168862</c:v>
                </c:pt>
                <c:pt idx="90">
                  <c:v>35.092348284960416</c:v>
                </c:pt>
                <c:pt idx="91">
                  <c:v>10.554089709762533</c:v>
                </c:pt>
                <c:pt idx="92">
                  <c:v>16.886543535620049</c:v>
                </c:pt>
                <c:pt idx="93">
                  <c:v>16.411609498680736</c:v>
                </c:pt>
                <c:pt idx="94">
                  <c:v>41.952506596306065</c:v>
                </c:pt>
                <c:pt idx="95">
                  <c:v>24.274406332453836</c:v>
                </c:pt>
                <c:pt idx="96">
                  <c:v>52.770448548812666</c:v>
                </c:pt>
                <c:pt idx="97">
                  <c:v>17.414248021108182</c:v>
                </c:pt>
                <c:pt idx="98">
                  <c:v>21.635883905013202</c:v>
                </c:pt>
                <c:pt idx="99">
                  <c:v>2.6385224274406331</c:v>
                </c:pt>
                <c:pt idx="100">
                  <c:v>60.686015831134569</c:v>
                </c:pt>
                <c:pt idx="101">
                  <c:v>30.343007915567284</c:v>
                </c:pt>
                <c:pt idx="102">
                  <c:v>31.554327176781012</c:v>
                </c:pt>
                <c:pt idx="103">
                  <c:v>16.094986807387869</c:v>
                </c:pt>
                <c:pt idx="104">
                  <c:v>3.1662269129287579</c:v>
                </c:pt>
                <c:pt idx="105">
                  <c:v>26.506992084432714</c:v>
                </c:pt>
                <c:pt idx="106">
                  <c:v>9.2348284960422156</c:v>
                </c:pt>
                <c:pt idx="107">
                  <c:v>28.759894459102895</c:v>
                </c:pt>
                <c:pt idx="108">
                  <c:v>25.329815303430088</c:v>
                </c:pt>
                <c:pt idx="109">
                  <c:v>16.622691292875992</c:v>
                </c:pt>
                <c:pt idx="110">
                  <c:v>75.725593667546192</c:v>
                </c:pt>
                <c:pt idx="111">
                  <c:v>20.316622691292885</c:v>
                </c:pt>
                <c:pt idx="112">
                  <c:v>26.506992084432714</c:v>
                </c:pt>
                <c:pt idx="113">
                  <c:v>16.411609498680736</c:v>
                </c:pt>
                <c:pt idx="114">
                  <c:v>32.189973614775738</c:v>
                </c:pt>
                <c:pt idx="115">
                  <c:v>15.039577836411608</c:v>
                </c:pt>
                <c:pt idx="116">
                  <c:v>31.554327176781012</c:v>
                </c:pt>
                <c:pt idx="117">
                  <c:v>26.649076517150398</c:v>
                </c:pt>
                <c:pt idx="118">
                  <c:v>45.382585751978901</c:v>
                </c:pt>
                <c:pt idx="119">
                  <c:v>54.353562005277048</c:v>
                </c:pt>
                <c:pt idx="120">
                  <c:v>54.881266490765171</c:v>
                </c:pt>
                <c:pt idx="121">
                  <c:v>34.036939313984163</c:v>
                </c:pt>
                <c:pt idx="122">
                  <c:v>19.788918205804752</c:v>
                </c:pt>
                <c:pt idx="123">
                  <c:v>26.506992084432714</c:v>
                </c:pt>
                <c:pt idx="124">
                  <c:v>31.554327176781012</c:v>
                </c:pt>
                <c:pt idx="125">
                  <c:v>18.205804749340366</c:v>
                </c:pt>
                <c:pt idx="126">
                  <c:v>27.176781002638517</c:v>
                </c:pt>
                <c:pt idx="127">
                  <c:v>59.894459102902388</c:v>
                </c:pt>
                <c:pt idx="128">
                  <c:v>38.522427440633251</c:v>
                </c:pt>
                <c:pt idx="129">
                  <c:v>3.9577836411609502</c:v>
                </c:pt>
                <c:pt idx="130">
                  <c:v>16.411609498680736</c:v>
                </c:pt>
                <c:pt idx="131">
                  <c:v>17.150395778364118</c:v>
                </c:pt>
                <c:pt idx="132">
                  <c:v>16.886543535620049</c:v>
                </c:pt>
                <c:pt idx="133">
                  <c:v>40.105540897097633</c:v>
                </c:pt>
                <c:pt idx="134">
                  <c:v>53.034300791556731</c:v>
                </c:pt>
                <c:pt idx="135">
                  <c:v>33.245382585751983</c:v>
                </c:pt>
                <c:pt idx="136">
                  <c:v>93.667546174142473</c:v>
                </c:pt>
                <c:pt idx="137">
                  <c:v>31.554327176781012</c:v>
                </c:pt>
                <c:pt idx="138">
                  <c:v>19.261213720316618</c:v>
                </c:pt>
                <c:pt idx="139">
                  <c:v>8.1794195250659669</c:v>
                </c:pt>
                <c:pt idx="140">
                  <c:v>31.554327176781012</c:v>
                </c:pt>
                <c:pt idx="141">
                  <c:v>31.554327176781012</c:v>
                </c:pt>
                <c:pt idx="142">
                  <c:v>55.672823218997372</c:v>
                </c:pt>
                <c:pt idx="143">
                  <c:v>22.427440633245382</c:v>
                </c:pt>
                <c:pt idx="144">
                  <c:v>46.174142480211081</c:v>
                </c:pt>
                <c:pt idx="145">
                  <c:v>31.554327176781012</c:v>
                </c:pt>
                <c:pt idx="146">
                  <c:v>3.430079155672825</c:v>
                </c:pt>
                <c:pt idx="147">
                  <c:v>26.506992084432714</c:v>
                </c:pt>
                <c:pt idx="148">
                  <c:v>13.720316622691293</c:v>
                </c:pt>
                <c:pt idx="149">
                  <c:v>31.554327176781012</c:v>
                </c:pt>
                <c:pt idx="150">
                  <c:v>67.282321899736147</c:v>
                </c:pt>
                <c:pt idx="151">
                  <c:v>43.007915567282318</c:v>
                </c:pt>
                <c:pt idx="152">
                  <c:v>59.366754617414252</c:v>
                </c:pt>
                <c:pt idx="153">
                  <c:v>49.604221635883903</c:v>
                </c:pt>
                <c:pt idx="154">
                  <c:v>38.522427440633251</c:v>
                </c:pt>
                <c:pt idx="155">
                  <c:v>17.414248021108182</c:v>
                </c:pt>
                <c:pt idx="156">
                  <c:v>26.649076517150398</c:v>
                </c:pt>
                <c:pt idx="157">
                  <c:v>56.116094986807397</c:v>
                </c:pt>
                <c:pt idx="158">
                  <c:v>26.506992084432714</c:v>
                </c:pt>
                <c:pt idx="159">
                  <c:v>5.2770448548812663</c:v>
                </c:pt>
                <c:pt idx="160">
                  <c:v>32.189973614775738</c:v>
                </c:pt>
                <c:pt idx="161">
                  <c:v>65.699208443271758</c:v>
                </c:pt>
                <c:pt idx="162">
                  <c:v>43.535620052770454</c:v>
                </c:pt>
                <c:pt idx="163">
                  <c:v>16.411609498680736</c:v>
                </c:pt>
                <c:pt idx="164">
                  <c:v>13.984168865435359</c:v>
                </c:pt>
                <c:pt idx="165">
                  <c:v>26.506992084432714</c:v>
                </c:pt>
                <c:pt idx="166">
                  <c:v>39.050131926121367</c:v>
                </c:pt>
                <c:pt idx="167">
                  <c:v>9.4986807387862839</c:v>
                </c:pt>
                <c:pt idx="168">
                  <c:v>56.200527704485481</c:v>
                </c:pt>
                <c:pt idx="169">
                  <c:v>22.427440633245382</c:v>
                </c:pt>
                <c:pt idx="170">
                  <c:v>31.554327176781012</c:v>
                </c:pt>
                <c:pt idx="171">
                  <c:v>56.116094986807397</c:v>
                </c:pt>
                <c:pt idx="172">
                  <c:v>1.5831134564643838</c:v>
                </c:pt>
                <c:pt idx="173">
                  <c:v>0.52770448548812476</c:v>
                </c:pt>
                <c:pt idx="174">
                  <c:v>30.343007915567284</c:v>
                </c:pt>
                <c:pt idx="175">
                  <c:v>48.58984168865436</c:v>
                </c:pt>
                <c:pt idx="176">
                  <c:v>100</c:v>
                </c:pt>
                <c:pt idx="177">
                  <c:v>54.881266490765171</c:v>
                </c:pt>
                <c:pt idx="178">
                  <c:v>27.70448548812665</c:v>
                </c:pt>
                <c:pt idx="179">
                  <c:v>36.147757255936682</c:v>
                </c:pt>
                <c:pt idx="180">
                  <c:v>56.116094986807397</c:v>
                </c:pt>
                <c:pt idx="181">
                  <c:v>45.118733509234829</c:v>
                </c:pt>
                <c:pt idx="182">
                  <c:v>56.116094986807397</c:v>
                </c:pt>
                <c:pt idx="183">
                  <c:v>56.116094986807397</c:v>
                </c:pt>
                <c:pt idx="184">
                  <c:v>26.121372031662265</c:v>
                </c:pt>
                <c:pt idx="185">
                  <c:v>84.69656992084434</c:v>
                </c:pt>
                <c:pt idx="186">
                  <c:v>68.601583113456471</c:v>
                </c:pt>
                <c:pt idx="187">
                  <c:v>4.4854881266490745</c:v>
                </c:pt>
                <c:pt idx="188">
                  <c:v>18.469656992084431</c:v>
                </c:pt>
                <c:pt idx="189">
                  <c:v>27.176781002638517</c:v>
                </c:pt>
                <c:pt idx="190">
                  <c:v>22.427440633245382</c:v>
                </c:pt>
                <c:pt idx="191">
                  <c:v>32.453825857519782</c:v>
                </c:pt>
                <c:pt idx="192">
                  <c:v>32.453825857519782</c:v>
                </c:pt>
                <c:pt idx="193">
                  <c:v>12.664907651715044</c:v>
                </c:pt>
                <c:pt idx="194">
                  <c:v>46.174142480211081</c:v>
                </c:pt>
                <c:pt idx="195">
                  <c:v>31.662269129287601</c:v>
                </c:pt>
                <c:pt idx="196">
                  <c:v>39.050131926121367</c:v>
                </c:pt>
                <c:pt idx="197">
                  <c:v>27.176781002638517</c:v>
                </c:pt>
                <c:pt idx="198">
                  <c:v>41.42480211081795</c:v>
                </c:pt>
                <c:pt idx="199">
                  <c:v>40.369393139841684</c:v>
                </c:pt>
                <c:pt idx="200">
                  <c:v>56.116094986807397</c:v>
                </c:pt>
                <c:pt idx="201">
                  <c:v>35.883905013192617</c:v>
                </c:pt>
                <c:pt idx="202">
                  <c:v>40.897097625329813</c:v>
                </c:pt>
                <c:pt idx="203">
                  <c:v>0</c:v>
                </c:pt>
                <c:pt idx="204">
                  <c:v>26.506992084432714</c:v>
                </c:pt>
                <c:pt idx="205">
                  <c:v>22.691292875989451</c:v>
                </c:pt>
                <c:pt idx="206">
                  <c:v>40.897097625329813</c:v>
                </c:pt>
                <c:pt idx="207">
                  <c:v>42.744063324538267</c:v>
                </c:pt>
                <c:pt idx="208">
                  <c:v>25.8575197889182</c:v>
                </c:pt>
                <c:pt idx="209">
                  <c:v>31.134564643799468</c:v>
                </c:pt>
                <c:pt idx="210">
                  <c:v>56.464379947229546</c:v>
                </c:pt>
                <c:pt idx="211">
                  <c:v>24.538258575197883</c:v>
                </c:pt>
                <c:pt idx="212">
                  <c:v>56.116094986807397</c:v>
                </c:pt>
                <c:pt idx="213">
                  <c:v>23.482849604221634</c:v>
                </c:pt>
                <c:pt idx="214">
                  <c:v>29.551451187335097</c:v>
                </c:pt>
                <c:pt idx="215">
                  <c:v>83.377308707124016</c:v>
                </c:pt>
                <c:pt idx="216">
                  <c:v>46.701846965699218</c:v>
                </c:pt>
                <c:pt idx="217">
                  <c:v>35.292299999999997</c:v>
                </c:pt>
                <c:pt idx="218">
                  <c:v>16.10408970976253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4-4A8A-BAF4-A21969C1D9C2}"/>
            </c:ext>
          </c:extLst>
        </c:ser>
        <c:ser>
          <c:idx val="1"/>
          <c:order val="1"/>
          <c:tx>
            <c:strRef>
              <c:f>'Final Template'!$J$1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Template'!$H$2:$H$220</c:f>
              <c:numCache>
                <c:formatCode>0.00</c:formatCode>
                <c:ptCount val="219"/>
                <c:pt idx="0">
                  <c:v>6.426310403353356</c:v>
                </c:pt>
                <c:pt idx="1">
                  <c:v>8.4521141581526447</c:v>
                </c:pt>
                <c:pt idx="2">
                  <c:v>8.482130466126371</c:v>
                </c:pt>
                <c:pt idx="3">
                  <c:v>9.1710248121920905</c:v>
                </c:pt>
                <c:pt idx="4">
                  <c:v>10.661523282590787</c:v>
                </c:pt>
                <c:pt idx="5">
                  <c:v>8.1838573486237429</c:v>
                </c:pt>
                <c:pt idx="6">
                  <c:v>9.4966846973768959</c:v>
                </c:pt>
                <c:pt idx="7">
                  <c:v>9.2256227898478471</c:v>
                </c:pt>
                <c:pt idx="8">
                  <c:v>8.2770445235413934</c:v>
                </c:pt>
                <c:pt idx="9">
                  <c:v>10.09707624692671</c:v>
                </c:pt>
                <c:pt idx="10">
                  <c:v>10.923752230523009</c:v>
                </c:pt>
                <c:pt idx="11">
                  <c:v>10.778884961118086</c:v>
                </c:pt>
                <c:pt idx="12">
                  <c:v>8.676162863295616</c:v>
                </c:pt>
                <c:pt idx="13">
                  <c:v>9.9030420647924995</c:v>
                </c:pt>
                <c:pt idx="14">
                  <c:v>10.01843134053366</c:v>
                </c:pt>
                <c:pt idx="15">
                  <c:v>6.9369044948229659</c:v>
                </c:pt>
                <c:pt idx="16">
                  <c:v>9.6954031640864855</c:v>
                </c:pt>
                <c:pt idx="17">
                  <c:v>8.7357458355402215</c:v>
                </c:pt>
                <c:pt idx="18">
                  <c:v>10.724801687278449</c:v>
                </c:pt>
                <c:pt idx="19">
                  <c:v>8.3728656121510969</c:v>
                </c:pt>
                <c:pt idx="20">
                  <c:v>6.7302325371216636</c:v>
                </c:pt>
                <c:pt idx="21">
                  <c:v>11.280385173048099</c:v>
                </c:pt>
                <c:pt idx="22">
                  <c:v>7.9378300353505304</c:v>
                </c:pt>
                <c:pt idx="23">
                  <c:v>7.806951106679362</c:v>
                </c:pt>
                <c:pt idx="24">
                  <c:v>8.5900415671706973</c:v>
                </c:pt>
                <c:pt idx="25">
                  <c:v>8.9204121992254368</c:v>
                </c:pt>
                <c:pt idx="26">
                  <c:v>9.2897309995375146</c:v>
                </c:pt>
                <c:pt idx="27">
                  <c:v>8.9375</c:v>
                </c:pt>
                <c:pt idx="28">
                  <c:v>10.355548755908952</c:v>
                </c:pt>
                <c:pt idx="29">
                  <c:v>8.9831522401016883</c:v>
                </c:pt>
                <c:pt idx="30">
                  <c:v>6.4981416456808523</c:v>
                </c:pt>
                <c:pt idx="31">
                  <c:v>5.3857948066559125</c:v>
                </c:pt>
                <c:pt idx="32">
                  <c:v>8.1469831202335108</c:v>
                </c:pt>
                <c:pt idx="33">
                  <c:v>6.9838951875067883</c:v>
                </c:pt>
                <c:pt idx="34">
                  <c:v>7.3101780050887495</c:v>
                </c:pt>
                <c:pt idx="35">
                  <c:v>10.825006802623422</c:v>
                </c:pt>
                <c:pt idx="36">
                  <c:v>8.9375</c:v>
                </c:pt>
                <c:pt idx="37">
                  <c:v>5.78603901240845</c:v>
                </c:pt>
                <c:pt idx="38">
                  <c:v>6.7565236679722629</c:v>
                </c:pt>
                <c:pt idx="39">
                  <c:v>10.81296</c:v>
                </c:pt>
                <c:pt idx="40">
                  <c:v>9.6171134886345229</c:v>
                </c:pt>
                <c:pt idx="41">
                  <c:v>8.8383743069421321</c:v>
                </c:pt>
                <c:pt idx="42">
                  <c:v>8.9260997477040593</c:v>
                </c:pt>
                <c:pt idx="43">
                  <c:v>6.6443611326910732</c:v>
                </c:pt>
                <c:pt idx="44">
                  <c:v>5.9617064874267607</c:v>
                </c:pt>
                <c:pt idx="45">
                  <c:v>7.9366837778228625</c:v>
                </c:pt>
                <c:pt idx="46">
                  <c:v>9.1813337066609062</c:v>
                </c:pt>
                <c:pt idx="47">
                  <c:v>7.3477959820831167</c:v>
                </c:pt>
                <c:pt idx="48">
                  <c:v>9.5785979889659476</c:v>
                </c:pt>
                <c:pt idx="49">
                  <c:v>8.7710568297470139</c:v>
                </c:pt>
                <c:pt idx="50">
                  <c:v>8.9375</c:v>
                </c:pt>
                <c:pt idx="51">
                  <c:v>10.255862045258002</c:v>
                </c:pt>
                <c:pt idx="52">
                  <c:v>9.9939730510095277</c:v>
                </c:pt>
                <c:pt idx="53">
                  <c:v>11.013208530839933</c:v>
                </c:pt>
                <c:pt idx="54">
                  <c:v>7.3651322387399354</c:v>
                </c:pt>
                <c:pt idx="55">
                  <c:v>8.8364648680348061</c:v>
                </c:pt>
                <c:pt idx="56">
                  <c:v>8.8405989384033958</c:v>
                </c:pt>
                <c:pt idx="57">
                  <c:v>8.5547008150855479</c:v>
                </c:pt>
                <c:pt idx="58">
                  <c:v>7.9100023273323821</c:v>
                </c:pt>
                <c:pt idx="59">
                  <c:v>8.2435086035360641</c:v>
                </c:pt>
                <c:pt idx="60">
                  <c:v>9.4155748400667694</c:v>
                </c:pt>
                <c:pt idx="61">
                  <c:v>6.2425726173347593</c:v>
                </c:pt>
                <c:pt idx="62">
                  <c:v>9.8033681283254275</c:v>
                </c:pt>
                <c:pt idx="63">
                  <c:v>6.2367363067432349</c:v>
                </c:pt>
                <c:pt idx="64">
                  <c:v>10.766333264572896</c:v>
                </c:pt>
                <c:pt idx="65">
                  <c:v>8.3418793704259873</c:v>
                </c:pt>
                <c:pt idx="66">
                  <c:v>10.732558111840232</c:v>
                </c:pt>
                <c:pt idx="67">
                  <c:v>10.645799548362774</c:v>
                </c:pt>
                <c:pt idx="68">
                  <c:v>8.8108830000000005</c:v>
                </c:pt>
                <c:pt idx="69">
                  <c:v>9.1663314701125316</c:v>
                </c:pt>
                <c:pt idx="70">
                  <c:v>6.2764897347606432</c:v>
                </c:pt>
                <c:pt idx="71">
                  <c:v>8.3148317281696436</c:v>
                </c:pt>
                <c:pt idx="72">
                  <c:v>10.733032905691928</c:v>
                </c:pt>
                <c:pt idx="73">
                  <c:v>7.442880242121543</c:v>
                </c:pt>
                <c:pt idx="74">
                  <c:v>10.81296</c:v>
                </c:pt>
                <c:pt idx="75">
                  <c:v>10.030079695908643</c:v>
                </c:pt>
                <c:pt idx="76">
                  <c:v>10.631896307532507</c:v>
                </c:pt>
                <c:pt idx="77">
                  <c:v>9.0683549670330503</c:v>
                </c:pt>
                <c:pt idx="78">
                  <c:v>10.37392138226428</c:v>
                </c:pt>
                <c:pt idx="79">
                  <c:v>8.0392239076320138</c:v>
                </c:pt>
                <c:pt idx="80">
                  <c:v>6.6008532371490682</c:v>
                </c:pt>
                <c:pt idx="81">
                  <c:v>6.3671128630548344</c:v>
                </c:pt>
                <c:pt idx="82">
                  <c:v>8.2384162377929329</c:v>
                </c:pt>
                <c:pt idx="83">
                  <c:v>6.5920418979197262</c:v>
                </c:pt>
                <c:pt idx="84">
                  <c:v>7.6675363869510429</c:v>
                </c:pt>
                <c:pt idx="85">
                  <c:v>10.512606388589772</c:v>
                </c:pt>
                <c:pt idx="86">
                  <c:v>9.6156188306729273</c:v>
                </c:pt>
                <c:pt idx="87">
                  <c:v>10.788119590813499</c:v>
                </c:pt>
                <c:pt idx="88">
                  <c:v>7.5291330742581897</c:v>
                </c:pt>
                <c:pt idx="89">
                  <c:v>8.2875431399136783</c:v>
                </c:pt>
                <c:pt idx="90">
                  <c:v>8.8149117504608174</c:v>
                </c:pt>
                <c:pt idx="91">
                  <c:v>8.6474631211867461</c:v>
                </c:pt>
                <c:pt idx="92">
                  <c:v>11.155880639692711</c:v>
                </c:pt>
                <c:pt idx="93">
                  <c:v>11.339121165336939</c:v>
                </c:pt>
                <c:pt idx="94">
                  <c:v>10.424584107594004</c:v>
                </c:pt>
                <c:pt idx="95">
                  <c:v>10.444726020554452</c:v>
                </c:pt>
                <c:pt idx="96">
                  <c:v>8.4742938545733608</c:v>
                </c:pt>
                <c:pt idx="97">
                  <c:v>10.771076805850692</c:v>
                </c:pt>
                <c:pt idx="98">
                  <c:v>8.089020171239385</c:v>
                </c:pt>
                <c:pt idx="99">
                  <c:v>9.2669567340011554</c:v>
                </c:pt>
                <c:pt idx="100">
                  <c:v>7.0414688567360475</c:v>
                </c:pt>
                <c:pt idx="101">
                  <c:v>7.43010954670918</c:v>
                </c:pt>
                <c:pt idx="102">
                  <c:v>8.8108830000000005</c:v>
                </c:pt>
                <c:pt idx="103">
                  <c:v>10.14482015587401</c:v>
                </c:pt>
                <c:pt idx="104">
                  <c:v>8.2661819418963507</c:v>
                </c:pt>
                <c:pt idx="105">
                  <c:v>10.470246753304886</c:v>
                </c:pt>
                <c:pt idx="106">
                  <c:v>6.9458739246289705</c:v>
                </c:pt>
                <c:pt idx="107">
                  <c:v>7.4041148296341408</c:v>
                </c:pt>
                <c:pt idx="108">
                  <c:v>9.5972809533098129</c:v>
                </c:pt>
                <c:pt idx="109">
                  <c:v>8.8740223968130216</c:v>
                </c:pt>
                <c:pt idx="110">
                  <c:v>7.2096927898941852</c:v>
                </c:pt>
                <c:pt idx="111">
                  <c:v>5.8654649433577539</c:v>
                </c:pt>
                <c:pt idx="112">
                  <c:v>8.4291336612525942</c:v>
                </c:pt>
                <c:pt idx="113">
                  <c:v>11.857685284910174</c:v>
                </c:pt>
                <c:pt idx="114">
                  <c:v>9.673774309775478</c:v>
                </c:pt>
                <c:pt idx="115">
                  <c:v>11.595435294920264</c:v>
                </c:pt>
                <c:pt idx="116">
                  <c:v>10.861765099570855</c:v>
                </c:pt>
                <c:pt idx="117">
                  <c:v>8.5607940566533003</c:v>
                </c:pt>
                <c:pt idx="118">
                  <c:v>6.0306917920610896</c:v>
                </c:pt>
                <c:pt idx="119">
                  <c:v>6.1768064063272385</c:v>
                </c:pt>
                <c:pt idx="120">
                  <c:v>9.3085392444125645</c:v>
                </c:pt>
                <c:pt idx="121">
                  <c:v>9.0380021862594813</c:v>
                </c:pt>
                <c:pt idx="122">
                  <c:v>6.6145522936503385</c:v>
                </c:pt>
                <c:pt idx="123">
                  <c:v>10.187826156249244</c:v>
                </c:pt>
                <c:pt idx="124">
                  <c:v>8.123838121224237</c:v>
                </c:pt>
                <c:pt idx="125">
                  <c:v>7.1670436312310759</c:v>
                </c:pt>
                <c:pt idx="126">
                  <c:v>9.1923808747421436</c:v>
                </c:pt>
                <c:pt idx="127">
                  <c:v>9.1806960906049788</c:v>
                </c:pt>
                <c:pt idx="128">
                  <c:v>7.9457089858952656</c:v>
                </c:pt>
                <c:pt idx="129">
                  <c:v>7.6317752042907525</c:v>
                </c:pt>
                <c:pt idx="130">
                  <c:v>11.879278010916344</c:v>
                </c:pt>
                <c:pt idx="131">
                  <c:v>8.2702987768108525</c:v>
                </c:pt>
                <c:pt idx="132">
                  <c:v>8.9217060595549533</c:v>
                </c:pt>
                <c:pt idx="133">
                  <c:v>8.0724251383678887</c:v>
                </c:pt>
                <c:pt idx="134">
                  <c:v>6.2449186212637153</c:v>
                </c:pt>
                <c:pt idx="135">
                  <c:v>7.2500254323090578</c:v>
                </c:pt>
                <c:pt idx="136">
                  <c:v>8.7070226687084222</c:v>
                </c:pt>
                <c:pt idx="137">
                  <c:v>9.1747720996289228</c:v>
                </c:pt>
                <c:pt idx="138">
                  <c:v>6.5295918894868272</c:v>
                </c:pt>
                <c:pt idx="139">
                  <c:v>10.864134476003079</c:v>
                </c:pt>
                <c:pt idx="140">
                  <c:v>8.8108830000000005</c:v>
                </c:pt>
                <c:pt idx="141">
                  <c:v>10.514353735121269</c:v>
                </c:pt>
                <c:pt idx="142">
                  <c:v>7.5737231285985649</c:v>
                </c:pt>
                <c:pt idx="143">
                  <c:v>7.152609</c:v>
                </c:pt>
                <c:pt idx="144">
                  <c:v>7.8062561286171963</c:v>
                </c:pt>
                <c:pt idx="145">
                  <c:v>9.8582483412187614</c:v>
                </c:pt>
                <c:pt idx="146">
                  <c:v>11.410768948920721</c:v>
                </c:pt>
                <c:pt idx="147">
                  <c:v>9.7451339594495785</c:v>
                </c:pt>
                <c:pt idx="148">
                  <c:v>7.0722506484868779</c:v>
                </c:pt>
                <c:pt idx="149">
                  <c:v>9.2974263611929189</c:v>
                </c:pt>
                <c:pt idx="150">
                  <c:v>9.3040468165964523</c:v>
                </c:pt>
                <c:pt idx="151">
                  <c:v>7.7981865420778052</c:v>
                </c:pt>
                <c:pt idx="152">
                  <c:v>8.2752651501198695</c:v>
                </c:pt>
                <c:pt idx="153">
                  <c:v>8.7143054032422018</c:v>
                </c:pt>
                <c:pt idx="154">
                  <c:v>7.9205735810855025</c:v>
                </c:pt>
                <c:pt idx="155">
                  <c:v>9.6201939199628903</c:v>
                </c:pt>
                <c:pt idx="156">
                  <c:v>10.017989117938102</c:v>
                </c:pt>
                <c:pt idx="157">
                  <c:v>10.213567113030527</c:v>
                </c:pt>
                <c:pt idx="158">
                  <c:v>11.103614317338543</c:v>
                </c:pt>
                <c:pt idx="159">
                  <c:v>9.2168677016819469</c:v>
                </c:pt>
                <c:pt idx="160">
                  <c:v>9.3307533100541704</c:v>
                </c:pt>
                <c:pt idx="161">
                  <c:v>6.6048094533951156</c:v>
                </c:pt>
                <c:pt idx="162">
                  <c:v>8.2381152909410673</c:v>
                </c:pt>
                <c:pt idx="163">
                  <c:v>10.870399618571378</c:v>
                </c:pt>
                <c:pt idx="164">
                  <c:v>7.1576472462886969</c:v>
                </c:pt>
                <c:pt idx="165">
                  <c:v>9.9709293448001155</c:v>
                </c:pt>
                <c:pt idx="166">
                  <c:v>6.9959961319442723</c:v>
                </c:pt>
                <c:pt idx="167">
                  <c:v>8.6746044296622475</c:v>
                </c:pt>
                <c:pt idx="168">
                  <c:v>9.5442086243868118</c:v>
                </c:pt>
                <c:pt idx="169">
                  <c:v>6.1215908181457941</c:v>
                </c:pt>
                <c:pt idx="170">
                  <c:v>10.870483589256983</c:v>
                </c:pt>
                <c:pt idx="171">
                  <c:v>8.9375</c:v>
                </c:pt>
                <c:pt idx="172">
                  <c:v>9.8665686993785204</c:v>
                </c:pt>
                <c:pt idx="173">
                  <c:v>10.10481067651595</c:v>
                </c:pt>
                <c:pt idx="174">
                  <c:v>7.2993534865308112</c:v>
                </c:pt>
                <c:pt idx="175">
                  <c:v>7.152609</c:v>
                </c:pt>
                <c:pt idx="176">
                  <c:v>8.9211892535192181</c:v>
                </c:pt>
                <c:pt idx="177">
                  <c:v>6.6138404317408321</c:v>
                </c:pt>
                <c:pt idx="178">
                  <c:v>10.357910841678313</c:v>
                </c:pt>
                <c:pt idx="179">
                  <c:v>8.2512315291630749</c:v>
                </c:pt>
                <c:pt idx="180">
                  <c:v>9.6586877050187976</c:v>
                </c:pt>
                <c:pt idx="181">
                  <c:v>9.0059736965827977</c:v>
                </c:pt>
                <c:pt idx="182">
                  <c:v>8.9375</c:v>
                </c:pt>
                <c:pt idx="183">
                  <c:v>8.8063664529152046</c:v>
                </c:pt>
                <c:pt idx="184">
                  <c:v>7.5621591998259232</c:v>
                </c:pt>
                <c:pt idx="185">
                  <c:v>9.0006356936940701</c:v>
                </c:pt>
                <c:pt idx="186">
                  <c:v>8.2703361542257241</c:v>
                </c:pt>
                <c:pt idx="187">
                  <c:v>10.941518330178674</c:v>
                </c:pt>
                <c:pt idx="188">
                  <c:v>11.247541163746364</c:v>
                </c:pt>
                <c:pt idx="189">
                  <c:v>8.9975000000000005</c:v>
                </c:pt>
                <c:pt idx="190">
                  <c:v>6.8756303577131863</c:v>
                </c:pt>
                <c:pt idx="191">
                  <c:v>6.7651066223069742</c:v>
                </c:pt>
                <c:pt idx="192">
                  <c:v>8.6830269218050748</c:v>
                </c:pt>
                <c:pt idx="193">
                  <c:v>6.8456688732181545</c:v>
                </c:pt>
                <c:pt idx="194">
                  <c:v>6.3245717053322537</c:v>
                </c:pt>
                <c:pt idx="195">
                  <c:v>8.2407253765108823</c:v>
                </c:pt>
                <c:pt idx="196">
                  <c:v>9.6964044435292038</c:v>
                </c:pt>
                <c:pt idx="197">
                  <c:v>8.3582846749062814</c:v>
                </c:pt>
                <c:pt idx="198">
                  <c:v>9.5551336112305894</c:v>
                </c:pt>
                <c:pt idx="199">
                  <c:v>8.8517859409630955</c:v>
                </c:pt>
                <c:pt idx="200">
                  <c:v>8.9375</c:v>
                </c:pt>
                <c:pt idx="201">
                  <c:v>8.1323309112751243</c:v>
                </c:pt>
                <c:pt idx="202">
                  <c:v>6.4959214245847097</c:v>
                </c:pt>
                <c:pt idx="203">
                  <c:v>7.9744837859219695</c:v>
                </c:pt>
                <c:pt idx="204">
                  <c:v>10.618010872913391</c:v>
                </c:pt>
                <c:pt idx="205">
                  <c:v>10.644981753598392</c:v>
                </c:pt>
                <c:pt idx="206">
                  <c:v>10.865979271449131</c:v>
                </c:pt>
                <c:pt idx="207">
                  <c:v>9.5475265280057204</c:v>
                </c:pt>
                <c:pt idx="208">
                  <c:v>7.5814556780214515</c:v>
                </c:pt>
                <c:pt idx="209">
                  <c:v>7.9633532191269891</c:v>
                </c:pt>
                <c:pt idx="210">
                  <c:v>9.5258067175412826</c:v>
                </c:pt>
                <c:pt idx="211">
                  <c:v>7.4589303753672755</c:v>
                </c:pt>
                <c:pt idx="212">
                  <c:v>10.28837769607623</c:v>
                </c:pt>
                <c:pt idx="213">
                  <c:v>7.851924070376981</c:v>
                </c:pt>
                <c:pt idx="214">
                  <c:v>6.5216035020579994</c:v>
                </c:pt>
                <c:pt idx="215">
                  <c:v>7.3946619335241284</c:v>
                </c:pt>
                <c:pt idx="216">
                  <c:v>6.8217220218802961</c:v>
                </c:pt>
                <c:pt idx="217" formatCode="General">
                  <c:v>8.74</c:v>
                </c:pt>
                <c:pt idx="218" formatCode="General">
                  <c:v>8.8268970000000007</c:v>
                </c:pt>
              </c:numCache>
            </c:numRef>
          </c:xVal>
          <c:yVal>
            <c:numRef>
              <c:f>'Final Template'!$J$2:$J$220</c:f>
              <c:numCache>
                <c:formatCode>General</c:formatCode>
                <c:ptCount val="219"/>
                <c:pt idx="0">
                  <c:v>44.051497919284401</c:v>
                </c:pt>
                <c:pt idx="1">
                  <c:v>34.150463139324202</c:v>
                </c:pt>
                <c:pt idx="2">
                  <c:v>34.010994771412491</c:v>
                </c:pt>
                <c:pt idx="3">
                  <c:v>30.885188789441148</c:v>
                </c:pt>
                <c:pt idx="4">
                  <c:v>24.678664722876704</c:v>
                </c:pt>
                <c:pt idx="5">
                  <c:v>35.408149576835697</c:v>
                </c:pt>
                <c:pt idx="6">
                  <c:v>29.461064649813828</c:v>
                </c:pt>
                <c:pt idx="7">
                  <c:v>30.643929615541815</c:v>
                </c:pt>
                <c:pt idx="8">
                  <c:v>34.968999297885212</c:v>
                </c:pt>
                <c:pt idx="9">
                  <c:v>26.933233616357835</c:v>
                </c:pt>
                <c:pt idx="10">
                  <c:v>23.672974944054008</c:v>
                </c:pt>
                <c:pt idx="11">
                  <c:v>24.225246669936098</c:v>
                </c:pt>
                <c:pt idx="12">
                  <c:v>33.115799688216505</c:v>
                </c:pt>
                <c:pt idx="13">
                  <c:v>27.7359051013742</c:v>
                </c:pt>
                <c:pt idx="14">
                  <c:v>27.25689518603123</c:v>
                </c:pt>
                <c:pt idx="15">
                  <c:v>41.482253948417323</c:v>
                </c:pt>
                <c:pt idx="16">
                  <c:v>28.610063369217215</c:v>
                </c:pt>
                <c:pt idx="17">
                  <c:v>32.843163995705495</c:v>
                </c:pt>
                <c:pt idx="18">
                  <c:v>24.43352784865538</c:v>
                </c:pt>
                <c:pt idx="19">
                  <c:v>34.519922235627433</c:v>
                </c:pt>
                <c:pt idx="20">
                  <c:v>42.517872853100648</c:v>
                </c:pt>
                <c:pt idx="21">
                  <c:v>22.348608379568272</c:v>
                </c:pt>
                <c:pt idx="22">
                  <c:v>36.578572478515504</c:v>
                </c:pt>
                <c:pt idx="23">
                  <c:v>37.207407612918999</c:v>
                </c:pt>
                <c:pt idx="24">
                  <c:v>33.511757934945869</c:v>
                </c:pt>
                <c:pt idx="25">
                  <c:v>32.005132543213904</c:v>
                </c:pt>
                <c:pt idx="26">
                  <c:v>30.361918389582094</c:v>
                </c:pt>
                <c:pt idx="27">
                  <c:v>31.92812731241407</c:v>
                </c:pt>
                <c:pt idx="28">
                  <c:v>25.885781977626824</c:v>
                </c:pt>
                <c:pt idx="29">
                  <c:v>31.722854264196691</c:v>
                </c:pt>
                <c:pt idx="30">
                  <c:v>43.688000754533057</c:v>
                </c:pt>
                <c:pt idx="31">
                  <c:v>49.361970681410313</c:v>
                </c:pt>
                <c:pt idx="32">
                  <c:v>35.582566624329857</c:v>
                </c:pt>
                <c:pt idx="33">
                  <c:v>41.247715662999198</c:v>
                </c:pt>
                <c:pt idx="34">
                  <c:v>39.629785648528546</c:v>
                </c:pt>
                <c:pt idx="35">
                  <c:v>24.048527197968799</c:v>
                </c:pt>
                <c:pt idx="36">
                  <c:v>31.92812731241407</c:v>
                </c:pt>
                <c:pt idx="37">
                  <c:v>47.312425956174089</c:v>
                </c:pt>
                <c:pt idx="38">
                  <c:v>42.38577754244001</c:v>
                </c:pt>
                <c:pt idx="39">
                  <c:v>24.094605302810578</c:v>
                </c:pt>
                <c:pt idx="40">
                  <c:v>28.943672953917002</c:v>
                </c:pt>
                <c:pt idx="41">
                  <c:v>32.376115496755183</c:v>
                </c:pt>
                <c:pt idx="42">
                  <c:v>31.979491627855126</c:v>
                </c:pt>
                <c:pt idx="43">
                  <c:v>42.949988928968757</c:v>
                </c:pt>
                <c:pt idx="44">
                  <c:v>46.414755976101823</c:v>
                </c:pt>
                <c:pt idx="45">
                  <c:v>36.584061684713603</c:v>
                </c:pt>
                <c:pt idx="46">
                  <c:v>30.839559658483235</c:v>
                </c:pt>
                <c:pt idx="47">
                  <c:v>39.444528419532055</c:v>
                </c:pt>
                <c:pt idx="48">
                  <c:v>29.10859168282715</c:v>
                </c:pt>
                <c:pt idx="49">
                  <c:v>32.682101629866587</c:v>
                </c:pt>
                <c:pt idx="50">
                  <c:v>31.92812731241407</c:v>
                </c:pt>
                <c:pt idx="51">
                  <c:v>26.286780497440862</c:v>
                </c:pt>
                <c:pt idx="52">
                  <c:v>27.358019061593723</c:v>
                </c:pt>
                <c:pt idx="53">
                  <c:v>23.336056749965817</c:v>
                </c:pt>
                <c:pt idx="54">
                  <c:v>39.359247003242174</c:v>
                </c:pt>
                <c:pt idx="55">
                  <c:v>32.384775297583211</c:v>
                </c:pt>
                <c:pt idx="56">
                  <c:v>32.366027650964128</c:v>
                </c:pt>
                <c:pt idx="57">
                  <c:v>33.674881617325937</c:v>
                </c:pt>
                <c:pt idx="58">
                  <c:v>36.711926032325024</c:v>
                </c:pt>
                <c:pt idx="59">
                  <c:v>35.126767962770742</c:v>
                </c:pt>
                <c:pt idx="60">
                  <c:v>29.812378976222679</c:v>
                </c:pt>
                <c:pt idx="61">
                  <c:v>44.983805735279802</c:v>
                </c:pt>
                <c:pt idx="62">
                  <c:v>28.153589836791667</c:v>
                </c:pt>
                <c:pt idx="63">
                  <c:v>45.013474261997473</c:v>
                </c:pt>
                <c:pt idx="64">
                  <c:v>24.273483202464977</c:v>
                </c:pt>
                <c:pt idx="65">
                  <c:v>34.664863425614307</c:v>
                </c:pt>
                <c:pt idx="66">
                  <c:v>24.403586963316194</c:v>
                </c:pt>
                <c:pt idx="67">
                  <c:v>24.739818533458532</c:v>
                </c:pt>
                <c:pt idx="68">
                  <c:v>32.500905230347364</c:v>
                </c:pt>
                <c:pt idx="69">
                  <c:v>30.905974080255003</c:v>
                </c:pt>
                <c:pt idx="70">
                  <c:v>44.811452993096502</c:v>
                </c:pt>
                <c:pt idx="71">
                  <c:v>34.79160056754327</c:v>
                </c:pt>
                <c:pt idx="72">
                  <c:v>24.401754952861971</c:v>
                </c:pt>
                <c:pt idx="73">
                  <c:v>38.977532320333559</c:v>
                </c:pt>
                <c:pt idx="74">
                  <c:v>24.094605302810578</c:v>
                </c:pt>
                <c:pt idx="75">
                  <c:v>27.208812147640188</c:v>
                </c:pt>
                <c:pt idx="76">
                  <c:v>24.793971724361413</c:v>
                </c:pt>
                <c:pt idx="77">
                  <c:v>31.341536391301148</c:v>
                </c:pt>
                <c:pt idx="78">
                  <c:v>25.812287677276476</c:v>
                </c:pt>
                <c:pt idx="79">
                  <c:v>36.094323107619722</c:v>
                </c:pt>
                <c:pt idx="80">
                  <c:v>43.169303462980579</c:v>
                </c:pt>
                <c:pt idx="81">
                  <c:v>44.351494802598765</c:v>
                </c:pt>
                <c:pt idx="82">
                  <c:v>35.150751655237997</c:v>
                </c:pt>
                <c:pt idx="83">
                  <c:v>43.213749489519614</c:v>
                </c:pt>
                <c:pt idx="84">
                  <c:v>37.881736590359694</c:v>
                </c:pt>
                <c:pt idx="85">
                  <c:v>25.261674284358477</c:v>
                </c:pt>
                <c:pt idx="86">
                  <c:v>28.950063145044602</c:v>
                </c:pt>
                <c:pt idx="87">
                  <c:v>24.189796958799064</c:v>
                </c:pt>
                <c:pt idx="88">
                  <c:v>38.555529686001442</c:v>
                </c:pt>
                <c:pt idx="89">
                  <c:v>34.919672201587638</c:v>
                </c:pt>
                <c:pt idx="90">
                  <c:v>32.482603051572468</c:v>
                </c:pt>
                <c:pt idx="91">
                  <c:v>33.247505263078317</c:v>
                </c:pt>
                <c:pt idx="92">
                  <c:v>22.805243113360625</c:v>
                </c:pt>
                <c:pt idx="93">
                  <c:v>22.135325050519679</c:v>
                </c:pt>
                <c:pt idx="94">
                  <c:v>25.610292145896551</c:v>
                </c:pt>
                <c:pt idx="95">
                  <c:v>25.530257129383976</c:v>
                </c:pt>
                <c:pt idx="96">
                  <c:v>34.047381922813621</c:v>
                </c:pt>
                <c:pt idx="97">
                  <c:v>24.255246414787745</c:v>
                </c:pt>
                <c:pt idx="98">
                  <c:v>35.857460832813118</c:v>
                </c:pt>
                <c:pt idx="99">
                  <c:v>30.46194396270759</c:v>
                </c:pt>
                <c:pt idx="100">
                  <c:v>40.960854851357489</c:v>
                </c:pt>
                <c:pt idx="101">
                  <c:v>39.040146937945806</c:v>
                </c:pt>
                <c:pt idx="102">
                  <c:v>32.500905230347364</c:v>
                </c:pt>
                <c:pt idx="103">
                  <c:v>26.737865475698161</c:v>
                </c:pt>
                <c:pt idx="104">
                  <c:v>35.020068302376387</c:v>
                </c:pt>
                <c:pt idx="105">
                  <c:v>25.429071899638927</c:v>
                </c:pt>
                <c:pt idx="106">
                  <c:v>41.437458302028581</c:v>
                </c:pt>
                <c:pt idx="107">
                  <c:v>39.167702501198399</c:v>
                </c:pt>
                <c:pt idx="108">
                  <c:v>29.028528214057495</c:v>
                </c:pt>
                <c:pt idx="109">
                  <c:v>32.214651526824944</c:v>
                </c:pt>
                <c:pt idx="110">
                  <c:v>40.125988407595877</c:v>
                </c:pt>
                <c:pt idx="111">
                  <c:v>46.906349448875325</c:v>
                </c:pt>
                <c:pt idx="112">
                  <c:v>34.257414964771023</c:v>
                </c:pt>
                <c:pt idx="113">
                  <c:v>20.312031966239616</c:v>
                </c:pt>
                <c:pt idx="114">
                  <c:v>28.702011089911682</c:v>
                </c:pt>
                <c:pt idx="115">
                  <c:v>21.220682965527612</c:v>
                </c:pt>
                <c:pt idx="116">
                  <c:v>23.908280335798015</c:v>
                </c:pt>
                <c:pt idx="117">
                  <c:v>33.646730537674884</c:v>
                </c:pt>
                <c:pt idx="118">
                  <c:v>46.062740380923017</c:v>
                </c:pt>
                <c:pt idx="119">
                  <c:v>45.318301238477858</c:v>
                </c:pt>
                <c:pt idx="120">
                  <c:v>30.279443699815108</c:v>
                </c:pt>
                <c:pt idx="121">
                  <c:v>31.477108599058823</c:v>
                </c:pt>
                <c:pt idx="122">
                  <c:v>43.100222695249961</c:v>
                </c:pt>
                <c:pt idx="123">
                  <c:v>26.562613572630752</c:v>
                </c:pt>
                <c:pt idx="124">
                  <c:v>35.692227867034369</c:v>
                </c:pt>
                <c:pt idx="125">
                  <c:v>40.3371670606805</c:v>
                </c:pt>
                <c:pt idx="126">
                  <c:v>30.790701927460599</c:v>
                </c:pt>
                <c:pt idx="127">
                  <c:v>30.842380846242968</c:v>
                </c:pt>
                <c:pt idx="128">
                  <c:v>36.540850551392282</c:v>
                </c:pt>
                <c:pt idx="129">
                  <c:v>38.055427030702056</c:v>
                </c:pt>
                <c:pt idx="130">
                  <c:v>20.238443202416285</c:v>
                </c:pt>
                <c:pt idx="131">
                  <c:v>35.00070973745715</c:v>
                </c:pt>
                <c:pt idx="132">
                  <c:v>31.999298590233181</c:v>
                </c:pt>
                <c:pt idx="133">
                  <c:v>35.936325945381299</c:v>
                </c:pt>
                <c:pt idx="134">
                  <c:v>44.971880852646322</c:v>
                </c:pt>
                <c:pt idx="135">
                  <c:v>39.926591834260066</c:v>
                </c:pt>
                <c:pt idx="136">
                  <c:v>32.974458854964844</c:v>
                </c:pt>
                <c:pt idx="137">
                  <c:v>30.868598506033635</c:v>
                </c:pt>
                <c:pt idx="138">
                  <c:v>43.529038533130397</c:v>
                </c:pt>
                <c:pt idx="139">
                  <c:v>23.899258409384569</c:v>
                </c:pt>
                <c:pt idx="140">
                  <c:v>32.500905230347364</c:v>
                </c:pt>
                <c:pt idx="141">
                  <c:v>25.254783876181421</c:v>
                </c:pt>
                <c:pt idx="142">
                  <c:v>38.33799037542898</c:v>
                </c:pt>
                <c:pt idx="143">
                  <c:v>40.408716124953635</c:v>
                </c:pt>
                <c:pt idx="144">
                  <c:v>37.210757828340448</c:v>
                </c:pt>
                <c:pt idx="145">
                  <c:v>27.923167446243916</c:v>
                </c:pt>
                <c:pt idx="146">
                  <c:v>21.877015435466138</c:v>
                </c:pt>
                <c:pt idx="147">
                  <c:v>28.399283162002064</c:v>
                </c:pt>
                <c:pt idx="148">
                  <c:v>40.807715714818961</c:v>
                </c:pt>
                <c:pt idx="149">
                  <c:v>30.328159559461959</c:v>
                </c:pt>
                <c:pt idx="150">
                  <c:v>30.29913225321631</c:v>
                </c:pt>
                <c:pt idx="151">
                  <c:v>37.249666537672695</c:v>
                </c:pt>
                <c:pt idx="152">
                  <c:v>34.977362573524871</c:v>
                </c:pt>
                <c:pt idx="153">
                  <c:v>32.941145372830221</c:v>
                </c:pt>
                <c:pt idx="154">
                  <c:v>36.661244805870261</c:v>
                </c:pt>
                <c:pt idx="155">
                  <c:v>28.930505509796028</c:v>
                </c:pt>
                <c:pt idx="156">
                  <c:v>27.258721616061191</c:v>
                </c:pt>
                <c:pt idx="157">
                  <c:v>26.45804923570698</c:v>
                </c:pt>
                <c:pt idx="158">
                  <c:v>22.998766925275326</c:v>
                </c:pt>
                <c:pt idx="159">
                  <c:v>30.682550029489892</c:v>
                </c:pt>
                <c:pt idx="160">
                  <c:v>30.182188625508839</c:v>
                </c:pt>
                <c:pt idx="161">
                  <c:v>43.149350812438364</c:v>
                </c:pt>
                <c:pt idx="162">
                  <c:v>35.152169255648218</c:v>
                </c:pt>
                <c:pt idx="163">
                  <c:v>23.875413084094106</c:v>
                </c:pt>
                <c:pt idx="164">
                  <c:v>40.383738423844832</c:v>
                </c:pt>
                <c:pt idx="165">
                  <c:v>27.453495857333607</c:v>
                </c:pt>
                <c:pt idx="166">
                  <c:v>41.18737659796431</c:v>
                </c:pt>
                <c:pt idx="167">
                  <c:v>33.122945103271533</c:v>
                </c:pt>
                <c:pt idx="168">
                  <c:v>29.256283419152346</c:v>
                </c:pt>
                <c:pt idx="169">
                  <c:v>45.599421761366187</c:v>
                </c:pt>
                <c:pt idx="170">
                  <c:v>23.87509359351316</c:v>
                </c:pt>
                <c:pt idx="171">
                  <c:v>31.92812731241407</c:v>
                </c:pt>
                <c:pt idx="172">
                  <c:v>27.888328569839018</c:v>
                </c:pt>
                <c:pt idx="173">
                  <c:v>26.901526682478575</c:v>
                </c:pt>
                <c:pt idx="174">
                  <c:v>39.683144611837953</c:v>
                </c:pt>
                <c:pt idx="175">
                  <c:v>40.408716124953635</c:v>
                </c:pt>
                <c:pt idx="176">
                  <c:v>32.00162877972371</c:v>
                </c:pt>
                <c:pt idx="177">
                  <c:v>43.103811831903229</c:v>
                </c:pt>
                <c:pt idx="178">
                  <c:v>25.87632595878128</c:v>
                </c:pt>
                <c:pt idx="179">
                  <c:v>35.090408493855143</c:v>
                </c:pt>
                <c:pt idx="180">
                  <c:v>28.766245179375044</c:v>
                </c:pt>
                <c:pt idx="181">
                  <c:v>31.620488936589886</c:v>
                </c:pt>
                <c:pt idx="182">
                  <c:v>31.92812731241407</c:v>
                </c:pt>
                <c:pt idx="183">
                  <c:v>32.521429405945518</c:v>
                </c:pt>
                <c:pt idx="184">
                  <c:v>38.394365307340763</c:v>
                </c:pt>
                <c:pt idx="185">
                  <c:v>31.64441747349521</c:v>
                </c:pt>
                <c:pt idx="186">
                  <c:v>35.000533999153873</c:v>
                </c:pt>
                <c:pt idx="187">
                  <c:v>23.605812230129356</c:v>
                </c:pt>
                <c:pt idx="188">
                  <c:v>22.468470108608599</c:v>
                </c:pt>
                <c:pt idx="189">
                  <c:v>31.658478046709483</c:v>
                </c:pt>
                <c:pt idx="190">
                  <c:v>41.788615582353657</c:v>
                </c:pt>
                <c:pt idx="191">
                  <c:v>42.342675354125255</c:v>
                </c:pt>
                <c:pt idx="192">
                  <c:v>33.084336723002409</c:v>
                </c:pt>
                <c:pt idx="193">
                  <c:v>41.93863192191457</c:v>
                </c:pt>
                <c:pt idx="194">
                  <c:v>44.567309979337409</c:v>
                </c:pt>
                <c:pt idx="195">
                  <c:v>35.139875350696173</c:v>
                </c:pt>
                <c:pt idx="196">
                  <c:v>28.605810806326215</c:v>
                </c:pt>
                <c:pt idx="197">
                  <c:v>34.588092483937352</c:v>
                </c:pt>
                <c:pt idx="198">
                  <c:v>29.209319030934733</c:v>
                </c:pt>
                <c:pt idx="199">
                  <c:v>32.315322343042077</c:v>
                </c:pt>
                <c:pt idx="200">
                  <c:v>31.92812731241407</c:v>
                </c:pt>
                <c:pt idx="201">
                  <c:v>35.651972522899428</c:v>
                </c:pt>
                <c:pt idx="202">
                  <c:v>43.699227098513724</c:v>
                </c:pt>
                <c:pt idx="203">
                  <c:v>36.403217645032875</c:v>
                </c:pt>
                <c:pt idx="204">
                  <c:v>24.848130218275493</c:v>
                </c:pt>
                <c:pt idx="205">
                  <c:v>24.743001776432795</c:v>
                </c:pt>
                <c:pt idx="206">
                  <c:v>23.892235463969602</c:v>
                </c:pt>
                <c:pt idx="207">
                  <c:v>29.242015980449025</c:v>
                </c:pt>
                <c:pt idx="208">
                  <c:v>38.300309978127459</c:v>
                </c:pt>
                <c:pt idx="209">
                  <c:v>36.456431722886407</c:v>
                </c:pt>
                <c:pt idx="210">
                  <c:v>29.335484004116395</c:v>
                </c:pt>
                <c:pt idx="211">
                  <c:v>38.898886607426306</c:v>
                </c:pt>
                <c:pt idx="212">
                  <c:v>26.155570302576535</c:v>
                </c:pt>
                <c:pt idx="213">
                  <c:v>36.990856447707046</c:v>
                </c:pt>
                <c:pt idx="214">
                  <c:v>43.569403827520411</c:v>
                </c:pt>
                <c:pt idx="215">
                  <c:v>39.214121911970025</c:v>
                </c:pt>
                <c:pt idx="216">
                  <c:v>42.058631531982094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4-4A8A-BAF4-A21969C1D9C2}"/>
            </c:ext>
          </c:extLst>
        </c:ser>
        <c:ser>
          <c:idx val="2"/>
          <c:order val="2"/>
          <c:tx>
            <c:strRef>
              <c:f>'Final Template'!$K$1</c:f>
              <c:strCache>
                <c:ptCount val="1"/>
                <c:pt idx="0">
                  <c:v>Selected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'Final Template'!$H$2:$H$220</c:f>
              <c:numCache>
                <c:formatCode>0.00</c:formatCode>
                <c:ptCount val="219"/>
                <c:pt idx="0">
                  <c:v>6.426310403353356</c:v>
                </c:pt>
                <c:pt idx="1">
                  <c:v>8.4521141581526447</c:v>
                </c:pt>
                <c:pt idx="2">
                  <c:v>8.482130466126371</c:v>
                </c:pt>
                <c:pt idx="3">
                  <c:v>9.1710248121920905</c:v>
                </c:pt>
                <c:pt idx="4">
                  <c:v>10.661523282590787</c:v>
                </c:pt>
                <c:pt idx="5">
                  <c:v>8.1838573486237429</c:v>
                </c:pt>
                <c:pt idx="6">
                  <c:v>9.4966846973768959</c:v>
                </c:pt>
                <c:pt idx="7">
                  <c:v>9.2256227898478471</c:v>
                </c:pt>
                <c:pt idx="8">
                  <c:v>8.2770445235413934</c:v>
                </c:pt>
                <c:pt idx="9">
                  <c:v>10.09707624692671</c:v>
                </c:pt>
                <c:pt idx="10">
                  <c:v>10.923752230523009</c:v>
                </c:pt>
                <c:pt idx="11">
                  <c:v>10.778884961118086</c:v>
                </c:pt>
                <c:pt idx="12">
                  <c:v>8.676162863295616</c:v>
                </c:pt>
                <c:pt idx="13">
                  <c:v>9.9030420647924995</c:v>
                </c:pt>
                <c:pt idx="14">
                  <c:v>10.01843134053366</c:v>
                </c:pt>
                <c:pt idx="15">
                  <c:v>6.9369044948229659</c:v>
                </c:pt>
                <c:pt idx="16">
                  <c:v>9.6954031640864855</c:v>
                </c:pt>
                <c:pt idx="17">
                  <c:v>8.7357458355402215</c:v>
                </c:pt>
                <c:pt idx="18">
                  <c:v>10.724801687278449</c:v>
                </c:pt>
                <c:pt idx="19">
                  <c:v>8.3728656121510969</c:v>
                </c:pt>
                <c:pt idx="20">
                  <c:v>6.7302325371216636</c:v>
                </c:pt>
                <c:pt idx="21">
                  <c:v>11.280385173048099</c:v>
                </c:pt>
                <c:pt idx="22">
                  <c:v>7.9378300353505304</c:v>
                </c:pt>
                <c:pt idx="23">
                  <c:v>7.806951106679362</c:v>
                </c:pt>
                <c:pt idx="24">
                  <c:v>8.5900415671706973</c:v>
                </c:pt>
                <c:pt idx="25">
                  <c:v>8.9204121992254368</c:v>
                </c:pt>
                <c:pt idx="26">
                  <c:v>9.2897309995375146</c:v>
                </c:pt>
                <c:pt idx="27">
                  <c:v>8.9375</c:v>
                </c:pt>
                <c:pt idx="28">
                  <c:v>10.355548755908952</c:v>
                </c:pt>
                <c:pt idx="29">
                  <c:v>8.9831522401016883</c:v>
                </c:pt>
                <c:pt idx="30">
                  <c:v>6.4981416456808523</c:v>
                </c:pt>
                <c:pt idx="31">
                  <c:v>5.3857948066559125</c:v>
                </c:pt>
                <c:pt idx="32">
                  <c:v>8.1469831202335108</c:v>
                </c:pt>
                <c:pt idx="33">
                  <c:v>6.9838951875067883</c:v>
                </c:pt>
                <c:pt idx="34">
                  <c:v>7.3101780050887495</c:v>
                </c:pt>
                <c:pt idx="35">
                  <c:v>10.825006802623422</c:v>
                </c:pt>
                <c:pt idx="36">
                  <c:v>8.9375</c:v>
                </c:pt>
                <c:pt idx="37">
                  <c:v>5.78603901240845</c:v>
                </c:pt>
                <c:pt idx="38">
                  <c:v>6.7565236679722629</c:v>
                </c:pt>
                <c:pt idx="39">
                  <c:v>10.81296</c:v>
                </c:pt>
                <c:pt idx="40">
                  <c:v>9.6171134886345229</c:v>
                </c:pt>
                <c:pt idx="41">
                  <c:v>8.8383743069421321</c:v>
                </c:pt>
                <c:pt idx="42">
                  <c:v>8.9260997477040593</c:v>
                </c:pt>
                <c:pt idx="43">
                  <c:v>6.6443611326910732</c:v>
                </c:pt>
                <c:pt idx="44">
                  <c:v>5.9617064874267607</c:v>
                </c:pt>
                <c:pt idx="45">
                  <c:v>7.9366837778228625</c:v>
                </c:pt>
                <c:pt idx="46">
                  <c:v>9.1813337066609062</c:v>
                </c:pt>
                <c:pt idx="47">
                  <c:v>7.3477959820831167</c:v>
                </c:pt>
                <c:pt idx="48">
                  <c:v>9.5785979889659476</c:v>
                </c:pt>
                <c:pt idx="49">
                  <c:v>8.7710568297470139</c:v>
                </c:pt>
                <c:pt idx="50">
                  <c:v>8.9375</c:v>
                </c:pt>
                <c:pt idx="51">
                  <c:v>10.255862045258002</c:v>
                </c:pt>
                <c:pt idx="52">
                  <c:v>9.9939730510095277</c:v>
                </c:pt>
                <c:pt idx="53">
                  <c:v>11.013208530839933</c:v>
                </c:pt>
                <c:pt idx="54">
                  <c:v>7.3651322387399354</c:v>
                </c:pt>
                <c:pt idx="55">
                  <c:v>8.8364648680348061</c:v>
                </c:pt>
                <c:pt idx="56">
                  <c:v>8.8405989384033958</c:v>
                </c:pt>
                <c:pt idx="57">
                  <c:v>8.5547008150855479</c:v>
                </c:pt>
                <c:pt idx="58">
                  <c:v>7.9100023273323821</c:v>
                </c:pt>
                <c:pt idx="59">
                  <c:v>8.2435086035360641</c:v>
                </c:pt>
                <c:pt idx="60">
                  <c:v>9.4155748400667694</c:v>
                </c:pt>
                <c:pt idx="61">
                  <c:v>6.2425726173347593</c:v>
                </c:pt>
                <c:pt idx="62">
                  <c:v>9.8033681283254275</c:v>
                </c:pt>
                <c:pt idx="63">
                  <c:v>6.2367363067432349</c:v>
                </c:pt>
                <c:pt idx="64">
                  <c:v>10.766333264572896</c:v>
                </c:pt>
                <c:pt idx="65">
                  <c:v>8.3418793704259873</c:v>
                </c:pt>
                <c:pt idx="66">
                  <c:v>10.732558111840232</c:v>
                </c:pt>
                <c:pt idx="67">
                  <c:v>10.645799548362774</c:v>
                </c:pt>
                <c:pt idx="68">
                  <c:v>8.8108830000000005</c:v>
                </c:pt>
                <c:pt idx="69">
                  <c:v>9.1663314701125316</c:v>
                </c:pt>
                <c:pt idx="70">
                  <c:v>6.2764897347606432</c:v>
                </c:pt>
                <c:pt idx="71">
                  <c:v>8.3148317281696436</c:v>
                </c:pt>
                <c:pt idx="72">
                  <c:v>10.733032905691928</c:v>
                </c:pt>
                <c:pt idx="73">
                  <c:v>7.442880242121543</c:v>
                </c:pt>
                <c:pt idx="74">
                  <c:v>10.81296</c:v>
                </c:pt>
                <c:pt idx="75">
                  <c:v>10.030079695908643</c:v>
                </c:pt>
                <c:pt idx="76">
                  <c:v>10.631896307532507</c:v>
                </c:pt>
                <c:pt idx="77">
                  <c:v>9.0683549670330503</c:v>
                </c:pt>
                <c:pt idx="78">
                  <c:v>10.37392138226428</c:v>
                </c:pt>
                <c:pt idx="79">
                  <c:v>8.0392239076320138</c:v>
                </c:pt>
                <c:pt idx="80">
                  <c:v>6.6008532371490682</c:v>
                </c:pt>
                <c:pt idx="81">
                  <c:v>6.3671128630548344</c:v>
                </c:pt>
                <c:pt idx="82">
                  <c:v>8.2384162377929329</c:v>
                </c:pt>
                <c:pt idx="83">
                  <c:v>6.5920418979197262</c:v>
                </c:pt>
                <c:pt idx="84">
                  <c:v>7.6675363869510429</c:v>
                </c:pt>
                <c:pt idx="85">
                  <c:v>10.512606388589772</c:v>
                </c:pt>
                <c:pt idx="86">
                  <c:v>9.6156188306729273</c:v>
                </c:pt>
                <c:pt idx="87">
                  <c:v>10.788119590813499</c:v>
                </c:pt>
                <c:pt idx="88">
                  <c:v>7.5291330742581897</c:v>
                </c:pt>
                <c:pt idx="89">
                  <c:v>8.2875431399136783</c:v>
                </c:pt>
                <c:pt idx="90">
                  <c:v>8.8149117504608174</c:v>
                </c:pt>
                <c:pt idx="91">
                  <c:v>8.6474631211867461</c:v>
                </c:pt>
                <c:pt idx="92">
                  <c:v>11.155880639692711</c:v>
                </c:pt>
                <c:pt idx="93">
                  <c:v>11.339121165336939</c:v>
                </c:pt>
                <c:pt idx="94">
                  <c:v>10.424584107594004</c:v>
                </c:pt>
                <c:pt idx="95">
                  <c:v>10.444726020554452</c:v>
                </c:pt>
                <c:pt idx="96">
                  <c:v>8.4742938545733608</c:v>
                </c:pt>
                <c:pt idx="97">
                  <c:v>10.771076805850692</c:v>
                </c:pt>
                <c:pt idx="98">
                  <c:v>8.089020171239385</c:v>
                </c:pt>
                <c:pt idx="99">
                  <c:v>9.2669567340011554</c:v>
                </c:pt>
                <c:pt idx="100">
                  <c:v>7.0414688567360475</c:v>
                </c:pt>
                <c:pt idx="101">
                  <c:v>7.43010954670918</c:v>
                </c:pt>
                <c:pt idx="102">
                  <c:v>8.8108830000000005</c:v>
                </c:pt>
                <c:pt idx="103">
                  <c:v>10.14482015587401</c:v>
                </c:pt>
                <c:pt idx="104">
                  <c:v>8.2661819418963507</c:v>
                </c:pt>
                <c:pt idx="105">
                  <c:v>10.470246753304886</c:v>
                </c:pt>
                <c:pt idx="106">
                  <c:v>6.9458739246289705</c:v>
                </c:pt>
                <c:pt idx="107">
                  <c:v>7.4041148296341408</c:v>
                </c:pt>
                <c:pt idx="108">
                  <c:v>9.5972809533098129</c:v>
                </c:pt>
                <c:pt idx="109">
                  <c:v>8.8740223968130216</c:v>
                </c:pt>
                <c:pt idx="110">
                  <c:v>7.2096927898941852</c:v>
                </c:pt>
                <c:pt idx="111">
                  <c:v>5.8654649433577539</c:v>
                </c:pt>
                <c:pt idx="112">
                  <c:v>8.4291336612525942</c:v>
                </c:pt>
                <c:pt idx="113">
                  <c:v>11.857685284910174</c:v>
                </c:pt>
                <c:pt idx="114">
                  <c:v>9.673774309775478</c:v>
                </c:pt>
                <c:pt idx="115">
                  <c:v>11.595435294920264</c:v>
                </c:pt>
                <c:pt idx="116">
                  <c:v>10.861765099570855</c:v>
                </c:pt>
                <c:pt idx="117">
                  <c:v>8.5607940566533003</c:v>
                </c:pt>
                <c:pt idx="118">
                  <c:v>6.0306917920610896</c:v>
                </c:pt>
                <c:pt idx="119">
                  <c:v>6.1768064063272385</c:v>
                </c:pt>
                <c:pt idx="120">
                  <c:v>9.3085392444125645</c:v>
                </c:pt>
                <c:pt idx="121">
                  <c:v>9.0380021862594813</c:v>
                </c:pt>
                <c:pt idx="122">
                  <c:v>6.6145522936503385</c:v>
                </c:pt>
                <c:pt idx="123">
                  <c:v>10.187826156249244</c:v>
                </c:pt>
                <c:pt idx="124">
                  <c:v>8.123838121224237</c:v>
                </c:pt>
                <c:pt idx="125">
                  <c:v>7.1670436312310759</c:v>
                </c:pt>
                <c:pt idx="126">
                  <c:v>9.1923808747421436</c:v>
                </c:pt>
                <c:pt idx="127">
                  <c:v>9.1806960906049788</c:v>
                </c:pt>
                <c:pt idx="128">
                  <c:v>7.9457089858952656</c:v>
                </c:pt>
                <c:pt idx="129">
                  <c:v>7.6317752042907525</c:v>
                </c:pt>
                <c:pt idx="130">
                  <c:v>11.879278010916344</c:v>
                </c:pt>
                <c:pt idx="131">
                  <c:v>8.2702987768108525</c:v>
                </c:pt>
                <c:pt idx="132">
                  <c:v>8.9217060595549533</c:v>
                </c:pt>
                <c:pt idx="133">
                  <c:v>8.0724251383678887</c:v>
                </c:pt>
                <c:pt idx="134">
                  <c:v>6.2449186212637153</c:v>
                </c:pt>
                <c:pt idx="135">
                  <c:v>7.2500254323090578</c:v>
                </c:pt>
                <c:pt idx="136">
                  <c:v>8.7070226687084222</c:v>
                </c:pt>
                <c:pt idx="137">
                  <c:v>9.1747720996289228</c:v>
                </c:pt>
                <c:pt idx="138">
                  <c:v>6.5295918894868272</c:v>
                </c:pt>
                <c:pt idx="139">
                  <c:v>10.864134476003079</c:v>
                </c:pt>
                <c:pt idx="140">
                  <c:v>8.8108830000000005</c:v>
                </c:pt>
                <c:pt idx="141">
                  <c:v>10.514353735121269</c:v>
                </c:pt>
                <c:pt idx="142">
                  <c:v>7.5737231285985649</c:v>
                </c:pt>
                <c:pt idx="143">
                  <c:v>7.152609</c:v>
                </c:pt>
                <c:pt idx="144">
                  <c:v>7.8062561286171963</c:v>
                </c:pt>
                <c:pt idx="145">
                  <c:v>9.8582483412187614</c:v>
                </c:pt>
                <c:pt idx="146">
                  <c:v>11.410768948920721</c:v>
                </c:pt>
                <c:pt idx="147">
                  <c:v>9.7451339594495785</c:v>
                </c:pt>
                <c:pt idx="148">
                  <c:v>7.0722506484868779</c:v>
                </c:pt>
                <c:pt idx="149">
                  <c:v>9.2974263611929189</c:v>
                </c:pt>
                <c:pt idx="150">
                  <c:v>9.3040468165964523</c:v>
                </c:pt>
                <c:pt idx="151">
                  <c:v>7.7981865420778052</c:v>
                </c:pt>
                <c:pt idx="152">
                  <c:v>8.2752651501198695</c:v>
                </c:pt>
                <c:pt idx="153">
                  <c:v>8.7143054032422018</c:v>
                </c:pt>
                <c:pt idx="154">
                  <c:v>7.9205735810855025</c:v>
                </c:pt>
                <c:pt idx="155">
                  <c:v>9.6201939199628903</c:v>
                </c:pt>
                <c:pt idx="156">
                  <c:v>10.017989117938102</c:v>
                </c:pt>
                <c:pt idx="157">
                  <c:v>10.213567113030527</c:v>
                </c:pt>
                <c:pt idx="158">
                  <c:v>11.103614317338543</c:v>
                </c:pt>
                <c:pt idx="159">
                  <c:v>9.2168677016819469</c:v>
                </c:pt>
                <c:pt idx="160">
                  <c:v>9.3307533100541704</c:v>
                </c:pt>
                <c:pt idx="161">
                  <c:v>6.6048094533951156</c:v>
                </c:pt>
                <c:pt idx="162">
                  <c:v>8.2381152909410673</c:v>
                </c:pt>
                <c:pt idx="163">
                  <c:v>10.870399618571378</c:v>
                </c:pt>
                <c:pt idx="164">
                  <c:v>7.1576472462886969</c:v>
                </c:pt>
                <c:pt idx="165">
                  <c:v>9.9709293448001155</c:v>
                </c:pt>
                <c:pt idx="166">
                  <c:v>6.9959961319442723</c:v>
                </c:pt>
                <c:pt idx="167">
                  <c:v>8.6746044296622475</c:v>
                </c:pt>
                <c:pt idx="168">
                  <c:v>9.5442086243868118</c:v>
                </c:pt>
                <c:pt idx="169">
                  <c:v>6.1215908181457941</c:v>
                </c:pt>
                <c:pt idx="170">
                  <c:v>10.870483589256983</c:v>
                </c:pt>
                <c:pt idx="171">
                  <c:v>8.9375</c:v>
                </c:pt>
                <c:pt idx="172">
                  <c:v>9.8665686993785204</c:v>
                </c:pt>
                <c:pt idx="173">
                  <c:v>10.10481067651595</c:v>
                </c:pt>
                <c:pt idx="174">
                  <c:v>7.2993534865308112</c:v>
                </c:pt>
                <c:pt idx="175">
                  <c:v>7.152609</c:v>
                </c:pt>
                <c:pt idx="176">
                  <c:v>8.9211892535192181</c:v>
                </c:pt>
                <c:pt idx="177">
                  <c:v>6.6138404317408321</c:v>
                </c:pt>
                <c:pt idx="178">
                  <c:v>10.357910841678313</c:v>
                </c:pt>
                <c:pt idx="179">
                  <c:v>8.2512315291630749</c:v>
                </c:pt>
                <c:pt idx="180">
                  <c:v>9.6586877050187976</c:v>
                </c:pt>
                <c:pt idx="181">
                  <c:v>9.0059736965827977</c:v>
                </c:pt>
                <c:pt idx="182">
                  <c:v>8.9375</c:v>
                </c:pt>
                <c:pt idx="183">
                  <c:v>8.8063664529152046</c:v>
                </c:pt>
                <c:pt idx="184">
                  <c:v>7.5621591998259232</c:v>
                </c:pt>
                <c:pt idx="185">
                  <c:v>9.0006356936940701</c:v>
                </c:pt>
                <c:pt idx="186">
                  <c:v>8.2703361542257241</c:v>
                </c:pt>
                <c:pt idx="187">
                  <c:v>10.941518330178674</c:v>
                </c:pt>
                <c:pt idx="188">
                  <c:v>11.247541163746364</c:v>
                </c:pt>
                <c:pt idx="189">
                  <c:v>8.9975000000000005</c:v>
                </c:pt>
                <c:pt idx="190">
                  <c:v>6.8756303577131863</c:v>
                </c:pt>
                <c:pt idx="191">
                  <c:v>6.7651066223069742</c:v>
                </c:pt>
                <c:pt idx="192">
                  <c:v>8.6830269218050748</c:v>
                </c:pt>
                <c:pt idx="193">
                  <c:v>6.8456688732181545</c:v>
                </c:pt>
                <c:pt idx="194">
                  <c:v>6.3245717053322537</c:v>
                </c:pt>
                <c:pt idx="195">
                  <c:v>8.2407253765108823</c:v>
                </c:pt>
                <c:pt idx="196">
                  <c:v>9.6964044435292038</c:v>
                </c:pt>
                <c:pt idx="197">
                  <c:v>8.3582846749062814</c:v>
                </c:pt>
                <c:pt idx="198">
                  <c:v>9.5551336112305894</c:v>
                </c:pt>
                <c:pt idx="199">
                  <c:v>8.8517859409630955</c:v>
                </c:pt>
                <c:pt idx="200">
                  <c:v>8.9375</c:v>
                </c:pt>
                <c:pt idx="201">
                  <c:v>8.1323309112751243</c:v>
                </c:pt>
                <c:pt idx="202">
                  <c:v>6.4959214245847097</c:v>
                </c:pt>
                <c:pt idx="203">
                  <c:v>7.9744837859219695</c:v>
                </c:pt>
                <c:pt idx="204">
                  <c:v>10.618010872913391</c:v>
                </c:pt>
                <c:pt idx="205">
                  <c:v>10.644981753598392</c:v>
                </c:pt>
                <c:pt idx="206">
                  <c:v>10.865979271449131</c:v>
                </c:pt>
                <c:pt idx="207">
                  <c:v>9.5475265280057204</c:v>
                </c:pt>
                <c:pt idx="208">
                  <c:v>7.5814556780214515</c:v>
                </c:pt>
                <c:pt idx="209">
                  <c:v>7.9633532191269891</c:v>
                </c:pt>
                <c:pt idx="210">
                  <c:v>9.5258067175412826</c:v>
                </c:pt>
                <c:pt idx="211">
                  <c:v>7.4589303753672755</c:v>
                </c:pt>
                <c:pt idx="212">
                  <c:v>10.28837769607623</c:v>
                </c:pt>
                <c:pt idx="213">
                  <c:v>7.851924070376981</c:v>
                </c:pt>
                <c:pt idx="214">
                  <c:v>6.5216035020579994</c:v>
                </c:pt>
                <c:pt idx="215">
                  <c:v>7.3946619335241284</c:v>
                </c:pt>
                <c:pt idx="216">
                  <c:v>6.8217220218802961</c:v>
                </c:pt>
                <c:pt idx="217" formatCode="General">
                  <c:v>8.74</c:v>
                </c:pt>
                <c:pt idx="218" formatCode="General">
                  <c:v>8.8268970000000007</c:v>
                </c:pt>
              </c:numCache>
            </c:numRef>
          </c:xVal>
          <c:yVal>
            <c:numRef>
              <c:f>'Final Template'!$K$2:$K$220</c:f>
              <c:numCache>
                <c:formatCode>General</c:formatCode>
                <c:ptCount val="21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3.1662269129287579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35.292299999999997</c:v>
                </c:pt>
                <c:pt idx="218">
                  <c:v>16.10408970976253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4-4A8A-BAF4-A21969C1D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29176"/>
        <c:axId val="786316384"/>
      </c:scatterChart>
      <c:valAx>
        <c:axId val="786329176"/>
        <c:scaling>
          <c:orientation val="minMax"/>
          <c:max val="12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16384"/>
        <c:crosses val="autoZero"/>
        <c:crossBetween val="midCat"/>
      </c:valAx>
      <c:valAx>
        <c:axId val="7863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29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3</xdr:col>
      <xdr:colOff>228600</xdr:colOff>
      <xdr:row>23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79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75"/>
  <sheetViews>
    <sheetView zoomScale="90" zoomScaleNormal="90" workbookViewId="0">
      <selection activeCell="E2" sqref="E2:P2"/>
    </sheetView>
  </sheetViews>
  <sheetFormatPr defaultRowHeight="14.35" x14ac:dyDescent="0.5"/>
  <cols>
    <col min="1" max="1" width="30.29296875" bestFit="1" customWidth="1"/>
    <col min="2" max="2" width="13.1171875" bestFit="1" customWidth="1"/>
    <col min="3" max="3" width="6.41015625" bestFit="1" customWidth="1"/>
    <col min="4" max="4" width="10.41015625" bestFit="1" customWidth="1"/>
    <col min="5" max="5" width="7.1171875" bestFit="1" customWidth="1"/>
    <col min="6" max="6" width="4.41015625" bestFit="1" customWidth="1"/>
    <col min="7" max="7" width="5.41015625" bestFit="1" customWidth="1"/>
    <col min="8" max="8" width="4.29296875" bestFit="1" customWidth="1"/>
    <col min="9" max="9" width="6.5859375" bestFit="1" customWidth="1"/>
    <col min="10" max="10" width="5.5859375" bestFit="1" customWidth="1"/>
    <col min="11" max="11" width="3.29296875" bestFit="1" customWidth="1"/>
    <col min="12" max="12" width="4.29296875" bestFit="1" customWidth="1"/>
    <col min="13" max="13" width="4" bestFit="1" customWidth="1"/>
    <col min="14" max="14" width="9.29296875" bestFit="1" customWidth="1"/>
    <col min="15" max="15" width="12" bestFit="1" customWidth="1"/>
    <col min="16" max="16" width="10" bestFit="1" customWidth="1"/>
    <col min="17" max="17" width="7.1171875" bestFit="1" customWidth="1"/>
    <col min="18" max="18" width="7" bestFit="1" customWidth="1"/>
    <col min="19" max="19" width="11.1171875" bestFit="1" customWidth="1"/>
    <col min="20" max="20" width="9" bestFit="1" customWidth="1"/>
    <col min="21" max="21" width="9.87890625" bestFit="1" customWidth="1"/>
    <col min="22" max="22" width="10.29296875" bestFit="1" customWidth="1"/>
    <col min="23" max="23" width="9" bestFit="1" customWidth="1"/>
    <col min="24" max="24" width="8" bestFit="1" customWidth="1"/>
    <col min="25" max="28" width="9" bestFit="1" customWidth="1"/>
    <col min="29" max="29" width="10.703125" bestFit="1" customWidth="1"/>
    <col min="30" max="30" width="8.5859375" bestFit="1" customWidth="1"/>
    <col min="31" max="31" width="11.41015625" bestFit="1" customWidth="1"/>
    <col min="32" max="32" width="15.703125" bestFit="1" customWidth="1"/>
    <col min="33" max="33" width="11.1171875" bestFit="1" customWidth="1"/>
    <col min="34" max="34" width="14.41015625" bestFit="1" customWidth="1"/>
    <col min="35" max="35" width="14.87890625" bestFit="1" customWidth="1"/>
    <col min="36" max="36" width="11.5859375" bestFit="1" customWidth="1"/>
    <col min="37" max="37" width="9.41015625" bestFit="1" customWidth="1"/>
    <col min="38" max="38" width="12.87890625" bestFit="1" customWidth="1"/>
    <col min="39" max="39" width="10.87890625" bestFit="1" customWidth="1"/>
    <col min="40" max="40" width="12.5859375" bestFit="1" customWidth="1"/>
    <col min="41" max="41" width="9.87890625" bestFit="1" customWidth="1"/>
    <col min="42" max="42" width="9.29296875" bestFit="1" customWidth="1"/>
    <col min="43" max="43" width="7.5859375" bestFit="1" customWidth="1"/>
    <col min="44" max="44" width="10" bestFit="1" customWidth="1"/>
    <col min="45" max="45" width="14.29296875" bestFit="1" customWidth="1"/>
    <col min="46" max="46" width="9.703125" bestFit="1" customWidth="1"/>
    <col min="47" max="47" width="12.87890625" bestFit="1" customWidth="1"/>
    <col min="48" max="48" width="13.41015625" bestFit="1" customWidth="1"/>
    <col min="49" max="49" width="10.1171875" bestFit="1" customWidth="1"/>
    <col min="50" max="50" width="8" bestFit="1" customWidth="1"/>
    <col min="51" max="51" width="11.41015625" bestFit="1" customWidth="1"/>
    <col min="52" max="52" width="9.41015625" bestFit="1" customWidth="1"/>
    <col min="53" max="53" width="11.1171875" bestFit="1" customWidth="1"/>
    <col min="54" max="54" width="8.41015625" bestFit="1" customWidth="1"/>
  </cols>
  <sheetData>
    <row r="1" spans="1:54" s="18" customForma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1" t="s">
        <v>15</v>
      </c>
      <c r="Q1" s="21" t="s">
        <v>16</v>
      </c>
      <c r="R1" s="21" t="s">
        <v>17</v>
      </c>
      <c r="S1" s="21" t="s">
        <v>698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19" t="s">
        <v>699</v>
      </c>
      <c r="AD1" s="19" t="s">
        <v>700</v>
      </c>
      <c r="AE1" s="19" t="s">
        <v>701</v>
      </c>
      <c r="AF1" s="19" t="s">
        <v>702</v>
      </c>
      <c r="AG1" s="19" t="s">
        <v>703</v>
      </c>
      <c r="AH1" s="19" t="s">
        <v>704</v>
      </c>
      <c r="AI1" s="19" t="s">
        <v>705</v>
      </c>
      <c r="AJ1" s="19" t="s">
        <v>706</v>
      </c>
      <c r="AK1" s="19" t="s">
        <v>707</v>
      </c>
      <c r="AL1" s="19" t="s">
        <v>708</v>
      </c>
      <c r="AM1" s="19" t="s">
        <v>709</v>
      </c>
      <c r="AN1" s="19" t="s">
        <v>710</v>
      </c>
      <c r="AO1" s="19" t="s">
        <v>711</v>
      </c>
      <c r="AP1" s="20" t="s">
        <v>712</v>
      </c>
      <c r="AQ1" s="20" t="s">
        <v>713</v>
      </c>
      <c r="AR1" s="20" t="s">
        <v>714</v>
      </c>
      <c r="AS1" s="20" t="s">
        <v>715</v>
      </c>
      <c r="AT1" s="20" t="s">
        <v>716</v>
      </c>
      <c r="AU1" s="20" t="s">
        <v>717</v>
      </c>
      <c r="AV1" s="20" t="s">
        <v>718</v>
      </c>
      <c r="AW1" s="20" t="s">
        <v>719</v>
      </c>
      <c r="AX1" s="20" t="s">
        <v>720</v>
      </c>
      <c r="AY1" s="20" t="s">
        <v>721</v>
      </c>
      <c r="AZ1" s="20" t="s">
        <v>722</v>
      </c>
      <c r="BA1" s="20" t="s">
        <v>723</v>
      </c>
      <c r="BB1" s="20" t="s">
        <v>724</v>
      </c>
    </row>
    <row r="2" spans="1:54" x14ac:dyDescent="0.5">
      <c r="A2" t="s">
        <v>28</v>
      </c>
      <c r="B2" t="s">
        <v>29</v>
      </c>
      <c r="C2">
        <v>2017</v>
      </c>
      <c r="D2" t="s">
        <v>30</v>
      </c>
      <c r="E2" t="s">
        <v>10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24">
        <v>617.88997235924842</v>
      </c>
      <c r="O2" s="5">
        <v>6.426310403353356</v>
      </c>
      <c r="P2" s="5">
        <v>91.680774384090853</v>
      </c>
      <c r="Q2" s="5">
        <v>83.986032300305538</v>
      </c>
      <c r="R2" s="5">
        <v>90.476284605381096</v>
      </c>
      <c r="S2" s="5">
        <v>84.74201442145251</v>
      </c>
      <c r="T2" s="5">
        <v>37.885462962231578</v>
      </c>
      <c r="U2" s="5">
        <v>97.844753329433857</v>
      </c>
      <c r="V2" s="5">
        <v>40.580843563018085</v>
      </c>
      <c r="W2" s="5">
        <v>55</v>
      </c>
      <c r="X2" s="6">
        <v>25.895224274406331</v>
      </c>
      <c r="Y2" s="6">
        <v>41.495859802847754</v>
      </c>
      <c r="Z2" s="5">
        <v>13.48071959600661</v>
      </c>
      <c r="AA2" s="5">
        <v>65.446559297218158</v>
      </c>
      <c r="AB2" s="7">
        <v>52.95050383625906</v>
      </c>
      <c r="AC2" s="5">
        <v>4.5181006465113001</v>
      </c>
      <c r="AD2" s="5">
        <v>70.068090024837701</v>
      </c>
      <c r="AE2" s="5">
        <v>40.938588292451399</v>
      </c>
      <c r="AF2" s="5">
        <v>-3.0117958578654198</v>
      </c>
      <c r="AG2" s="5">
        <v>-3.27484542095547</v>
      </c>
      <c r="AH2" s="5">
        <v>1.7023800220190299</v>
      </c>
      <c r="AI2" s="5">
        <v>-7.4132168704025396</v>
      </c>
      <c r="AJ2" s="5">
        <v>12.444025749931001</v>
      </c>
      <c r="AK2" s="5">
        <v>-18.132917658875801</v>
      </c>
      <c r="AL2" s="5">
        <v>-35.333530999257903</v>
      </c>
      <c r="AM2" s="5">
        <v>-49.355135961117803</v>
      </c>
      <c r="AN2" s="5">
        <v>21.809513060348401</v>
      </c>
      <c r="AO2" s="5">
        <v>5.6488893589437899</v>
      </c>
      <c r="AP2" s="5">
        <f>101.001/(1+EXP(-(8.03494-0.949962*$O2)))-1</f>
        <v>87.201180931418719</v>
      </c>
      <c r="AQ2" s="5">
        <f>101.001/(1+EXP(-(3.09979-0.754624*$O2)))-1</f>
        <v>13.957271583943335</v>
      </c>
      <c r="AR2" s="5">
        <f>101.001/(1+EXP(-(5.23329-0.813635*$O2)))-1</f>
        <v>49.61712905531305</v>
      </c>
      <c r="AS2" s="5">
        <f>101.001/(1+EXP(-(7.28455-0.82491*$O2)))-1</f>
        <v>87.784475267985641</v>
      </c>
      <c r="AT2" s="5">
        <f>101.001/(1+EXP(-(2.062019-0.459309*$O2)))-1</f>
        <v>28.409820933646944</v>
      </c>
      <c r="AU2" s="5">
        <f>101.001/(1+EXP(-(6.1725-0.458462*$O2)))-1</f>
        <v>96.143911505128898</v>
      </c>
      <c r="AV2" s="5">
        <f>101.001/(1+EXP(-(0.530656-0.0918146*$O2)))-1</f>
        <v>48.001754149557684</v>
      </c>
      <c r="AW2" s="5">
        <f>101.001/(1+EXP(-(2.46596-0.426555*$O2)))-1</f>
        <v>42.594790092237055</v>
      </c>
      <c r="AX2" s="5">
        <f>101.001/(1+EXP(-(1.08748-0.202935*$O2)))-1</f>
        <v>44.051497919284401</v>
      </c>
      <c r="AY2" s="5">
        <f>101.001/(1+EXP(-(8.60531-1.14984*$O2)))-1</f>
        <v>76.909463192751844</v>
      </c>
      <c r="AZ2" s="5">
        <f>101.001/(1+EXP(-(5.85388-0.946658*$O2)))-1</f>
        <v>43.727426555417125</v>
      </c>
      <c r="BA2" s="5">
        <f>101.001/(1+EXP(-(5.85388-0.946658*$O2)))-1</f>
        <v>43.727426555417125</v>
      </c>
      <c r="BB2" s="5">
        <f>101.001/(1+EXP(-(3.59959-0.573368*$O2)))-1</f>
        <v>47.354241081831056</v>
      </c>
    </row>
    <row r="3" spans="1:54" x14ac:dyDescent="0.5">
      <c r="A3" t="s">
        <v>31</v>
      </c>
      <c r="B3" t="s">
        <v>32</v>
      </c>
      <c r="C3">
        <v>2017</v>
      </c>
      <c r="D3" t="s">
        <v>33</v>
      </c>
      <c r="E3" t="s">
        <v>6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24">
        <v>4684.9670340203511</v>
      </c>
      <c r="O3" s="5">
        <v>8.4521141581526447</v>
      </c>
      <c r="P3" s="5">
        <v>63.144409138084335</v>
      </c>
      <c r="Q3" s="5">
        <v>0.62505456132693382</v>
      </c>
      <c r="R3" s="5">
        <v>4.2432670409682487</v>
      </c>
      <c r="S3" s="5">
        <v>44.895333755149835</v>
      </c>
      <c r="T3" s="5">
        <v>41.409688557706602</v>
      </c>
      <c r="U3" s="5">
        <v>82.155025593296713</v>
      </c>
      <c r="V3" s="5">
        <v>39.208706379310463</v>
      </c>
      <c r="W3" s="5">
        <v>5</v>
      </c>
      <c r="X3" s="5">
        <v>9.2348284960422156</v>
      </c>
      <c r="Y3" s="5">
        <v>8.4337349397590362</v>
      </c>
      <c r="Z3" s="5">
        <v>25.883356597918151</v>
      </c>
      <c r="AA3" s="5">
        <v>7.174231332357266</v>
      </c>
      <c r="AB3" s="7">
        <v>15.646632994394537</v>
      </c>
      <c r="AC3" s="5">
        <v>13.443655113882301</v>
      </c>
      <c r="AD3" s="5">
        <v>-2.0440703120219199</v>
      </c>
      <c r="AE3" s="5">
        <v>-11.1427390150664</v>
      </c>
      <c r="AF3" s="5">
        <v>-12.466182388399501</v>
      </c>
      <c r="AG3" s="5">
        <v>20.108333125234701</v>
      </c>
      <c r="AH3" s="5">
        <v>-8.6248788923820605</v>
      </c>
      <c r="AI3" s="5">
        <v>-4.1305469901978897</v>
      </c>
      <c r="AJ3" s="5">
        <v>-18.503876463451601</v>
      </c>
      <c r="AK3" s="5">
        <v>-24.930398178350998</v>
      </c>
      <c r="AL3" s="5">
        <v>-15.5890621402155</v>
      </c>
      <c r="AM3" s="5">
        <v>1.2927251531895001</v>
      </c>
      <c r="AN3" s="5">
        <v>-2.41126888959865</v>
      </c>
      <c r="AO3" s="5">
        <v>-5.9241420688866402</v>
      </c>
      <c r="AP3" s="5">
        <f t="shared" ref="AP3:AP66" si="0">101.001/(1+EXP(-(8.03494-0.949962*$O3)))-1</f>
        <v>49.64575747243623</v>
      </c>
      <c r="AQ3" s="5">
        <f t="shared" ref="AQ3:AQ66" si="1">101.001/(1+EXP(-(3.09979-0.754624*$O3)))-1</f>
        <v>2.6684006545027321</v>
      </c>
      <c r="AR3" s="5">
        <f t="shared" ref="AR3:AR66" si="2">101.001/(1+EXP(-(5.23329-0.813635*$O3)))-1</f>
        <v>15.359088968966276</v>
      </c>
      <c r="AS3" s="5">
        <f t="shared" ref="AS3:AS66" si="3">101.001/(1+EXP(-(7.28455-0.82491*$O3)))-1</f>
        <v>57.323087440058188</v>
      </c>
      <c r="AT3" s="5">
        <f t="shared" ref="AT3:AT66" si="4">101.001/(1+EXP(-(2.062019-0.459309*$O3)))-1</f>
        <v>13.081589941308216</v>
      </c>
      <c r="AU3" s="5">
        <f t="shared" ref="AU3:AU66" si="5">101.001/(1+EXP(-(6.1725-0.458462*$O3)))-1</f>
        <v>90.776781239468349</v>
      </c>
      <c r="AV3" s="5">
        <f t="shared" ref="AV3:AV66" si="6">101.001/(1+EXP(-(0.530656-0.0918146*$O3)))-1</f>
        <v>43.335708165420044</v>
      </c>
      <c r="AW3" s="5">
        <f t="shared" ref="AW3:AW66" si="7">101.001/(1+EXP(-(2.46596-0.426555*$O3)))-1</f>
        <v>23.486996501650072</v>
      </c>
      <c r="AX3" s="5">
        <f t="shared" ref="AX3:AX66" si="8">101.001/(1+EXP(-(1.08748-0.202935*$O3)))-1</f>
        <v>34.150463139324202</v>
      </c>
      <c r="AY3" s="5">
        <f t="shared" ref="AY3:AY66" si="9">101.001/(1+EXP(-(8.60531-1.14984*$O3)))-1</f>
        <v>23.973705105225321</v>
      </c>
      <c r="AZ3" s="5">
        <f t="shared" ref="AZ3:BA66" si="10">101.001/(1+EXP(-(5.85388-0.946658*$O3)))-1</f>
        <v>9.562297454115086</v>
      </c>
      <c r="BA3" s="5">
        <f t="shared" si="10"/>
        <v>9.562297454115086</v>
      </c>
      <c r="BB3" s="5">
        <f t="shared" ref="BB3:BB66" si="11">101.001/(1+EXP(-(3.59959-0.573368*$O3)))-1</f>
        <v>21.55275650514038</v>
      </c>
    </row>
    <row r="4" spans="1:54" x14ac:dyDescent="0.5">
      <c r="A4" t="s">
        <v>34</v>
      </c>
      <c r="B4" t="s">
        <v>35</v>
      </c>
      <c r="C4">
        <v>2017</v>
      </c>
      <c r="D4" t="s">
        <v>36</v>
      </c>
      <c r="E4" t="s">
        <v>8</v>
      </c>
      <c r="F4" s="4">
        <v>0</v>
      </c>
      <c r="G4" s="4">
        <v>0</v>
      </c>
      <c r="H4" s="4">
        <v>0</v>
      </c>
      <c r="I4" s="4">
        <v>1</v>
      </c>
      <c r="J4" s="4">
        <v>1</v>
      </c>
      <c r="K4" s="4">
        <v>0</v>
      </c>
      <c r="L4" s="4">
        <v>0</v>
      </c>
      <c r="M4" s="4">
        <v>0</v>
      </c>
      <c r="N4" s="24">
        <v>4827.724251387318</v>
      </c>
      <c r="O4" s="5">
        <v>8.482130466126371</v>
      </c>
      <c r="P4" s="5">
        <v>50.427236237189838</v>
      </c>
      <c r="Q4" s="5">
        <v>7.3068529026625981</v>
      </c>
      <c r="R4" s="5">
        <v>35.637115466175914</v>
      </c>
      <c r="S4" s="5">
        <v>59.954627465230296</v>
      </c>
      <c r="T4" s="5">
        <v>18.061672981642875</v>
      </c>
      <c r="U4" s="5">
        <v>98.532507410140468</v>
      </c>
      <c r="V4" s="5">
        <v>44.076494724180257</v>
      </c>
      <c r="W4" s="5">
        <v>40</v>
      </c>
      <c r="X4" s="5">
        <v>5.5408970976253338</v>
      </c>
      <c r="Y4" s="5">
        <v>4.2716319824753564</v>
      </c>
      <c r="Z4" s="5">
        <v>64.940140667257822</v>
      </c>
      <c r="AA4" s="5">
        <v>24.011713030746719</v>
      </c>
      <c r="AB4" s="7">
        <v>26.538552575759933</v>
      </c>
      <c r="AC4" s="5">
        <v>1.4532387689652899</v>
      </c>
      <c r="AD4" s="5">
        <v>4.7152443663583501</v>
      </c>
      <c r="AE4" s="5">
        <v>20.589528634241301</v>
      </c>
      <c r="AF4" s="5">
        <v>3.19467974117617</v>
      </c>
      <c r="AG4" s="5">
        <v>-3.0031417068516899</v>
      </c>
      <c r="AH4" s="5">
        <v>7.8609614091569</v>
      </c>
      <c r="AI4" s="5">
        <v>0.807956867736074</v>
      </c>
      <c r="AJ4" s="5">
        <v>16.732833259274098</v>
      </c>
      <c r="AK4" s="5">
        <v>-28.480987151429002</v>
      </c>
      <c r="AL4" s="5">
        <v>-19.1054722110052</v>
      </c>
      <c r="AM4" s="5">
        <v>40.810154894733401</v>
      </c>
      <c r="AN4" s="5">
        <v>14.694750479342501</v>
      </c>
      <c r="AO4" s="5">
        <v>5.2659354956910898</v>
      </c>
      <c r="AP4" s="5">
        <f t="shared" si="0"/>
        <v>48.925788170129032</v>
      </c>
      <c r="AQ4" s="5">
        <f t="shared" si="1"/>
        <v>2.5891612154791082</v>
      </c>
      <c r="AR4" s="5">
        <f t="shared" si="2"/>
        <v>15.027031087321458</v>
      </c>
      <c r="AS4" s="5">
        <f t="shared" si="3"/>
        <v>56.711732714347505</v>
      </c>
      <c r="AT4" s="5">
        <f t="shared" si="4"/>
        <v>12.915346490384172</v>
      </c>
      <c r="AU4" s="5">
        <f t="shared" si="5"/>
        <v>90.66078610349166</v>
      </c>
      <c r="AV4" s="5">
        <f t="shared" si="6"/>
        <v>43.267168685922734</v>
      </c>
      <c r="AW4" s="5">
        <f t="shared" si="7"/>
        <v>23.250269732834955</v>
      </c>
      <c r="AX4" s="5">
        <f t="shared" si="8"/>
        <v>34.010994771412491</v>
      </c>
      <c r="AY4" s="5">
        <f t="shared" si="9"/>
        <v>23.33056310069756</v>
      </c>
      <c r="AZ4" s="5">
        <f t="shared" si="10"/>
        <v>9.2965580289594421</v>
      </c>
      <c r="BA4" s="5">
        <f t="shared" si="10"/>
        <v>9.2965580289594421</v>
      </c>
      <c r="BB4" s="5">
        <f t="shared" si="11"/>
        <v>21.252720117350819</v>
      </c>
    </row>
    <row r="5" spans="1:54" x14ac:dyDescent="0.5">
      <c r="A5" t="s">
        <v>37</v>
      </c>
      <c r="B5" t="s">
        <v>38</v>
      </c>
      <c r="C5">
        <v>2017</v>
      </c>
      <c r="D5" t="s">
        <v>39</v>
      </c>
      <c r="E5" t="s">
        <v>5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24">
        <v>9614.4726717979684</v>
      </c>
      <c r="O5" s="5">
        <v>9.1710248121920905</v>
      </c>
      <c r="P5" s="6">
        <v>32.999040650438118</v>
      </c>
      <c r="Q5" s="6">
        <v>2.7195460497599413</v>
      </c>
      <c r="R5" s="6">
        <v>17.916267755000916</v>
      </c>
      <c r="S5" s="6">
        <v>59.060609156681387</v>
      </c>
      <c r="T5" s="6">
        <v>25.753981513271818</v>
      </c>
      <c r="U5" s="6">
        <v>81.245995280097063</v>
      </c>
      <c r="V5" s="6">
        <v>39.924588202782942</v>
      </c>
      <c r="W5" s="6">
        <v>34.473685000000003</v>
      </c>
      <c r="X5" s="6">
        <v>31.554327176781012</v>
      </c>
      <c r="Y5" s="6">
        <v>27.606297918948524</v>
      </c>
      <c r="Z5" s="5">
        <v>0</v>
      </c>
      <c r="AA5" s="5">
        <v>0</v>
      </c>
      <c r="AB5" s="7">
        <v>15.566744127186087</v>
      </c>
      <c r="AC5" s="5">
        <v>-4.8069297376812897E-2</v>
      </c>
      <c r="AD5" s="5">
        <v>1.5530140710264</v>
      </c>
      <c r="AE5" s="5">
        <v>9.0939111447394794</v>
      </c>
      <c r="AF5" s="5">
        <v>16.580505537150302</v>
      </c>
      <c r="AG5" s="5">
        <v>9.6658530894349095</v>
      </c>
      <c r="AH5" s="5">
        <v>-6.3722404294135497</v>
      </c>
      <c r="AI5" s="5">
        <v>-1.783374043781</v>
      </c>
      <c r="AJ5" s="5">
        <v>16.210246430961799</v>
      </c>
      <c r="AK5" s="5">
        <v>0.66017425436544697</v>
      </c>
      <c r="AL5" s="5">
        <v>15.9054963693532</v>
      </c>
      <c r="AM5" s="5">
        <v>-15.150172305299099</v>
      </c>
      <c r="AN5" s="5">
        <v>-4.64433911791859</v>
      </c>
      <c r="AO5" s="5">
        <v>0.40926909348291601</v>
      </c>
      <c r="AP5" s="5">
        <f t="shared" si="0"/>
        <v>33.026212195299664</v>
      </c>
      <c r="AQ5" s="5">
        <f t="shared" si="1"/>
        <v>1.1653307825746109</v>
      </c>
      <c r="AR5" s="5">
        <f t="shared" si="2"/>
        <v>8.8186582986784376</v>
      </c>
      <c r="AS5" s="5">
        <f t="shared" si="3"/>
        <v>42.458432349122972</v>
      </c>
      <c r="AT5" s="5">
        <f t="shared" si="4"/>
        <v>9.5345829940869855</v>
      </c>
      <c r="AU5" s="5">
        <f t="shared" si="5"/>
        <v>87.617165444719006</v>
      </c>
      <c r="AV5" s="5">
        <f t="shared" si="6"/>
        <v>41.70104386032704</v>
      </c>
      <c r="AW5" s="5">
        <f t="shared" si="7"/>
        <v>18.25281243074042</v>
      </c>
      <c r="AX5" s="5">
        <f t="shared" si="8"/>
        <v>30.885188789441148</v>
      </c>
      <c r="AY5" s="5">
        <f t="shared" si="9"/>
        <v>11.691655815332892</v>
      </c>
      <c r="AZ5" s="5">
        <f t="shared" si="10"/>
        <v>4.6391566644541076</v>
      </c>
      <c r="BA5" s="5">
        <f t="shared" si="10"/>
        <v>4.6391566644541076</v>
      </c>
      <c r="BB5" s="5">
        <f t="shared" si="11"/>
        <v>15.15264006715012</v>
      </c>
    </row>
    <row r="6" spans="1:54" x14ac:dyDescent="0.5">
      <c r="A6" t="s">
        <v>40</v>
      </c>
      <c r="B6" t="s">
        <v>41</v>
      </c>
      <c r="C6">
        <v>2017</v>
      </c>
      <c r="D6" t="s">
        <v>42</v>
      </c>
      <c r="E6" t="s">
        <v>12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24">
        <v>42681.603823966587</v>
      </c>
      <c r="O6" s="5">
        <v>10.661523282590787</v>
      </c>
      <c r="P6" s="6">
        <v>6.2349932031350761</v>
      </c>
      <c r="Q6" s="5">
        <v>0</v>
      </c>
      <c r="R6" s="6">
        <v>0</v>
      </c>
      <c r="S6" s="5">
        <v>6.0635931436315911</v>
      </c>
      <c r="T6" s="6">
        <v>6.4610878885718428</v>
      </c>
      <c r="U6" s="6">
        <v>75.323824130327381</v>
      </c>
      <c r="V6" s="6">
        <v>38.49257528239923</v>
      </c>
      <c r="W6" s="6">
        <v>4.473684999999989</v>
      </c>
      <c r="X6" s="6">
        <v>16.411609498680736</v>
      </c>
      <c r="Y6" s="6">
        <v>0.70646221248630892</v>
      </c>
      <c r="Z6" s="5">
        <v>0</v>
      </c>
      <c r="AA6" s="5">
        <v>0</v>
      </c>
      <c r="AB6" s="7">
        <v>3.8899536688166343</v>
      </c>
      <c r="AC6" s="5">
        <v>-3.87102669527542</v>
      </c>
      <c r="AD6" s="5">
        <v>0.28570598004890102</v>
      </c>
      <c r="AE6" s="5">
        <v>-2.1377823729759502</v>
      </c>
      <c r="AF6" s="5">
        <v>-11.2302017602644</v>
      </c>
      <c r="AG6" s="5">
        <v>-1.94585880565429</v>
      </c>
      <c r="AH6" s="5">
        <v>-2.7990675292995899</v>
      </c>
      <c r="AI6" s="5">
        <v>0.11822835243317099</v>
      </c>
      <c r="AJ6" s="5">
        <v>-5.7357259503178897</v>
      </c>
      <c r="AK6" s="5">
        <v>-8.2746753532591093</v>
      </c>
      <c r="AL6" s="5">
        <v>-0.84362436408386599</v>
      </c>
      <c r="AM6" s="5">
        <v>-4.49553488103051</v>
      </c>
      <c r="AN6" s="5">
        <v>-0.43806455819100099</v>
      </c>
      <c r="AO6" s="5">
        <v>-2.6836869198144102</v>
      </c>
      <c r="AP6" s="5">
        <f t="shared" si="0"/>
        <v>10.086787072791276</v>
      </c>
      <c r="AQ6" s="5">
        <f t="shared" si="1"/>
        <v>-0.28652652597954209</v>
      </c>
      <c r="AR6" s="5">
        <f t="shared" si="2"/>
        <v>2.1340023507411487</v>
      </c>
      <c r="AS6" s="5">
        <f t="shared" si="3"/>
        <v>17.271299598046699</v>
      </c>
      <c r="AT6" s="5">
        <f t="shared" si="4"/>
        <v>4.6021577987105982</v>
      </c>
      <c r="AU6" s="5">
        <f t="shared" si="5"/>
        <v>78.10713672210241</v>
      </c>
      <c r="AV6" s="5">
        <f t="shared" si="6"/>
        <v>38.368399800617951</v>
      </c>
      <c r="AW6" s="5">
        <f t="shared" si="7"/>
        <v>10.199166231150112</v>
      </c>
      <c r="AX6" s="5">
        <f t="shared" si="8"/>
        <v>24.678664722876704</v>
      </c>
      <c r="AY6" s="5">
        <f t="shared" si="9"/>
        <v>1.5493281538162771</v>
      </c>
      <c r="AZ6" s="5">
        <f t="shared" si="10"/>
        <v>0.43601828794310005</v>
      </c>
      <c r="BA6" s="5">
        <f t="shared" si="10"/>
        <v>0.43601828794310005</v>
      </c>
      <c r="BB6" s="5">
        <f t="shared" si="11"/>
        <v>6.5675063697470275</v>
      </c>
    </row>
    <row r="7" spans="1:54" x14ac:dyDescent="0.5">
      <c r="A7" t="s">
        <v>43</v>
      </c>
      <c r="B7" t="s">
        <v>44</v>
      </c>
      <c r="C7">
        <v>2017</v>
      </c>
      <c r="D7" t="s">
        <v>45</v>
      </c>
      <c r="E7" t="s">
        <v>11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24">
        <v>3582.6475623499159</v>
      </c>
      <c r="O7" s="5">
        <v>8.1838573486237429</v>
      </c>
      <c r="P7" s="5">
        <v>71.970695957567102</v>
      </c>
      <c r="Q7" s="5">
        <v>29.374072457442153</v>
      </c>
      <c r="R7" s="5">
        <v>51.166985466547096</v>
      </c>
      <c r="S7" s="5">
        <v>88.568759985179497</v>
      </c>
      <c r="T7" s="5">
        <v>36.12334596328575</v>
      </c>
      <c r="U7" s="5">
        <v>99.239178472454213</v>
      </c>
      <c r="V7" s="5">
        <v>63.346015814557497</v>
      </c>
      <c r="W7" s="5">
        <v>60</v>
      </c>
      <c r="X7" s="5">
        <v>45.382585751978901</v>
      </c>
      <c r="Y7" s="5">
        <v>61.007667031763425</v>
      </c>
      <c r="Z7" s="5">
        <v>63.457138792394943</v>
      </c>
      <c r="AA7" s="5">
        <v>74.670571010248892</v>
      </c>
      <c r="AB7" s="7">
        <v>58.872610225660246</v>
      </c>
      <c r="AC7" s="5">
        <v>15.8357790239072</v>
      </c>
      <c r="AD7" s="5">
        <v>25.902355222320001</v>
      </c>
      <c r="AE7" s="5">
        <v>32.544435867063299</v>
      </c>
      <c r="AF7" s="5">
        <v>25.831742696218502</v>
      </c>
      <c r="AG7" s="5">
        <v>12.588981982924899</v>
      </c>
      <c r="AH7" s="5">
        <v>7.4695295682315104</v>
      </c>
      <c r="AI7" s="5">
        <v>19.391912283219899</v>
      </c>
      <c r="AJ7" s="5">
        <v>34.295899131091602</v>
      </c>
      <c r="AK7" s="5">
        <v>9.9535190485779292</v>
      </c>
      <c r="AL7" s="5">
        <v>30.705760195347398</v>
      </c>
      <c r="AM7" s="5">
        <v>34.515252729367397</v>
      </c>
      <c r="AN7" s="5">
        <v>62.411637131343902</v>
      </c>
      <c r="AO7" s="5">
        <v>34.466801254128796</v>
      </c>
      <c r="AP7" s="5">
        <f t="shared" si="0"/>
        <v>56.043391477658197</v>
      </c>
      <c r="AQ7" s="5">
        <f t="shared" si="1"/>
        <v>3.4552016438945996</v>
      </c>
      <c r="AR7" s="5">
        <f t="shared" si="2"/>
        <v>18.575925055177652</v>
      </c>
      <c r="AS7" s="5">
        <f t="shared" si="3"/>
        <v>62.663288614331925</v>
      </c>
      <c r="AT7" s="5">
        <f t="shared" si="4"/>
        <v>14.642078692271896</v>
      </c>
      <c r="AU7" s="5">
        <f t="shared" si="5"/>
        <v>91.757112694564313</v>
      </c>
      <c r="AV7" s="5">
        <f t="shared" si="6"/>
        <v>43.949242682599582</v>
      </c>
      <c r="AW7" s="5">
        <f t="shared" si="7"/>
        <v>25.671638596365664</v>
      </c>
      <c r="AX7" s="5">
        <f t="shared" si="8"/>
        <v>35.408149576835697</v>
      </c>
      <c r="AY7" s="5">
        <f t="shared" si="9"/>
        <v>30.208921103069535</v>
      </c>
      <c r="AZ7" s="5">
        <f t="shared" si="10"/>
        <v>12.216326185142908</v>
      </c>
      <c r="BA7" s="5">
        <f t="shared" si="10"/>
        <v>12.216326185142908</v>
      </c>
      <c r="BB7" s="5">
        <f t="shared" si="11"/>
        <v>24.361014483189706</v>
      </c>
    </row>
    <row r="8" spans="1:54" x14ac:dyDescent="0.5">
      <c r="A8" t="s">
        <v>46</v>
      </c>
      <c r="B8" t="s">
        <v>47</v>
      </c>
      <c r="C8">
        <v>2017</v>
      </c>
      <c r="D8" t="s">
        <v>48</v>
      </c>
      <c r="E8" t="s">
        <v>7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24">
        <v>13315.508631115397</v>
      </c>
      <c r="O8" s="5">
        <v>9.4966846973768959</v>
      </c>
      <c r="P8" s="6">
        <v>53.854876743839064</v>
      </c>
      <c r="Q8" s="6">
        <v>0</v>
      </c>
      <c r="R8" s="6">
        <v>0.63694085652731758</v>
      </c>
      <c r="S8" s="5">
        <v>33.733376859337177</v>
      </c>
      <c r="T8" s="6">
        <v>11.241638388692071</v>
      </c>
      <c r="U8" s="5">
        <v>61.604387263621568</v>
      </c>
      <c r="V8" s="5">
        <v>38.694874967194451</v>
      </c>
      <c r="W8" s="6">
        <v>15.625</v>
      </c>
      <c r="X8" s="6">
        <v>56.116094986807397</v>
      </c>
      <c r="Y8" s="6">
        <v>19.233296823658268</v>
      </c>
      <c r="Z8" s="5">
        <v>0</v>
      </c>
      <c r="AA8" s="5">
        <v>3.0746705710102447</v>
      </c>
      <c r="AB8" s="7">
        <v>10.818738109492484</v>
      </c>
      <c r="AC8" s="5">
        <v>27.481703958483902</v>
      </c>
      <c r="AD8" s="5">
        <v>-0.69732286524887099</v>
      </c>
      <c r="AE8" s="5">
        <v>-6.0484299474243901</v>
      </c>
      <c r="AF8" s="5">
        <v>-2.1737192785414199</v>
      </c>
      <c r="AG8" s="5">
        <v>-2.7991424949344701</v>
      </c>
      <c r="AH8" s="5">
        <v>-24.282958215025701</v>
      </c>
      <c r="AI8" s="5">
        <v>-2.2683588511751198</v>
      </c>
      <c r="AJ8" s="5">
        <v>-0.53052597273507696</v>
      </c>
      <c r="AK8" s="5">
        <v>26.6731492074064</v>
      </c>
      <c r="AL8" s="5">
        <v>11.177533539663401</v>
      </c>
      <c r="AM8" s="5">
        <v>-11.8701414442484</v>
      </c>
      <c r="AN8" s="5">
        <v>-0.12277850962079</v>
      </c>
      <c r="AO8" s="5">
        <v>-1.9341919772151701</v>
      </c>
      <c r="AP8" s="5">
        <f t="shared" si="0"/>
        <v>26.431279429564004</v>
      </c>
      <c r="AQ8" s="5">
        <f t="shared" si="1"/>
        <v>0.70149017673321357</v>
      </c>
      <c r="AR8" s="5">
        <f t="shared" si="2"/>
        <v>6.7075818952105966</v>
      </c>
      <c r="AS8" s="5">
        <f t="shared" si="3"/>
        <v>35.967665510594216</v>
      </c>
      <c r="AT8" s="5">
        <f t="shared" si="4"/>
        <v>8.2043989764015226</v>
      </c>
      <c r="AU8" s="5">
        <f t="shared" si="5"/>
        <v>85.901439133699924</v>
      </c>
      <c r="AV8" s="5">
        <f t="shared" si="6"/>
        <v>40.96581394476901</v>
      </c>
      <c r="AW8" s="5">
        <f t="shared" si="7"/>
        <v>16.180560551369176</v>
      </c>
      <c r="AX8" s="5">
        <f t="shared" si="8"/>
        <v>29.461064649813828</v>
      </c>
      <c r="AY8" s="5">
        <f t="shared" si="9"/>
        <v>8.0841111027851902</v>
      </c>
      <c r="AZ8" s="5">
        <f t="shared" si="10"/>
        <v>3.2053983181661714</v>
      </c>
      <c r="BA8" s="5">
        <f t="shared" si="10"/>
        <v>3.2053983181661714</v>
      </c>
      <c r="BB8" s="5">
        <f t="shared" si="11"/>
        <v>12.776689183363002</v>
      </c>
    </row>
    <row r="9" spans="1:54" x14ac:dyDescent="0.5">
      <c r="A9" t="s">
        <v>49</v>
      </c>
      <c r="B9" t="s">
        <v>50</v>
      </c>
      <c r="C9">
        <v>2017</v>
      </c>
      <c r="D9" t="s">
        <v>51</v>
      </c>
      <c r="E9" t="s">
        <v>7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24">
        <v>10153.99791173373</v>
      </c>
      <c r="O9" s="5">
        <v>9.2256227898478471</v>
      </c>
      <c r="P9" s="5">
        <v>50.710804233927092</v>
      </c>
      <c r="Q9" s="5">
        <v>0</v>
      </c>
      <c r="R9" s="5">
        <v>2.0535851753553089</v>
      </c>
      <c r="S9" s="5">
        <v>40.172503140593221</v>
      </c>
      <c r="T9" s="5">
        <v>5.2863436447229795</v>
      </c>
      <c r="U9" s="5">
        <v>97.372052593091041</v>
      </c>
      <c r="V9" s="5">
        <v>49.954162261057562</v>
      </c>
      <c r="W9" s="5">
        <v>5</v>
      </c>
      <c r="X9" s="5">
        <v>45.382585751978901</v>
      </c>
      <c r="Y9" s="5">
        <v>4.928806133625411</v>
      </c>
      <c r="Z9" s="5">
        <v>19.77560305042169</v>
      </c>
      <c r="AA9" s="5">
        <v>1.3177159590044027</v>
      </c>
      <c r="AB9" s="7">
        <v>11.617150558244871</v>
      </c>
      <c r="AC9" s="5">
        <v>18.9362076612876</v>
      </c>
      <c r="AD9" s="5">
        <v>-1.07302736071036</v>
      </c>
      <c r="AE9" s="5">
        <v>-6.3514974037813401</v>
      </c>
      <c r="AF9" s="5">
        <v>-1.08835115242334</v>
      </c>
      <c r="AG9" s="5">
        <v>-10.406529188275099</v>
      </c>
      <c r="AH9" s="5">
        <v>10.0496529584918</v>
      </c>
      <c r="AI9" s="5">
        <v>8.3823523996245992</v>
      </c>
      <c r="AJ9" s="5">
        <v>-12.8639823625759</v>
      </c>
      <c r="AK9" s="5">
        <v>14.755270787766801</v>
      </c>
      <c r="AL9" s="5">
        <v>-6.0278364596465401</v>
      </c>
      <c r="AM9" s="5">
        <v>5.2727618296884398</v>
      </c>
      <c r="AN9" s="5">
        <v>-3.0291844707719999</v>
      </c>
      <c r="AO9" s="5">
        <v>-3.07916983190256</v>
      </c>
      <c r="AP9" s="5">
        <f t="shared" si="0"/>
        <v>31.866028063419201</v>
      </c>
      <c r="AQ9" s="5">
        <f t="shared" si="1"/>
        <v>1.0797296567141426</v>
      </c>
      <c r="AR9" s="5">
        <f t="shared" si="2"/>
        <v>8.4318719432783009</v>
      </c>
      <c r="AS9" s="5">
        <f t="shared" si="3"/>
        <v>41.346992574623698</v>
      </c>
      <c r="AT9" s="5">
        <f t="shared" si="4"/>
        <v>9.3002951515506886</v>
      </c>
      <c r="AU9" s="5">
        <f t="shared" si="5"/>
        <v>87.342612328224689</v>
      </c>
      <c r="AV9" s="5">
        <f t="shared" si="6"/>
        <v>41.577534362571647</v>
      </c>
      <c r="AW9" s="5">
        <f t="shared" si="7"/>
        <v>17.892515302411855</v>
      </c>
      <c r="AX9" s="5">
        <f t="shared" si="8"/>
        <v>30.643929615541815</v>
      </c>
      <c r="AY9" s="5">
        <f t="shared" si="9"/>
        <v>11.011222222937263</v>
      </c>
      <c r="AZ9" s="5">
        <f t="shared" si="10"/>
        <v>4.3702008803352284</v>
      </c>
      <c r="BA9" s="5">
        <f t="shared" si="10"/>
        <v>4.3702008803352284</v>
      </c>
      <c r="BB9" s="5">
        <f t="shared" si="11"/>
        <v>14.732361566151557</v>
      </c>
    </row>
    <row r="10" spans="1:54" x14ac:dyDescent="0.5">
      <c r="A10" t="s">
        <v>52</v>
      </c>
      <c r="B10" t="s">
        <v>53</v>
      </c>
      <c r="C10">
        <v>2017</v>
      </c>
      <c r="D10" t="s">
        <v>54</v>
      </c>
      <c r="E10" t="s">
        <v>6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24">
        <v>3932.5546173340131</v>
      </c>
      <c r="O10" s="5">
        <v>8.2770445235413934</v>
      </c>
      <c r="P10" s="5">
        <v>83.832155156791799</v>
      </c>
      <c r="Q10" s="5">
        <v>0</v>
      </c>
      <c r="R10" s="5">
        <v>0.34004954521324748</v>
      </c>
      <c r="S10" s="5">
        <v>44.715946185210669</v>
      </c>
      <c r="T10" s="5">
        <v>18.502201181077265</v>
      </c>
      <c r="U10" s="5">
        <v>89.77289183673534</v>
      </c>
      <c r="V10" s="5">
        <v>34.478858918373056</v>
      </c>
      <c r="W10" s="5">
        <v>25</v>
      </c>
      <c r="X10" s="5">
        <v>18.205804749340366</v>
      </c>
      <c r="Y10" s="5">
        <v>14.786418400876233</v>
      </c>
      <c r="Z10" s="5">
        <v>38.012374211297377</v>
      </c>
      <c r="AA10" s="5">
        <v>0</v>
      </c>
      <c r="AB10" s="7">
        <v>13.682641569418582</v>
      </c>
      <c r="AC10" s="5">
        <v>30.066073912963901</v>
      </c>
      <c r="AD10" s="5">
        <v>-3.1562753907631298</v>
      </c>
      <c r="AE10" s="5">
        <v>-17.030933269478801</v>
      </c>
      <c r="AF10" s="5">
        <v>-16.058384740366598</v>
      </c>
      <c r="AG10" s="5">
        <v>-4.1880497709755797</v>
      </c>
      <c r="AH10" s="5">
        <v>-1.6471641459847</v>
      </c>
      <c r="AI10" s="5">
        <v>-9.2491630276277501</v>
      </c>
      <c r="AJ10" s="5">
        <v>0.125347946358211</v>
      </c>
      <c r="AK10" s="5">
        <v>-16.745212689861901</v>
      </c>
      <c r="AL10" s="5">
        <v>-13.0861120555537</v>
      </c>
      <c r="AM10" s="5">
        <v>10.728575759544499</v>
      </c>
      <c r="AN10" s="5">
        <v>-11.2055433897703</v>
      </c>
      <c r="AO10" s="5">
        <v>-9.6486060833270493</v>
      </c>
      <c r="AP10" s="5">
        <f t="shared" si="0"/>
        <v>53.834427295176148</v>
      </c>
      <c r="AQ10" s="5">
        <f t="shared" si="1"/>
        <v>3.1651441738559711</v>
      </c>
      <c r="AR10" s="5">
        <f t="shared" si="2"/>
        <v>17.407043512039586</v>
      </c>
      <c r="AS10" s="5">
        <f t="shared" si="3"/>
        <v>60.836742688010922</v>
      </c>
      <c r="AT10" s="5">
        <f t="shared" si="4"/>
        <v>14.084578590650949</v>
      </c>
      <c r="AU10" s="5">
        <f t="shared" si="5"/>
        <v>91.427822539519681</v>
      </c>
      <c r="AV10" s="5">
        <f t="shared" si="6"/>
        <v>43.735915105271218</v>
      </c>
      <c r="AW10" s="5">
        <f t="shared" si="7"/>
        <v>24.898770926326691</v>
      </c>
      <c r="AX10" s="5">
        <f t="shared" si="8"/>
        <v>34.968999297885212</v>
      </c>
      <c r="AY10" s="5">
        <f t="shared" si="9"/>
        <v>27.946636367372914</v>
      </c>
      <c r="AZ10" s="5">
        <f t="shared" si="10"/>
        <v>11.23556542300501</v>
      </c>
      <c r="BA10" s="5">
        <f t="shared" si="10"/>
        <v>11.23556542300501</v>
      </c>
      <c r="BB10" s="5">
        <f t="shared" si="11"/>
        <v>23.359764771282453</v>
      </c>
    </row>
    <row r="11" spans="1:54" x14ac:dyDescent="0.5">
      <c r="A11" t="s">
        <v>55</v>
      </c>
      <c r="B11" t="s">
        <v>56</v>
      </c>
      <c r="C11">
        <v>2017</v>
      </c>
      <c r="D11" t="s">
        <v>57</v>
      </c>
      <c r="E11" t="s">
        <v>7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24">
        <v>24271.940420526662</v>
      </c>
      <c r="O11" s="5">
        <v>10.09707624692671</v>
      </c>
      <c r="P11" s="6">
        <v>53.854876743839064</v>
      </c>
      <c r="Q11" s="5">
        <v>0</v>
      </c>
      <c r="R11" s="6">
        <v>3.6022519593069404</v>
      </c>
      <c r="S11" s="6">
        <v>52.670721123122711</v>
      </c>
      <c r="T11" s="6">
        <v>11.241638388692071</v>
      </c>
      <c r="U11" s="5">
        <v>64.445448019841052</v>
      </c>
      <c r="V11" s="5">
        <v>35.27222921548104</v>
      </c>
      <c r="W11" s="6">
        <v>15.625</v>
      </c>
      <c r="X11" s="6">
        <v>56.116094986807397</v>
      </c>
      <c r="Y11" s="6">
        <v>19.233296823658268</v>
      </c>
      <c r="Z11" s="5">
        <v>4.8625949996650049E-2</v>
      </c>
      <c r="AA11" s="5">
        <v>2.7818448023426186</v>
      </c>
      <c r="AB11" s="7">
        <v>12.276816466681931</v>
      </c>
      <c r="AC11" s="5">
        <v>37.306895167539501</v>
      </c>
      <c r="AD11" s="5">
        <v>-8.5907683756914405E-2</v>
      </c>
      <c r="AE11" s="5">
        <v>-0.26165820417251301</v>
      </c>
      <c r="AF11" s="5">
        <v>27.430464834735201</v>
      </c>
      <c r="AG11" s="5">
        <v>0.39866725124835001</v>
      </c>
      <c r="AH11" s="5">
        <v>-17.750565085847001</v>
      </c>
      <c r="AI11" s="5">
        <v>-4.3437579497425496</v>
      </c>
      <c r="AJ11" s="5">
        <v>2.8143807525895799</v>
      </c>
      <c r="AK11" s="5">
        <v>29.198660839909799</v>
      </c>
      <c r="AL11" s="5">
        <v>15.4767497748586</v>
      </c>
      <c r="AM11" s="5">
        <v>-7.3072073124116104</v>
      </c>
      <c r="AN11" s="5">
        <v>1.36059563766679</v>
      </c>
      <c r="AO11" s="5">
        <v>3.12699392108102</v>
      </c>
      <c r="AP11" s="5">
        <f t="shared" si="0"/>
        <v>16.583476931091585</v>
      </c>
      <c r="AQ11" s="5">
        <f t="shared" si="1"/>
        <v>8.8271894494730052E-2</v>
      </c>
      <c r="AR11" s="5">
        <f t="shared" si="2"/>
        <v>3.8726579235910732</v>
      </c>
      <c r="AS11" s="5">
        <f t="shared" si="3"/>
        <v>25.28629615300185</v>
      </c>
      <c r="AT11" s="5">
        <f t="shared" si="4"/>
        <v>6.1429412669256873</v>
      </c>
      <c r="AU11" s="5">
        <f t="shared" si="5"/>
        <v>82.220249025285142</v>
      </c>
      <c r="AV11" s="5">
        <f t="shared" si="6"/>
        <v>39.620265007713527</v>
      </c>
      <c r="AW11" s="5">
        <f t="shared" si="7"/>
        <v>12.830396320002428</v>
      </c>
      <c r="AX11" s="5">
        <f t="shared" si="8"/>
        <v>26.933233616357835</v>
      </c>
      <c r="AY11" s="5">
        <f t="shared" si="9"/>
        <v>3.7686053920257727</v>
      </c>
      <c r="AZ11" s="5">
        <f t="shared" si="10"/>
        <v>1.4259428519262447</v>
      </c>
      <c r="BA11" s="5">
        <f t="shared" si="10"/>
        <v>1.4259428519262447</v>
      </c>
      <c r="BB11" s="5">
        <f t="shared" si="11"/>
        <v>9.1682442327446623</v>
      </c>
    </row>
    <row r="12" spans="1:54" x14ac:dyDescent="0.5">
      <c r="A12" t="s">
        <v>58</v>
      </c>
      <c r="B12" t="s">
        <v>59</v>
      </c>
      <c r="C12">
        <v>2017</v>
      </c>
      <c r="D12" t="s">
        <v>60</v>
      </c>
      <c r="E12" t="s">
        <v>5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24">
        <v>55478.577294350471</v>
      </c>
      <c r="O12" s="5">
        <v>10.923752230523009</v>
      </c>
      <c r="P12" s="5">
        <v>1.1612246418868324</v>
      </c>
      <c r="Q12" s="6">
        <v>2.7195460497599413</v>
      </c>
      <c r="R12" s="5">
        <v>17.916267755000916</v>
      </c>
      <c r="S12" s="5">
        <v>13.665716456497865</v>
      </c>
      <c r="T12" s="5">
        <v>0</v>
      </c>
      <c r="U12" s="5">
        <v>96.269540720250944</v>
      </c>
      <c r="V12" s="5">
        <v>39.199337974960763</v>
      </c>
      <c r="W12" s="5">
        <v>0</v>
      </c>
      <c r="X12" s="5">
        <v>24.274406332453836</v>
      </c>
      <c r="Y12" s="5">
        <v>0.76670317634173057</v>
      </c>
      <c r="Z12" s="5">
        <v>44.530924422616216</v>
      </c>
      <c r="AA12" s="5">
        <v>0</v>
      </c>
      <c r="AB12" s="7">
        <v>6.1458892530572307</v>
      </c>
      <c r="AC12" s="5">
        <v>-6.7252755143176399</v>
      </c>
      <c r="AD12" s="5">
        <v>3.1322196877974098</v>
      </c>
      <c r="AE12" s="5">
        <v>16.365357424416601</v>
      </c>
      <c r="AF12" s="5">
        <v>-0.62416554320211903</v>
      </c>
      <c r="AG12" s="5">
        <v>-7.4355139034404303</v>
      </c>
      <c r="AH12" s="5">
        <v>20.263000092213499</v>
      </c>
      <c r="AI12" s="5">
        <v>1.4001934856391101</v>
      </c>
      <c r="AJ12" s="5">
        <v>-9.1475849184609004</v>
      </c>
      <c r="AK12" s="5">
        <v>0.58273572247629302</v>
      </c>
      <c r="AL12" s="5">
        <v>-0.136195950021127</v>
      </c>
      <c r="AM12" s="5">
        <v>41.023628286240303</v>
      </c>
      <c r="AN12" s="5">
        <v>-0.12781071152658199</v>
      </c>
      <c r="AO12" s="5">
        <v>0.556765702925485</v>
      </c>
      <c r="AP12" s="5">
        <f t="shared" si="0"/>
        <v>7.8564743699209529</v>
      </c>
      <c r="AQ12" s="5">
        <f t="shared" si="1"/>
        <v>-0.41387677612720197</v>
      </c>
      <c r="AR12" s="5">
        <f t="shared" si="2"/>
        <v>1.5470399529100631</v>
      </c>
      <c r="AS12" s="5">
        <f t="shared" si="3"/>
        <v>14.253959644433014</v>
      </c>
      <c r="AT12" s="5">
        <f t="shared" si="4"/>
        <v>3.9979187418271183</v>
      </c>
      <c r="AU12" s="5">
        <f t="shared" si="5"/>
        <v>75.975560090841356</v>
      </c>
      <c r="AV12" s="5">
        <f t="shared" si="6"/>
        <v>37.791562818872151</v>
      </c>
      <c r="AW12" s="5">
        <f t="shared" si="7"/>
        <v>9.1329028819902582</v>
      </c>
      <c r="AX12" s="5">
        <f t="shared" si="8"/>
        <v>23.672974944054008</v>
      </c>
      <c r="AY12" s="5">
        <f t="shared" si="9"/>
        <v>0.89818949867511022</v>
      </c>
      <c r="AZ12" s="5">
        <f t="shared" si="10"/>
        <v>0.12385355754495575</v>
      </c>
      <c r="BA12" s="5">
        <f t="shared" si="10"/>
        <v>0.12385355754495575</v>
      </c>
      <c r="BB12" s="5">
        <f t="shared" si="11"/>
        <v>5.5799310549759866</v>
      </c>
    </row>
    <row r="13" spans="1:54" x14ac:dyDescent="0.5">
      <c r="A13" t="s">
        <v>61</v>
      </c>
      <c r="B13" t="s">
        <v>62</v>
      </c>
      <c r="C13">
        <v>2017</v>
      </c>
      <c r="D13" t="s">
        <v>63</v>
      </c>
      <c r="E13" t="s">
        <v>12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24">
        <v>47996.576341050968</v>
      </c>
      <c r="O13" s="5">
        <v>10.778884961118086</v>
      </c>
      <c r="P13" s="5">
        <v>3.3254912681391176</v>
      </c>
      <c r="Q13" s="6">
        <v>6.4600611086859772E-2</v>
      </c>
      <c r="R13" s="5">
        <v>3.2771924876998924</v>
      </c>
      <c r="S13" s="5">
        <v>12.324953927422891</v>
      </c>
      <c r="T13" s="6">
        <v>6.4610878885718428</v>
      </c>
      <c r="U13" s="5">
        <v>73.964422730294416</v>
      </c>
      <c r="V13" s="5">
        <v>38.509736027038308</v>
      </c>
      <c r="W13" s="5">
        <v>0</v>
      </c>
      <c r="X13" s="5">
        <v>13.192612137203167</v>
      </c>
      <c r="Y13" s="5">
        <v>0.21905805038335163</v>
      </c>
      <c r="Z13" s="5">
        <v>3.1634412112815933</v>
      </c>
      <c r="AA13" s="5">
        <v>0</v>
      </c>
      <c r="AB13" s="7">
        <v>4.2289233475324401</v>
      </c>
      <c r="AC13" s="5">
        <v>-5.6937202109992899</v>
      </c>
      <c r="AD13" s="5">
        <v>0.40714679553392802</v>
      </c>
      <c r="AE13" s="5">
        <v>1.42584965778017</v>
      </c>
      <c r="AF13" s="5">
        <v>-3.5340482419703898</v>
      </c>
      <c r="AG13" s="5">
        <v>-1.4861404305183099</v>
      </c>
      <c r="AH13" s="5">
        <v>-3.2013493664557902</v>
      </c>
      <c r="AI13" s="5">
        <v>0.40259554060424602</v>
      </c>
      <c r="AJ13" s="5">
        <v>-9.7058444890162594</v>
      </c>
      <c r="AK13" s="5">
        <v>-11.031054072879201</v>
      </c>
      <c r="AL13" s="5">
        <v>-1.0117735057981601</v>
      </c>
      <c r="AM13" s="5">
        <v>-0.85584076340053805</v>
      </c>
      <c r="AN13" s="5">
        <v>-0.28560482163462098</v>
      </c>
      <c r="AO13" s="5">
        <v>-1.87553617652866</v>
      </c>
      <c r="AP13" s="5">
        <f t="shared" si="0"/>
        <v>9.0333345397520759</v>
      </c>
      <c r="AQ13" s="5">
        <f t="shared" si="1"/>
        <v>-0.34660606741564404</v>
      </c>
      <c r="AR13" s="5">
        <f t="shared" si="2"/>
        <v>1.8566546610954511</v>
      </c>
      <c r="AS13" s="5">
        <f t="shared" si="3"/>
        <v>15.866883697304807</v>
      </c>
      <c r="AT13" s="5">
        <f t="shared" si="4"/>
        <v>4.3236629223040177</v>
      </c>
      <c r="AU13" s="5">
        <f t="shared" si="5"/>
        <v>77.170426948160255</v>
      </c>
      <c r="AV13" s="5">
        <f t="shared" si="6"/>
        <v>38.109845982346165</v>
      </c>
      <c r="AW13" s="5">
        <f t="shared" si="7"/>
        <v>9.7103124012137894</v>
      </c>
      <c r="AX13" s="5">
        <f t="shared" si="8"/>
        <v>24.225246669936098</v>
      </c>
      <c r="AY13" s="5">
        <f t="shared" si="9"/>
        <v>1.2346265304464801</v>
      </c>
      <c r="AZ13" s="5">
        <f t="shared" si="10"/>
        <v>0.28694216385099258</v>
      </c>
      <c r="BA13" s="5">
        <f t="shared" si="10"/>
        <v>0.28694216385099258</v>
      </c>
      <c r="BB13" s="5">
        <f t="shared" si="11"/>
        <v>6.1096997947576455</v>
      </c>
    </row>
    <row r="14" spans="1:54" x14ac:dyDescent="0.5">
      <c r="A14" t="s">
        <v>64</v>
      </c>
      <c r="B14" t="s">
        <v>65</v>
      </c>
      <c r="C14">
        <v>2017</v>
      </c>
      <c r="D14" t="s">
        <v>66</v>
      </c>
      <c r="E14" t="s">
        <v>6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24">
        <v>5861.5119620660571</v>
      </c>
      <c r="O14" s="5">
        <v>8.676162863295616</v>
      </c>
      <c r="P14" s="5">
        <v>72.140364295016653</v>
      </c>
      <c r="Q14" s="5">
        <v>8.0314273243132561E-2</v>
      </c>
      <c r="R14" s="5">
        <v>0.30798286760877147</v>
      </c>
      <c r="S14" s="5">
        <v>64.874522283540458</v>
      </c>
      <c r="T14" s="5">
        <v>13.656386786090755</v>
      </c>
      <c r="U14" s="5">
        <v>95.264319446185667</v>
      </c>
      <c r="V14" s="5">
        <v>43.330264066434481</v>
      </c>
      <c r="W14" s="5">
        <v>85</v>
      </c>
      <c r="X14" s="5">
        <v>16.622691292875992</v>
      </c>
      <c r="Y14" s="5">
        <v>2.9572836801752467</v>
      </c>
      <c r="Z14" s="5">
        <v>67.485422128590272</v>
      </c>
      <c r="AA14" s="5">
        <v>19.033674963396791</v>
      </c>
      <c r="AB14" s="7">
        <v>18.741440145874062</v>
      </c>
      <c r="AC14" s="5">
        <v>27.941008475955101</v>
      </c>
      <c r="AD14" s="5">
        <v>-2.0266645631210598</v>
      </c>
      <c r="AE14" s="5">
        <v>-12.663544449717801</v>
      </c>
      <c r="AF14" s="5">
        <v>12.2340176290821</v>
      </c>
      <c r="AG14" s="5">
        <v>-5.8601120917563696</v>
      </c>
      <c r="AH14" s="5">
        <v>5.3971372130219599</v>
      </c>
      <c r="AI14" s="5">
        <v>0.51404268631939198</v>
      </c>
      <c r="AJ14" s="5">
        <v>63.270666542953599</v>
      </c>
      <c r="AK14" s="5">
        <v>-16.4783107006336</v>
      </c>
      <c r="AL14" s="5">
        <v>-16.418110384145901</v>
      </c>
      <c r="AM14" s="5">
        <v>46.267855758044597</v>
      </c>
      <c r="AN14" s="5">
        <v>11.3409385256729</v>
      </c>
      <c r="AO14" s="5">
        <v>-0.60698411851591805</v>
      </c>
      <c r="AP14" s="5">
        <f t="shared" si="0"/>
        <v>44.290158144111423</v>
      </c>
      <c r="AQ14" s="5">
        <f t="shared" si="1"/>
        <v>2.115373340826149</v>
      </c>
      <c r="AR14" s="5">
        <f t="shared" si="2"/>
        <v>13.011128673133786</v>
      </c>
      <c r="AS14" s="5">
        <f t="shared" si="3"/>
        <v>52.715464455089382</v>
      </c>
      <c r="AT14" s="5">
        <f t="shared" si="4"/>
        <v>11.880162503827789</v>
      </c>
      <c r="AU14" s="5">
        <f t="shared" si="5"/>
        <v>89.878921153079844</v>
      </c>
      <c r="AV14" s="5">
        <f t="shared" si="6"/>
        <v>42.824686817893578</v>
      </c>
      <c r="AW14" s="5">
        <f t="shared" si="7"/>
        <v>21.758035021470977</v>
      </c>
      <c r="AX14" s="5">
        <f t="shared" si="8"/>
        <v>33.115799688216505</v>
      </c>
      <c r="AY14" s="5">
        <f t="shared" si="9"/>
        <v>19.450302296392405</v>
      </c>
      <c r="AZ14" s="5">
        <f t="shared" si="10"/>
        <v>7.7179291461437209</v>
      </c>
      <c r="BA14" s="5">
        <f t="shared" si="10"/>
        <v>7.7179291461437209</v>
      </c>
      <c r="BB14" s="5">
        <f t="shared" si="11"/>
        <v>19.382618986010907</v>
      </c>
    </row>
    <row r="15" spans="1:54" x14ac:dyDescent="0.5">
      <c r="A15" t="s">
        <v>67</v>
      </c>
      <c r="B15" t="s">
        <v>68</v>
      </c>
      <c r="C15">
        <v>2017</v>
      </c>
      <c r="D15" t="s">
        <v>69</v>
      </c>
      <c r="E15" t="s">
        <v>7</v>
      </c>
      <c r="F15" s="4">
        <v>0</v>
      </c>
      <c r="G15" s="4">
        <v>0</v>
      </c>
      <c r="H15" s="4">
        <v>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24">
        <v>19991.092229426045</v>
      </c>
      <c r="O15" s="5">
        <v>9.9030420647924995</v>
      </c>
      <c r="P15" s="6">
        <v>53.854876743839064</v>
      </c>
      <c r="Q15" s="6">
        <v>0</v>
      </c>
      <c r="R15" s="6">
        <v>10.198071035597749</v>
      </c>
      <c r="S15" s="5">
        <v>39.060439167530994</v>
      </c>
      <c r="T15" s="6">
        <v>11.241638388692071</v>
      </c>
      <c r="U15" s="5">
        <v>84.475015666794704</v>
      </c>
      <c r="V15" s="5">
        <v>36.351413320032066</v>
      </c>
      <c r="W15" s="6">
        <v>15.625</v>
      </c>
      <c r="X15" s="6">
        <v>56.116094986807397</v>
      </c>
      <c r="Y15" s="6">
        <v>19.233296823658268</v>
      </c>
      <c r="Z15" s="5">
        <v>0.52026106756687529</v>
      </c>
      <c r="AA15" s="5">
        <v>2.3426061493411368</v>
      </c>
      <c r="AB15" s="7">
        <v>13.601165094037594</v>
      </c>
      <c r="AC15" s="5">
        <v>34.380114995885002</v>
      </c>
      <c r="AD15" s="5">
        <v>-0.260603978752247</v>
      </c>
      <c r="AE15" s="5">
        <v>5.5274637075492796</v>
      </c>
      <c r="AF15" s="5">
        <v>10.4917107118504</v>
      </c>
      <c r="AG15" s="5">
        <v>-0.59583733874072697</v>
      </c>
      <c r="AH15" s="5">
        <v>0.97457429184787303</v>
      </c>
      <c r="AI15" s="5">
        <v>-3.71044504062055</v>
      </c>
      <c r="AJ15" s="5">
        <v>1.7651011563752099</v>
      </c>
      <c r="AK15" s="5">
        <v>28.371305394094001</v>
      </c>
      <c r="AL15" s="5">
        <v>14.3196664360872</v>
      </c>
      <c r="AM15" s="5">
        <v>-8.1534920663975292</v>
      </c>
      <c r="AN15" s="5">
        <v>0.43081672746682598</v>
      </c>
      <c r="AO15" s="5">
        <v>3.35073301291767</v>
      </c>
      <c r="AP15" s="5">
        <f t="shared" si="0"/>
        <v>19.422841901389688</v>
      </c>
      <c r="AQ15" s="5">
        <f t="shared" si="1"/>
        <v>0.25773976377020147</v>
      </c>
      <c r="AR15" s="5">
        <f t="shared" si="2"/>
        <v>4.6592756422793986</v>
      </c>
      <c r="AS15" s="5">
        <f t="shared" si="3"/>
        <v>28.515722547366753</v>
      </c>
      <c r="AT15" s="5">
        <f t="shared" si="4"/>
        <v>6.7576209323716503</v>
      </c>
      <c r="AU15" s="5">
        <f t="shared" si="5"/>
        <v>83.486203730467949</v>
      </c>
      <c r="AV15" s="5">
        <f t="shared" si="6"/>
        <v>40.05362765893063</v>
      </c>
      <c r="AW15" s="5">
        <f t="shared" si="7"/>
        <v>13.848348314109867</v>
      </c>
      <c r="AX15" s="5">
        <f t="shared" si="8"/>
        <v>27.7359051013742</v>
      </c>
      <c r="AY15" s="5">
        <f t="shared" si="9"/>
        <v>4.8910247757038219</v>
      </c>
      <c r="AZ15" s="5">
        <f t="shared" si="10"/>
        <v>1.9010503423197402</v>
      </c>
      <c r="BA15" s="5">
        <f t="shared" si="10"/>
        <v>1.9010503423197402</v>
      </c>
      <c r="BB15" s="5">
        <f t="shared" si="11"/>
        <v>10.231754764184892</v>
      </c>
    </row>
    <row r="16" spans="1:54" x14ac:dyDescent="0.5">
      <c r="A16" t="s">
        <v>70</v>
      </c>
      <c r="B16" t="s">
        <v>71</v>
      </c>
      <c r="C16">
        <v>2017</v>
      </c>
      <c r="D16" t="s">
        <v>72</v>
      </c>
      <c r="E16" t="s">
        <v>8</v>
      </c>
      <c r="F16" s="4">
        <v>0</v>
      </c>
      <c r="G16" s="4">
        <v>0</v>
      </c>
      <c r="H16" s="4">
        <v>0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24">
        <v>22436.20753183811</v>
      </c>
      <c r="O16" s="5">
        <v>10.01843134053366</v>
      </c>
      <c r="P16" s="5">
        <v>18.389968545630566</v>
      </c>
      <c r="Q16" s="5">
        <v>1.8367525098210393</v>
      </c>
      <c r="R16" s="5">
        <v>9.2108456531971257</v>
      </c>
      <c r="S16" s="5">
        <v>31.033075432212225</v>
      </c>
      <c r="T16" s="5">
        <v>29.074888470523181</v>
      </c>
      <c r="U16" s="5">
        <v>89.24688240329391</v>
      </c>
      <c r="V16" s="5">
        <v>40.077876615191038</v>
      </c>
      <c r="W16" s="5">
        <v>100</v>
      </c>
      <c r="X16" s="6">
        <v>26.506992084432714</v>
      </c>
      <c r="Y16" s="6">
        <v>15.62894852135816</v>
      </c>
      <c r="Z16" s="5">
        <v>45.15632862228609</v>
      </c>
      <c r="AA16" s="5">
        <v>0</v>
      </c>
      <c r="AB16" s="7">
        <v>19.072292181559686</v>
      </c>
      <c r="AC16" s="5">
        <v>0.71778634025377697</v>
      </c>
      <c r="AD16" s="5">
        <v>1.68728818374277</v>
      </c>
      <c r="AE16" s="5">
        <v>5.03810979715578</v>
      </c>
      <c r="AF16" s="5">
        <v>4.4885458256364297</v>
      </c>
      <c r="AG16" s="5">
        <v>17.8391381635379</v>
      </c>
      <c r="AH16" s="5">
        <v>6.5180005349538002</v>
      </c>
      <c r="AI16" s="5">
        <v>0.28775583220957701</v>
      </c>
      <c r="AJ16" s="5">
        <v>86.7723527342647</v>
      </c>
      <c r="AK16" s="5">
        <v>-0.740511456581743</v>
      </c>
      <c r="AL16" s="5">
        <v>11.4422927352585</v>
      </c>
      <c r="AM16" s="5">
        <v>37.297044486120299</v>
      </c>
      <c r="AN16" s="5">
        <v>-1.6048399347214699</v>
      </c>
      <c r="AO16" s="5">
        <v>9.4903538926853397</v>
      </c>
      <c r="AP16" s="5">
        <f t="shared" si="0"/>
        <v>17.694982137280068</v>
      </c>
      <c r="AQ16" s="5">
        <f t="shared" si="1"/>
        <v>0.15405260910575325</v>
      </c>
      <c r="AR16" s="5">
        <f t="shared" si="2"/>
        <v>4.1781349716693574</v>
      </c>
      <c r="AS16" s="5">
        <f t="shared" si="3"/>
        <v>26.567269404174628</v>
      </c>
      <c r="AT16" s="5">
        <f t="shared" si="4"/>
        <v>6.3864630002425038</v>
      </c>
      <c r="AU16" s="5">
        <f t="shared" si="5"/>
        <v>82.742329602796389</v>
      </c>
      <c r="AV16" s="5">
        <f t="shared" si="6"/>
        <v>39.795734979850479</v>
      </c>
      <c r="AW16" s="5">
        <f t="shared" si="7"/>
        <v>13.235723206206972</v>
      </c>
      <c r="AX16" s="5">
        <f t="shared" si="8"/>
        <v>27.25689518603123</v>
      </c>
      <c r="AY16" s="5">
        <f t="shared" si="9"/>
        <v>4.1967032917934306</v>
      </c>
      <c r="AZ16" s="5">
        <f t="shared" si="10"/>
        <v>1.608604346471679</v>
      </c>
      <c r="BA16" s="5">
        <f t="shared" si="10"/>
        <v>1.608604346471679</v>
      </c>
      <c r="BB16" s="5">
        <f t="shared" si="11"/>
        <v>9.5880837592215062</v>
      </c>
    </row>
    <row r="17" spans="1:54" x14ac:dyDescent="0.5">
      <c r="A17" t="s">
        <v>73</v>
      </c>
      <c r="B17" t="s">
        <v>74</v>
      </c>
      <c r="C17">
        <v>2017</v>
      </c>
      <c r="D17" t="s">
        <v>75</v>
      </c>
      <c r="E17" t="s">
        <v>10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24">
        <v>1029.5782123923937</v>
      </c>
      <c r="O17" s="5">
        <v>6.9369044948229659</v>
      </c>
      <c r="P17" s="5">
        <v>70.267495885239896</v>
      </c>
      <c r="Q17" s="5">
        <v>0</v>
      </c>
      <c r="R17" s="5">
        <v>33.058098011141198</v>
      </c>
      <c r="S17" s="5">
        <v>67.322728409835477</v>
      </c>
      <c r="T17" s="5">
        <v>62.995593436637165</v>
      </c>
      <c r="U17" s="5">
        <v>91.319105789981705</v>
      </c>
      <c r="V17" s="5">
        <v>44.933193367496145</v>
      </c>
      <c r="W17" s="5">
        <v>44.999999999999993</v>
      </c>
      <c r="X17" s="5">
        <v>17.414248021108182</v>
      </c>
      <c r="Y17" s="5">
        <v>64.841182913472068</v>
      </c>
      <c r="Z17" s="5">
        <v>17.875382183335166</v>
      </c>
      <c r="AA17" s="5">
        <v>19.180087847730604</v>
      </c>
      <c r="AB17" s="7">
        <v>30.504515384818642</v>
      </c>
      <c r="AC17" s="5">
        <v>-10.419098033974601</v>
      </c>
      <c r="AD17" s="5">
        <v>-9.6580838322415907</v>
      </c>
      <c r="AE17" s="5">
        <v>-6.1498207048534201</v>
      </c>
      <c r="AF17" s="5">
        <v>-15.1378597937761</v>
      </c>
      <c r="AG17" s="5">
        <v>27.454503241271301</v>
      </c>
      <c r="AH17" s="5">
        <v>-3.8486509353386702</v>
      </c>
      <c r="AI17" s="5">
        <v>-1.8829567827498901</v>
      </c>
      <c r="AJ17" s="5">
        <v>7.7332073150987499</v>
      </c>
      <c r="AK17" s="5">
        <v>-24.056897761413602</v>
      </c>
      <c r="AL17" s="5">
        <v>4.3245998141017601E-2</v>
      </c>
      <c r="AM17" s="5">
        <v>-34.934795859981001</v>
      </c>
      <c r="AN17" s="5">
        <v>-12.9777537619191</v>
      </c>
      <c r="AO17" s="5">
        <v>-9.5295451448516904</v>
      </c>
      <c r="AP17" s="5">
        <f t="shared" si="0"/>
        <v>80.735060959505333</v>
      </c>
      <c r="AQ17" s="5">
        <f t="shared" si="1"/>
        <v>9.6803107878262296</v>
      </c>
      <c r="AR17" s="5">
        <f t="shared" si="2"/>
        <v>39.270707355542662</v>
      </c>
      <c r="AS17" s="5">
        <f t="shared" si="3"/>
        <v>82.494783539745058</v>
      </c>
      <c r="AT17" s="5">
        <f t="shared" si="4"/>
        <v>23.769463337156523</v>
      </c>
      <c r="AU17" s="5">
        <f t="shared" si="5"/>
        <v>95.175190292448804</v>
      </c>
      <c r="AV17" s="5">
        <f t="shared" si="6"/>
        <v>46.820103643256402</v>
      </c>
      <c r="AW17" s="5">
        <f t="shared" si="7"/>
        <v>37.298007634306934</v>
      </c>
      <c r="AX17" s="5">
        <f t="shared" si="8"/>
        <v>41.482253948417323</v>
      </c>
      <c r="AY17" s="5">
        <f t="shared" si="9"/>
        <v>64.878718780116856</v>
      </c>
      <c r="AZ17" s="5">
        <f t="shared" si="10"/>
        <v>32.222980293760394</v>
      </c>
      <c r="BA17" s="5">
        <f t="shared" si="10"/>
        <v>32.222980293760394</v>
      </c>
      <c r="BB17" s="5">
        <f t="shared" si="11"/>
        <v>40.072605541722751</v>
      </c>
    </row>
    <row r="18" spans="1:54" x14ac:dyDescent="0.5">
      <c r="A18" t="s">
        <v>76</v>
      </c>
      <c r="B18" t="s">
        <v>77</v>
      </c>
      <c r="C18">
        <v>2017</v>
      </c>
      <c r="D18" t="s">
        <v>78</v>
      </c>
      <c r="E18" t="s">
        <v>7</v>
      </c>
      <c r="F18" s="4">
        <v>0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24">
        <v>16242.769974225415</v>
      </c>
      <c r="O18" s="5">
        <v>9.6954031640864855</v>
      </c>
      <c r="P18" s="6">
        <v>53.854876743839064</v>
      </c>
      <c r="Q18" s="5">
        <v>0</v>
      </c>
      <c r="R18" s="6">
        <v>0.82191726665396914</v>
      </c>
      <c r="S18" s="5">
        <v>42.649292988998894</v>
      </c>
      <c r="T18" s="5">
        <v>29.955946969996074</v>
      </c>
      <c r="U18" s="5">
        <v>81.252738505359005</v>
      </c>
      <c r="V18" s="5">
        <v>34.925707539115706</v>
      </c>
      <c r="W18" s="6">
        <v>15.625</v>
      </c>
      <c r="X18" s="6">
        <v>56.116094986807397</v>
      </c>
      <c r="Y18" s="6">
        <v>19.233296823658268</v>
      </c>
      <c r="Z18" s="5">
        <v>1.2548910451029129</v>
      </c>
      <c r="AA18" s="5">
        <v>0.43923865300146758</v>
      </c>
      <c r="AB18" s="7">
        <v>12.071402086297727</v>
      </c>
      <c r="AC18" s="5">
        <v>31.103979770347401</v>
      </c>
      <c r="AD18" s="5">
        <v>-0.46299316939322299</v>
      </c>
      <c r="AE18" s="5">
        <v>-4.7893631834605896</v>
      </c>
      <c r="AF18" s="5">
        <v>10.5178155682016</v>
      </c>
      <c r="AG18" s="5">
        <v>17.059155982696701</v>
      </c>
      <c r="AH18" s="5">
        <v>-3.48218756284902</v>
      </c>
      <c r="AI18" s="5">
        <v>-5.5786680126802999</v>
      </c>
      <c r="AJ18" s="5">
        <v>0.65073583731831297</v>
      </c>
      <c r="AK18" s="5">
        <v>27.529360759977099</v>
      </c>
      <c r="AL18" s="5">
        <v>12.9023587056975</v>
      </c>
      <c r="AM18" s="5">
        <v>-8.9220945772310003</v>
      </c>
      <c r="AN18" s="5">
        <v>-2.05459721236591</v>
      </c>
      <c r="AO18" s="5">
        <v>0.62232273667076898</v>
      </c>
      <c r="AP18" s="5">
        <f t="shared" si="0"/>
        <v>22.825518804323753</v>
      </c>
      <c r="AQ18" s="5">
        <f t="shared" si="1"/>
        <v>0.46799189868074209</v>
      </c>
      <c r="AR18" s="5">
        <f t="shared" si="2"/>
        <v>5.6324762693035373</v>
      </c>
      <c r="AS18" s="5">
        <f t="shared" si="3"/>
        <v>32.21653992001648</v>
      </c>
      <c r="AT18" s="5">
        <f t="shared" si="4"/>
        <v>7.4688072779444195</v>
      </c>
      <c r="AU18" s="5">
        <f t="shared" si="5"/>
        <v>84.759515246581358</v>
      </c>
      <c r="AV18" s="5">
        <f t="shared" si="6"/>
        <v>40.51897624862503</v>
      </c>
      <c r="AW18" s="5">
        <f t="shared" si="7"/>
        <v>15.005543156270114</v>
      </c>
      <c r="AX18" s="5">
        <f t="shared" si="8"/>
        <v>28.610063369217215</v>
      </c>
      <c r="AY18" s="5">
        <f t="shared" si="9"/>
        <v>6.3637949643412375</v>
      </c>
      <c r="AZ18" s="5">
        <f t="shared" si="10"/>
        <v>2.5092989508568113</v>
      </c>
      <c r="BA18" s="5">
        <f t="shared" si="10"/>
        <v>2.5092989508568113</v>
      </c>
      <c r="BB18" s="5">
        <f t="shared" si="11"/>
        <v>11.476374830580003</v>
      </c>
    </row>
    <row r="19" spans="1:54" x14ac:dyDescent="0.5">
      <c r="A19" t="s">
        <v>79</v>
      </c>
      <c r="B19" t="s">
        <v>80</v>
      </c>
      <c r="C19">
        <v>2017</v>
      </c>
      <c r="D19" t="s">
        <v>81</v>
      </c>
      <c r="E19" t="s">
        <v>6</v>
      </c>
      <c r="F19" s="4">
        <v>0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24">
        <v>6221.3725932251637</v>
      </c>
      <c r="O19" s="5">
        <v>8.7357458355402215</v>
      </c>
      <c r="P19" s="5">
        <v>28.525836706072354</v>
      </c>
      <c r="Q19" s="5">
        <v>0</v>
      </c>
      <c r="R19" s="5">
        <v>0.55568697036446224</v>
      </c>
      <c r="S19" s="5">
        <v>14.935879031726436</v>
      </c>
      <c r="T19" s="5">
        <v>9.6916298402751</v>
      </c>
      <c r="U19" s="5">
        <v>77.656188555919599</v>
      </c>
      <c r="V19" s="5">
        <v>50.957916146324244</v>
      </c>
      <c r="W19" s="5">
        <v>85</v>
      </c>
      <c r="X19" s="5">
        <v>3.1662269129287579</v>
      </c>
      <c r="Y19" s="5">
        <v>0</v>
      </c>
      <c r="Z19" s="5">
        <v>17.684373234849595</v>
      </c>
      <c r="AA19" s="5">
        <v>0.43923865300146758</v>
      </c>
      <c r="AB19" s="7">
        <v>8.0656401392216157</v>
      </c>
      <c r="AC19" s="5">
        <v>-14.2502742734401</v>
      </c>
      <c r="AD19" s="5">
        <v>-1.9731880469866001</v>
      </c>
      <c r="AE19" s="5">
        <v>-11.8360702708746</v>
      </c>
      <c r="AF19" s="5">
        <v>-36.449388814447197</v>
      </c>
      <c r="AG19" s="5">
        <v>-9.3831843962393897</v>
      </c>
      <c r="AH19" s="5">
        <v>-11.949206169495399</v>
      </c>
      <c r="AI19" s="5">
        <v>8.28065583698341</v>
      </c>
      <c r="AJ19" s="5">
        <v>63.718299920819099</v>
      </c>
      <c r="AK19" s="5">
        <v>-29.653840340481398</v>
      </c>
      <c r="AL19" s="5">
        <v>-18.278922114650499</v>
      </c>
      <c r="AM19" s="5">
        <v>-2.7184465323368698</v>
      </c>
      <c r="AN19" s="5">
        <v>-6.8084640321915302</v>
      </c>
      <c r="AO19" s="5">
        <v>-10.723755486874399</v>
      </c>
      <c r="AP19" s="5">
        <f t="shared" si="0"/>
        <v>42.880660214865763</v>
      </c>
      <c r="AQ19" s="5">
        <f t="shared" si="1"/>
        <v>1.982444705265646</v>
      </c>
      <c r="AR19" s="5">
        <f t="shared" si="2"/>
        <v>12.43629285014668</v>
      </c>
      <c r="AS19" s="5">
        <f t="shared" si="3"/>
        <v>51.477742363008993</v>
      </c>
      <c r="AT19" s="5">
        <f t="shared" si="4"/>
        <v>11.575744737384161</v>
      </c>
      <c r="AU19" s="5">
        <f t="shared" si="5"/>
        <v>89.627400134189074</v>
      </c>
      <c r="AV19" s="5">
        <f t="shared" si="6"/>
        <v>42.689016414489501</v>
      </c>
      <c r="AW19" s="5">
        <f t="shared" si="7"/>
        <v>21.313089228674293</v>
      </c>
      <c r="AX19" s="5">
        <f t="shared" si="8"/>
        <v>32.843163995705495</v>
      </c>
      <c r="AY19" s="5">
        <f t="shared" si="9"/>
        <v>18.355657969321445</v>
      </c>
      <c r="AZ19" s="5">
        <f t="shared" si="10"/>
        <v>7.2789992382950235</v>
      </c>
      <c r="BA19" s="5">
        <f t="shared" si="10"/>
        <v>7.2789992382950235</v>
      </c>
      <c r="BB19" s="5">
        <f t="shared" si="11"/>
        <v>18.832469979496757</v>
      </c>
    </row>
    <row r="20" spans="1:54" x14ac:dyDescent="0.5">
      <c r="A20" t="s">
        <v>82</v>
      </c>
      <c r="B20" t="s">
        <v>83</v>
      </c>
      <c r="C20">
        <v>2017</v>
      </c>
      <c r="D20" t="s">
        <v>84</v>
      </c>
      <c r="E20" t="s">
        <v>12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24">
        <v>45469.710832608078</v>
      </c>
      <c r="O20" s="5">
        <v>10.724801687278449</v>
      </c>
      <c r="P20" s="5">
        <v>1.9084149599799929</v>
      </c>
      <c r="Q20" s="6">
        <v>6.4600611086859772E-2</v>
      </c>
      <c r="R20" s="5">
        <v>3.2771924876998924</v>
      </c>
      <c r="S20" s="5">
        <v>14.935879031726436</v>
      </c>
      <c r="T20" s="6">
        <v>6.4610878885718428</v>
      </c>
      <c r="U20" s="5">
        <v>51.838900923433748</v>
      </c>
      <c r="V20" s="5">
        <v>40.29271433750155</v>
      </c>
      <c r="W20" s="5">
        <v>10</v>
      </c>
      <c r="X20" s="5">
        <v>6.8601583113456499</v>
      </c>
      <c r="Y20" s="5">
        <v>0.21905805038335163</v>
      </c>
      <c r="Z20" s="5">
        <v>0.4735907842656783</v>
      </c>
      <c r="AA20" s="5">
        <v>0</v>
      </c>
      <c r="AB20" s="7">
        <v>4.3366580644010435</v>
      </c>
      <c r="AC20" s="5">
        <v>-7.6402327659652904</v>
      </c>
      <c r="AD20" s="5">
        <v>0.37711233652652498</v>
      </c>
      <c r="AE20" s="5">
        <v>1.2872894512070401</v>
      </c>
      <c r="AF20" s="5">
        <v>-1.6205362336925</v>
      </c>
      <c r="AG20" s="5">
        <v>-1.7134078301370801</v>
      </c>
      <c r="AH20" s="5">
        <v>-25.8038786110072</v>
      </c>
      <c r="AI20" s="5">
        <v>2.05049313423297</v>
      </c>
      <c r="AJ20" s="5">
        <v>4.6719329016930503E-2</v>
      </c>
      <c r="AK20" s="5">
        <v>-17.592164727411301</v>
      </c>
      <c r="AL20" s="5">
        <v>-1.1674122985281701</v>
      </c>
      <c r="AM20" s="5">
        <v>-3.7805124413404001</v>
      </c>
      <c r="AN20" s="5">
        <v>-0.359728637450764</v>
      </c>
      <c r="AO20" s="5">
        <v>-1.99617045354721</v>
      </c>
      <c r="AP20" s="5">
        <f t="shared" si="0"/>
        <v>9.5072615983767808</v>
      </c>
      <c r="AQ20" s="5">
        <f t="shared" si="1"/>
        <v>-0.31957112329065696</v>
      </c>
      <c r="AR20" s="5">
        <f t="shared" si="2"/>
        <v>1.9813723652947726</v>
      </c>
      <c r="AS20" s="5">
        <f t="shared" si="3"/>
        <v>16.503061132328675</v>
      </c>
      <c r="AT20" s="5">
        <f t="shared" si="4"/>
        <v>4.4503381840212324</v>
      </c>
      <c r="AU20" s="5">
        <f t="shared" si="5"/>
        <v>77.605575698986371</v>
      </c>
      <c r="AV20" s="5">
        <f t="shared" si="6"/>
        <v>38.228917014327266</v>
      </c>
      <c r="AW20" s="5">
        <f t="shared" si="7"/>
        <v>9.9332088216055077</v>
      </c>
      <c r="AX20" s="5">
        <f t="shared" si="8"/>
        <v>24.43352784865538</v>
      </c>
      <c r="AY20" s="5">
        <f t="shared" si="9"/>
        <v>1.374632462785228</v>
      </c>
      <c r="AZ20" s="5">
        <f t="shared" si="10"/>
        <v>0.35364130564649776</v>
      </c>
      <c r="BA20" s="5">
        <f t="shared" si="10"/>
        <v>0.35364130564649776</v>
      </c>
      <c r="BB20" s="5">
        <f t="shared" si="11"/>
        <v>6.3173998628431187</v>
      </c>
    </row>
    <row r="21" spans="1:54" x14ac:dyDescent="0.5">
      <c r="A21" t="s">
        <v>85</v>
      </c>
      <c r="B21" t="s">
        <v>86</v>
      </c>
      <c r="C21">
        <v>2017</v>
      </c>
      <c r="D21" t="s">
        <v>87</v>
      </c>
      <c r="E21" t="s">
        <v>7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24">
        <v>4328.0207382017306</v>
      </c>
      <c r="O21" s="5">
        <v>8.3728656121510969</v>
      </c>
      <c r="P21" s="5">
        <v>52.735104409565338</v>
      </c>
      <c r="Q21" s="5">
        <v>0</v>
      </c>
      <c r="R21" s="5">
        <v>32.584587393007666</v>
      </c>
      <c r="S21" s="5">
        <v>47.276032713645478</v>
      </c>
      <c r="T21" s="5">
        <v>14.537444235261567</v>
      </c>
      <c r="U21" s="5">
        <v>83.627792217079346</v>
      </c>
      <c r="V21" s="5">
        <v>35.288001210022891</v>
      </c>
      <c r="W21" s="6">
        <v>15.625</v>
      </c>
      <c r="X21" s="5">
        <v>73.350923482849595</v>
      </c>
      <c r="Y21" s="5">
        <v>31.106243154435926</v>
      </c>
      <c r="Z21" s="5">
        <v>15.187949224574959</v>
      </c>
      <c r="AA21" s="5">
        <v>0.7320644216691079</v>
      </c>
      <c r="AB21" s="7">
        <v>19.20373016341243</v>
      </c>
      <c r="AC21" s="5">
        <v>1.12594702280023</v>
      </c>
      <c r="AD21" s="5">
        <v>-2.89389086077091</v>
      </c>
      <c r="AE21" s="5">
        <v>16.284108738343601</v>
      </c>
      <c r="AF21" s="5">
        <v>-11.703194601921799</v>
      </c>
      <c r="AG21" s="5">
        <v>-7.4067361681687203</v>
      </c>
      <c r="AH21" s="5">
        <v>-7.45748406781179</v>
      </c>
      <c r="AI21" s="5">
        <v>-8.2333358110888906</v>
      </c>
      <c r="AJ21" s="5">
        <v>-8.5127393955790591</v>
      </c>
      <c r="AK21" s="5">
        <v>38.816582602409902</v>
      </c>
      <c r="AL21" s="5">
        <v>5.3197355987666404</v>
      </c>
      <c r="AM21" s="5">
        <v>-10.643712643682001</v>
      </c>
      <c r="AN21" s="5">
        <v>-9.5904358085905308</v>
      </c>
      <c r="AO21" s="5">
        <v>-3.1883581365648301</v>
      </c>
      <c r="AP21" s="5">
        <f t="shared" si="0"/>
        <v>51.545556150429235</v>
      </c>
      <c r="AQ21" s="5">
        <f t="shared" si="1"/>
        <v>2.88577638725743</v>
      </c>
      <c r="AR21" s="5">
        <f t="shared" si="2"/>
        <v>16.262440129242389</v>
      </c>
      <c r="AS21" s="5">
        <f t="shared" si="3"/>
        <v>58.925479054206924</v>
      </c>
      <c r="AT21" s="5">
        <f t="shared" si="4"/>
        <v>13.528508399794104</v>
      </c>
      <c r="AU21" s="5">
        <f t="shared" si="5"/>
        <v>91.076824098628933</v>
      </c>
      <c r="AV21" s="5">
        <f t="shared" si="6"/>
        <v>43.516775103671165</v>
      </c>
      <c r="AW21" s="5">
        <f t="shared" si="7"/>
        <v>24.119514810706885</v>
      </c>
      <c r="AX21" s="5">
        <f t="shared" si="8"/>
        <v>34.519922235627433</v>
      </c>
      <c r="AY21" s="5">
        <f t="shared" si="9"/>
        <v>25.725837884570957</v>
      </c>
      <c r="AZ21" s="5">
        <f t="shared" si="10"/>
        <v>10.293167225136113</v>
      </c>
      <c r="BA21" s="5">
        <f t="shared" si="10"/>
        <v>10.293167225136113</v>
      </c>
      <c r="BB21" s="5">
        <f t="shared" si="11"/>
        <v>22.358693997736566</v>
      </c>
    </row>
    <row r="22" spans="1:54" x14ac:dyDescent="0.5">
      <c r="A22" t="s">
        <v>88</v>
      </c>
      <c r="B22" t="s">
        <v>89</v>
      </c>
      <c r="C22">
        <v>2017</v>
      </c>
      <c r="D22" t="s">
        <v>90</v>
      </c>
      <c r="E22" t="s">
        <v>11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0</v>
      </c>
      <c r="N22" s="24">
        <v>837.34195640527798</v>
      </c>
      <c r="O22" s="5">
        <v>6.7302325371216636</v>
      </c>
      <c r="P22" s="5">
        <v>84.899508802882707</v>
      </c>
      <c r="Q22" s="5">
        <v>62.810999563509391</v>
      </c>
      <c r="R22" s="5">
        <v>85.554466899172041</v>
      </c>
      <c r="S22" s="5">
        <v>92.624093744383217</v>
      </c>
      <c r="T22" s="5">
        <v>19.823787879984547</v>
      </c>
      <c r="U22" s="5">
        <v>96.788579337577787</v>
      </c>
      <c r="V22" s="5">
        <v>35.196585982201775</v>
      </c>
      <c r="W22" s="5">
        <v>15</v>
      </c>
      <c r="X22" s="5">
        <v>58.839050131926115</v>
      </c>
      <c r="Y22" s="5">
        <v>83.461117196056961</v>
      </c>
      <c r="Z22" s="5">
        <v>51.782976246306959</v>
      </c>
      <c r="AA22" s="5">
        <v>32.357247437774518</v>
      </c>
      <c r="AB22" s="7">
        <v>51.76877750566274</v>
      </c>
      <c r="AC22" s="5">
        <v>1.28490716358506</v>
      </c>
      <c r="AD22" s="5">
        <v>51.543997966703998</v>
      </c>
      <c r="AE22" s="5">
        <v>42.142111627177798</v>
      </c>
      <c r="AF22" s="5">
        <v>7.7909418215974098</v>
      </c>
      <c r="AG22" s="5">
        <v>-18.003622991464098</v>
      </c>
      <c r="AH22" s="5">
        <v>1.19715800215985</v>
      </c>
      <c r="AI22" s="5">
        <v>-12.098663638167899</v>
      </c>
      <c r="AJ22" s="5">
        <v>-24.417786106545901</v>
      </c>
      <c r="AK22" s="5">
        <v>16.320853297516202</v>
      </c>
      <c r="AL22" s="5">
        <v>13.345789397938001</v>
      </c>
      <c r="AM22" s="5">
        <v>-5.2405179391680301</v>
      </c>
      <c r="AN22" s="5">
        <v>-4.3663726292698399</v>
      </c>
      <c r="AO22" s="5">
        <v>8.7771986973370897</v>
      </c>
      <c r="AP22" s="5">
        <f t="shared" si="0"/>
        <v>83.612125160647551</v>
      </c>
      <c r="AQ22" s="5">
        <f t="shared" si="1"/>
        <v>11.264040934690206</v>
      </c>
      <c r="AR22" s="5">
        <f t="shared" si="2"/>
        <v>43.403096140420793</v>
      </c>
      <c r="AS22" s="5">
        <f t="shared" si="3"/>
        <v>84.826531574634103</v>
      </c>
      <c r="AT22" s="5">
        <f t="shared" si="4"/>
        <v>25.5866933504327</v>
      </c>
      <c r="AU22" s="5">
        <f t="shared" si="5"/>
        <v>95.592405253895677</v>
      </c>
      <c r="AV22" s="5">
        <f t="shared" si="6"/>
        <v>47.29811642637771</v>
      </c>
      <c r="AW22" s="5">
        <f t="shared" si="7"/>
        <v>39.415206072478277</v>
      </c>
      <c r="AX22" s="5">
        <f t="shared" si="8"/>
        <v>42.517872853100648</v>
      </c>
      <c r="AY22" s="5">
        <f t="shared" si="9"/>
        <v>70.108924121486055</v>
      </c>
      <c r="AZ22" s="5">
        <f t="shared" si="10"/>
        <v>36.721091739340451</v>
      </c>
      <c r="BA22" s="5">
        <f t="shared" si="10"/>
        <v>36.721091739340451</v>
      </c>
      <c r="BB22" s="5">
        <f t="shared" si="11"/>
        <v>42.989302931435695</v>
      </c>
    </row>
    <row r="23" spans="1:54" x14ac:dyDescent="0.5">
      <c r="A23" t="s">
        <v>91</v>
      </c>
      <c r="B23" t="s">
        <v>92</v>
      </c>
      <c r="C23">
        <v>2017</v>
      </c>
      <c r="D23" t="s">
        <v>93</v>
      </c>
      <c r="E23" t="s">
        <v>9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24">
        <v>79251.781663731294</v>
      </c>
      <c r="O23" s="5">
        <v>11.280385173048099</v>
      </c>
      <c r="P23" s="6">
        <v>3.7231116592694775</v>
      </c>
      <c r="Q23" s="6">
        <v>0</v>
      </c>
      <c r="R23" s="6">
        <v>0</v>
      </c>
      <c r="S23" s="6">
        <v>24.092021335172642</v>
      </c>
      <c r="T23" s="6">
        <v>3.5242289564416973</v>
      </c>
      <c r="U23" s="5">
        <v>83.624086682479103</v>
      </c>
      <c r="V23" s="6">
        <v>39.308987270700833</v>
      </c>
      <c r="W23" s="6">
        <v>5</v>
      </c>
      <c r="X23" s="6">
        <v>31.662269129287601</v>
      </c>
      <c r="Y23" s="6">
        <v>1.150054764512596</v>
      </c>
      <c r="Z23" s="5">
        <v>0</v>
      </c>
      <c r="AA23" s="6">
        <v>0.7320644216691079</v>
      </c>
      <c r="AB23" s="7">
        <v>4.7603820754973674</v>
      </c>
      <c r="AC23" s="5">
        <v>-1.7567562231429199</v>
      </c>
      <c r="AD23" s="5">
        <v>0.55142578765747796</v>
      </c>
      <c r="AE23" s="5">
        <v>-0.91831412900959797</v>
      </c>
      <c r="AF23" s="5">
        <v>13.265340120131601</v>
      </c>
      <c r="AG23" s="5">
        <v>-2.72209014832525</v>
      </c>
      <c r="AH23" s="5">
        <v>10.7615810400735</v>
      </c>
      <c r="AI23" s="5">
        <v>2.2969086308572</v>
      </c>
      <c r="AJ23" s="5">
        <v>-2.8293492094735302</v>
      </c>
      <c r="AK23" s="5">
        <v>9.3099023957952998</v>
      </c>
      <c r="AL23" s="5">
        <v>0.88181814338381903</v>
      </c>
      <c r="AM23" s="5">
        <v>-2.41343832218881</v>
      </c>
      <c r="AN23" s="5">
        <v>0.92530231295752596</v>
      </c>
      <c r="AO23" s="5">
        <v>0.33031526019888302</v>
      </c>
      <c r="AP23" s="5">
        <f t="shared" si="0"/>
        <v>5.4745701336876014</v>
      </c>
      <c r="AQ23" s="5">
        <f t="shared" si="1"/>
        <v>-0.55155929428187345</v>
      </c>
      <c r="AR23" s="5">
        <f t="shared" si="2"/>
        <v>0.91771536814868693</v>
      </c>
      <c r="AS23" s="5">
        <f t="shared" si="3"/>
        <v>10.821278217562121</v>
      </c>
      <c r="AT23" s="5">
        <f t="shared" si="4"/>
        <v>3.2747326796483467</v>
      </c>
      <c r="AU23" s="5">
        <f t="shared" si="5"/>
        <v>72.854961236489629</v>
      </c>
      <c r="AV23" s="5">
        <f t="shared" si="6"/>
        <v>37.012240761952306</v>
      </c>
      <c r="AW23" s="5">
        <f t="shared" si="7"/>
        <v>7.8279521463282471</v>
      </c>
      <c r="AX23" s="5">
        <f t="shared" si="8"/>
        <v>22.348608379568272</v>
      </c>
      <c r="AY23" s="5">
        <f t="shared" si="9"/>
        <v>0.26765906824968422</v>
      </c>
      <c r="AZ23" s="5">
        <f t="shared" si="10"/>
        <v>-0.19559520414394171</v>
      </c>
      <c r="BA23" s="5">
        <f t="shared" si="10"/>
        <v>-0.19559520414394171</v>
      </c>
      <c r="BB23" s="5">
        <f t="shared" si="11"/>
        <v>4.428501968306545</v>
      </c>
    </row>
    <row r="24" spans="1:54" x14ac:dyDescent="0.5">
      <c r="A24" t="s">
        <v>94</v>
      </c>
      <c r="B24" t="s">
        <v>95</v>
      </c>
      <c r="C24">
        <v>2017</v>
      </c>
      <c r="D24" t="s">
        <v>96</v>
      </c>
      <c r="E24" t="s">
        <v>10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24">
        <v>2801.2752400356057</v>
      </c>
      <c r="O24" s="5">
        <v>7.9378300353505304</v>
      </c>
      <c r="P24" s="5">
        <v>67.543628197380883</v>
      </c>
      <c r="Q24" s="5">
        <v>11.411610650371017</v>
      </c>
      <c r="R24" s="5">
        <v>57.086856549717737</v>
      </c>
      <c r="S24" s="5">
        <v>66.018220608861895</v>
      </c>
      <c r="T24" s="5">
        <v>25.991188973878337</v>
      </c>
      <c r="U24" s="5">
        <v>89.581701722131655</v>
      </c>
      <c r="V24" s="5">
        <v>42.163154306895443</v>
      </c>
      <c r="W24" s="5">
        <v>25</v>
      </c>
      <c r="X24" s="5">
        <v>35.092348284960416</v>
      </c>
      <c r="Y24" s="5">
        <v>15.881708652792991</v>
      </c>
      <c r="Z24" s="5">
        <v>47.488730483791144</v>
      </c>
      <c r="AA24" s="5">
        <v>0</v>
      </c>
      <c r="AB24" s="7">
        <v>27.34048516138111</v>
      </c>
      <c r="AC24" s="5">
        <v>5.8554222192483003</v>
      </c>
      <c r="AD24" s="5">
        <v>7.1019372679408503</v>
      </c>
      <c r="AE24" s="5">
        <v>35.191809221842398</v>
      </c>
      <c r="AF24" s="5">
        <v>-1.2416254174972201</v>
      </c>
      <c r="AG24" s="5">
        <v>0.35408063711245003</v>
      </c>
      <c r="AH24" s="5">
        <v>-2.9849005196056999</v>
      </c>
      <c r="AI24" s="5">
        <v>-2.3484308476636402</v>
      </c>
      <c r="AJ24" s="5">
        <v>-2.7629467899575202</v>
      </c>
      <c r="AK24" s="5">
        <v>-1.47828538067615</v>
      </c>
      <c r="AL24" s="5">
        <v>-20.673688796974702</v>
      </c>
      <c r="AM24" s="5">
        <v>14.333767747907499</v>
      </c>
      <c r="AN24" s="5">
        <v>-15.1011521868306</v>
      </c>
      <c r="AO24" s="5">
        <v>0.23211147314268399</v>
      </c>
      <c r="AP24" s="5">
        <f t="shared" si="0"/>
        <v>61.733701574653224</v>
      </c>
      <c r="AQ24" s="5">
        <f t="shared" si="1"/>
        <v>4.3162687024805004</v>
      </c>
      <c r="AR24" s="5">
        <f t="shared" si="2"/>
        <v>21.929401481798099</v>
      </c>
      <c r="AS24" s="5">
        <f t="shared" si="3"/>
        <v>67.30111710375337</v>
      </c>
      <c r="AT24" s="5">
        <f t="shared" si="4"/>
        <v>16.194831419836834</v>
      </c>
      <c r="AU24" s="5">
        <f t="shared" si="5"/>
        <v>92.571770346530926</v>
      </c>
      <c r="AV24" s="5">
        <f t="shared" si="6"/>
        <v>44.513402368113141</v>
      </c>
      <c r="AW24" s="5">
        <f t="shared" si="7"/>
        <v>27.781833027971398</v>
      </c>
      <c r="AX24" s="5">
        <f t="shared" si="8"/>
        <v>36.578572478515504</v>
      </c>
      <c r="AY24" s="5">
        <f t="shared" si="9"/>
        <v>36.613008165549317</v>
      </c>
      <c r="AZ24" s="5">
        <f t="shared" si="10"/>
        <v>15.12893277037692</v>
      </c>
      <c r="BA24" s="5">
        <f t="shared" si="10"/>
        <v>15.12893277037692</v>
      </c>
      <c r="BB24" s="5">
        <f t="shared" si="11"/>
        <v>27.132971359975485</v>
      </c>
    </row>
    <row r="25" spans="1:54" x14ac:dyDescent="0.5">
      <c r="A25" t="s">
        <v>97</v>
      </c>
      <c r="B25" t="s">
        <v>98</v>
      </c>
      <c r="C25">
        <v>2017</v>
      </c>
      <c r="D25" t="s">
        <v>99</v>
      </c>
      <c r="E25" t="s">
        <v>7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24">
        <v>2457.6259615501654</v>
      </c>
      <c r="O25" s="5">
        <v>7.806951106679362</v>
      </c>
      <c r="P25" s="5">
        <v>59.264560713624839</v>
      </c>
      <c r="Q25" s="5">
        <v>0</v>
      </c>
      <c r="R25" s="5">
        <v>12.538005052917711</v>
      </c>
      <c r="S25" s="5">
        <v>69.156079673094254</v>
      </c>
      <c r="T25" s="5">
        <v>6.1674005687427531</v>
      </c>
      <c r="U25" s="5">
        <v>97.431997155256866</v>
      </c>
      <c r="V25" s="5">
        <v>42.615530325145812</v>
      </c>
      <c r="W25" s="5">
        <v>15</v>
      </c>
      <c r="X25" s="5">
        <v>53.562005277044847</v>
      </c>
      <c r="Y25" s="5">
        <v>14.129244249726177</v>
      </c>
      <c r="Z25" s="5">
        <v>55.429720401367852</v>
      </c>
      <c r="AA25" s="5">
        <v>14.641288433382144</v>
      </c>
      <c r="AB25" s="7">
        <v>21.875420680521042</v>
      </c>
      <c r="AC25" s="5">
        <v>-5.3146188179569096</v>
      </c>
      <c r="AD25" s="5">
        <v>-4.8236406059502803</v>
      </c>
      <c r="AE25" s="5">
        <v>-11.284993032607099</v>
      </c>
      <c r="AF25" s="5">
        <v>-0.42837232428486499</v>
      </c>
      <c r="AG25" s="5">
        <v>-20.6533248201718</v>
      </c>
      <c r="AH25" s="5">
        <v>4.4648274066600502</v>
      </c>
      <c r="AI25" s="5">
        <v>-2.1870427287846699</v>
      </c>
      <c r="AJ25" s="5">
        <v>-13.917179421868299</v>
      </c>
      <c r="AK25" s="5">
        <v>16.367184680604701</v>
      </c>
      <c r="AL25" s="5">
        <v>-26.012086665860501</v>
      </c>
      <c r="AM25" s="5">
        <v>19.8760390645283</v>
      </c>
      <c r="AN25" s="5">
        <v>-2.1973482471349</v>
      </c>
      <c r="AO25" s="5">
        <v>-6.7646202728875204</v>
      </c>
      <c r="AP25" s="5">
        <f t="shared" si="0"/>
        <v>64.641318277437037</v>
      </c>
      <c r="AQ25" s="5">
        <f t="shared" si="1"/>
        <v>4.836241536429438</v>
      </c>
      <c r="AR25" s="5">
        <f t="shared" si="2"/>
        <v>23.871398847025493</v>
      </c>
      <c r="AS25" s="5">
        <f t="shared" si="3"/>
        <v>69.641705021914277</v>
      </c>
      <c r="AT25" s="5">
        <f t="shared" si="4"/>
        <v>17.069583470983574</v>
      </c>
      <c r="AU25" s="5">
        <f t="shared" si="5"/>
        <v>92.974335434554561</v>
      </c>
      <c r="AV25" s="5">
        <f t="shared" si="6"/>
        <v>44.814040151472454</v>
      </c>
      <c r="AW25" s="5">
        <f t="shared" si="7"/>
        <v>28.944408099410278</v>
      </c>
      <c r="AX25" s="5">
        <f t="shared" si="8"/>
        <v>37.207407612918999</v>
      </c>
      <c r="AY25" s="5">
        <f t="shared" si="9"/>
        <v>40.228042851982863</v>
      </c>
      <c r="AZ25" s="5">
        <f t="shared" si="10"/>
        <v>16.879733473839966</v>
      </c>
      <c r="BA25" s="5">
        <f t="shared" si="10"/>
        <v>16.879733473839966</v>
      </c>
      <c r="BB25" s="5">
        <f t="shared" si="11"/>
        <v>28.681078394089599</v>
      </c>
    </row>
    <row r="26" spans="1:54" x14ac:dyDescent="0.5">
      <c r="A26" t="s">
        <v>100</v>
      </c>
      <c r="B26" t="s">
        <v>101</v>
      </c>
      <c r="C26">
        <v>2017</v>
      </c>
      <c r="D26" t="s">
        <v>102</v>
      </c>
      <c r="E26" t="s">
        <v>6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24">
        <v>5377.8372122424453</v>
      </c>
      <c r="O26" s="5">
        <v>8.5900415671706973</v>
      </c>
      <c r="P26" s="5">
        <v>48.177712875087764</v>
      </c>
      <c r="Q26" s="5">
        <v>0</v>
      </c>
      <c r="R26" s="5">
        <v>5.5891669977660996</v>
      </c>
      <c r="S26" s="5">
        <v>25.329601168094069</v>
      </c>
      <c r="T26" s="5">
        <v>10.132158039709447</v>
      </c>
      <c r="U26" s="5">
        <v>83.552734386375221</v>
      </c>
      <c r="V26" s="6">
        <v>41.007622847618862</v>
      </c>
      <c r="W26" s="5">
        <v>50</v>
      </c>
      <c r="X26" s="5">
        <v>21.899736147757249</v>
      </c>
      <c r="Y26" s="5">
        <v>0.65717415115005473</v>
      </c>
      <c r="Z26" s="5">
        <v>17.056391940024671</v>
      </c>
      <c r="AA26" s="5">
        <v>0.14641288433381305</v>
      </c>
      <c r="AB26" s="7">
        <v>11.423241386683193</v>
      </c>
      <c r="AC26" s="5">
        <v>1.83767656617758</v>
      </c>
      <c r="AD26" s="5">
        <v>-2.3178153265908099</v>
      </c>
      <c r="AE26" s="5">
        <v>-8.28878944923121</v>
      </c>
      <c r="AF26" s="5">
        <v>-29.1682339496876</v>
      </c>
      <c r="AG26" s="5">
        <v>-10.0743282207055</v>
      </c>
      <c r="AH26" s="5">
        <v>-6.6830328549148099</v>
      </c>
      <c r="AI26" s="5">
        <v>-2.01106327364703</v>
      </c>
      <c r="AJ26" s="5">
        <v>27.587325562602</v>
      </c>
      <c r="AK26" s="5">
        <v>-11.6120510790062</v>
      </c>
      <c r="AL26" s="5">
        <v>-20.4534825748397</v>
      </c>
      <c r="AM26" s="5">
        <v>-5.4398882318144599</v>
      </c>
      <c r="AN26" s="5">
        <v>-8.2399723424638207</v>
      </c>
      <c r="AO26" s="5">
        <v>-8.7783592181857895</v>
      </c>
      <c r="AP26" s="5">
        <f t="shared" si="0"/>
        <v>46.34145398623243</v>
      </c>
      <c r="AQ26" s="5">
        <f t="shared" si="1"/>
        <v>2.3176913803108765</v>
      </c>
      <c r="AR26" s="5">
        <f t="shared" si="2"/>
        <v>13.878309864289008</v>
      </c>
      <c r="AS26" s="5">
        <f t="shared" si="3"/>
        <v>54.497252025076492</v>
      </c>
      <c r="AT26" s="5">
        <f t="shared" si="4"/>
        <v>12.331268613930044</v>
      </c>
      <c r="AU26" s="5">
        <f t="shared" si="5"/>
        <v>90.232889055951617</v>
      </c>
      <c r="AV26" s="5">
        <f t="shared" si="6"/>
        <v>43.020957925508554</v>
      </c>
      <c r="AW26" s="5">
        <f t="shared" si="7"/>
        <v>22.412211729436581</v>
      </c>
      <c r="AX26" s="5">
        <f t="shared" si="8"/>
        <v>33.511757934945869</v>
      </c>
      <c r="AY26" s="5">
        <f t="shared" si="9"/>
        <v>21.113001011412159</v>
      </c>
      <c r="AZ26" s="5">
        <f t="shared" si="10"/>
        <v>8.3896123865676255</v>
      </c>
      <c r="BA26" s="5">
        <f t="shared" si="10"/>
        <v>8.3896123865676255</v>
      </c>
      <c r="BB26" s="5">
        <f t="shared" si="11"/>
        <v>20.197820901063171</v>
      </c>
    </row>
    <row r="27" spans="1:54" x14ac:dyDescent="0.5">
      <c r="A27" t="s">
        <v>103</v>
      </c>
      <c r="B27" t="s">
        <v>104</v>
      </c>
      <c r="C27">
        <v>2017</v>
      </c>
      <c r="D27" t="s">
        <v>105</v>
      </c>
      <c r="E27" t="s">
        <v>11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</v>
      </c>
      <c r="M27" s="4">
        <v>0</v>
      </c>
      <c r="N27" s="24">
        <v>7483.173152225917</v>
      </c>
      <c r="O27" s="5">
        <v>8.9204121992254368</v>
      </c>
      <c r="P27" s="5">
        <v>48.911309768797842</v>
      </c>
      <c r="Q27" s="5">
        <v>0</v>
      </c>
      <c r="R27" s="5">
        <v>19.978034325840923</v>
      </c>
      <c r="S27" s="5">
        <v>71.461621127875389</v>
      </c>
      <c r="T27" s="5">
        <v>31.718059767733632</v>
      </c>
      <c r="U27" s="5">
        <v>71.448199167870669</v>
      </c>
      <c r="V27" s="5">
        <v>42.804088089287902</v>
      </c>
      <c r="W27" s="5">
        <v>10</v>
      </c>
      <c r="X27" s="5">
        <v>92.348284960422163</v>
      </c>
      <c r="Y27" s="5">
        <v>40.635268346111722</v>
      </c>
      <c r="Z27" s="5">
        <v>33.213691620402074</v>
      </c>
      <c r="AA27" s="5">
        <v>5.5636896046852087</v>
      </c>
      <c r="AB27" s="7">
        <v>24.501114586380808</v>
      </c>
      <c r="AC27" s="5">
        <v>10.3131051978046</v>
      </c>
      <c r="AD27" s="5">
        <v>-1.6053014821055001</v>
      </c>
      <c r="AE27" s="5">
        <v>9.1960123786313304</v>
      </c>
      <c r="AF27" s="5">
        <v>23.818140681925001</v>
      </c>
      <c r="AG27" s="5">
        <v>13.9435170815524</v>
      </c>
      <c r="AH27" s="5">
        <v>-17.3642762595539</v>
      </c>
      <c r="AI27" s="5">
        <v>0.52987778609911396</v>
      </c>
      <c r="AJ27" s="5">
        <v>-9.9769588170464303</v>
      </c>
      <c r="AK27" s="5">
        <v>60.342908602141797</v>
      </c>
      <c r="AL27" s="5">
        <v>25.385346210488802</v>
      </c>
      <c r="AM27" s="5">
        <v>15.147490791538701</v>
      </c>
      <c r="AN27" s="5">
        <v>-0.48632345533327098</v>
      </c>
      <c r="AO27" s="5">
        <v>7.29739737344212</v>
      </c>
      <c r="AP27" s="5">
        <f t="shared" si="0"/>
        <v>38.587587985427874</v>
      </c>
      <c r="AQ27" s="5">
        <f t="shared" si="1"/>
        <v>1.6044933539294624</v>
      </c>
      <c r="AR27" s="5">
        <f t="shared" si="2"/>
        <v>10.780454544149251</v>
      </c>
      <c r="AS27" s="5">
        <f t="shared" si="3"/>
        <v>47.633155774370486</v>
      </c>
      <c r="AT27" s="5">
        <f t="shared" si="4"/>
        <v>10.671244007418455</v>
      </c>
      <c r="AU27" s="5">
        <f t="shared" si="5"/>
        <v>88.812423228287358</v>
      </c>
      <c r="AV27" s="5">
        <f t="shared" si="6"/>
        <v>42.269175386286356</v>
      </c>
      <c r="AW27" s="5">
        <f t="shared" si="7"/>
        <v>19.973901563420295</v>
      </c>
      <c r="AX27" s="5">
        <f t="shared" si="8"/>
        <v>32.005132543213904</v>
      </c>
      <c r="AY27" s="5">
        <f t="shared" si="9"/>
        <v>15.248471154408453</v>
      </c>
      <c r="AZ27" s="5">
        <f t="shared" si="10"/>
        <v>6.0437475171745909</v>
      </c>
      <c r="BA27" s="5">
        <f t="shared" si="10"/>
        <v>6.0437475171745909</v>
      </c>
      <c r="BB27" s="5">
        <f t="shared" si="11"/>
        <v>17.198950262327411</v>
      </c>
    </row>
    <row r="28" spans="1:54" x14ac:dyDescent="0.5">
      <c r="A28" t="s">
        <v>106</v>
      </c>
      <c r="B28" t="s">
        <v>107</v>
      </c>
      <c r="C28">
        <v>2017</v>
      </c>
      <c r="D28" t="s">
        <v>108</v>
      </c>
      <c r="E28" t="s">
        <v>7</v>
      </c>
      <c r="F28" s="4">
        <v>0</v>
      </c>
      <c r="G28" s="4">
        <v>0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24">
        <v>10826.271434829798</v>
      </c>
      <c r="O28" s="5">
        <v>9.2897309995375146</v>
      </c>
      <c r="P28" s="5">
        <v>32.458093636374315</v>
      </c>
      <c r="Q28" s="5">
        <v>0</v>
      </c>
      <c r="R28" s="5">
        <v>8.7189296406577341</v>
      </c>
      <c r="S28" s="5">
        <v>47.597737706524448</v>
      </c>
      <c r="T28" s="5">
        <v>7.0484580179136103</v>
      </c>
      <c r="U28" s="5">
        <v>96.94309374555877</v>
      </c>
      <c r="V28" s="5">
        <v>48.275201151970101</v>
      </c>
      <c r="W28" s="5">
        <v>10</v>
      </c>
      <c r="X28" s="5">
        <v>68.073878627968327</v>
      </c>
      <c r="Y28" s="5">
        <v>10.18619934282585</v>
      </c>
      <c r="Z28" s="5">
        <v>34.528603657585556</v>
      </c>
      <c r="AA28" s="5">
        <v>2.7818448023426186</v>
      </c>
      <c r="AB28" s="7">
        <v>16.264080783503612</v>
      </c>
      <c r="AC28" s="5">
        <v>1.9352489745060499</v>
      </c>
      <c r="AD28" s="5">
        <v>-0.98306100957859499</v>
      </c>
      <c r="AE28" s="5">
        <v>0.72655690966751296</v>
      </c>
      <c r="AF28" s="5">
        <v>7.5529694751320999</v>
      </c>
      <c r="AG28" s="5">
        <v>-8.2659960925860503</v>
      </c>
      <c r="AH28" s="5">
        <v>9.9278298379302594</v>
      </c>
      <c r="AI28" s="5">
        <v>6.84796144196598</v>
      </c>
      <c r="AJ28" s="5">
        <v>-7.47450581019742</v>
      </c>
      <c r="AK28" s="5">
        <v>37.709163592727599</v>
      </c>
      <c r="AL28" s="5">
        <v>-5.94613610765116E-2</v>
      </c>
      <c r="AM28" s="5">
        <v>20.644591071273499</v>
      </c>
      <c r="AN28" s="5">
        <v>-1.2886436933976499</v>
      </c>
      <c r="AO28" s="5">
        <v>2.0115780565637098</v>
      </c>
      <c r="AP28" s="5">
        <f t="shared" si="0"/>
        <v>30.530400908685923</v>
      </c>
      <c r="AQ28" s="5">
        <f t="shared" si="1"/>
        <v>0.98344103328693189</v>
      </c>
      <c r="AR28" s="5">
        <f t="shared" si="2"/>
        <v>7.9952019256208509</v>
      </c>
      <c r="AS28" s="5">
        <f t="shared" si="3"/>
        <v>40.052308141089895</v>
      </c>
      <c r="AT28" s="5">
        <f t="shared" si="4"/>
        <v>9.0311032521448897</v>
      </c>
      <c r="AU28" s="5">
        <f t="shared" si="5"/>
        <v>87.013596097566563</v>
      </c>
      <c r="AV28" s="5">
        <f t="shared" si="6"/>
        <v>41.432635221324766</v>
      </c>
      <c r="AW28" s="5">
        <f t="shared" si="7"/>
        <v>17.476112899707413</v>
      </c>
      <c r="AX28" s="5">
        <f t="shared" si="8"/>
        <v>30.361918389582094</v>
      </c>
      <c r="AY28" s="5">
        <f t="shared" si="9"/>
        <v>10.252766926808826</v>
      </c>
      <c r="AZ28" s="5">
        <f t="shared" si="10"/>
        <v>4.0698564850422043</v>
      </c>
      <c r="BA28" s="5">
        <f t="shared" si="10"/>
        <v>4.0698564850422043</v>
      </c>
      <c r="BB28" s="5">
        <f t="shared" si="11"/>
        <v>14.250307646150443</v>
      </c>
    </row>
    <row r="29" spans="1:54" x14ac:dyDescent="0.5">
      <c r="A29" t="s">
        <v>109</v>
      </c>
      <c r="B29" t="s">
        <v>110</v>
      </c>
      <c r="C29">
        <v>2017</v>
      </c>
      <c r="D29" t="s">
        <v>111</v>
      </c>
      <c r="E29" t="s">
        <v>7</v>
      </c>
      <c r="F29" s="4">
        <v>0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24">
        <v>9949.3279999999995</v>
      </c>
      <c r="O29" s="5">
        <v>8.9375</v>
      </c>
      <c r="P29" s="6">
        <v>53.854876743839064</v>
      </c>
      <c r="Q29" s="6">
        <v>0</v>
      </c>
      <c r="R29" s="6">
        <v>10.198071035597749</v>
      </c>
      <c r="S29" s="6">
        <v>52.670721123122711</v>
      </c>
      <c r="T29" s="6">
        <v>11.241638388692071</v>
      </c>
      <c r="U29" s="6">
        <v>88.315487459695362</v>
      </c>
      <c r="V29" s="6">
        <v>47.029190753632633</v>
      </c>
      <c r="W29" s="6">
        <v>15.625</v>
      </c>
      <c r="X29" s="6">
        <v>56.116094986807397</v>
      </c>
      <c r="Y29" s="6">
        <v>19.233296823658268</v>
      </c>
      <c r="Z29" s="6">
        <v>36.697075592141225</v>
      </c>
      <c r="AA29" s="5">
        <v>7.4670571010248921</v>
      </c>
      <c r="AB29" s="7">
        <v>20.652075708924993</v>
      </c>
      <c r="AC29" s="5">
        <v>15.7095268555623</v>
      </c>
      <c r="AD29" s="5">
        <v>-1.56726822887157</v>
      </c>
      <c r="AE29" s="5">
        <v>-0.41565682172327501</v>
      </c>
      <c r="AF29" s="5">
        <v>5.4440241401140099</v>
      </c>
      <c r="AG29" s="5">
        <v>-6.396469316038</v>
      </c>
      <c r="AH29" s="5">
        <v>-0.40273738681989402</v>
      </c>
      <c r="AI29" s="5">
        <v>4.8052881500417399</v>
      </c>
      <c r="AJ29" s="5">
        <v>-4.2055235684485597</v>
      </c>
      <c r="AK29" s="5">
        <v>24.203030950105401</v>
      </c>
      <c r="AL29" s="5">
        <v>4.2865529344587703</v>
      </c>
      <c r="AM29" s="5">
        <v>18.884575384274399</v>
      </c>
      <c r="AN29" s="5">
        <v>1.5467720883735401</v>
      </c>
      <c r="AO29" s="5">
        <v>3.6178872114014</v>
      </c>
      <c r="AP29" s="5">
        <f t="shared" si="0"/>
        <v>38.197539645646643</v>
      </c>
      <c r="AQ29" s="5">
        <f t="shared" si="1"/>
        <v>1.5719741072158313</v>
      </c>
      <c r="AR29" s="5">
        <f t="shared" si="2"/>
        <v>10.636541073175092</v>
      </c>
      <c r="AS29" s="5">
        <f t="shared" si="3"/>
        <v>47.277815970368884</v>
      </c>
      <c r="AT29" s="5">
        <f t="shared" si="4"/>
        <v>10.590470659216141</v>
      </c>
      <c r="AU29" s="5">
        <f t="shared" si="5"/>
        <v>88.734242600051289</v>
      </c>
      <c r="AV29" s="5">
        <f t="shared" si="6"/>
        <v>42.230376677110335</v>
      </c>
      <c r="AW29" s="5">
        <f t="shared" si="7"/>
        <v>19.85302962431156</v>
      </c>
      <c r="AX29" s="5">
        <f t="shared" si="8"/>
        <v>31.92812731241407</v>
      </c>
      <c r="AY29" s="5">
        <f t="shared" si="9"/>
        <v>14.982358823197121</v>
      </c>
      <c r="AZ29" s="5">
        <f t="shared" si="10"/>
        <v>5.9384868638220372</v>
      </c>
      <c r="BA29" s="5">
        <f t="shared" si="10"/>
        <v>5.9384868638220372</v>
      </c>
      <c r="BB29" s="5">
        <f t="shared" si="11"/>
        <v>17.053230244220696</v>
      </c>
    </row>
    <row r="30" spans="1:54" x14ac:dyDescent="0.5">
      <c r="A30" t="s">
        <v>112</v>
      </c>
      <c r="B30" t="s">
        <v>113</v>
      </c>
      <c r="C30">
        <v>2017</v>
      </c>
      <c r="D30" t="s">
        <v>114</v>
      </c>
      <c r="E30" t="s">
        <v>5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24">
        <v>31430.96259360811</v>
      </c>
      <c r="O30" s="5">
        <v>10.355548755908952</v>
      </c>
      <c r="P30" s="6">
        <v>32.999040650438118</v>
      </c>
      <c r="Q30" s="5">
        <v>0</v>
      </c>
      <c r="R30" s="6">
        <v>5.8725068432705996</v>
      </c>
      <c r="S30" s="5">
        <v>37.412065446238365</v>
      </c>
      <c r="T30" s="5">
        <v>12.775330387221976</v>
      </c>
      <c r="U30" s="5">
        <v>95.702355752429654</v>
      </c>
      <c r="V30" s="5">
        <v>35.596745272953669</v>
      </c>
      <c r="W30" s="6">
        <v>34.473685000000003</v>
      </c>
      <c r="X30" s="6">
        <v>31.554327176781012</v>
      </c>
      <c r="Y30" s="6">
        <v>27.606297918948524</v>
      </c>
      <c r="Z30" s="5">
        <v>57.133891431796243</v>
      </c>
      <c r="AA30" s="6">
        <v>13.831713030746698</v>
      </c>
      <c r="AB30" s="7">
        <v>20.943321695260895</v>
      </c>
      <c r="AC30" s="5">
        <v>19.7547283939357</v>
      </c>
      <c r="AD30" s="5">
        <v>0.105838323037451</v>
      </c>
      <c r="AE30" s="5">
        <v>2.8988542815203102</v>
      </c>
      <c r="AF30" s="5">
        <v>16.117690270387001</v>
      </c>
      <c r="AG30" s="5">
        <v>3.13105417126825</v>
      </c>
      <c r="AH30" s="5">
        <v>15.31522533227</v>
      </c>
      <c r="AI30" s="5">
        <v>-3.4354709854050598</v>
      </c>
      <c r="AJ30" s="5">
        <v>22.924538579343899</v>
      </c>
      <c r="AK30" s="5">
        <v>5.6819433670155099</v>
      </c>
      <c r="AL30" s="5">
        <v>25.0416424580959</v>
      </c>
      <c r="AM30" s="5">
        <v>51.239879584671399</v>
      </c>
      <c r="AN30" s="5">
        <v>12.928524248036201</v>
      </c>
      <c r="AO30" s="5">
        <v>13.0696503066552</v>
      </c>
      <c r="AP30" s="5">
        <f t="shared" si="0"/>
        <v>13.297153250393135</v>
      </c>
      <c r="AQ30" s="5">
        <f t="shared" si="1"/>
        <v>-0.10286357807916069</v>
      </c>
      <c r="AR30" s="5">
        <f t="shared" si="2"/>
        <v>2.9849681878883385</v>
      </c>
      <c r="AS30" s="5">
        <f t="shared" si="3"/>
        <v>21.356062476872502</v>
      </c>
      <c r="AT30" s="5">
        <f t="shared" si="4"/>
        <v>5.393962117851232</v>
      </c>
      <c r="AU30" s="5">
        <f t="shared" si="5"/>
        <v>80.417050772853869</v>
      </c>
      <c r="AV30" s="5">
        <f t="shared" si="6"/>
        <v>39.045336027415317</v>
      </c>
      <c r="AW30" s="5">
        <f t="shared" si="7"/>
        <v>11.56624167785759</v>
      </c>
      <c r="AX30" s="5">
        <f t="shared" si="8"/>
        <v>25.885781977626824</v>
      </c>
      <c r="AY30" s="5">
        <f t="shared" si="9"/>
        <v>2.5860990794430272</v>
      </c>
      <c r="AZ30" s="5">
        <f t="shared" si="10"/>
        <v>0.90934856749874582</v>
      </c>
      <c r="BA30" s="5">
        <f t="shared" si="10"/>
        <v>0.90934856749874582</v>
      </c>
      <c r="BB30" s="5">
        <f t="shared" si="11"/>
        <v>7.8909489726176023</v>
      </c>
    </row>
    <row r="31" spans="1:54" x14ac:dyDescent="0.5">
      <c r="A31" t="s">
        <v>115</v>
      </c>
      <c r="B31" t="s">
        <v>116</v>
      </c>
      <c r="C31">
        <v>2017</v>
      </c>
      <c r="D31" t="s">
        <v>117</v>
      </c>
      <c r="E31" t="s">
        <v>6</v>
      </c>
      <c r="F31" s="4">
        <v>0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24">
        <v>7967.7087019160799</v>
      </c>
      <c r="O31" s="5">
        <v>8.9831522401016883</v>
      </c>
      <c r="P31" s="5">
        <v>37.688069481113743</v>
      </c>
      <c r="Q31" s="5">
        <v>0.74028808380620603</v>
      </c>
      <c r="R31" s="5">
        <v>2.2140283807667487</v>
      </c>
      <c r="S31" s="5">
        <v>31.033075432212225</v>
      </c>
      <c r="T31" s="5">
        <v>14.096916035827221</v>
      </c>
      <c r="U31" s="5">
        <v>76.537391521271672</v>
      </c>
      <c r="V31" s="5">
        <v>35.463818544347632</v>
      </c>
      <c r="W31" s="5">
        <v>5</v>
      </c>
      <c r="X31" s="5">
        <v>31.398416886543533</v>
      </c>
      <c r="Y31" s="5">
        <v>4.1621029572836798</v>
      </c>
      <c r="Z31" s="5">
        <v>26.881808349317708</v>
      </c>
      <c r="AA31" s="5">
        <v>0.87847730600292095</v>
      </c>
      <c r="AB31" s="7">
        <v>11.56930870952014</v>
      </c>
      <c r="AC31" s="5">
        <v>0.45646171656358098</v>
      </c>
      <c r="AD31" s="5">
        <v>-0.75281729249245199</v>
      </c>
      <c r="AE31" s="5">
        <v>-8.0752658394667307</v>
      </c>
      <c r="AF31" s="5">
        <v>-15.365191817123</v>
      </c>
      <c r="AG31" s="5">
        <v>-3.2588685066767402</v>
      </c>
      <c r="AH31" s="5">
        <v>-11.9976938701721</v>
      </c>
      <c r="AI31" s="5">
        <v>-6.67392723048492</v>
      </c>
      <c r="AJ31" s="5">
        <v>-14.5547738743513</v>
      </c>
      <c r="AK31" s="5">
        <v>-0.33710663090216297</v>
      </c>
      <c r="AL31" s="5">
        <v>-10.1755764374095</v>
      </c>
      <c r="AM31" s="5">
        <v>9.5513201616619003</v>
      </c>
      <c r="AN31" s="5">
        <v>-4.8029940947330596</v>
      </c>
      <c r="AO31" s="5">
        <v>-5.1248874036888497</v>
      </c>
      <c r="AP31" s="5">
        <f t="shared" si="0"/>
        <v>37.162531259748476</v>
      </c>
      <c r="AQ31" s="5">
        <f t="shared" si="1"/>
        <v>1.4870223879397924</v>
      </c>
      <c r="AR31" s="5">
        <f t="shared" si="2"/>
        <v>10.259540274728858</v>
      </c>
      <c r="AS31" s="5">
        <f t="shared" si="3"/>
        <v>46.329656946710251</v>
      </c>
      <c r="AT31" s="5">
        <f t="shared" si="4"/>
        <v>10.37705749835332</v>
      </c>
      <c r="AU31" s="5">
        <f t="shared" si="5"/>
        <v>88.523026877416299</v>
      </c>
      <c r="AV31" s="5">
        <f t="shared" si="6"/>
        <v>42.126764072368971</v>
      </c>
      <c r="AW31" s="5">
        <f t="shared" si="7"/>
        <v>19.532635825963442</v>
      </c>
      <c r="AX31" s="5">
        <f t="shared" si="8"/>
        <v>31.722854264196691</v>
      </c>
      <c r="AY31" s="5">
        <f t="shared" si="9"/>
        <v>14.288759345514793</v>
      </c>
      <c r="AZ31" s="5">
        <f t="shared" si="10"/>
        <v>5.6643774478939521</v>
      </c>
      <c r="BA31" s="5">
        <f t="shared" si="10"/>
        <v>5.6643774478939521</v>
      </c>
      <c r="BB31" s="5">
        <f t="shared" si="11"/>
        <v>16.668400907806699</v>
      </c>
    </row>
    <row r="32" spans="1:54" x14ac:dyDescent="0.5">
      <c r="A32" t="s">
        <v>118</v>
      </c>
      <c r="B32" t="s">
        <v>119</v>
      </c>
      <c r="C32">
        <v>2017</v>
      </c>
      <c r="D32" t="s">
        <v>120</v>
      </c>
      <c r="E32" t="s">
        <v>11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24">
        <v>663.90671203354418</v>
      </c>
      <c r="O32" s="5">
        <v>6.4981416456808523</v>
      </c>
      <c r="P32" s="5">
        <v>87.204006620598435</v>
      </c>
      <c r="Q32" s="5">
        <v>39.851593190746392</v>
      </c>
      <c r="R32" s="5">
        <v>81.022995102364092</v>
      </c>
      <c r="S32" s="5">
        <v>89.175228607894113</v>
      </c>
      <c r="T32" s="5">
        <v>67.841405731019464</v>
      </c>
      <c r="U32" s="5">
        <v>96.847262106656487</v>
      </c>
      <c r="V32" s="5">
        <v>38.671579986508391</v>
      </c>
      <c r="W32" s="5">
        <v>20</v>
      </c>
      <c r="X32" s="5">
        <v>25.8575197889182</v>
      </c>
      <c r="Y32" s="5">
        <v>83.680175246440314</v>
      </c>
      <c r="Z32" s="5">
        <v>78.265835716054681</v>
      </c>
      <c r="AA32" s="5">
        <v>25.915080527086388</v>
      </c>
      <c r="AB32" s="7">
        <v>53.751442263257772</v>
      </c>
      <c r="AC32" s="5">
        <v>0.80199708764003197</v>
      </c>
      <c r="AD32" s="5">
        <v>26.587444221304199</v>
      </c>
      <c r="AE32" s="5">
        <v>32.916345431734896</v>
      </c>
      <c r="AF32" s="5">
        <v>2.0634520666446599</v>
      </c>
      <c r="AG32" s="5">
        <v>27.4627145586451</v>
      </c>
      <c r="AH32" s="5">
        <v>0.83340539613419695</v>
      </c>
      <c r="AI32" s="5">
        <v>-9.1610936943284305</v>
      </c>
      <c r="AJ32" s="5">
        <v>-21.817858872200699</v>
      </c>
      <c r="AK32" s="5">
        <v>-17.818709602298799</v>
      </c>
      <c r="AL32" s="5">
        <v>8.3146534945121395</v>
      </c>
      <c r="AM32" s="5">
        <v>16.7645330734921</v>
      </c>
      <c r="AN32" s="5">
        <v>-16.0767034100821</v>
      </c>
      <c r="AO32" s="5">
        <v>7.4593855620863696</v>
      </c>
      <c r="AP32" s="5">
        <f t="shared" si="0"/>
        <v>86.418824868454081</v>
      </c>
      <c r="AQ32" s="5">
        <f t="shared" si="1"/>
        <v>13.279662467691372</v>
      </c>
      <c r="AR32" s="5">
        <f t="shared" si="2"/>
        <v>48.141721263681042</v>
      </c>
      <c r="AS32" s="5">
        <f t="shared" si="3"/>
        <v>87.133724755402412</v>
      </c>
      <c r="AT32" s="5">
        <f t="shared" si="4"/>
        <v>27.726816299375223</v>
      </c>
      <c r="AU32" s="5">
        <f t="shared" si="5"/>
        <v>96.01986571898334</v>
      </c>
      <c r="AV32" s="5">
        <f t="shared" si="6"/>
        <v>47.835388351217297</v>
      </c>
      <c r="AW32" s="5">
        <f t="shared" si="7"/>
        <v>41.837236372989892</v>
      </c>
      <c r="AX32" s="5">
        <f t="shared" si="8"/>
        <v>43.688000754533057</v>
      </c>
      <c r="AY32" s="5">
        <f t="shared" si="9"/>
        <v>75.405418624336633</v>
      </c>
      <c r="AZ32" s="5">
        <f t="shared" si="10"/>
        <v>42.040066211372277</v>
      </c>
      <c r="BA32" s="5">
        <f t="shared" si="10"/>
        <v>42.040066211372277</v>
      </c>
      <c r="BB32" s="5">
        <f t="shared" si="11"/>
        <v>46.317223519231121</v>
      </c>
    </row>
    <row r="33" spans="1:54" x14ac:dyDescent="0.5">
      <c r="A33" t="s">
        <v>121</v>
      </c>
      <c r="B33" t="s">
        <v>122</v>
      </c>
      <c r="C33">
        <v>2017</v>
      </c>
      <c r="D33" t="s">
        <v>123</v>
      </c>
      <c r="E33" t="s">
        <v>11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1</v>
      </c>
      <c r="M33" s="4">
        <v>0</v>
      </c>
      <c r="N33" s="24">
        <v>218.28352838018964</v>
      </c>
      <c r="O33" s="5">
        <v>5.3857948066559125</v>
      </c>
      <c r="P33" s="5">
        <v>94.588077951802688</v>
      </c>
      <c r="Q33" s="5">
        <v>21.148843299869043</v>
      </c>
      <c r="R33" s="5">
        <v>49.787876731298596</v>
      </c>
      <c r="S33" s="5">
        <v>85.18348728858787</v>
      </c>
      <c r="T33" s="5">
        <v>26.872245372747116</v>
      </c>
      <c r="U33" s="5">
        <v>98.67116748644024</v>
      </c>
      <c r="V33" s="5">
        <v>44.961781918902368</v>
      </c>
      <c r="W33" s="5">
        <v>55</v>
      </c>
      <c r="X33" s="5">
        <v>36.147757255936682</v>
      </c>
      <c r="Y33" s="5">
        <v>98.685651697699882</v>
      </c>
      <c r="Z33" s="5">
        <v>73.425585716691856</v>
      </c>
      <c r="AA33" s="5">
        <v>35.28550512445095</v>
      </c>
      <c r="AB33" s="7">
        <v>53.338439778455488</v>
      </c>
      <c r="AC33" s="5">
        <v>-0.21605682575341201</v>
      </c>
      <c r="AD33" s="5">
        <v>-5.6609958427058302</v>
      </c>
      <c r="AE33" s="5">
        <v>-19.921356241688699</v>
      </c>
      <c r="AF33" s="5">
        <v>-9.2366688454054309</v>
      </c>
      <c r="AG33" s="5">
        <v>-26.2731099676277</v>
      </c>
      <c r="AH33" s="5">
        <v>1.10255800483733</v>
      </c>
      <c r="AI33" s="5">
        <v>-5.4437470916788699</v>
      </c>
      <c r="AJ33" s="5">
        <v>1.2966127738117099</v>
      </c>
      <c r="AK33" s="5">
        <v>-13.190525805054101</v>
      </c>
      <c r="AL33" s="5">
        <v>7.0307257819338096</v>
      </c>
      <c r="AM33" s="5">
        <v>-6.2023485945812196</v>
      </c>
      <c r="AN33" s="5">
        <v>-32.338464252616397</v>
      </c>
      <c r="AO33" s="5">
        <v>-8.7457972416143708</v>
      </c>
      <c r="AP33" s="5">
        <f t="shared" si="0"/>
        <v>94.82572939258084</v>
      </c>
      <c r="AQ33" s="5">
        <f t="shared" si="1"/>
        <v>26.874873474374432</v>
      </c>
      <c r="AR33" s="5">
        <f t="shared" si="2"/>
        <v>69.78379958087379</v>
      </c>
      <c r="AS33" s="5">
        <f t="shared" si="3"/>
        <v>94.434922591833086</v>
      </c>
      <c r="AT33" s="5">
        <f t="shared" si="4"/>
        <v>39.248753492000105</v>
      </c>
      <c r="AU33" s="5">
        <f t="shared" si="5"/>
        <v>97.572024051240589</v>
      </c>
      <c r="AV33" s="5">
        <f t="shared" si="6"/>
        <v>50.413485008655336</v>
      </c>
      <c r="AW33" s="5">
        <f t="shared" si="7"/>
        <v>53.748195172951284</v>
      </c>
      <c r="AX33" s="5">
        <f t="shared" si="8"/>
        <v>49.361970681410313</v>
      </c>
      <c r="AY33" s="5">
        <f t="shared" si="9"/>
        <v>91.69630580049548</v>
      </c>
      <c r="AZ33" s="5">
        <f t="shared" si="10"/>
        <v>67.715888356505829</v>
      </c>
      <c r="BA33" s="5">
        <f t="shared" si="10"/>
        <v>67.715888356505829</v>
      </c>
      <c r="BB33" s="5">
        <f t="shared" si="11"/>
        <v>62.142714235429885</v>
      </c>
    </row>
    <row r="34" spans="1:54" x14ac:dyDescent="0.5">
      <c r="A34" t="s">
        <v>124</v>
      </c>
      <c r="B34" t="s">
        <v>125</v>
      </c>
      <c r="C34">
        <v>2017</v>
      </c>
      <c r="D34" t="s">
        <v>126</v>
      </c>
      <c r="E34" t="s">
        <v>11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1</v>
      </c>
      <c r="M34" s="4">
        <v>0</v>
      </c>
      <c r="N34" s="24">
        <v>3452.9462124975967</v>
      </c>
      <c r="O34" s="5">
        <v>8.1469831202335108</v>
      </c>
      <c r="P34" s="6">
        <v>72.835176654288432</v>
      </c>
      <c r="Q34" s="5">
        <v>0</v>
      </c>
      <c r="R34" s="6">
        <v>19.720765128498428</v>
      </c>
      <c r="S34" s="5">
        <v>56.010910678124596</v>
      </c>
      <c r="T34" s="5">
        <v>30.39647516943046</v>
      </c>
      <c r="U34" s="5">
        <v>79.951600521879556</v>
      </c>
      <c r="V34" s="5">
        <v>37.243075718580521</v>
      </c>
      <c r="W34" s="5">
        <v>0</v>
      </c>
      <c r="X34" s="5">
        <v>57.255936675461747</v>
      </c>
      <c r="Y34" s="5">
        <v>29.025191675794087</v>
      </c>
      <c r="Z34" s="5">
        <v>17.212422421941138</v>
      </c>
      <c r="AA34" s="5">
        <v>12.152269399707166</v>
      </c>
      <c r="AB34" s="7">
        <v>18.763933547970296</v>
      </c>
      <c r="AC34" s="5">
        <v>15.9999615151665</v>
      </c>
      <c r="AD34" s="5">
        <v>-3.5653162131696798</v>
      </c>
      <c r="AE34" s="5">
        <v>0.70559539355195999</v>
      </c>
      <c r="AF34" s="5">
        <v>-7.3082846334195004</v>
      </c>
      <c r="AG34" s="5">
        <v>6.6121546077034701</v>
      </c>
      <c r="AH34" s="5">
        <v>-11.9238505053605</v>
      </c>
      <c r="AI34" s="5">
        <v>-6.7868105517294</v>
      </c>
      <c r="AJ34" s="5">
        <v>-25.956230716634298</v>
      </c>
      <c r="AK34" s="5">
        <v>21.691613976409499</v>
      </c>
      <c r="AL34" s="5">
        <v>-2.0242425348858801</v>
      </c>
      <c r="AM34" s="5">
        <v>-12.244640741278101</v>
      </c>
      <c r="AN34" s="5">
        <v>-0.43890872818954002</v>
      </c>
      <c r="AO34" s="5">
        <v>-5.9716536781671401</v>
      </c>
      <c r="AP34" s="5">
        <f t="shared" si="0"/>
        <v>56.910980815400293</v>
      </c>
      <c r="AQ34" s="5">
        <f t="shared" si="1"/>
        <v>3.575219205571285</v>
      </c>
      <c r="AR34" s="5">
        <f t="shared" si="2"/>
        <v>19.053764918827586</v>
      </c>
      <c r="AS34" s="5">
        <f t="shared" si="3"/>
        <v>63.376287803035879</v>
      </c>
      <c r="AT34" s="5">
        <f t="shared" si="4"/>
        <v>14.867285343918619</v>
      </c>
      <c r="AU34" s="5">
        <f t="shared" si="5"/>
        <v>91.884201915065532</v>
      </c>
      <c r="AV34" s="5">
        <f t="shared" si="6"/>
        <v>44.03371239827603</v>
      </c>
      <c r="AW34" s="5">
        <f t="shared" si="7"/>
        <v>25.981514655834864</v>
      </c>
      <c r="AX34" s="5">
        <f t="shared" si="8"/>
        <v>35.582566624329857</v>
      </c>
      <c r="AY34" s="5">
        <f t="shared" si="9"/>
        <v>31.130612258721889</v>
      </c>
      <c r="AZ34" s="5">
        <f t="shared" si="10"/>
        <v>12.622496144685671</v>
      </c>
      <c r="BA34" s="5">
        <f t="shared" si="10"/>
        <v>12.622496144685671</v>
      </c>
      <c r="BB34" s="5">
        <f t="shared" si="11"/>
        <v>24.764682181144462</v>
      </c>
    </row>
    <row r="35" spans="1:54" x14ac:dyDescent="0.5">
      <c r="A35" t="s">
        <v>127</v>
      </c>
      <c r="B35" t="s">
        <v>128</v>
      </c>
      <c r="C35">
        <v>2017</v>
      </c>
      <c r="D35" t="s">
        <v>129</v>
      </c>
      <c r="E35" t="s">
        <v>5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24">
        <v>1079.1135407797005</v>
      </c>
      <c r="O35" s="5">
        <v>6.9838951875067883</v>
      </c>
      <c r="P35" s="5">
        <v>79.253971283295328</v>
      </c>
      <c r="Q35" s="5">
        <v>4.9148843299869043</v>
      </c>
      <c r="R35" s="5">
        <v>37.413411734163724</v>
      </c>
      <c r="S35" s="5">
        <v>64.639130006577133</v>
      </c>
      <c r="T35" s="5">
        <v>40.528632158837873</v>
      </c>
      <c r="U35" s="5">
        <v>64.451103522676433</v>
      </c>
      <c r="V35" s="5">
        <v>41.80207123936114</v>
      </c>
      <c r="W35" s="5">
        <v>40</v>
      </c>
      <c r="X35" s="6">
        <v>31.554327176781012</v>
      </c>
      <c r="Y35" s="6">
        <v>27.606297918948524</v>
      </c>
      <c r="Z35" s="5">
        <v>28.063900106520421</v>
      </c>
      <c r="AA35" s="5">
        <v>35.871156661786245</v>
      </c>
      <c r="AB35" s="7">
        <v>35.557253778742478</v>
      </c>
      <c r="AC35" s="5">
        <v>-0.83861200864630803</v>
      </c>
      <c r="AD35" s="5">
        <v>-4.4637263514708296</v>
      </c>
      <c r="AE35" s="5">
        <v>-1.0148371548163699</v>
      </c>
      <c r="AF35" s="5">
        <v>-17.334381723926001</v>
      </c>
      <c r="AG35" s="5">
        <v>5.41188858558127</v>
      </c>
      <c r="AH35" s="5">
        <v>-30.633569816154299</v>
      </c>
      <c r="AI35" s="5">
        <v>-4.9204949300335796</v>
      </c>
      <c r="AJ35" s="5">
        <v>3.13790273741655</v>
      </c>
      <c r="AK35" s="5">
        <v>-9.7172484507548091</v>
      </c>
      <c r="AL35" s="5">
        <v>-36.1247390798003</v>
      </c>
      <c r="AM35" s="5">
        <v>-23.946594713154798</v>
      </c>
      <c r="AN35" s="5">
        <v>4.5500707493126997</v>
      </c>
      <c r="AO35" s="5">
        <v>-3.9120298813609198</v>
      </c>
      <c r="AP35" s="5">
        <f t="shared" si="0"/>
        <v>80.029466853787483</v>
      </c>
      <c r="AQ35" s="5">
        <f t="shared" si="1"/>
        <v>9.3463361593669081</v>
      </c>
      <c r="AR35" s="5">
        <f t="shared" si="2"/>
        <v>38.348604835497312</v>
      </c>
      <c r="AS35" s="5">
        <f t="shared" si="3"/>
        <v>81.926684797572634</v>
      </c>
      <c r="AT35" s="5">
        <f t="shared" si="4"/>
        <v>23.368186415170673</v>
      </c>
      <c r="AU35" s="5">
        <f t="shared" si="5"/>
        <v>95.075223073429271</v>
      </c>
      <c r="AV35" s="5">
        <f t="shared" si="6"/>
        <v>46.711482670114144</v>
      </c>
      <c r="AW35" s="5">
        <f t="shared" si="7"/>
        <v>36.822605945817216</v>
      </c>
      <c r="AX35" s="5">
        <f t="shared" si="8"/>
        <v>41.247715662999198</v>
      </c>
      <c r="AY35" s="5">
        <f t="shared" si="9"/>
        <v>63.630954494818354</v>
      </c>
      <c r="AZ35" s="5">
        <f t="shared" si="10"/>
        <v>31.238870867754621</v>
      </c>
      <c r="BA35" s="5">
        <f t="shared" si="10"/>
        <v>31.238870867754621</v>
      </c>
      <c r="BB35" s="5">
        <f t="shared" si="11"/>
        <v>39.417686758958574</v>
      </c>
    </row>
    <row r="36" spans="1:54" x14ac:dyDescent="0.5">
      <c r="A36" t="s">
        <v>130</v>
      </c>
      <c r="B36" t="s">
        <v>131</v>
      </c>
      <c r="C36">
        <v>2017</v>
      </c>
      <c r="D36" t="s">
        <v>132</v>
      </c>
      <c r="E36" t="s">
        <v>11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24">
        <v>1495.4433620290665</v>
      </c>
      <c r="O36" s="5">
        <v>7.3101780050887495</v>
      </c>
      <c r="P36" s="5">
        <v>89.423624449057741</v>
      </c>
      <c r="Q36" s="5">
        <v>18.351811436054135</v>
      </c>
      <c r="R36" s="5">
        <v>38.656270034809928</v>
      </c>
      <c r="S36" s="5">
        <v>87.735668006508604</v>
      </c>
      <c r="T36" s="5">
        <v>22.907487376629387</v>
      </c>
      <c r="U36" s="5">
        <v>96.89580363830845</v>
      </c>
      <c r="V36" s="5">
        <v>41.331339936190851</v>
      </c>
      <c r="W36" s="5">
        <v>70</v>
      </c>
      <c r="X36" s="5">
        <v>55.4089709762533</v>
      </c>
      <c r="Y36" s="5">
        <v>49.28806133625411</v>
      </c>
      <c r="Z36" s="5">
        <v>49.880775003676611</v>
      </c>
      <c r="AA36" s="5">
        <v>35.724743777452431</v>
      </c>
      <c r="AB36" s="7">
        <v>48.744659587986206</v>
      </c>
      <c r="AC36" s="5">
        <v>14.8191396948824</v>
      </c>
      <c r="AD36" s="5">
        <v>11.075719452125799</v>
      </c>
      <c r="AE36" s="5">
        <v>6.4678267615988903</v>
      </c>
      <c r="AF36" s="5">
        <v>10.154015532485801</v>
      </c>
      <c r="AG36" s="5">
        <v>-8.7720461667605694</v>
      </c>
      <c r="AH36" s="5">
        <v>2.5744937976078002</v>
      </c>
      <c r="AI36" s="5">
        <v>-4.6284547049564297</v>
      </c>
      <c r="AJ36" s="5">
        <v>36.406622388787497</v>
      </c>
      <c r="AK36" s="5">
        <v>15.7792323379916</v>
      </c>
      <c r="AL36" s="5">
        <v>-5.2428401117745604</v>
      </c>
      <c r="AM36" s="5">
        <v>4.5518333950327596</v>
      </c>
      <c r="AN36" s="5">
        <v>10.8507222480784</v>
      </c>
      <c r="AO36" s="5">
        <v>13.7594260570883</v>
      </c>
      <c r="AP36" s="5">
        <f t="shared" si="0"/>
        <v>74.597736304001714</v>
      </c>
      <c r="AQ36" s="5">
        <f t="shared" si="1"/>
        <v>7.2732089466456031</v>
      </c>
      <c r="AR36" s="5">
        <f t="shared" si="2"/>
        <v>32.188866157861234</v>
      </c>
      <c r="AS36" s="5">
        <f t="shared" si="3"/>
        <v>77.583346719352463</v>
      </c>
      <c r="AT36" s="5">
        <f t="shared" si="4"/>
        <v>20.705570660302659</v>
      </c>
      <c r="AU36" s="5">
        <f t="shared" si="5"/>
        <v>94.325084774217274</v>
      </c>
      <c r="AV36" s="5">
        <f t="shared" si="6"/>
        <v>45.958034456386763</v>
      </c>
      <c r="AW36" s="5">
        <f t="shared" si="7"/>
        <v>33.59148072264199</v>
      </c>
      <c r="AX36" s="5">
        <f t="shared" si="8"/>
        <v>39.629785648528546</v>
      </c>
      <c r="AY36" s="5">
        <f t="shared" si="9"/>
        <v>54.528156695425011</v>
      </c>
      <c r="AZ36" s="5">
        <f t="shared" si="10"/>
        <v>24.865973841603672</v>
      </c>
      <c r="BA36" s="5">
        <f t="shared" si="10"/>
        <v>24.865973841603672</v>
      </c>
      <c r="BB36" s="5">
        <f t="shared" si="11"/>
        <v>34.978029427446209</v>
      </c>
    </row>
    <row r="37" spans="1:54" x14ac:dyDescent="0.5">
      <c r="A37" t="s">
        <v>133</v>
      </c>
      <c r="B37" t="s">
        <v>134</v>
      </c>
      <c r="C37">
        <v>2017</v>
      </c>
      <c r="D37" t="s">
        <v>135</v>
      </c>
      <c r="E37" t="s">
        <v>9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24">
        <v>50262.110538400724</v>
      </c>
      <c r="O37" s="5">
        <v>10.825006802623422</v>
      </c>
      <c r="P37" s="5">
        <v>0.91303009556666836</v>
      </c>
      <c r="Q37" s="6">
        <v>0</v>
      </c>
      <c r="R37" s="5">
        <v>0</v>
      </c>
      <c r="S37" s="5">
        <v>20.443193540463771</v>
      </c>
      <c r="T37" s="5">
        <v>4.84581492013755</v>
      </c>
      <c r="U37" s="5">
        <v>89.78771881698674</v>
      </c>
      <c r="V37" s="5">
        <v>39.442446323906253</v>
      </c>
      <c r="W37" s="5">
        <v>0</v>
      </c>
      <c r="X37" s="5">
        <v>22.427440633245382</v>
      </c>
      <c r="Y37" s="5">
        <v>0.76670317634173057</v>
      </c>
      <c r="Z37" s="5">
        <v>16.091267486618019</v>
      </c>
      <c r="AA37" s="5">
        <v>0.29282576866765453</v>
      </c>
      <c r="AB37" s="7">
        <v>4.5228124662112705</v>
      </c>
      <c r="AC37" s="5">
        <v>-7.6929517215646701</v>
      </c>
      <c r="AD37" s="5">
        <v>0.37117028602402402</v>
      </c>
      <c r="AE37" s="5">
        <v>-1.7434592833661899</v>
      </c>
      <c r="AF37" s="5">
        <v>5.1571750729790899</v>
      </c>
      <c r="AG37" s="5">
        <v>-2.9106470914052198</v>
      </c>
      <c r="AH37" s="5">
        <v>13.0363546175663</v>
      </c>
      <c r="AI37" s="5">
        <v>1.4425556143045799</v>
      </c>
      <c r="AJ37" s="5">
        <v>-9.5034243127693205</v>
      </c>
      <c r="AK37" s="5">
        <v>-1.5995344444436701</v>
      </c>
      <c r="AL37" s="5">
        <v>-0.33968737737795202</v>
      </c>
      <c r="AM37" s="5">
        <v>12.262091592775899</v>
      </c>
      <c r="AN37" s="5">
        <v>6.3106953269947502E-2</v>
      </c>
      <c r="AO37" s="5">
        <v>-1.3984796403606401</v>
      </c>
      <c r="AP37" s="5">
        <f t="shared" si="0"/>
        <v>8.6442951578335148</v>
      </c>
      <c r="AQ37" s="5">
        <f t="shared" si="1"/>
        <v>-0.36881634529637941</v>
      </c>
      <c r="AR37" s="5">
        <f t="shared" si="2"/>
        <v>1.7543105177455329</v>
      </c>
      <c r="AS37" s="5">
        <f t="shared" si="3"/>
        <v>15.339076821698633</v>
      </c>
      <c r="AT37" s="5">
        <f t="shared" si="4"/>
        <v>4.217836605396621</v>
      </c>
      <c r="AU37" s="5">
        <f t="shared" si="5"/>
        <v>76.794632422701312</v>
      </c>
      <c r="AV37" s="5">
        <f t="shared" si="6"/>
        <v>38.008408282956765</v>
      </c>
      <c r="AW37" s="5">
        <f t="shared" si="7"/>
        <v>9.5234017020755033</v>
      </c>
      <c r="AX37" s="5">
        <f t="shared" si="8"/>
        <v>24.048527197968799</v>
      </c>
      <c r="AY37" s="5">
        <f t="shared" si="9"/>
        <v>1.1216302891695955</v>
      </c>
      <c r="AZ37" s="5">
        <f t="shared" si="10"/>
        <v>0.23263220555305408</v>
      </c>
      <c r="BA37" s="5">
        <f t="shared" si="10"/>
        <v>0.23263220555305408</v>
      </c>
      <c r="BB37" s="5">
        <f t="shared" si="11"/>
        <v>5.9368933813411076</v>
      </c>
    </row>
    <row r="38" spans="1:54" x14ac:dyDescent="0.5">
      <c r="A38" t="s">
        <v>136</v>
      </c>
      <c r="B38" t="s">
        <v>137</v>
      </c>
      <c r="C38">
        <v>2017</v>
      </c>
      <c r="D38" t="s">
        <v>138</v>
      </c>
      <c r="E38" t="s">
        <v>7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24">
        <v>9949.3279999999995</v>
      </c>
      <c r="O38" s="5">
        <v>8.9375</v>
      </c>
      <c r="P38" s="6">
        <v>53.854876743839064</v>
      </c>
      <c r="Q38" s="5">
        <v>0.91313836752509303</v>
      </c>
      <c r="R38" s="6">
        <v>1.0745851153950241</v>
      </c>
      <c r="S38" s="6">
        <v>52.670721123122711</v>
      </c>
      <c r="T38" s="6">
        <v>11.241638388692071</v>
      </c>
      <c r="U38" s="6">
        <v>88.315487459695362</v>
      </c>
      <c r="V38" s="6">
        <v>47.029190753632633</v>
      </c>
      <c r="W38" s="6">
        <v>15.625</v>
      </c>
      <c r="X38" s="6">
        <v>56.116094986807397</v>
      </c>
      <c r="Y38" s="6">
        <v>19.233296823658268</v>
      </c>
      <c r="Z38" s="5">
        <v>0</v>
      </c>
      <c r="AA38" s="5">
        <v>3.8067349926793526</v>
      </c>
      <c r="AB38" s="7">
        <v>12.999469366217751</v>
      </c>
      <c r="AC38" s="5">
        <v>15.7095268555623</v>
      </c>
      <c r="AD38" s="5">
        <v>-0.65726822887156999</v>
      </c>
      <c r="AE38" s="5">
        <v>-9.54565682172327</v>
      </c>
      <c r="AF38" s="5">
        <v>5.4440241401140099</v>
      </c>
      <c r="AG38" s="5">
        <v>-6.396469316038</v>
      </c>
      <c r="AH38" s="5">
        <v>-0.40273738681989402</v>
      </c>
      <c r="AI38" s="5">
        <v>4.8052881500417399</v>
      </c>
      <c r="AJ38" s="5">
        <v>-4.2055235684485597</v>
      </c>
      <c r="AK38" s="5">
        <v>24.203030950105401</v>
      </c>
      <c r="AL38" s="5">
        <v>4.2865529344587703</v>
      </c>
      <c r="AM38" s="5">
        <v>-17.8154246157256</v>
      </c>
      <c r="AN38" s="5">
        <v>-2.1132279116264598</v>
      </c>
      <c r="AO38" s="5">
        <v>-4.0321127885986003</v>
      </c>
      <c r="AP38" s="5">
        <f t="shared" si="0"/>
        <v>38.197539645646643</v>
      </c>
      <c r="AQ38" s="5">
        <f t="shared" si="1"/>
        <v>1.5719741072158313</v>
      </c>
      <c r="AR38" s="5">
        <f t="shared" si="2"/>
        <v>10.636541073175092</v>
      </c>
      <c r="AS38" s="5">
        <f t="shared" si="3"/>
        <v>47.277815970368884</v>
      </c>
      <c r="AT38" s="5">
        <f t="shared" si="4"/>
        <v>10.590470659216141</v>
      </c>
      <c r="AU38" s="5">
        <f t="shared" si="5"/>
        <v>88.734242600051289</v>
      </c>
      <c r="AV38" s="5">
        <f t="shared" si="6"/>
        <v>42.230376677110335</v>
      </c>
      <c r="AW38" s="5">
        <f t="shared" si="7"/>
        <v>19.85302962431156</v>
      </c>
      <c r="AX38" s="5">
        <f t="shared" si="8"/>
        <v>31.92812731241407</v>
      </c>
      <c r="AY38" s="5">
        <f t="shared" si="9"/>
        <v>14.982358823197121</v>
      </c>
      <c r="AZ38" s="5">
        <f t="shared" si="10"/>
        <v>5.9384868638220372</v>
      </c>
      <c r="BA38" s="5">
        <f t="shared" si="10"/>
        <v>5.9384868638220372</v>
      </c>
      <c r="BB38" s="5">
        <f t="shared" si="11"/>
        <v>17.053230244220696</v>
      </c>
    </row>
    <row r="39" spans="1:54" x14ac:dyDescent="0.5">
      <c r="A39" t="s">
        <v>139</v>
      </c>
      <c r="B39" t="s">
        <v>140</v>
      </c>
      <c r="C39">
        <v>2017</v>
      </c>
      <c r="D39" t="s">
        <v>141</v>
      </c>
      <c r="E39" t="s">
        <v>11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24">
        <v>325.72029178320741</v>
      </c>
      <c r="O39" s="5">
        <v>5.78603901240845</v>
      </c>
      <c r="P39" s="5">
        <v>98.462407547786057</v>
      </c>
      <c r="Q39" s="5">
        <v>78.210388476647751</v>
      </c>
      <c r="R39" s="5">
        <v>83.070825846532841</v>
      </c>
      <c r="S39" s="5">
        <v>98.322363064675415</v>
      </c>
      <c r="T39" s="5">
        <v>32.599118267206521</v>
      </c>
      <c r="U39" s="5">
        <v>94.2424024003505</v>
      </c>
      <c r="V39" s="5">
        <v>64.242002969517927</v>
      </c>
      <c r="W39" s="5">
        <v>20</v>
      </c>
      <c r="X39" s="5">
        <v>81.002638522427446</v>
      </c>
      <c r="Y39" s="5">
        <v>91.018619934282583</v>
      </c>
      <c r="Z39" s="5">
        <v>70.852884717068164</v>
      </c>
      <c r="AA39" s="5">
        <v>46.120058565153734</v>
      </c>
      <c r="AB39" s="7">
        <v>65.417519747103441</v>
      </c>
      <c r="AC39" s="5">
        <v>5.8789514186693603</v>
      </c>
      <c r="AD39" s="5">
        <v>57.055751325726398</v>
      </c>
      <c r="AE39" s="5">
        <v>20.672047978928799</v>
      </c>
      <c r="AF39" s="5">
        <v>5.9220156193281799</v>
      </c>
      <c r="AG39" s="5">
        <v>-15.910510160866799</v>
      </c>
      <c r="AH39" s="5">
        <v>-2.85173283346337</v>
      </c>
      <c r="AI39" s="5">
        <v>14.763492869465701</v>
      </c>
      <c r="AJ39" s="5">
        <v>-29.404887410585399</v>
      </c>
      <c r="AK39" s="5">
        <v>33.7077282776673</v>
      </c>
      <c r="AL39" s="5">
        <v>3.6241217914126098</v>
      </c>
      <c r="AM39" s="5">
        <v>-3.06108342820519</v>
      </c>
      <c r="AN39" s="5">
        <v>-12.684648434000399</v>
      </c>
      <c r="AO39" s="5">
        <v>8.9003018682659594</v>
      </c>
      <c r="AP39" s="5">
        <f t="shared" si="0"/>
        <v>92.606907496138234</v>
      </c>
      <c r="AQ39" s="5">
        <f t="shared" si="1"/>
        <v>21.205880756005229</v>
      </c>
      <c r="AR39" s="5">
        <f t="shared" si="2"/>
        <v>62.473916249288315</v>
      </c>
      <c r="AS39" s="5">
        <f t="shared" si="3"/>
        <v>92.42089902904911</v>
      </c>
      <c r="AT39" s="5">
        <f t="shared" si="4"/>
        <v>34.891712318531951</v>
      </c>
      <c r="AU39" s="5">
        <f t="shared" si="5"/>
        <v>97.096868263198502</v>
      </c>
      <c r="AV39" s="5">
        <f t="shared" si="6"/>
        <v>49.485681701616819</v>
      </c>
      <c r="AW39" s="5">
        <f t="shared" si="7"/>
        <v>49.447376752445464</v>
      </c>
      <c r="AX39" s="5">
        <f t="shared" si="8"/>
        <v>47.312425956174089</v>
      </c>
      <c r="AY39" s="5">
        <f t="shared" si="9"/>
        <v>87.446194579742993</v>
      </c>
      <c r="AZ39" s="5">
        <f t="shared" si="10"/>
        <v>58.89599815391761</v>
      </c>
      <c r="BA39" s="5">
        <f t="shared" si="10"/>
        <v>58.89599815391761</v>
      </c>
      <c r="BB39" s="5">
        <f t="shared" si="11"/>
        <v>56.575749519445566</v>
      </c>
    </row>
    <row r="40" spans="1:54" x14ac:dyDescent="0.5">
      <c r="A40" t="s">
        <v>142</v>
      </c>
      <c r="B40" t="s">
        <v>143</v>
      </c>
      <c r="C40">
        <v>2017</v>
      </c>
      <c r="D40" t="s">
        <v>144</v>
      </c>
      <c r="E40" t="s">
        <v>11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24">
        <v>859.64857152628906</v>
      </c>
      <c r="O40" s="5">
        <v>6.7565236679722629</v>
      </c>
      <c r="P40" s="5">
        <v>89.163353647068419</v>
      </c>
      <c r="Q40" s="5">
        <v>78.542121344391091</v>
      </c>
      <c r="R40" s="5">
        <v>94.492119833613472</v>
      </c>
      <c r="S40" s="5">
        <v>99.03402735437497</v>
      </c>
      <c r="T40" s="5">
        <v>57.268720542177576</v>
      </c>
      <c r="U40" s="6">
        <v>92.760357780974985</v>
      </c>
      <c r="V40" s="5">
        <v>42.674211331691872</v>
      </c>
      <c r="W40" s="5">
        <v>60</v>
      </c>
      <c r="X40" s="5">
        <v>46.965699208443269</v>
      </c>
      <c r="Y40" s="5">
        <v>72.83680175246441</v>
      </c>
      <c r="Z40" s="5">
        <v>66.958409950991793</v>
      </c>
      <c r="AA40" s="5">
        <v>72.035139092240115</v>
      </c>
      <c r="AB40" s="7">
        <v>70.391127410087464</v>
      </c>
      <c r="AC40" s="5">
        <v>5.9399018372800798</v>
      </c>
      <c r="AD40" s="5">
        <v>67.515877710299094</v>
      </c>
      <c r="AE40" s="5">
        <v>51.688552147223902</v>
      </c>
      <c r="AF40" s="5">
        <v>14.5227749724663</v>
      </c>
      <c r="AG40" s="5">
        <v>19.7751760467679</v>
      </c>
      <c r="AH40" s="5">
        <v>-2.7744936578036499</v>
      </c>
      <c r="AI40" s="5">
        <v>-4.5592498416404803</v>
      </c>
      <c r="AJ40" s="5">
        <v>20.892051886255601</v>
      </c>
      <c r="AK40" s="5">
        <v>4.6015762353607297</v>
      </c>
      <c r="AL40" s="5">
        <v>3.4567507441557299</v>
      </c>
      <c r="AM40" s="5">
        <v>10.5352193977924</v>
      </c>
      <c r="AN40" s="5">
        <v>35.982398040940801</v>
      </c>
      <c r="AO40" s="5">
        <v>27.8238331333019</v>
      </c>
      <c r="AP40" s="5">
        <f t="shared" si="0"/>
        <v>83.266323023216202</v>
      </c>
      <c r="AQ40" s="5">
        <f t="shared" si="1"/>
        <v>11.051868750225845</v>
      </c>
      <c r="AR40" s="5">
        <f t="shared" si="2"/>
        <v>42.871539198391318</v>
      </c>
      <c r="AS40" s="5">
        <f t="shared" si="3"/>
        <v>84.544748461899104</v>
      </c>
      <c r="AT40" s="5">
        <f t="shared" si="4"/>
        <v>25.350828019710214</v>
      </c>
      <c r="AU40" s="5">
        <f t="shared" si="5"/>
        <v>95.541305325350493</v>
      </c>
      <c r="AV40" s="5">
        <f t="shared" si="6"/>
        <v>47.237283761595634</v>
      </c>
      <c r="AW40" s="5">
        <f t="shared" si="7"/>
        <v>39.143634925871105</v>
      </c>
      <c r="AX40" s="5">
        <f t="shared" si="8"/>
        <v>42.38577754244001</v>
      </c>
      <c r="AY40" s="5">
        <f t="shared" si="9"/>
        <v>69.46881344964936</v>
      </c>
      <c r="AZ40" s="5">
        <f t="shared" si="10"/>
        <v>36.134766001683943</v>
      </c>
      <c r="BA40" s="5">
        <f t="shared" si="10"/>
        <v>36.134766001683943</v>
      </c>
      <c r="BB40" s="5">
        <f t="shared" si="11"/>
        <v>42.615366280981668</v>
      </c>
    </row>
    <row r="41" spans="1:54" x14ac:dyDescent="0.5">
      <c r="A41" t="s">
        <v>145</v>
      </c>
      <c r="B41" t="s">
        <v>146</v>
      </c>
      <c r="C41">
        <v>2017</v>
      </c>
      <c r="D41" t="s">
        <v>147</v>
      </c>
      <c r="E41" t="s">
        <v>12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24">
        <v>57024.76</v>
      </c>
      <c r="O41" s="5">
        <v>10.81296</v>
      </c>
      <c r="P41" s="6">
        <v>6.2349932031350761</v>
      </c>
      <c r="Q41" s="6">
        <v>6.4600611086859772E-2</v>
      </c>
      <c r="R41" s="6">
        <v>3.2771924876998924</v>
      </c>
      <c r="S41" s="6">
        <v>13.835231606366916</v>
      </c>
      <c r="T41" s="6">
        <v>6.4610878885718428</v>
      </c>
      <c r="U41" s="6">
        <v>75.323824130327381</v>
      </c>
      <c r="V41" s="6">
        <v>38.49257528239923</v>
      </c>
      <c r="W41" s="6">
        <v>4.473684999999989</v>
      </c>
      <c r="X41" s="6">
        <v>16.411609498680736</v>
      </c>
      <c r="Y41" s="6">
        <v>0.70646221248630892</v>
      </c>
      <c r="Z41" s="5">
        <v>0</v>
      </c>
      <c r="AA41" s="6">
        <v>0.13367496339678553</v>
      </c>
      <c r="AB41" s="7">
        <v>4.9643525162787414</v>
      </c>
      <c r="AC41" s="5">
        <v>-2.5393286653001699</v>
      </c>
      <c r="AD41" s="5">
        <v>0.42166814723767099</v>
      </c>
      <c r="AE41" s="5">
        <v>1.49277409169652</v>
      </c>
      <c r="AF41" s="5">
        <v>-1.66941523061123</v>
      </c>
      <c r="AG41" s="5">
        <v>-1.37442305721219</v>
      </c>
      <c r="AH41" s="5">
        <v>-1.5973366916804299</v>
      </c>
      <c r="AI41" s="5">
        <v>0.44858532078300301</v>
      </c>
      <c r="AJ41" s="5">
        <v>-5.1139832715831002</v>
      </c>
      <c r="AK41" s="5">
        <v>-7.6960251109069899</v>
      </c>
      <c r="AL41" s="5">
        <v>-0.44771720521978903</v>
      </c>
      <c r="AM41" s="5">
        <v>-3.9022651528149801</v>
      </c>
      <c r="AN41" s="5">
        <v>-0.120053072200522</v>
      </c>
      <c r="AO41" s="5">
        <v>-1.03274847246057</v>
      </c>
      <c r="AP41" s="5">
        <f t="shared" si="0"/>
        <v>8.7445888539643732</v>
      </c>
      <c r="AQ41" s="5">
        <f t="shared" si="1"/>
        <v>-0.36308856485373087</v>
      </c>
      <c r="AR41" s="5">
        <f t="shared" si="2"/>
        <v>1.780693268871508</v>
      </c>
      <c r="AS41" s="5">
        <f t="shared" si="3"/>
        <v>15.475637900190453</v>
      </c>
      <c r="AT41" s="5">
        <f t="shared" si="4"/>
        <v>4.2452844554066465</v>
      </c>
      <c r="AU41" s="5">
        <f t="shared" si="5"/>
        <v>76.893205305012444</v>
      </c>
      <c r="AV41" s="5">
        <f t="shared" si="6"/>
        <v>38.03489392504801</v>
      </c>
      <c r="AW41" s="5">
        <f t="shared" si="7"/>
        <v>9.5719419097385909</v>
      </c>
      <c r="AX41" s="5">
        <f t="shared" si="8"/>
        <v>24.094605302810578</v>
      </c>
      <c r="AY41" s="5">
        <f t="shared" si="9"/>
        <v>1.1505932578260922</v>
      </c>
      <c r="AZ41" s="5">
        <f t="shared" si="10"/>
        <v>0.24659536079482303</v>
      </c>
      <c r="BA41" s="5">
        <f t="shared" si="10"/>
        <v>0.24659536079482303</v>
      </c>
      <c r="BB41" s="5">
        <f t="shared" si="11"/>
        <v>5.9816505481683047</v>
      </c>
    </row>
    <row r="42" spans="1:54" x14ac:dyDescent="0.5">
      <c r="A42" t="s">
        <v>148</v>
      </c>
      <c r="B42" t="s">
        <v>149</v>
      </c>
      <c r="C42">
        <v>2017</v>
      </c>
      <c r="D42" t="s">
        <v>150</v>
      </c>
      <c r="E42" t="s">
        <v>7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24">
        <v>15019.632965496863</v>
      </c>
      <c r="O42" s="5">
        <v>9.6171134886345229</v>
      </c>
      <c r="P42" s="5">
        <v>37.411058911569526</v>
      </c>
      <c r="Q42" s="5">
        <v>0</v>
      </c>
      <c r="R42" s="5">
        <v>4.2150659354585684</v>
      </c>
      <c r="S42" s="5">
        <v>33.158885027920029</v>
      </c>
      <c r="T42" s="5">
        <v>1.3215859111807404</v>
      </c>
      <c r="U42" s="5">
        <v>96.159454425974289</v>
      </c>
      <c r="V42" s="5">
        <v>42.82666338825485</v>
      </c>
      <c r="W42" s="5">
        <v>0</v>
      </c>
      <c r="X42" s="5">
        <v>58.575197889182064</v>
      </c>
      <c r="Y42" s="5">
        <v>3.3953997809419496</v>
      </c>
      <c r="Z42" s="5">
        <v>65.337901144848331</v>
      </c>
      <c r="AA42" s="5">
        <v>1.4641288433382158</v>
      </c>
      <c r="AB42" s="7">
        <v>9.9263829669461021</v>
      </c>
      <c r="AC42" s="5">
        <v>13.2559667159488</v>
      </c>
      <c r="AD42" s="5">
        <v>-0.55263479954446604</v>
      </c>
      <c r="AE42" s="5">
        <v>-1.8029728260800799</v>
      </c>
      <c r="AF42" s="5">
        <v>-0.45773778147771099</v>
      </c>
      <c r="AG42" s="5">
        <v>-12.0272202819106</v>
      </c>
      <c r="AH42" s="5">
        <v>10.958515656424501</v>
      </c>
      <c r="AI42" s="5">
        <v>2.1416279549706401</v>
      </c>
      <c r="AJ42" s="5">
        <v>-15.443649138319699</v>
      </c>
      <c r="AK42" s="5">
        <v>29.648568950989802</v>
      </c>
      <c r="AL42" s="5">
        <v>-3.5778988553131001</v>
      </c>
      <c r="AM42" s="5">
        <v>54.513555975549899</v>
      </c>
      <c r="AN42" s="5">
        <v>-1.29929853712096</v>
      </c>
      <c r="AO42" s="5">
        <v>-2.0269894694680302</v>
      </c>
      <c r="AP42" s="5">
        <f t="shared" si="0"/>
        <v>24.205960317225031</v>
      </c>
      <c r="AQ42" s="5">
        <f t="shared" si="1"/>
        <v>0.55595657143390254</v>
      </c>
      <c r="AR42" s="5">
        <f t="shared" si="2"/>
        <v>6.0383071891833966</v>
      </c>
      <c r="AS42" s="5">
        <f t="shared" si="3"/>
        <v>33.671810433343111</v>
      </c>
      <c r="AT42" s="5">
        <f t="shared" si="4"/>
        <v>7.7520113327374069</v>
      </c>
      <c r="AU42" s="5">
        <f t="shared" si="5"/>
        <v>85.218224812670755</v>
      </c>
      <c r="AV42" s="5">
        <f t="shared" si="6"/>
        <v>40.694849081493139</v>
      </c>
      <c r="AW42" s="5">
        <f t="shared" si="7"/>
        <v>15.460490271149521</v>
      </c>
      <c r="AX42" s="5">
        <f t="shared" si="8"/>
        <v>28.943672953917002</v>
      </c>
      <c r="AY42" s="5">
        <f t="shared" si="9"/>
        <v>7.0024822962746036</v>
      </c>
      <c r="AZ42" s="5">
        <f t="shared" si="10"/>
        <v>2.7691913647414133</v>
      </c>
      <c r="BA42" s="5">
        <f t="shared" si="10"/>
        <v>2.7691913647414133</v>
      </c>
      <c r="BB42" s="5">
        <f t="shared" si="11"/>
        <v>11.975595608699225</v>
      </c>
    </row>
    <row r="43" spans="1:54" x14ac:dyDescent="0.5">
      <c r="A43" t="s">
        <v>151</v>
      </c>
      <c r="B43" t="s">
        <v>152</v>
      </c>
      <c r="C43">
        <v>2017</v>
      </c>
      <c r="D43" t="s">
        <v>153</v>
      </c>
      <c r="E43" t="s">
        <v>5</v>
      </c>
      <c r="F43" s="4">
        <v>1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24">
        <v>6893.7763613389852</v>
      </c>
      <c r="O43" s="5">
        <v>8.8383743069421321</v>
      </c>
      <c r="P43" s="5">
        <v>21.457469856021405</v>
      </c>
      <c r="Q43" s="5">
        <v>0.16935835879529293</v>
      </c>
      <c r="R43" s="5">
        <v>8.0043369083286109</v>
      </c>
      <c r="S43" s="5">
        <v>37.412065446238365</v>
      </c>
      <c r="T43" s="5">
        <v>10.132158039709447</v>
      </c>
      <c r="U43" s="5">
        <v>89.485408698615075</v>
      </c>
      <c r="V43" s="5">
        <v>40.338533083935118</v>
      </c>
      <c r="W43" s="5">
        <v>85</v>
      </c>
      <c r="X43" s="5">
        <v>44.063324538258584</v>
      </c>
      <c r="Y43" s="5">
        <v>13.253012048192772</v>
      </c>
      <c r="Z43" s="5">
        <v>20.830679037345785</v>
      </c>
      <c r="AA43" s="5">
        <v>6.5885797950219711</v>
      </c>
      <c r="AB43" s="7">
        <v>18.721188100886636</v>
      </c>
      <c r="AC43" s="5">
        <v>-18.980620121119301</v>
      </c>
      <c r="AD43" s="5">
        <v>-1.59299263568382</v>
      </c>
      <c r="AE43" s="5">
        <v>-3.47861214535151</v>
      </c>
      <c r="AF43" s="5">
        <v>-11.897354136556199</v>
      </c>
      <c r="AG43" s="5">
        <v>-8.2146507203778896</v>
      </c>
      <c r="AH43" s="5">
        <v>0.31604763321539098</v>
      </c>
      <c r="AI43" s="5">
        <v>-2.1118823542639298</v>
      </c>
      <c r="AJ43" s="5">
        <v>64.450227802299096</v>
      </c>
      <c r="AK43" s="5">
        <v>11.6911560468315</v>
      </c>
      <c r="AL43" s="5">
        <v>-3.2986901554452999</v>
      </c>
      <c r="AM43" s="5">
        <v>1.75428310776427</v>
      </c>
      <c r="AN43" s="5">
        <v>3.0803085937257901E-2</v>
      </c>
      <c r="AO43" s="5">
        <v>0.82286413709381301</v>
      </c>
      <c r="AP43" s="5">
        <f t="shared" si="0"/>
        <v>40.478486268578486</v>
      </c>
      <c r="AQ43" s="5">
        <f t="shared" si="1"/>
        <v>1.7662716236124076</v>
      </c>
      <c r="AR43" s="5">
        <f t="shared" si="2"/>
        <v>11.493041346634387</v>
      </c>
      <c r="AS43" s="5">
        <f t="shared" si="3"/>
        <v>49.341086875282279</v>
      </c>
      <c r="AT43" s="5">
        <f t="shared" si="4"/>
        <v>11.065875919264942</v>
      </c>
      <c r="AU43" s="5">
        <f t="shared" si="5"/>
        <v>89.181181140571482</v>
      </c>
      <c r="AV43" s="5">
        <f t="shared" si="6"/>
        <v>42.455567136446426</v>
      </c>
      <c r="AW43" s="5">
        <f t="shared" si="7"/>
        <v>20.561392419235169</v>
      </c>
      <c r="AX43" s="5">
        <f t="shared" si="8"/>
        <v>32.376115496755183</v>
      </c>
      <c r="AY43" s="5">
        <f t="shared" si="9"/>
        <v>16.576107087718956</v>
      </c>
      <c r="AZ43" s="5">
        <f t="shared" si="10"/>
        <v>6.5699466670001527</v>
      </c>
      <c r="BA43" s="5">
        <f t="shared" si="10"/>
        <v>6.5699466670001527</v>
      </c>
      <c r="BB43" s="5">
        <f t="shared" si="11"/>
        <v>17.91132959110243</v>
      </c>
    </row>
    <row r="44" spans="1:54" x14ac:dyDescent="0.5">
      <c r="A44" t="s">
        <v>154</v>
      </c>
      <c r="B44" t="s">
        <v>155</v>
      </c>
      <c r="C44">
        <v>2017</v>
      </c>
      <c r="D44" t="s">
        <v>156</v>
      </c>
      <c r="E44" t="s">
        <v>7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24">
        <v>7525.8553257109634</v>
      </c>
      <c r="O44" s="5">
        <v>8.9260997477040593</v>
      </c>
      <c r="P44" s="5">
        <v>62.113274076660538</v>
      </c>
      <c r="Q44" s="5">
        <v>0</v>
      </c>
      <c r="R44" s="5">
        <v>6.1324006762115602</v>
      </c>
      <c r="S44" s="5">
        <v>47.915209616009648</v>
      </c>
      <c r="T44" s="5">
        <v>3.9647574709667008</v>
      </c>
      <c r="U44" s="5">
        <v>97.093693647515437</v>
      </c>
      <c r="V44" s="5">
        <v>47.086184583672356</v>
      </c>
      <c r="W44" s="5">
        <v>15</v>
      </c>
      <c r="X44" s="5">
        <v>67.546174142480226</v>
      </c>
      <c r="Y44" s="5">
        <v>14.348302300109527</v>
      </c>
      <c r="Z44" s="5">
        <v>38.530401663996642</v>
      </c>
      <c r="AA44" s="5">
        <v>12.591508052708633</v>
      </c>
      <c r="AB44" s="7">
        <v>19.217472093672644</v>
      </c>
      <c r="AC44" s="5">
        <v>23.741554966722099</v>
      </c>
      <c r="AD44" s="5">
        <v>-1.58621677837654</v>
      </c>
      <c r="AE44" s="5">
        <v>-4.5695591479678601</v>
      </c>
      <c r="AF44" s="5">
        <v>0.486117508823739</v>
      </c>
      <c r="AG44" s="5">
        <v>-13.746374897475601</v>
      </c>
      <c r="AH44" s="5">
        <v>8.3214115952347107</v>
      </c>
      <c r="AI44" s="5">
        <v>4.8425844651111198</v>
      </c>
      <c r="AJ44" s="5">
        <v>-4.9061528064964302</v>
      </c>
      <c r="AK44" s="5">
        <v>35.587985655208399</v>
      </c>
      <c r="AL44" s="5">
        <v>-0.74844101535163998</v>
      </c>
      <c r="AM44" s="5">
        <v>20.591343042353</v>
      </c>
      <c r="AN44" s="5">
        <v>6.6054753463592597</v>
      </c>
      <c r="AO44" s="5">
        <v>2.10279900212036</v>
      </c>
      <c r="AP44" s="5">
        <f t="shared" si="0"/>
        <v>38.457608915050486</v>
      </c>
      <c r="AQ44" s="5">
        <f t="shared" si="1"/>
        <v>1.5936253622758896</v>
      </c>
      <c r="AR44" s="5">
        <f t="shared" si="2"/>
        <v>10.732383292253775</v>
      </c>
      <c r="AS44" s="5">
        <f t="shared" si="3"/>
        <v>47.514861237801</v>
      </c>
      <c r="AT44" s="5">
        <f t="shared" si="4"/>
        <v>10.644305005586697</v>
      </c>
      <c r="AU44" s="5">
        <f t="shared" si="5"/>
        <v>88.78645425440132</v>
      </c>
      <c r="AV44" s="5">
        <f t="shared" si="6"/>
        <v>42.256260551952657</v>
      </c>
      <c r="AW44" s="5">
        <f t="shared" si="7"/>
        <v>19.933612919272999</v>
      </c>
      <c r="AX44" s="5">
        <f t="shared" si="8"/>
        <v>31.979491627855126</v>
      </c>
      <c r="AY44" s="5">
        <f t="shared" si="9"/>
        <v>15.15950222559896</v>
      </c>
      <c r="AZ44" s="5">
        <f t="shared" si="10"/>
        <v>6.0085492997976875</v>
      </c>
      <c r="BA44" s="5">
        <f t="shared" si="10"/>
        <v>6.0085492997976875</v>
      </c>
      <c r="BB44" s="5">
        <f t="shared" si="11"/>
        <v>17.150346797938248</v>
      </c>
    </row>
    <row r="45" spans="1:54" x14ac:dyDescent="0.5">
      <c r="A45" t="s">
        <v>157</v>
      </c>
      <c r="B45" t="s">
        <v>158</v>
      </c>
      <c r="C45">
        <v>2017</v>
      </c>
      <c r="D45" t="s">
        <v>159</v>
      </c>
      <c r="E45" t="s">
        <v>11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</v>
      </c>
      <c r="M45" s="4">
        <v>0</v>
      </c>
      <c r="N45" s="24">
        <v>768.43896024823152</v>
      </c>
      <c r="O45" s="5">
        <v>6.6443611326910732</v>
      </c>
      <c r="P45" s="5">
        <v>79.733152220724136</v>
      </c>
      <c r="Q45" s="5">
        <v>9.9711916193801784</v>
      </c>
      <c r="R45" s="5">
        <v>62.994230414013749</v>
      </c>
      <c r="S45" s="5">
        <v>85.715978242236417</v>
      </c>
      <c r="T45" s="5">
        <v>48.898678451111749</v>
      </c>
      <c r="U45" s="5">
        <v>93.308938021786048</v>
      </c>
      <c r="V45" s="5">
        <v>0</v>
      </c>
      <c r="W45" s="5">
        <v>5</v>
      </c>
      <c r="X45" s="5">
        <v>51.451187335092349</v>
      </c>
      <c r="Y45" s="5">
        <v>40.416210295728369</v>
      </c>
      <c r="Z45" s="5">
        <v>43.686314897034109</v>
      </c>
      <c r="AA45" s="5">
        <v>14.494875549048331</v>
      </c>
      <c r="AB45" s="7">
        <v>26.75250951137016</v>
      </c>
      <c r="AC45" s="5">
        <v>-5.0251343140302298</v>
      </c>
      <c r="AD45" s="5">
        <v>-2.0469081988392501</v>
      </c>
      <c r="AE45" s="5">
        <v>17.7527576550908</v>
      </c>
      <c r="AF45" s="5">
        <v>-4.1604097882142803E-2</v>
      </c>
      <c r="AG45" s="5">
        <v>10.0837905644443</v>
      </c>
      <c r="AH45" s="5">
        <v>-2.4535523970539002</v>
      </c>
      <c r="AI45" s="5">
        <v>-47.5069540002061</v>
      </c>
      <c r="AJ45" s="5">
        <v>-35.351965591716301</v>
      </c>
      <c r="AK45" s="5">
        <v>8.4779336108591803</v>
      </c>
      <c r="AL45" s="5">
        <v>-31.8249689212705</v>
      </c>
      <c r="AM45" s="5">
        <v>-15.1042965967606</v>
      </c>
      <c r="AN45" s="5">
        <v>-24.270716713534501</v>
      </c>
      <c r="AO45" s="5">
        <v>-17.528143089418499</v>
      </c>
      <c r="AP45" s="5">
        <f t="shared" si="0"/>
        <v>84.701489996425295</v>
      </c>
      <c r="AQ45" s="5">
        <f t="shared" si="1"/>
        <v>11.97956263983891</v>
      </c>
      <c r="AR45" s="5">
        <f t="shared" si="2"/>
        <v>45.148212696686414</v>
      </c>
      <c r="AS45" s="5">
        <f t="shared" si="3"/>
        <v>85.717492324108008</v>
      </c>
      <c r="AT45" s="5">
        <f t="shared" si="4"/>
        <v>26.366463304729315</v>
      </c>
      <c r="AU45" s="5">
        <f t="shared" si="5"/>
        <v>95.755440323876201</v>
      </c>
      <c r="AV45" s="5">
        <f t="shared" si="6"/>
        <v>47.496850177944864</v>
      </c>
      <c r="AW45" s="5">
        <f t="shared" si="7"/>
        <v>40.306367028589861</v>
      </c>
      <c r="AX45" s="5">
        <f t="shared" si="8"/>
        <v>42.949988928968757</v>
      </c>
      <c r="AY45" s="5">
        <f t="shared" si="9"/>
        <v>72.144241592818048</v>
      </c>
      <c r="AZ45" s="5">
        <f t="shared" si="10"/>
        <v>38.661149349758112</v>
      </c>
      <c r="BA45" s="5">
        <f t="shared" si="10"/>
        <v>38.661149349758112</v>
      </c>
      <c r="BB45" s="5">
        <f t="shared" si="11"/>
        <v>44.215499416879439</v>
      </c>
    </row>
    <row r="46" spans="1:54" x14ac:dyDescent="0.5">
      <c r="A46" t="s">
        <v>160</v>
      </c>
      <c r="B46" t="s">
        <v>161</v>
      </c>
      <c r="C46">
        <v>2017</v>
      </c>
      <c r="D46" t="s">
        <v>162</v>
      </c>
      <c r="E46" t="s">
        <v>11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24">
        <v>388.27214074204591</v>
      </c>
      <c r="O46" s="5">
        <v>5.9617064874267607</v>
      </c>
      <c r="P46" s="5">
        <v>84.027747732802638</v>
      </c>
      <c r="Q46" s="5">
        <v>21.587079877782628</v>
      </c>
      <c r="R46" s="5">
        <v>36.788847297383079</v>
      </c>
      <c r="S46" s="5">
        <v>91.794196339800692</v>
      </c>
      <c r="T46" s="5">
        <v>35.682819864455517</v>
      </c>
      <c r="U46" s="6">
        <v>92.760357780974985</v>
      </c>
      <c r="V46" s="5">
        <v>39.764026107054853</v>
      </c>
      <c r="W46" s="6">
        <v>35.333335000000005</v>
      </c>
      <c r="X46" s="5">
        <v>43.799472295514519</v>
      </c>
      <c r="Y46" s="5">
        <v>100</v>
      </c>
      <c r="Z46" s="5">
        <v>90.053693321719578</v>
      </c>
      <c r="AA46" s="5">
        <v>69.692532942898978</v>
      </c>
      <c r="AB46" s="7">
        <v>55.230193186459971</v>
      </c>
      <c r="AC46" s="5">
        <v>-7.3614455435477</v>
      </c>
      <c r="AD46" s="5">
        <v>2.5744948505767802</v>
      </c>
      <c r="AE46" s="5">
        <v>-22.289876415478499</v>
      </c>
      <c r="AF46" s="5">
        <v>0.43858107882782299</v>
      </c>
      <c r="AG46" s="5">
        <v>-10.8621722118646</v>
      </c>
      <c r="AH46" s="5">
        <v>-4.1032446599063404</v>
      </c>
      <c r="AI46" s="5">
        <v>-9.3223987547163105</v>
      </c>
      <c r="AJ46" s="5">
        <v>-12.2448177521379</v>
      </c>
      <c r="AK46" s="5">
        <v>-2.6235721059151098</v>
      </c>
      <c r="AL46" s="5">
        <v>14.923287599547701</v>
      </c>
      <c r="AM46" s="5">
        <v>18.865767139775102</v>
      </c>
      <c r="AN46" s="5">
        <v>14.8613551960841</v>
      </c>
      <c r="AO46" s="5">
        <v>1.1384850221734899</v>
      </c>
      <c r="AP46" s="5">
        <f t="shared" si="0"/>
        <v>91.378706463774677</v>
      </c>
      <c r="AQ46" s="5">
        <f t="shared" si="1"/>
        <v>18.994746419485494</v>
      </c>
      <c r="AR46" s="5">
        <f t="shared" si="2"/>
        <v>59.045997806724046</v>
      </c>
      <c r="AS46" s="5">
        <f t="shared" si="3"/>
        <v>91.340249215324661</v>
      </c>
      <c r="AT46" s="5">
        <f t="shared" si="4"/>
        <v>33.047393810074595</v>
      </c>
      <c r="AU46" s="5">
        <f t="shared" si="5"/>
        <v>96.860874699524615</v>
      </c>
      <c r="AV46" s="5">
        <f t="shared" si="6"/>
        <v>49.078434313009033</v>
      </c>
      <c r="AW46" s="5">
        <f t="shared" si="7"/>
        <v>47.55629044244516</v>
      </c>
      <c r="AX46" s="5">
        <f t="shared" si="8"/>
        <v>46.414755976101823</v>
      </c>
      <c r="AY46" s="5">
        <f t="shared" si="9"/>
        <v>85.051924291698825</v>
      </c>
      <c r="AZ46" s="5">
        <f t="shared" si="10"/>
        <v>54.788217859106929</v>
      </c>
      <c r="BA46" s="5">
        <f t="shared" si="10"/>
        <v>54.788217859106929</v>
      </c>
      <c r="BB46" s="5">
        <f t="shared" si="11"/>
        <v>54.066830519675293</v>
      </c>
    </row>
    <row r="47" spans="1:54" x14ac:dyDescent="0.5">
      <c r="A47" t="s">
        <v>163</v>
      </c>
      <c r="B47" t="s">
        <v>164</v>
      </c>
      <c r="C47">
        <v>2017</v>
      </c>
      <c r="D47" t="s">
        <v>165</v>
      </c>
      <c r="E47" t="s">
        <v>11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24">
        <v>2798.0660968083121</v>
      </c>
      <c r="O47" s="5">
        <v>7.9366837778228625</v>
      </c>
      <c r="P47" s="5">
        <v>84.442555914463824</v>
      </c>
      <c r="Q47" s="5">
        <v>17.803579223046711</v>
      </c>
      <c r="R47" s="5">
        <v>29.785704543343059</v>
      </c>
      <c r="S47" s="5">
        <v>78.3878138034339</v>
      </c>
      <c r="T47" s="5">
        <v>36.12334596328575</v>
      </c>
      <c r="U47" s="5">
        <v>89.002147911409367</v>
      </c>
      <c r="V47" s="5">
        <v>43.746394004703319</v>
      </c>
      <c r="W47" s="5">
        <v>70</v>
      </c>
      <c r="X47" s="5">
        <v>61.741424802110814</v>
      </c>
      <c r="Y47" s="5">
        <v>67.14129244249726</v>
      </c>
      <c r="Z47" s="5">
        <v>80.845610408045417</v>
      </c>
      <c r="AA47" s="5">
        <v>34.407027818448029</v>
      </c>
      <c r="AB47" s="7">
        <v>52.220870454651276</v>
      </c>
      <c r="AC47" s="5">
        <v>22.755422219248299</v>
      </c>
      <c r="AD47" s="5">
        <v>13.4919372679409</v>
      </c>
      <c r="AE47" s="5">
        <v>7.8918092218423697</v>
      </c>
      <c r="AF47" s="5">
        <v>11.128374582502801</v>
      </c>
      <c r="AG47" s="5">
        <v>10.484080637112401</v>
      </c>
      <c r="AH47" s="5">
        <v>-3.5649005196057</v>
      </c>
      <c r="AI47" s="5">
        <v>-0.758430847663639</v>
      </c>
      <c r="AJ47" s="5">
        <v>42.237053210042497</v>
      </c>
      <c r="AK47" s="5">
        <v>25.1717146193239</v>
      </c>
      <c r="AL47" s="5">
        <v>30.5863112030253</v>
      </c>
      <c r="AM47" s="5">
        <v>47.693767747907501</v>
      </c>
      <c r="AN47" s="5">
        <v>19.3088478131694</v>
      </c>
      <c r="AO47" s="5">
        <v>25.112111473142701</v>
      </c>
      <c r="AP47" s="5">
        <f t="shared" si="0"/>
        <v>61.759579780317104</v>
      </c>
      <c r="AQ47" s="5">
        <f t="shared" si="1"/>
        <v>4.3206268785201596</v>
      </c>
      <c r="AR47" s="5">
        <f t="shared" si="2"/>
        <v>21.945935655238319</v>
      </c>
      <c r="AS47" s="5">
        <f t="shared" si="3"/>
        <v>67.322022803054963</v>
      </c>
      <c r="AT47" s="5">
        <f t="shared" si="4"/>
        <v>16.202344374812071</v>
      </c>
      <c r="AU47" s="5">
        <f t="shared" si="5"/>
        <v>92.575386535988557</v>
      </c>
      <c r="AV47" s="5">
        <f t="shared" si="6"/>
        <v>44.516033882536547</v>
      </c>
      <c r="AW47" s="5">
        <f t="shared" si="7"/>
        <v>27.791896506939171</v>
      </c>
      <c r="AX47" s="5">
        <f t="shared" si="8"/>
        <v>36.584061684713603</v>
      </c>
      <c r="AY47" s="5">
        <f t="shared" si="9"/>
        <v>36.644126187448606</v>
      </c>
      <c r="AZ47" s="5">
        <f t="shared" si="10"/>
        <v>15.143645064861751</v>
      </c>
      <c r="BA47" s="5">
        <f t="shared" si="10"/>
        <v>15.143645064861751</v>
      </c>
      <c r="BB47" s="5">
        <f t="shared" si="11"/>
        <v>27.146312895055438</v>
      </c>
    </row>
    <row r="48" spans="1:54" x14ac:dyDescent="0.5">
      <c r="A48" t="s">
        <v>166</v>
      </c>
      <c r="B48" t="s">
        <v>167</v>
      </c>
      <c r="C48">
        <v>2017</v>
      </c>
      <c r="D48" t="s">
        <v>168</v>
      </c>
      <c r="E48" t="s">
        <v>7</v>
      </c>
      <c r="F48" s="4">
        <v>0</v>
      </c>
      <c r="G48" s="4">
        <v>0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24">
        <v>9714.0998969118245</v>
      </c>
      <c r="O48" s="5">
        <v>9.1813337066609062</v>
      </c>
      <c r="P48" s="5">
        <v>36.093280786619189</v>
      </c>
      <c r="Q48" s="5">
        <v>0</v>
      </c>
      <c r="R48" s="5">
        <v>2.7449844751157144</v>
      </c>
      <c r="S48" s="5">
        <v>34.570253249750074</v>
      </c>
      <c r="T48" s="5">
        <v>4.4052861955521214</v>
      </c>
      <c r="U48" s="5">
        <v>87.155097733721902</v>
      </c>
      <c r="V48" s="5">
        <v>36.993258952242911</v>
      </c>
      <c r="W48" s="5">
        <v>0</v>
      </c>
      <c r="X48" s="5">
        <v>59.894459102902388</v>
      </c>
      <c r="Y48" s="5">
        <v>4.6002190580503841</v>
      </c>
      <c r="Z48" s="5">
        <v>20.606901478574876</v>
      </c>
      <c r="AA48" s="5">
        <v>3.2210834553440719</v>
      </c>
      <c r="AB48" s="7">
        <v>9.890145362078993</v>
      </c>
      <c r="AC48" s="5">
        <v>3.2560066654361899</v>
      </c>
      <c r="AD48" s="5">
        <v>-1.15104184119236</v>
      </c>
      <c r="AE48" s="5">
        <v>-6.0141544363741097</v>
      </c>
      <c r="AF48" s="5">
        <v>-7.7053470138522302</v>
      </c>
      <c r="AG48" s="5">
        <v>-11.6090498703624</v>
      </c>
      <c r="AH48" s="5">
        <v>-0.41235786276152497</v>
      </c>
      <c r="AI48" s="5">
        <v>-4.6907448979851303</v>
      </c>
      <c r="AJ48" s="5">
        <v>-18.1933536351866</v>
      </c>
      <c r="AK48" s="5">
        <v>29.044440116356601</v>
      </c>
      <c r="AL48" s="5">
        <v>-6.9773454800395402</v>
      </c>
      <c r="AM48" s="5">
        <v>5.5684624625107997</v>
      </c>
      <c r="AN48" s="5">
        <v>-1.3741041212256899</v>
      </c>
      <c r="AO48" s="5">
        <v>-5.1930483473294196</v>
      </c>
      <c r="AP48" s="5">
        <f t="shared" si="0"/>
        <v>32.805604338886162</v>
      </c>
      <c r="AQ48" s="5">
        <f t="shared" si="1"/>
        <v>1.1489082935668895</v>
      </c>
      <c r="AR48" s="5">
        <f t="shared" si="2"/>
        <v>8.744559421684329</v>
      </c>
      <c r="AS48" s="5">
        <f t="shared" si="3"/>
        <v>42.248007879030091</v>
      </c>
      <c r="AT48" s="5">
        <f t="shared" si="4"/>
        <v>9.4899883847423911</v>
      </c>
      <c r="AU48" s="5">
        <f t="shared" si="5"/>
        <v>87.565721144659051</v>
      </c>
      <c r="AV48" s="5">
        <f t="shared" si="6"/>
        <v>41.677716096366666</v>
      </c>
      <c r="AW48" s="5">
        <f t="shared" si="7"/>
        <v>18.184383045115204</v>
      </c>
      <c r="AX48" s="5">
        <f t="shared" si="8"/>
        <v>30.839559658483235</v>
      </c>
      <c r="AY48" s="5">
        <f t="shared" si="9"/>
        <v>11.560701175485102</v>
      </c>
      <c r="AZ48" s="5">
        <f t="shared" si="10"/>
        <v>4.5874214256119812</v>
      </c>
      <c r="BA48" s="5">
        <f t="shared" si="10"/>
        <v>4.5874214256119812</v>
      </c>
      <c r="BB48" s="5">
        <f t="shared" si="11"/>
        <v>15.072595202583326</v>
      </c>
    </row>
    <row r="49" spans="1:54" x14ac:dyDescent="0.5">
      <c r="A49" t="s">
        <v>169</v>
      </c>
      <c r="B49" t="s">
        <v>170</v>
      </c>
      <c r="C49">
        <v>2017</v>
      </c>
      <c r="D49" t="s">
        <v>171</v>
      </c>
      <c r="E49" t="s">
        <v>11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24">
        <v>1552.7704197962787</v>
      </c>
      <c r="O49" s="5">
        <v>7.3477959820831167</v>
      </c>
      <c r="P49" s="5">
        <v>66.875554663899322</v>
      </c>
      <c r="Q49" s="5">
        <v>35.685726756874729</v>
      </c>
      <c r="R49" s="5">
        <v>69.42188612244243</v>
      </c>
      <c r="S49" s="5">
        <v>91.145916690672465</v>
      </c>
      <c r="T49" s="5">
        <v>33.4801746660753</v>
      </c>
      <c r="U49" s="5">
        <v>97.337062692273093</v>
      </c>
      <c r="V49" s="5">
        <v>38.286210629771219</v>
      </c>
      <c r="W49" s="5">
        <v>30</v>
      </c>
      <c r="X49" s="5">
        <v>42.744063324538267</v>
      </c>
      <c r="Y49" s="5">
        <v>62.431544359255206</v>
      </c>
      <c r="Z49" s="5">
        <v>47.338379679343532</v>
      </c>
      <c r="AA49" s="5">
        <v>26.500732064421655</v>
      </c>
      <c r="AB49" s="7">
        <v>49.033624130448644</v>
      </c>
      <c r="AC49" s="5">
        <v>-6.99161890054636</v>
      </c>
      <c r="AD49" s="5">
        <v>28.642142655441202</v>
      </c>
      <c r="AE49" s="5">
        <v>37.948987606649702</v>
      </c>
      <c r="AF49" s="5">
        <v>14.1447641953336</v>
      </c>
      <c r="AG49" s="5">
        <v>2.2027830767547001</v>
      </c>
      <c r="AH49" s="5">
        <v>3.1135284341488201</v>
      </c>
      <c r="AI49" s="5">
        <v>-7.5761892608667001</v>
      </c>
      <c r="AJ49" s="5">
        <v>-3.2063483016038501</v>
      </c>
      <c r="AK49" s="5">
        <v>3.3062123455579702</v>
      </c>
      <c r="AL49" s="5">
        <v>9.0494170271671894</v>
      </c>
      <c r="AM49" s="5">
        <v>2.8160736530316299</v>
      </c>
      <c r="AN49" s="5">
        <v>2.3526465640839098</v>
      </c>
      <c r="AO49" s="5">
        <v>14.578890539943901</v>
      </c>
      <c r="AP49" s="5">
        <f t="shared" si="0"/>
        <v>73.912245968242829</v>
      </c>
      <c r="AQ49" s="5">
        <f t="shared" si="1"/>
        <v>7.060134478976126</v>
      </c>
      <c r="AR49" s="5">
        <f t="shared" si="2"/>
        <v>31.51045484017795</v>
      </c>
      <c r="AS49" s="5">
        <f t="shared" si="3"/>
        <v>77.037431423065854</v>
      </c>
      <c r="AT49" s="5">
        <f t="shared" si="4"/>
        <v>20.412583043342796</v>
      </c>
      <c r="AU49" s="5">
        <f t="shared" si="5"/>
        <v>94.231986368453065</v>
      </c>
      <c r="AV49" s="5">
        <f t="shared" si="6"/>
        <v>45.871262866891563</v>
      </c>
      <c r="AW49" s="5">
        <f t="shared" si="7"/>
        <v>33.227449438774897</v>
      </c>
      <c r="AX49" s="5">
        <f t="shared" si="8"/>
        <v>39.444528419532055</v>
      </c>
      <c r="AY49" s="5">
        <f t="shared" si="9"/>
        <v>53.444627051241895</v>
      </c>
      <c r="AZ49" s="5">
        <f t="shared" si="10"/>
        <v>24.186718962333426</v>
      </c>
      <c r="BA49" s="5">
        <f t="shared" si="10"/>
        <v>24.186718962333426</v>
      </c>
      <c r="BB49" s="5">
        <f t="shared" si="11"/>
        <v>34.480010538020565</v>
      </c>
    </row>
    <row r="50" spans="1:54" x14ac:dyDescent="0.5">
      <c r="A50" t="s">
        <v>172</v>
      </c>
      <c r="B50" t="s">
        <v>173</v>
      </c>
      <c r="C50">
        <v>2017</v>
      </c>
      <c r="D50" t="s">
        <v>174</v>
      </c>
      <c r="E50" t="s">
        <v>6</v>
      </c>
      <c r="F50" s="4">
        <v>0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24">
        <v>14452.143027793265</v>
      </c>
      <c r="O50" s="5">
        <v>9.5785979889659476</v>
      </c>
      <c r="P50" s="5">
        <v>14.229729014626713</v>
      </c>
      <c r="Q50" s="5">
        <v>0</v>
      </c>
      <c r="R50" s="5">
        <v>1.4650628056629813</v>
      </c>
      <c r="S50" s="5">
        <v>19.437734849135925</v>
      </c>
      <c r="T50" s="5">
        <v>5.2863436447229795</v>
      </c>
      <c r="U50" s="5">
        <v>75.773464612473219</v>
      </c>
      <c r="V50" s="5">
        <v>34.792404604913983</v>
      </c>
      <c r="W50" s="5">
        <v>5</v>
      </c>
      <c r="X50" s="5">
        <v>17.678100263852251</v>
      </c>
      <c r="Y50" s="5">
        <v>2.0810514786418399</v>
      </c>
      <c r="Z50" s="5">
        <v>12.89564276683239</v>
      </c>
      <c r="AA50" s="5">
        <v>0.58565153733529485</v>
      </c>
      <c r="AB50" s="7">
        <v>7.2597809513515283</v>
      </c>
      <c r="AC50" s="5">
        <v>-10.6486275885506</v>
      </c>
      <c r="AD50" s="5">
        <v>-0.599461999029404</v>
      </c>
      <c r="AE50" s="5">
        <v>-4.7686477043787701</v>
      </c>
      <c r="AF50" s="5">
        <v>-14.9323392503224</v>
      </c>
      <c r="AG50" s="5">
        <v>-8.2848597033889106</v>
      </c>
      <c r="AH50" s="5">
        <v>-9.6616187839832595</v>
      </c>
      <c r="AI50" s="5">
        <v>-5.9883107644235096</v>
      </c>
      <c r="AJ50" s="5">
        <v>-10.6798892996111</v>
      </c>
      <c r="AK50" s="5">
        <v>-11.4226762167999</v>
      </c>
      <c r="AL50" s="5">
        <v>-5.2424596664197196</v>
      </c>
      <c r="AM50" s="5">
        <v>1.7340767694933601</v>
      </c>
      <c r="AN50" s="5">
        <v>-2.3087785636454101</v>
      </c>
      <c r="AO50" s="5">
        <v>-4.9582480048960997</v>
      </c>
      <c r="AP50" s="5">
        <f t="shared" si="0"/>
        <v>24.904368095627959</v>
      </c>
      <c r="AQ50" s="5">
        <f t="shared" si="1"/>
        <v>0.60111620756950024</v>
      </c>
      <c r="AR50" s="5">
        <f t="shared" si="2"/>
        <v>6.2462880835329351</v>
      </c>
      <c r="AS50" s="5">
        <f t="shared" si="3"/>
        <v>34.398801003268382</v>
      </c>
      <c r="AT50" s="5">
        <f t="shared" si="4"/>
        <v>7.8944606147168646</v>
      </c>
      <c r="AU50" s="5">
        <f t="shared" si="5"/>
        <v>85.439663514499969</v>
      </c>
      <c r="AV50" s="5">
        <f t="shared" si="6"/>
        <v>40.781452935193222</v>
      </c>
      <c r="AW50" s="5">
        <f t="shared" si="7"/>
        <v>15.688101705935825</v>
      </c>
      <c r="AX50" s="5">
        <f t="shared" si="8"/>
        <v>29.10859168282715</v>
      </c>
      <c r="AY50" s="5">
        <f t="shared" si="9"/>
        <v>7.3349464923196521</v>
      </c>
      <c r="AZ50" s="5">
        <f t="shared" si="10"/>
        <v>2.9037462806257932</v>
      </c>
      <c r="BA50" s="5">
        <f t="shared" si="10"/>
        <v>2.9037462806257932</v>
      </c>
      <c r="BB50" s="5">
        <f t="shared" si="11"/>
        <v>12.227385798478373</v>
      </c>
    </row>
    <row r="51" spans="1:54" x14ac:dyDescent="0.5">
      <c r="A51" t="s">
        <v>175</v>
      </c>
      <c r="B51" t="s">
        <v>176</v>
      </c>
      <c r="C51">
        <v>2017</v>
      </c>
      <c r="D51" t="s">
        <v>177</v>
      </c>
      <c r="E51" t="s">
        <v>7</v>
      </c>
      <c r="F51" s="4">
        <v>0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24">
        <v>6444.9801131693421</v>
      </c>
      <c r="O51" s="5">
        <v>8.7710568297470139</v>
      </c>
      <c r="P51" s="6">
        <v>53.854876743839064</v>
      </c>
      <c r="Q51" s="5">
        <v>0</v>
      </c>
      <c r="R51" s="6">
        <v>0.21976655897972819</v>
      </c>
      <c r="S51" s="5">
        <v>23.230232689565899</v>
      </c>
      <c r="T51" s="5">
        <v>10.572687289445913</v>
      </c>
      <c r="U51" s="6">
        <v>88.315487459695362</v>
      </c>
      <c r="V51" s="6">
        <v>47.029190753632633</v>
      </c>
      <c r="W51" s="5">
        <v>85</v>
      </c>
      <c r="X51" s="6">
        <v>56.116094986807397</v>
      </c>
      <c r="Y51" s="6">
        <v>19.233296823658268</v>
      </c>
      <c r="Z51" s="5">
        <v>14.95954620087036</v>
      </c>
      <c r="AA51" s="5">
        <v>7.4670571010248921</v>
      </c>
      <c r="AB51" s="7">
        <v>16.898475328572264</v>
      </c>
      <c r="AC51" s="5">
        <v>11.7752007296146</v>
      </c>
      <c r="AD51" s="5">
        <v>-1.9085516323713601</v>
      </c>
      <c r="AE51" s="5">
        <v>-11.894988531226801</v>
      </c>
      <c r="AF51" s="5">
        <v>-27.535130799091402</v>
      </c>
      <c r="AG51" s="5">
        <v>-8.2824813043272094</v>
      </c>
      <c r="AH51" s="5">
        <v>-1.16028230989188</v>
      </c>
      <c r="AI51" s="5">
        <v>4.4189244293141199</v>
      </c>
      <c r="AJ51" s="5">
        <v>63.939733709667998</v>
      </c>
      <c r="AK51" s="5">
        <v>23.432982671959699</v>
      </c>
      <c r="AL51" s="5">
        <v>1.48343962037359</v>
      </c>
      <c r="AM51" s="5">
        <v>-5.0350536957267202</v>
      </c>
      <c r="AN51" s="5">
        <v>0.43411947781228699</v>
      </c>
      <c r="AO51" s="5">
        <v>-1.6214378223558501</v>
      </c>
      <c r="AP51" s="5">
        <f t="shared" si="0"/>
        <v>42.050121204127379</v>
      </c>
      <c r="AQ51" s="5">
        <f t="shared" si="1"/>
        <v>1.9062789853157449</v>
      </c>
      <c r="AR51" s="5">
        <f t="shared" si="2"/>
        <v>12.105132715478485</v>
      </c>
      <c r="AS51" s="5">
        <f t="shared" si="3"/>
        <v>50.743003640208272</v>
      </c>
      <c r="AT51" s="5">
        <f t="shared" si="4"/>
        <v>11.398263274234241</v>
      </c>
      <c r="AU51" s="5">
        <f t="shared" si="5"/>
        <v>89.475740731649736</v>
      </c>
      <c r="AV51" s="5">
        <f t="shared" si="6"/>
        <v>42.608660397902376</v>
      </c>
      <c r="AW51" s="5">
        <f t="shared" si="7"/>
        <v>21.052355566586783</v>
      </c>
      <c r="AX51" s="5">
        <f t="shared" si="8"/>
        <v>32.682101629866587</v>
      </c>
      <c r="AY51" s="5">
        <f t="shared" si="9"/>
        <v>17.728324491880588</v>
      </c>
      <c r="AZ51" s="5">
        <f t="shared" si="10"/>
        <v>7.0284624805982023</v>
      </c>
      <c r="BA51" s="5">
        <f t="shared" si="10"/>
        <v>7.0284624805982023</v>
      </c>
      <c r="BB51" s="5">
        <f t="shared" si="11"/>
        <v>18.511764941817624</v>
      </c>
    </row>
    <row r="52" spans="1:54" x14ac:dyDescent="0.5">
      <c r="A52" t="s">
        <v>178</v>
      </c>
      <c r="B52" t="s">
        <v>179</v>
      </c>
      <c r="C52">
        <v>2017</v>
      </c>
      <c r="D52" t="s">
        <v>180</v>
      </c>
      <c r="E52" t="s">
        <v>7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24">
        <v>9949.3279999999995</v>
      </c>
      <c r="O52" s="5">
        <v>8.9375</v>
      </c>
      <c r="P52" s="6">
        <v>53.854876743839064</v>
      </c>
      <c r="Q52" s="6">
        <v>0</v>
      </c>
      <c r="R52" s="6">
        <v>10.198071035597749</v>
      </c>
      <c r="S52" s="6">
        <v>52.670721123122711</v>
      </c>
      <c r="T52" s="6">
        <v>11.241638388692071</v>
      </c>
      <c r="U52" s="6">
        <v>88.315487459695362</v>
      </c>
      <c r="V52" s="6">
        <v>47.029190753632633</v>
      </c>
      <c r="W52" s="6">
        <v>15.625</v>
      </c>
      <c r="X52" s="6">
        <v>56.116094986807397</v>
      </c>
      <c r="Y52" s="6">
        <v>19.233296823658268</v>
      </c>
      <c r="Z52" s="6">
        <v>36.697075592141225</v>
      </c>
      <c r="AA52" s="6">
        <v>8.9349341142020364</v>
      </c>
      <c r="AB52" s="7">
        <v>20.942473315271442</v>
      </c>
      <c r="AC52" s="5">
        <v>15.7095268555623</v>
      </c>
      <c r="AD52" s="5">
        <v>-1.56726822887157</v>
      </c>
      <c r="AE52" s="5">
        <v>-0.41565682172327501</v>
      </c>
      <c r="AF52" s="5">
        <v>5.4440241401140099</v>
      </c>
      <c r="AG52" s="5">
        <v>-6.396469316038</v>
      </c>
      <c r="AH52" s="5">
        <v>-0.40273738681989402</v>
      </c>
      <c r="AI52" s="5">
        <v>4.8052881500417399</v>
      </c>
      <c r="AJ52" s="5">
        <v>-4.2055235684485597</v>
      </c>
      <c r="AK52" s="5">
        <v>24.203030950105401</v>
      </c>
      <c r="AL52" s="5">
        <v>4.2865529344587703</v>
      </c>
      <c r="AM52" s="5">
        <v>18.884575384274399</v>
      </c>
      <c r="AN52" s="5">
        <v>3.0067720883735398</v>
      </c>
      <c r="AO52" s="5">
        <v>3.9078872114014001</v>
      </c>
      <c r="AP52" s="5">
        <f t="shared" si="0"/>
        <v>38.197539645646643</v>
      </c>
      <c r="AQ52" s="5">
        <f t="shared" si="1"/>
        <v>1.5719741072158313</v>
      </c>
      <c r="AR52" s="5">
        <f t="shared" si="2"/>
        <v>10.636541073175092</v>
      </c>
      <c r="AS52" s="5">
        <f t="shared" si="3"/>
        <v>47.277815970368884</v>
      </c>
      <c r="AT52" s="5">
        <f t="shared" si="4"/>
        <v>10.590470659216141</v>
      </c>
      <c r="AU52" s="5">
        <f t="shared" si="5"/>
        <v>88.734242600051289</v>
      </c>
      <c r="AV52" s="5">
        <f t="shared" si="6"/>
        <v>42.230376677110335</v>
      </c>
      <c r="AW52" s="5">
        <f t="shared" si="7"/>
        <v>19.85302962431156</v>
      </c>
      <c r="AX52" s="5">
        <f t="shared" si="8"/>
        <v>31.92812731241407</v>
      </c>
      <c r="AY52" s="5">
        <f t="shared" si="9"/>
        <v>14.982358823197121</v>
      </c>
      <c r="AZ52" s="5">
        <f t="shared" si="10"/>
        <v>5.9384868638220372</v>
      </c>
      <c r="BA52" s="5">
        <f t="shared" si="10"/>
        <v>5.9384868638220372</v>
      </c>
      <c r="BB52" s="5">
        <f t="shared" si="11"/>
        <v>17.053230244220696</v>
      </c>
    </row>
    <row r="53" spans="1:54" x14ac:dyDescent="0.5">
      <c r="A53" t="s">
        <v>181</v>
      </c>
      <c r="B53" t="s">
        <v>182</v>
      </c>
      <c r="C53">
        <v>2017</v>
      </c>
      <c r="D53" t="s">
        <v>183</v>
      </c>
      <c r="E53" t="s">
        <v>12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24">
        <v>28448.822356639299</v>
      </c>
      <c r="O53" s="5">
        <v>10.255862045258002</v>
      </c>
      <c r="P53" s="5">
        <v>10.029401609618262</v>
      </c>
      <c r="Q53" s="5">
        <v>0</v>
      </c>
      <c r="R53" s="5">
        <v>2.0687070298283743</v>
      </c>
      <c r="S53" s="5">
        <v>5.1530127381985551</v>
      </c>
      <c r="T53" s="6">
        <v>6.4610878885718428</v>
      </c>
      <c r="U53" s="5">
        <v>69.515725724659063</v>
      </c>
      <c r="V53" s="5">
        <v>34.141728691256255</v>
      </c>
      <c r="W53" s="5">
        <v>0</v>
      </c>
      <c r="X53" s="5">
        <v>26.649076517150398</v>
      </c>
      <c r="Y53" s="5">
        <v>0.21905805038335163</v>
      </c>
      <c r="Z53" s="5">
        <v>1.5442588316468429</v>
      </c>
      <c r="AA53" s="5">
        <v>0</v>
      </c>
      <c r="AB53" s="7">
        <v>4.1274062668915397</v>
      </c>
      <c r="AC53" s="5">
        <v>-4.4177555210566197</v>
      </c>
      <c r="AD53" s="5">
        <v>3.6420221791797998E-2</v>
      </c>
      <c r="AE53" s="5">
        <v>-1.2234511458239501</v>
      </c>
      <c r="AF53" s="5">
        <v>-17.608293020490201</v>
      </c>
      <c r="AG53" s="5">
        <v>-3.6344878679613499</v>
      </c>
      <c r="AH53" s="5">
        <v>-11.579295795031801</v>
      </c>
      <c r="AI53" s="5">
        <v>-5.1175591918786303</v>
      </c>
      <c r="AJ53" s="5">
        <v>-12.021685768962801</v>
      </c>
      <c r="AK53" s="5">
        <v>0.37984655907975201</v>
      </c>
      <c r="AL53" s="5">
        <v>-2.7660218621769799</v>
      </c>
      <c r="AM53" s="5">
        <v>-4.8837869164795897</v>
      </c>
      <c r="AN53" s="5">
        <v>-1.08637596249143</v>
      </c>
      <c r="AO53" s="5">
        <v>-4.21537565004994</v>
      </c>
      <c r="AP53" s="5">
        <f t="shared" si="0"/>
        <v>14.499328563186527</v>
      </c>
      <c r="AQ53" s="5">
        <f t="shared" si="1"/>
        <v>-3.3443073681823976E-2</v>
      </c>
      <c r="AR53" s="5">
        <f t="shared" si="2"/>
        <v>3.3072945465175083</v>
      </c>
      <c r="AS53" s="5">
        <f t="shared" si="3"/>
        <v>22.820265555769204</v>
      </c>
      <c r="AT53" s="5">
        <f t="shared" si="4"/>
        <v>5.6737341580836809</v>
      </c>
      <c r="AU53" s="5">
        <f t="shared" si="5"/>
        <v>81.128464967643851</v>
      </c>
      <c r="AV53" s="5">
        <f t="shared" si="6"/>
        <v>39.266746407721435</v>
      </c>
      <c r="AW53" s="5">
        <f t="shared" si="7"/>
        <v>12.041621140047562</v>
      </c>
      <c r="AX53" s="5">
        <f t="shared" si="8"/>
        <v>26.286780497440862</v>
      </c>
      <c r="AY53" s="5">
        <f t="shared" si="9"/>
        <v>3.0043682953812594</v>
      </c>
      <c r="AZ53" s="5">
        <f t="shared" si="10"/>
        <v>1.0943897498188435</v>
      </c>
      <c r="BA53" s="5">
        <f t="shared" si="10"/>
        <v>1.0943897498188435</v>
      </c>
      <c r="BB53" s="5">
        <f t="shared" si="11"/>
        <v>8.3654398177079621</v>
      </c>
    </row>
    <row r="54" spans="1:54" x14ac:dyDescent="0.5">
      <c r="A54" t="s">
        <v>184</v>
      </c>
      <c r="B54" t="s">
        <v>185</v>
      </c>
      <c r="C54">
        <v>2017</v>
      </c>
      <c r="D54" t="s">
        <v>186</v>
      </c>
      <c r="E54" t="s">
        <v>6</v>
      </c>
      <c r="F54" s="4">
        <v>0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24">
        <v>21894.112652473796</v>
      </c>
      <c r="O54" s="5">
        <v>9.9939730510095277</v>
      </c>
      <c r="P54" s="5">
        <v>18.146753163747334</v>
      </c>
      <c r="Q54" s="6">
        <v>6.7760803142732584E-2</v>
      </c>
      <c r="R54" s="5">
        <v>1.4941753955018413</v>
      </c>
      <c r="S54" s="5">
        <v>10.162835044182884</v>
      </c>
      <c r="T54" s="5">
        <v>20.264316079418936</v>
      </c>
      <c r="U54" s="5">
        <v>52.890785683564459</v>
      </c>
      <c r="V54" s="5">
        <v>38.137608871768734</v>
      </c>
      <c r="W54" s="5">
        <v>5</v>
      </c>
      <c r="X54" s="5">
        <v>1.0554089709762495</v>
      </c>
      <c r="Y54" s="5">
        <v>0</v>
      </c>
      <c r="Z54" s="5">
        <v>3.306145567634629</v>
      </c>
      <c r="AA54" s="5">
        <v>0</v>
      </c>
      <c r="AB54" s="7">
        <v>4.7678517138932754</v>
      </c>
      <c r="AC54" s="5">
        <v>4.0125535480218098E-2</v>
      </c>
      <c r="AD54" s="5">
        <v>-0.108797310230107</v>
      </c>
      <c r="AE54" s="5">
        <v>-2.8029873095476301</v>
      </c>
      <c r="AF54" s="5">
        <v>-16.879953662444802</v>
      </c>
      <c r="AG54" s="5">
        <v>8.8802395396512708</v>
      </c>
      <c r="AH54" s="5">
        <v>-30.038014669026701</v>
      </c>
      <c r="AI54" s="5">
        <v>-1.7192417518179299</v>
      </c>
      <c r="AJ54" s="5">
        <v>-8.3847863442605206</v>
      </c>
      <c r="AK54" s="5">
        <v>-26.3145612412285</v>
      </c>
      <c r="AL54" s="5">
        <v>-4.3601182244044301</v>
      </c>
      <c r="AM54" s="5">
        <v>-4.7496416181128698</v>
      </c>
      <c r="AN54" s="5">
        <v>-1.6778877057463299</v>
      </c>
      <c r="AO54" s="5">
        <v>-4.9736759361149696</v>
      </c>
      <c r="AP54" s="5">
        <f t="shared" si="0"/>
        <v>18.051542320244746</v>
      </c>
      <c r="AQ54" s="5">
        <f t="shared" si="1"/>
        <v>0.17530036172324226</v>
      </c>
      <c r="AR54" s="5">
        <f t="shared" si="2"/>
        <v>4.2767751110828014</v>
      </c>
      <c r="AS54" s="5">
        <f t="shared" si="3"/>
        <v>26.973502822990611</v>
      </c>
      <c r="AT54" s="5">
        <f t="shared" si="4"/>
        <v>6.463743196417802</v>
      </c>
      <c r="AU54" s="5">
        <f t="shared" si="5"/>
        <v>82.902194004082247</v>
      </c>
      <c r="AV54" s="5">
        <f t="shared" si="6"/>
        <v>39.850355386022464</v>
      </c>
      <c r="AW54" s="5">
        <f t="shared" si="7"/>
        <v>13.363787151506706</v>
      </c>
      <c r="AX54" s="5">
        <f t="shared" si="8"/>
        <v>27.358019061593723</v>
      </c>
      <c r="AY54" s="5">
        <f t="shared" si="9"/>
        <v>4.3370929205990345</v>
      </c>
      <c r="AZ54" s="5">
        <f t="shared" si="10"/>
        <v>1.6680935364832439</v>
      </c>
      <c r="BA54" s="5">
        <f t="shared" si="10"/>
        <v>1.6680935364832439</v>
      </c>
      <c r="BB54" s="5">
        <f t="shared" si="11"/>
        <v>9.7217396068731734</v>
      </c>
    </row>
    <row r="55" spans="1:54" x14ac:dyDescent="0.5">
      <c r="A55" t="s">
        <v>187</v>
      </c>
      <c r="B55" t="s">
        <v>188</v>
      </c>
      <c r="C55">
        <v>2017</v>
      </c>
      <c r="D55" t="s">
        <v>189</v>
      </c>
      <c r="E55" t="s">
        <v>12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1</v>
      </c>
      <c r="N55" s="24">
        <v>60670.237214314475</v>
      </c>
      <c r="O55" s="5">
        <v>11.013208530839933</v>
      </c>
      <c r="P55" s="5">
        <v>0</v>
      </c>
      <c r="Q55" s="6">
        <v>6.4600611086859772E-2</v>
      </c>
      <c r="R55" s="5">
        <v>3.2771924876998924</v>
      </c>
      <c r="S55" s="5">
        <v>17.846332859182603</v>
      </c>
      <c r="T55" s="6">
        <v>6.4610878885718428</v>
      </c>
      <c r="U55" s="5">
        <v>78.960919369998706</v>
      </c>
      <c r="V55" s="5">
        <v>37.454626815662181</v>
      </c>
      <c r="W55" s="5">
        <v>0</v>
      </c>
      <c r="X55" s="5">
        <v>7.9155672823219003</v>
      </c>
      <c r="Y55" s="5">
        <v>0.43811610076670326</v>
      </c>
      <c r="Z55" s="5">
        <v>10.581202861567636</v>
      </c>
      <c r="AA55" s="5">
        <v>0</v>
      </c>
      <c r="AB55" s="7">
        <v>4.0756475608193066</v>
      </c>
      <c r="AC55" s="5">
        <v>-7.2164131369162199</v>
      </c>
      <c r="AD55" s="5">
        <v>0.51060409130388795</v>
      </c>
      <c r="AE55" s="5">
        <v>1.9014935240092099</v>
      </c>
      <c r="AF55" s="5">
        <v>4.4946363720381397</v>
      </c>
      <c r="AG55" s="5">
        <v>-0.66138493888261696</v>
      </c>
      <c r="AH55" s="5">
        <v>3.7159904956408201</v>
      </c>
      <c r="AI55" s="5">
        <v>-0.152546669465629</v>
      </c>
      <c r="AJ55" s="5">
        <v>-8.8024949992364796</v>
      </c>
      <c r="AK55" s="5">
        <v>-15.428174501525699</v>
      </c>
      <c r="AL55" s="5">
        <v>-0.28199065589310801</v>
      </c>
      <c r="AM55" s="5">
        <v>7.3746871380478298</v>
      </c>
      <c r="AN55" s="5">
        <v>-3.6647002906302399E-2</v>
      </c>
      <c r="AO55" s="5">
        <v>-1.2022581127860099</v>
      </c>
      <c r="AP55" s="5">
        <f t="shared" si="0"/>
        <v>7.1934751256753007</v>
      </c>
      <c r="AQ55" s="5">
        <f t="shared" si="1"/>
        <v>-0.45192997374533905</v>
      </c>
      <c r="AR55" s="5">
        <f t="shared" si="2"/>
        <v>1.3724399778653242</v>
      </c>
      <c r="AS55" s="5">
        <f t="shared" si="3"/>
        <v>13.322724874445157</v>
      </c>
      <c r="AT55" s="5">
        <f t="shared" si="4"/>
        <v>3.8062995796343282</v>
      </c>
      <c r="AU55" s="5">
        <f t="shared" si="5"/>
        <v>75.21655374442112</v>
      </c>
      <c r="AV55" s="5">
        <f t="shared" si="6"/>
        <v>37.595509233019506</v>
      </c>
      <c r="AW55" s="5">
        <f t="shared" si="7"/>
        <v>8.7903084018953894</v>
      </c>
      <c r="AX55" s="5">
        <f t="shared" si="8"/>
        <v>23.336056749965817</v>
      </c>
      <c r="AY55" s="5">
        <f t="shared" si="9"/>
        <v>0.715798946487465</v>
      </c>
      <c r="AZ55" s="5">
        <f t="shared" si="10"/>
        <v>3.3532807382538055E-2</v>
      </c>
      <c r="BA55" s="5">
        <f t="shared" si="10"/>
        <v>3.3532807382538055E-2</v>
      </c>
      <c r="BB55" s="5">
        <f t="shared" si="11"/>
        <v>5.2713738442023867</v>
      </c>
    </row>
    <row r="56" spans="1:54" x14ac:dyDescent="0.5">
      <c r="A56" t="s">
        <v>190</v>
      </c>
      <c r="B56" t="s">
        <v>191</v>
      </c>
      <c r="C56">
        <v>2017</v>
      </c>
      <c r="D56" t="s">
        <v>192</v>
      </c>
      <c r="E56" t="s">
        <v>8</v>
      </c>
      <c r="F56" s="4">
        <v>0</v>
      </c>
      <c r="G56" s="4">
        <v>0</v>
      </c>
      <c r="H56" s="4">
        <v>0</v>
      </c>
      <c r="I56" s="4">
        <v>1</v>
      </c>
      <c r="J56" s="4">
        <v>1</v>
      </c>
      <c r="K56" s="4">
        <v>0</v>
      </c>
      <c r="L56" s="4">
        <v>0</v>
      </c>
      <c r="M56" s="4">
        <v>0</v>
      </c>
      <c r="N56" s="24">
        <v>1579.9243399074908</v>
      </c>
      <c r="O56" s="5">
        <v>7.3651322387399354</v>
      </c>
      <c r="P56" s="5">
        <v>89.325721246478523</v>
      </c>
      <c r="Q56" s="6">
        <v>9.2732431252728134</v>
      </c>
      <c r="R56" s="5">
        <v>25.61319284614386</v>
      </c>
      <c r="S56" s="5">
        <v>82.517697362219948</v>
      </c>
      <c r="T56" s="5">
        <v>94.713653204370601</v>
      </c>
      <c r="U56" s="5">
        <v>65.967282363568842</v>
      </c>
      <c r="V56" s="5">
        <v>40.5543382540286</v>
      </c>
      <c r="W56" s="5">
        <v>35</v>
      </c>
      <c r="X56" s="5">
        <v>49.07651715039578</v>
      </c>
      <c r="Y56" s="5">
        <v>48.849945235487411</v>
      </c>
      <c r="Z56" s="5">
        <v>16.502273853100714</v>
      </c>
      <c r="AA56" s="5">
        <v>14.641288433382144</v>
      </c>
      <c r="AB56" s="7">
        <v>38.285713467793499</v>
      </c>
      <c r="AC56" s="5">
        <v>15.828072541713601</v>
      </c>
      <c r="AD56" s="5">
        <v>2.3332197594870601</v>
      </c>
      <c r="AE56" s="5">
        <v>-5.5035412491365996</v>
      </c>
      <c r="AF56" s="5">
        <v>5.8090897387771196</v>
      </c>
      <c r="AG56" s="5">
        <v>63.634197168915499</v>
      </c>
      <c r="AH56" s="5">
        <v>-28.2063475694261</v>
      </c>
      <c r="AI56" s="5">
        <v>-5.2700656440037204</v>
      </c>
      <c r="AJ56" s="5">
        <v>1.98637197405406</v>
      </c>
      <c r="AK56" s="5">
        <v>9.7445832773615599</v>
      </c>
      <c r="AL56" s="5">
        <v>-3.9528499401500499</v>
      </c>
      <c r="AM56" s="5">
        <v>-27.6227340078193</v>
      </c>
      <c r="AN56" s="5">
        <v>-9.1514810931658701</v>
      </c>
      <c r="AO56" s="5">
        <v>4.1022767845128199</v>
      </c>
      <c r="AP56" s="5">
        <f t="shared" si="0"/>
        <v>73.592309065605761</v>
      </c>
      <c r="AQ56" s="5">
        <f t="shared" si="1"/>
        <v>6.9636356031374831</v>
      </c>
      <c r="AR56" s="5">
        <f t="shared" si="2"/>
        <v>31.200273261052409</v>
      </c>
      <c r="AS56" s="5">
        <f t="shared" si="3"/>
        <v>76.78270866083011</v>
      </c>
      <c r="AT56" s="5">
        <f t="shared" si="4"/>
        <v>20.278536243332489</v>
      </c>
      <c r="AU56" s="5">
        <f t="shared" si="5"/>
        <v>94.188600675422819</v>
      </c>
      <c r="AV56" s="5">
        <f t="shared" si="6"/>
        <v>45.83128137059655</v>
      </c>
      <c r="AW56" s="5">
        <f t="shared" si="7"/>
        <v>33.060315521524736</v>
      </c>
      <c r="AX56" s="5">
        <f t="shared" si="8"/>
        <v>39.359247003242174</v>
      </c>
      <c r="AY56" s="5">
        <f t="shared" si="9"/>
        <v>52.943987635540758</v>
      </c>
      <c r="AZ56" s="5">
        <f t="shared" si="10"/>
        <v>23.877722863062196</v>
      </c>
      <c r="BA56" s="5">
        <f t="shared" si="10"/>
        <v>23.877722863062196</v>
      </c>
      <c r="BB56" s="5">
        <f t="shared" si="11"/>
        <v>34.251565251678613</v>
      </c>
    </row>
    <row r="57" spans="1:54" x14ac:dyDescent="0.5">
      <c r="A57" t="s">
        <v>193</v>
      </c>
      <c r="B57" t="s">
        <v>194</v>
      </c>
      <c r="C57">
        <v>2017</v>
      </c>
      <c r="D57" t="s">
        <v>195</v>
      </c>
      <c r="E57" t="s">
        <v>7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24">
        <v>6880.625675747172</v>
      </c>
      <c r="O57" s="5">
        <v>8.8364648680348061</v>
      </c>
      <c r="P57" s="6">
        <v>53.854876743839064</v>
      </c>
      <c r="Q57" s="6">
        <v>0</v>
      </c>
      <c r="R57" s="6">
        <v>10.198071035597749</v>
      </c>
      <c r="S57" s="5">
        <v>67.181217640472127</v>
      </c>
      <c r="T57" s="6">
        <v>11.241638388692071</v>
      </c>
      <c r="U57" s="5">
        <v>81.774621276480431</v>
      </c>
      <c r="V57" s="5">
        <v>35.48836306217369</v>
      </c>
      <c r="W57" s="6">
        <v>15.625</v>
      </c>
      <c r="X57" s="6">
        <v>56.116094986807397</v>
      </c>
      <c r="Y57" s="6">
        <v>19.233296823658268</v>
      </c>
      <c r="Z57" s="5">
        <v>1.6178408529973778</v>
      </c>
      <c r="AA57" s="5">
        <v>8.1991215226939858</v>
      </c>
      <c r="AB57" s="7">
        <v>16.295477747834838</v>
      </c>
      <c r="AC57" s="5">
        <v>13.409379878880699</v>
      </c>
      <c r="AD57" s="5">
        <v>-1.7629926356838199</v>
      </c>
      <c r="AE57" s="5">
        <v>-1.27861214535151</v>
      </c>
      <c r="AF57" s="5">
        <v>17.8726458634438</v>
      </c>
      <c r="AG57" s="5">
        <v>-7.1046507203778901</v>
      </c>
      <c r="AH57" s="5">
        <v>-7.4039523667846101</v>
      </c>
      <c r="AI57" s="5">
        <v>-6.9618823542639303</v>
      </c>
      <c r="AJ57" s="5">
        <v>-4.9197721977008699</v>
      </c>
      <c r="AK57" s="5">
        <v>23.7511560468315</v>
      </c>
      <c r="AL57" s="5">
        <v>2.6813098445547001</v>
      </c>
      <c r="AM57" s="5">
        <v>-17.455716892235699</v>
      </c>
      <c r="AN57" s="5">
        <v>1.64080308593726</v>
      </c>
      <c r="AO57" s="5">
        <v>-1.59713586290619</v>
      </c>
      <c r="AP57" s="5">
        <f t="shared" si="0"/>
        <v>40.522832911005025</v>
      </c>
      <c r="AQ57" s="5">
        <f t="shared" si="1"/>
        <v>1.7701510396189737</v>
      </c>
      <c r="AR57" s="5">
        <f t="shared" si="2"/>
        <v>11.510059565503674</v>
      </c>
      <c r="AS57" s="5">
        <f t="shared" si="3"/>
        <v>49.38085862344159</v>
      </c>
      <c r="AT57" s="5">
        <f t="shared" si="4"/>
        <v>11.07519691173407</v>
      </c>
      <c r="AU57" s="5">
        <f t="shared" si="5"/>
        <v>89.189635291199721</v>
      </c>
      <c r="AV57" s="5">
        <f t="shared" si="6"/>
        <v>42.459907773101605</v>
      </c>
      <c r="AW57" s="5">
        <f t="shared" si="7"/>
        <v>20.575208038712265</v>
      </c>
      <c r="AX57" s="5">
        <f t="shared" si="8"/>
        <v>32.384775297583211</v>
      </c>
      <c r="AY57" s="5">
        <f t="shared" si="9"/>
        <v>16.608003851244298</v>
      </c>
      <c r="AZ57" s="5">
        <f t="shared" si="10"/>
        <v>6.5826141681764465</v>
      </c>
      <c r="BA57" s="5">
        <f t="shared" si="10"/>
        <v>6.5826141681764465</v>
      </c>
      <c r="BB57" s="5">
        <f t="shared" si="11"/>
        <v>17.92816302862024</v>
      </c>
    </row>
    <row r="58" spans="1:54" x14ac:dyDescent="0.5">
      <c r="A58" t="s">
        <v>196</v>
      </c>
      <c r="B58" t="s">
        <v>197</v>
      </c>
      <c r="C58">
        <v>2017</v>
      </c>
      <c r="D58" t="s">
        <v>198</v>
      </c>
      <c r="E58" t="s">
        <v>7</v>
      </c>
      <c r="F58" s="4">
        <v>0</v>
      </c>
      <c r="G58" s="4">
        <v>0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24">
        <v>6909.1295443744448</v>
      </c>
      <c r="O58" s="5">
        <v>8.8405989384033958</v>
      </c>
      <c r="P58" s="5">
        <v>46.746116549572633</v>
      </c>
      <c r="Q58" s="5">
        <v>0</v>
      </c>
      <c r="R58" s="5">
        <v>8.4328114152100966</v>
      </c>
      <c r="S58" s="5">
        <v>64.717849544634291</v>
      </c>
      <c r="T58" s="5">
        <v>10.572687289445913</v>
      </c>
      <c r="U58" s="5">
        <v>89.339783185963455</v>
      </c>
      <c r="V58" s="5">
        <v>39.734734293206124</v>
      </c>
      <c r="W58" s="5">
        <v>15</v>
      </c>
      <c r="X58" s="5">
        <v>51.187335092348285</v>
      </c>
      <c r="Y58" s="5">
        <v>7.5575027382256295</v>
      </c>
      <c r="Z58" s="5">
        <v>27.636148109105335</v>
      </c>
      <c r="AA58" s="5">
        <v>22.401171303074662</v>
      </c>
      <c r="AB58" s="7">
        <v>19.656675179808481</v>
      </c>
      <c r="AC58" s="5">
        <v>6.3093798788807298</v>
      </c>
      <c r="AD58" s="5">
        <v>-1.7629926356838199</v>
      </c>
      <c r="AE58" s="5">
        <v>-3.0486121453515098</v>
      </c>
      <c r="AF58" s="5">
        <v>15.412645863443799</v>
      </c>
      <c r="AG58" s="5">
        <v>-7.7746507203778901</v>
      </c>
      <c r="AH58" s="5">
        <v>0.166047633215399</v>
      </c>
      <c r="AI58" s="5">
        <v>-2.7218823542639301</v>
      </c>
      <c r="AJ58" s="5">
        <v>-5.5497721977008698</v>
      </c>
      <c r="AK58" s="5">
        <v>18.821156046831501</v>
      </c>
      <c r="AL58" s="5">
        <v>-8.9886901554452994</v>
      </c>
      <c r="AM58" s="5">
        <v>8.5642831077642807</v>
      </c>
      <c r="AN58" s="5">
        <v>15.840803085937299</v>
      </c>
      <c r="AO58" s="5">
        <v>1.7628641370938101</v>
      </c>
      <c r="AP58" s="5">
        <f t="shared" si="0"/>
        <v>40.426837418171232</v>
      </c>
      <c r="AQ58" s="5">
        <f t="shared" si="1"/>
        <v>1.7617584883511199</v>
      </c>
      <c r="AR58" s="5">
        <f t="shared" si="2"/>
        <v>11.473238998303696</v>
      </c>
      <c r="AS58" s="5">
        <f t="shared" si="3"/>
        <v>49.294750226793326</v>
      </c>
      <c r="AT58" s="5">
        <f t="shared" si="4"/>
        <v>11.055024147404138</v>
      </c>
      <c r="AU58" s="5">
        <f t="shared" si="5"/>
        <v>89.171324119789716</v>
      </c>
      <c r="AV58" s="5">
        <f t="shared" si="6"/>
        <v>42.450510121441177</v>
      </c>
      <c r="AW58" s="5">
        <f t="shared" si="7"/>
        <v>20.5453043756015</v>
      </c>
      <c r="AX58" s="5">
        <f t="shared" si="8"/>
        <v>32.366027650964128</v>
      </c>
      <c r="AY58" s="5">
        <f t="shared" si="9"/>
        <v>16.539002642739867</v>
      </c>
      <c r="AZ58" s="5">
        <f t="shared" si="10"/>
        <v>6.5552126612994925</v>
      </c>
      <c r="BA58" s="5">
        <f t="shared" si="10"/>
        <v>6.5552126612994925</v>
      </c>
      <c r="BB58" s="5">
        <f t="shared" si="11"/>
        <v>17.891731979446657</v>
      </c>
    </row>
    <row r="59" spans="1:54" x14ac:dyDescent="0.5">
      <c r="A59" t="s">
        <v>199</v>
      </c>
      <c r="B59" t="s">
        <v>200</v>
      </c>
      <c r="C59">
        <v>2017</v>
      </c>
      <c r="D59" t="s">
        <v>201</v>
      </c>
      <c r="E59" t="s">
        <v>7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24">
        <v>5191.0995604846739</v>
      </c>
      <c r="O59" s="5">
        <v>8.5547008150855479</v>
      </c>
      <c r="P59" s="5">
        <v>54.768334497700927</v>
      </c>
      <c r="Q59" s="5">
        <v>0</v>
      </c>
      <c r="R59" s="5">
        <v>7.3418086001511398</v>
      </c>
      <c r="S59" s="5">
        <v>55.440493637779412</v>
      </c>
      <c r="T59" s="5">
        <v>10.132158039709447</v>
      </c>
      <c r="U59" s="5">
        <v>98.291583512106669</v>
      </c>
      <c r="V59" s="5">
        <v>39.906177878785996</v>
      </c>
      <c r="W59" s="5">
        <v>25</v>
      </c>
      <c r="X59" s="5">
        <v>55.4089709762533</v>
      </c>
      <c r="Y59" s="5">
        <v>12.924424972617746</v>
      </c>
      <c r="Z59" s="5">
        <v>40.033483263849199</v>
      </c>
      <c r="AA59" s="5">
        <v>19.180087847730604</v>
      </c>
      <c r="AB59" s="7">
        <v>21.832666651428248</v>
      </c>
      <c r="AC59" s="5">
        <v>7.4709361323931196</v>
      </c>
      <c r="AD59" s="5">
        <v>-2.41605135869675</v>
      </c>
      <c r="AE59" s="5">
        <v>-6.9564481811602903</v>
      </c>
      <c r="AF59" s="5">
        <v>0.11817851869115301</v>
      </c>
      <c r="AG59" s="5">
        <v>-10.3837540450203</v>
      </c>
      <c r="AH59" s="5">
        <v>7.8963537871262703</v>
      </c>
      <c r="AI59" s="5">
        <v>-3.2022917118935301</v>
      </c>
      <c r="AJ59" s="5">
        <v>2.2790510379890301</v>
      </c>
      <c r="AK59" s="5">
        <v>21.713291279478199</v>
      </c>
      <c r="AL59" s="5">
        <v>-8.9981400045225293</v>
      </c>
      <c r="AM59" s="5">
        <v>16.946044457615901</v>
      </c>
      <c r="AN59" s="5">
        <v>10.4625115291427</v>
      </c>
      <c r="AO59" s="5">
        <v>1.2449470283306101</v>
      </c>
      <c r="AP59" s="5">
        <f t="shared" si="0"/>
        <v>47.186655710972822</v>
      </c>
      <c r="AQ59" s="5">
        <f t="shared" si="1"/>
        <v>2.4043388006950863</v>
      </c>
      <c r="AR59" s="5">
        <f t="shared" si="2"/>
        <v>14.246818405313505</v>
      </c>
      <c r="AS59" s="5">
        <f t="shared" si="3"/>
        <v>55.225063171223901</v>
      </c>
      <c r="AT59" s="5">
        <f t="shared" si="4"/>
        <v>12.520228112300281</v>
      </c>
      <c r="AU59" s="5">
        <f t="shared" si="5"/>
        <v>90.374918206269939</v>
      </c>
      <c r="AV59" s="5">
        <f t="shared" si="6"/>
        <v>43.10155775955468</v>
      </c>
      <c r="AW59" s="5">
        <f t="shared" si="7"/>
        <v>22.684430287530454</v>
      </c>
      <c r="AX59" s="5">
        <f t="shared" si="8"/>
        <v>33.674881617325937</v>
      </c>
      <c r="AY59" s="5">
        <f t="shared" si="9"/>
        <v>21.82286385769941</v>
      </c>
      <c r="AZ59" s="5">
        <f t="shared" si="10"/>
        <v>8.6784501430671082</v>
      </c>
      <c r="BA59" s="5">
        <f t="shared" si="10"/>
        <v>8.6784501430671082</v>
      </c>
      <c r="BB59" s="5">
        <f t="shared" si="11"/>
        <v>20.539202969901801</v>
      </c>
    </row>
    <row r="60" spans="1:54" x14ac:dyDescent="0.5">
      <c r="A60" t="s">
        <v>202</v>
      </c>
      <c r="B60" t="s">
        <v>203</v>
      </c>
      <c r="C60">
        <v>2017</v>
      </c>
      <c r="D60" t="s">
        <v>204</v>
      </c>
      <c r="E60" t="s">
        <v>8</v>
      </c>
      <c r="F60" s="4">
        <v>0</v>
      </c>
      <c r="G60" s="4">
        <v>0</v>
      </c>
      <c r="H60" s="4">
        <v>0</v>
      </c>
      <c r="I60" s="4">
        <v>1</v>
      </c>
      <c r="J60" s="4">
        <v>1</v>
      </c>
      <c r="K60" s="4">
        <v>0</v>
      </c>
      <c r="L60" s="4">
        <v>0</v>
      </c>
      <c r="M60" s="4">
        <v>0</v>
      </c>
      <c r="N60" s="24">
        <v>2724.3968069103144</v>
      </c>
      <c r="O60" s="5">
        <v>7.9100023273323821</v>
      </c>
      <c r="P60" s="5">
        <v>87.43901503615001</v>
      </c>
      <c r="Q60" s="5">
        <v>6.1964207769533033</v>
      </c>
      <c r="R60" s="5">
        <v>36.042220832666182</v>
      </c>
      <c r="S60" s="5">
        <v>57.539862116307582</v>
      </c>
      <c r="T60" s="5">
        <v>41.850218857745155</v>
      </c>
      <c r="U60" s="5">
        <v>96.082769450917411</v>
      </c>
      <c r="V60" s="5">
        <v>52.470995987591941</v>
      </c>
      <c r="W60" s="5">
        <v>70</v>
      </c>
      <c r="X60" s="5">
        <v>16.622691292875992</v>
      </c>
      <c r="Y60" s="5">
        <v>17.634173055859804</v>
      </c>
      <c r="Z60" s="5">
        <v>39.990234295872348</v>
      </c>
      <c r="AA60" s="5">
        <v>0.87847730600292095</v>
      </c>
      <c r="AB60" s="7">
        <v>29.091059150007354</v>
      </c>
      <c r="AC60" s="5">
        <v>25.080074063266501</v>
      </c>
      <c r="AD60" s="5">
        <v>1.77692482847621</v>
      </c>
      <c r="AE60" s="5">
        <v>13.7067204256434</v>
      </c>
      <c r="AF60" s="5">
        <v>-10.2668067391016</v>
      </c>
      <c r="AG60" s="5">
        <v>15.9429701227804</v>
      </c>
      <c r="AH60" s="5">
        <v>3.42090819159016</v>
      </c>
      <c r="AI60" s="5">
        <v>7.8926892195211904</v>
      </c>
      <c r="AJ60" s="5">
        <v>41.973079052881502</v>
      </c>
      <c r="AK60" s="5">
        <v>-20.092040817487099</v>
      </c>
      <c r="AL60" s="5">
        <v>-19.740987737572201</v>
      </c>
      <c r="AM60" s="5">
        <v>6.2871851617404904</v>
      </c>
      <c r="AN60" s="5">
        <v>-14.6092528145494</v>
      </c>
      <c r="AO60" s="5">
        <v>1.6318502377055899</v>
      </c>
      <c r="AP60" s="5">
        <f t="shared" si="0"/>
        <v>62.3599882752657</v>
      </c>
      <c r="AQ60" s="5">
        <f t="shared" si="1"/>
        <v>4.4230302980258269</v>
      </c>
      <c r="AR60" s="5">
        <f t="shared" si="2"/>
        <v>22.333178009117006</v>
      </c>
      <c r="AS60" s="5">
        <f t="shared" si="3"/>
        <v>67.806662155567992</v>
      </c>
      <c r="AT60" s="5">
        <f t="shared" si="4"/>
        <v>16.377961217053787</v>
      </c>
      <c r="AU60" s="5">
        <f t="shared" si="5"/>
        <v>92.6591039707981</v>
      </c>
      <c r="AV60" s="5">
        <f t="shared" si="6"/>
        <v>44.5772953698214</v>
      </c>
      <c r="AW60" s="5">
        <f t="shared" si="7"/>
        <v>28.026740791292006</v>
      </c>
      <c r="AX60" s="5">
        <f t="shared" si="8"/>
        <v>36.711926032325024</v>
      </c>
      <c r="AY60" s="5">
        <f t="shared" si="9"/>
        <v>37.371365339979477</v>
      </c>
      <c r="AZ60" s="5">
        <f t="shared" si="10"/>
        <v>15.489180204500002</v>
      </c>
      <c r="BA60" s="5">
        <f t="shared" si="10"/>
        <v>15.489180204500002</v>
      </c>
      <c r="BB60" s="5">
        <f t="shared" si="11"/>
        <v>27.457958281621767</v>
      </c>
    </row>
    <row r="61" spans="1:54" x14ac:dyDescent="0.5">
      <c r="A61" t="s">
        <v>205</v>
      </c>
      <c r="B61" t="s">
        <v>206</v>
      </c>
      <c r="C61">
        <v>2017</v>
      </c>
      <c r="D61" t="s">
        <v>207</v>
      </c>
      <c r="E61" t="s">
        <v>7</v>
      </c>
      <c r="F61" s="4">
        <v>0</v>
      </c>
      <c r="G61" s="4">
        <v>0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24">
        <v>3802.8596551861651</v>
      </c>
      <c r="O61" s="5">
        <v>8.2435086035360641</v>
      </c>
      <c r="P61" s="5">
        <v>64.434145097678126</v>
      </c>
      <c r="Q61" s="5">
        <v>0</v>
      </c>
      <c r="R61" s="5">
        <v>15.136020916259184</v>
      </c>
      <c r="S61" s="5">
        <v>47.437421389044843</v>
      </c>
      <c r="T61" s="5">
        <v>8.8105723911042428</v>
      </c>
      <c r="U61" s="5">
        <v>86.801250625389969</v>
      </c>
      <c r="V61" s="5">
        <v>38.076624106910273</v>
      </c>
      <c r="W61" s="5">
        <v>10</v>
      </c>
      <c r="X61" s="5">
        <v>40.369393139841684</v>
      </c>
      <c r="Y61" s="5">
        <v>10.733844468784229</v>
      </c>
      <c r="Z61" s="5">
        <v>16.419180048459797</v>
      </c>
      <c r="AA61" s="5">
        <v>9.0775988286969351</v>
      </c>
      <c r="AB61" s="7">
        <v>17.506142836710875</v>
      </c>
      <c r="AC61" s="5">
        <v>9.7150809480855393</v>
      </c>
      <c r="AD61" s="5">
        <v>-3.2782497984733201</v>
      </c>
      <c r="AE61" s="5">
        <v>-2.7251461670806698</v>
      </c>
      <c r="AF61" s="5">
        <v>-14.127022026463701</v>
      </c>
      <c r="AG61" s="5">
        <v>-14.212808261212301</v>
      </c>
      <c r="AH61" s="5">
        <v>-4.7601084078723703</v>
      </c>
      <c r="AI61" s="5">
        <v>-5.7407046129365504</v>
      </c>
      <c r="AJ61" s="5">
        <v>-15.2043950758473</v>
      </c>
      <c r="AK61" s="5">
        <v>5.2266054966689497</v>
      </c>
      <c r="AL61" s="5">
        <v>-18.103784219064501</v>
      </c>
      <c r="AM61" s="5">
        <v>-11.519955424060599</v>
      </c>
      <c r="AN61" s="5">
        <v>-2.5377388280393798</v>
      </c>
      <c r="AO61" s="5">
        <v>-6.2446881522091502</v>
      </c>
      <c r="AP61" s="5">
        <f t="shared" si="0"/>
        <v>54.631764027161232</v>
      </c>
      <c r="AQ61" s="5">
        <f t="shared" si="1"/>
        <v>3.2673862247615428</v>
      </c>
      <c r="AR61" s="5">
        <f t="shared" si="2"/>
        <v>17.821330368650834</v>
      </c>
      <c r="AS61" s="5">
        <f t="shared" si="3"/>
        <v>61.497974315631446</v>
      </c>
      <c r="AT61" s="5">
        <f t="shared" si="4"/>
        <v>14.28329891711088</v>
      </c>
      <c r="AU61" s="5">
        <f t="shared" si="5"/>
        <v>91.547678846214239</v>
      </c>
      <c r="AV61" s="5">
        <f t="shared" si="6"/>
        <v>43.812663197225774</v>
      </c>
      <c r="AW61" s="5">
        <f t="shared" si="7"/>
        <v>25.175210380527957</v>
      </c>
      <c r="AX61" s="5">
        <f t="shared" si="8"/>
        <v>35.126767962770742</v>
      </c>
      <c r="AY61" s="5">
        <f t="shared" si="9"/>
        <v>28.749449919880696</v>
      </c>
      <c r="AZ61" s="5">
        <f t="shared" si="10"/>
        <v>11.5810779940877</v>
      </c>
      <c r="BA61" s="5">
        <f t="shared" si="10"/>
        <v>11.5810779940877</v>
      </c>
      <c r="BB61" s="5">
        <f t="shared" si="11"/>
        <v>23.716960997356431</v>
      </c>
    </row>
    <row r="62" spans="1:54" x14ac:dyDescent="0.5">
      <c r="A62" t="s">
        <v>208</v>
      </c>
      <c r="B62" t="s">
        <v>209</v>
      </c>
      <c r="C62">
        <v>2017</v>
      </c>
      <c r="D62" t="s">
        <v>210</v>
      </c>
      <c r="E62" t="s">
        <v>11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24">
        <v>12278.129141657137</v>
      </c>
      <c r="O62" s="5">
        <v>9.4155748400667694</v>
      </c>
      <c r="P62" s="6">
        <v>72.835176654288432</v>
      </c>
      <c r="Q62" s="5">
        <v>1.759930161501515</v>
      </c>
      <c r="R62" s="6">
        <v>20.181141586900793</v>
      </c>
      <c r="S62" s="5">
        <v>90.908205240639461</v>
      </c>
      <c r="T62" s="5">
        <v>13.656386786090755</v>
      </c>
      <c r="U62" s="6">
        <v>92.760357780974985</v>
      </c>
      <c r="V62" s="5">
        <v>39.81891118168312</v>
      </c>
      <c r="W62" s="5">
        <v>80</v>
      </c>
      <c r="X62" s="6">
        <v>48.58984168865436</v>
      </c>
      <c r="Y62" s="6">
        <v>68.110010952902527</v>
      </c>
      <c r="Z62" s="5">
        <v>71.683282911047073</v>
      </c>
      <c r="AA62" s="5">
        <v>76.281112737920935</v>
      </c>
      <c r="AB62" s="7">
        <v>41.496999826394969</v>
      </c>
      <c r="AC62" s="5">
        <v>44.929285773439098</v>
      </c>
      <c r="AD62" s="5">
        <v>0.958937274580972</v>
      </c>
      <c r="AE62" s="5">
        <v>13.016273403118801</v>
      </c>
      <c r="AF62" s="5">
        <v>53.447457400431702</v>
      </c>
      <c r="AG62" s="5">
        <v>-0.855559921342119</v>
      </c>
      <c r="AH62" s="5">
        <v>6.4374714900495196</v>
      </c>
      <c r="AI62" s="5">
        <v>-1.31863077348031</v>
      </c>
      <c r="AJ62" s="5">
        <v>63.347886997769102</v>
      </c>
      <c r="AK62" s="5">
        <v>18.7967486795764</v>
      </c>
      <c r="AL62" s="5">
        <v>59.2702923779133</v>
      </c>
      <c r="AM62" s="5">
        <v>59.071121670870198</v>
      </c>
      <c r="AN62" s="5">
        <v>72.772080763307699</v>
      </c>
      <c r="AO62" s="5">
        <v>28.191675758957601</v>
      </c>
      <c r="AP62" s="5">
        <f t="shared" si="0"/>
        <v>27.99764064104334</v>
      </c>
      <c r="AQ62" s="5">
        <f t="shared" si="1"/>
        <v>0.80696587138536668</v>
      </c>
      <c r="AR62" s="5">
        <f t="shared" si="2"/>
        <v>7.190752879023373</v>
      </c>
      <c r="AS62" s="5">
        <f t="shared" si="3"/>
        <v>37.549387598889361</v>
      </c>
      <c r="AT62" s="5">
        <f t="shared" si="4"/>
        <v>8.5208380489487539</v>
      </c>
      <c r="AU62" s="5">
        <f t="shared" si="5"/>
        <v>86.346534223624545</v>
      </c>
      <c r="AV62" s="5">
        <f t="shared" si="6"/>
        <v>41.14859773131311</v>
      </c>
      <c r="AW62" s="5">
        <f t="shared" si="7"/>
        <v>16.679504622515072</v>
      </c>
      <c r="AX62" s="5">
        <f t="shared" si="8"/>
        <v>29.812378976222679</v>
      </c>
      <c r="AY62" s="5">
        <f t="shared" si="9"/>
        <v>8.8851818240796181</v>
      </c>
      <c r="AZ62" s="5">
        <f t="shared" si="10"/>
        <v>3.5259831969588102</v>
      </c>
      <c r="BA62" s="5">
        <f t="shared" si="10"/>
        <v>3.5259831969588102</v>
      </c>
      <c r="BB62" s="5">
        <f t="shared" si="11"/>
        <v>13.33940702423032</v>
      </c>
    </row>
    <row r="63" spans="1:54" x14ac:dyDescent="0.5">
      <c r="A63" t="s">
        <v>211</v>
      </c>
      <c r="B63" t="s">
        <v>212</v>
      </c>
      <c r="C63">
        <v>2017</v>
      </c>
      <c r="D63" t="s">
        <v>213</v>
      </c>
      <c r="E63" t="s">
        <v>11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1</v>
      </c>
      <c r="M63" s="4">
        <v>0</v>
      </c>
      <c r="N63" s="24">
        <v>514.17959823577553</v>
      </c>
      <c r="O63" s="5">
        <v>6.2425726173347593</v>
      </c>
      <c r="P63" s="6">
        <v>72.835176654288432</v>
      </c>
      <c r="Q63" s="5">
        <v>16.658227848101276</v>
      </c>
      <c r="R63" s="6">
        <v>49.636284807445087</v>
      </c>
      <c r="S63" s="5">
        <v>73.674624072882182</v>
      </c>
      <c r="T63" s="5">
        <v>67.400879632189287</v>
      </c>
      <c r="U63" s="5">
        <v>95.288477102020991</v>
      </c>
      <c r="V63" s="6">
        <v>53.073202569984858</v>
      </c>
      <c r="W63" s="5">
        <v>85</v>
      </c>
      <c r="X63" s="6">
        <v>48.58984168865436</v>
      </c>
      <c r="Y63" s="6">
        <v>68.110010952902527</v>
      </c>
      <c r="Z63" s="5">
        <v>76.140056961903483</v>
      </c>
      <c r="AA63" s="5">
        <v>61.786237188872626</v>
      </c>
      <c r="AB63" s="7">
        <v>59.709035017883572</v>
      </c>
      <c r="AC63" s="5">
        <v>-16.2123249016553</v>
      </c>
      <c r="AD63" s="5">
        <v>0.82116208844782801</v>
      </c>
      <c r="AE63" s="5">
        <v>-3.7968614823699798</v>
      </c>
      <c r="AF63" s="5">
        <v>-15.671214807638</v>
      </c>
      <c r="AG63" s="5">
        <v>24.077464211802202</v>
      </c>
      <c r="AH63" s="5">
        <v>-1.1585739773289101</v>
      </c>
      <c r="AI63" s="5">
        <v>4.6365873520371697</v>
      </c>
      <c r="AJ63" s="5">
        <v>40.4261677705883</v>
      </c>
      <c r="AK63" s="5">
        <v>3.5930121313294401</v>
      </c>
      <c r="AL63" s="5">
        <v>-12.3924537220399</v>
      </c>
      <c r="AM63" s="5">
        <v>9.7989955442597392</v>
      </c>
      <c r="AN63" s="5">
        <v>13.634073675675401</v>
      </c>
      <c r="AO63" s="5">
        <v>9.6595449713576294</v>
      </c>
      <c r="AP63" s="5">
        <f t="shared" si="0"/>
        <v>89.02849107045347</v>
      </c>
      <c r="AQ63" s="5">
        <f t="shared" si="1"/>
        <v>15.811526843250416</v>
      </c>
      <c r="AR63" s="5">
        <f t="shared" si="2"/>
        <v>53.38424390598167</v>
      </c>
      <c r="AS63" s="5">
        <f t="shared" si="3"/>
        <v>89.320926118016047</v>
      </c>
      <c r="AT63" s="5">
        <f t="shared" si="4"/>
        <v>30.19955701326003</v>
      </c>
      <c r="AU63" s="5">
        <f t="shared" si="5"/>
        <v>96.444539811886017</v>
      </c>
      <c r="AV63" s="5">
        <f t="shared" si="6"/>
        <v>48.427442389231913</v>
      </c>
      <c r="AW63" s="5">
        <f t="shared" si="7"/>
        <v>44.546212911662614</v>
      </c>
      <c r="AX63" s="5">
        <f t="shared" si="8"/>
        <v>44.983805735279802</v>
      </c>
      <c r="AY63" s="5">
        <f t="shared" si="9"/>
        <v>80.456107246151987</v>
      </c>
      <c r="AZ63" s="5">
        <f t="shared" si="10"/>
        <v>48.09439156268855</v>
      </c>
      <c r="BA63" s="5">
        <f t="shared" si="10"/>
        <v>48.09439156268855</v>
      </c>
      <c r="BB63" s="5">
        <f t="shared" si="11"/>
        <v>50.013027721020556</v>
      </c>
    </row>
    <row r="64" spans="1:54" x14ac:dyDescent="0.5">
      <c r="A64" t="s">
        <v>214</v>
      </c>
      <c r="B64" t="s">
        <v>215</v>
      </c>
      <c r="C64">
        <v>2017</v>
      </c>
      <c r="D64" t="s">
        <v>216</v>
      </c>
      <c r="E64" t="s">
        <v>6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24">
        <v>18094.587299874041</v>
      </c>
      <c r="O64" s="5">
        <v>9.8033681283254275</v>
      </c>
      <c r="P64" s="5">
        <v>2.3707848534713918</v>
      </c>
      <c r="Q64" s="5">
        <v>0</v>
      </c>
      <c r="R64" s="5">
        <v>9.9406700573879903E-2</v>
      </c>
      <c r="S64" s="5">
        <v>7.7877205127487832</v>
      </c>
      <c r="T64" s="6">
        <v>16.509334246888844</v>
      </c>
      <c r="U64" s="5">
        <v>66.10656271248709</v>
      </c>
      <c r="V64" s="5">
        <v>37.273017600373606</v>
      </c>
      <c r="W64" s="5">
        <v>5</v>
      </c>
      <c r="X64" s="5">
        <v>24.010554089709768</v>
      </c>
      <c r="Y64" s="5">
        <v>1.3143483023001095</v>
      </c>
      <c r="Z64" s="5">
        <v>16.025471066705158</v>
      </c>
      <c r="AA64" s="5">
        <v>0.58565153733529485</v>
      </c>
      <c r="AB64" s="7">
        <v>5.9953362721935912</v>
      </c>
      <c r="AC64" s="5">
        <v>-18.694174257560501</v>
      </c>
      <c r="AD64" s="5">
        <v>-0.358084825487958</v>
      </c>
      <c r="AE64" s="5">
        <v>-5.02421401064833</v>
      </c>
      <c r="AF64" s="5">
        <v>-22.5323412211437</v>
      </c>
      <c r="AG64" s="5">
        <v>4.1506518199170301</v>
      </c>
      <c r="AH64" s="5">
        <v>-18.018446223718001</v>
      </c>
      <c r="AI64" s="5">
        <v>-3.0143687698710302</v>
      </c>
      <c r="AJ64" s="5">
        <v>-9.4138263926455501</v>
      </c>
      <c r="AK64" s="5">
        <v>-4.1578626002846804</v>
      </c>
      <c r="AL64" s="5">
        <v>-4.2735958249119497</v>
      </c>
      <c r="AM64" s="5">
        <v>6.6310796736514801</v>
      </c>
      <c r="AN64" s="5">
        <v>-1.5989201256796499</v>
      </c>
      <c r="AO64" s="5">
        <v>-4.8353233880447597</v>
      </c>
      <c r="AP64" s="5">
        <f t="shared" si="0"/>
        <v>21.009136447845481</v>
      </c>
      <c r="AQ64" s="5">
        <f t="shared" si="1"/>
        <v>0.35467329364258715</v>
      </c>
      <c r="AR64" s="5">
        <f t="shared" si="2"/>
        <v>5.1084426152858979</v>
      </c>
      <c r="AS64" s="5">
        <f t="shared" si="3"/>
        <v>30.262215792145312</v>
      </c>
      <c r="AT64" s="5">
        <f t="shared" si="4"/>
        <v>7.0919135683164765</v>
      </c>
      <c r="AU64" s="5">
        <f t="shared" si="5"/>
        <v>84.107812022131299</v>
      </c>
      <c r="AV64" s="5">
        <f t="shared" si="6"/>
        <v>40.276809183544586</v>
      </c>
      <c r="AW64" s="5">
        <f t="shared" si="7"/>
        <v>14.394959560285979</v>
      </c>
      <c r="AX64" s="5">
        <f t="shared" si="8"/>
        <v>28.153589836791667</v>
      </c>
      <c r="AY64" s="5">
        <f t="shared" si="9"/>
        <v>5.5599379817432713</v>
      </c>
      <c r="AZ64" s="5">
        <f t="shared" si="10"/>
        <v>2.1790799089348694</v>
      </c>
      <c r="BA64" s="5">
        <f t="shared" si="10"/>
        <v>2.1790799089348694</v>
      </c>
      <c r="BB64" s="5">
        <f t="shared" si="11"/>
        <v>10.815068742030592</v>
      </c>
    </row>
    <row r="65" spans="1:54" x14ac:dyDescent="0.5">
      <c r="A65" t="s">
        <v>217</v>
      </c>
      <c r="B65" t="s">
        <v>218</v>
      </c>
      <c r="C65">
        <v>2017</v>
      </c>
      <c r="D65" t="s">
        <v>219</v>
      </c>
      <c r="E65" t="s">
        <v>11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24">
        <v>511.18742651580141</v>
      </c>
      <c r="O65" s="5">
        <v>6.2367363067432349</v>
      </c>
      <c r="P65" s="5">
        <v>79.634475160277418</v>
      </c>
      <c r="Q65" s="5">
        <v>44.167612396333489</v>
      </c>
      <c r="R65" s="5">
        <v>78.056399136132484</v>
      </c>
      <c r="S65" s="5">
        <v>80.233127417336775</v>
      </c>
      <c r="T65" s="5">
        <v>38.325989061061811</v>
      </c>
      <c r="U65" s="5">
        <v>97.459549054052943</v>
      </c>
      <c r="V65" s="5">
        <v>46.830787384473474</v>
      </c>
      <c r="W65" s="5">
        <v>65</v>
      </c>
      <c r="X65" s="5">
        <v>20.316622691292885</v>
      </c>
      <c r="Y65" s="5">
        <v>80.065717415115003</v>
      </c>
      <c r="Z65" s="5">
        <v>69.053259897721503</v>
      </c>
      <c r="AA65" s="5">
        <v>62.518301610541727</v>
      </c>
      <c r="AB65" s="7">
        <v>59.04923695114752</v>
      </c>
      <c r="AC65" s="5">
        <v>-9.4223249016552604</v>
      </c>
      <c r="AD65" s="5">
        <v>28.331162088447801</v>
      </c>
      <c r="AE65" s="5">
        <v>24.62313851763</v>
      </c>
      <c r="AF65" s="5">
        <v>-9.1112148076380208</v>
      </c>
      <c r="AG65" s="5">
        <v>-4.99253578819786</v>
      </c>
      <c r="AH65" s="5">
        <v>1.0114260226710701</v>
      </c>
      <c r="AI65" s="5">
        <v>-1.6034126479628299</v>
      </c>
      <c r="AJ65" s="5">
        <v>20.4261677705883</v>
      </c>
      <c r="AK65" s="5">
        <v>-24.676987868670601</v>
      </c>
      <c r="AL65" s="5">
        <v>-0.43245372203989502</v>
      </c>
      <c r="AM65" s="5">
        <v>2.7089955442597402</v>
      </c>
      <c r="AN65" s="5">
        <v>14.364073675675399</v>
      </c>
      <c r="AO65" s="5">
        <v>8.9995449713576292</v>
      </c>
      <c r="AP65" s="5">
        <f t="shared" si="0"/>
        <v>89.082599189801442</v>
      </c>
      <c r="AQ65" s="5">
        <f t="shared" si="1"/>
        <v>15.873335035814943</v>
      </c>
      <c r="AR65" s="5">
        <f t="shared" si="2"/>
        <v>53.503416770642971</v>
      </c>
      <c r="AS65" s="5">
        <f t="shared" si="3"/>
        <v>89.366820288821629</v>
      </c>
      <c r="AT65" s="5">
        <f t="shared" si="4"/>
        <v>30.257386958001462</v>
      </c>
      <c r="AU65" s="5">
        <f t="shared" si="5"/>
        <v>96.453709435205752</v>
      </c>
      <c r="AV65" s="5">
        <f t="shared" si="6"/>
        <v>48.440966918554793</v>
      </c>
      <c r="AW65" s="5">
        <f t="shared" si="7"/>
        <v>44.608476175985942</v>
      </c>
      <c r="AX65" s="5">
        <f t="shared" si="8"/>
        <v>45.013474261997473</v>
      </c>
      <c r="AY65" s="5">
        <f t="shared" si="9"/>
        <v>80.561670584780288</v>
      </c>
      <c r="AZ65" s="5">
        <f t="shared" si="10"/>
        <v>48.233801158441167</v>
      </c>
      <c r="BA65" s="5">
        <f t="shared" si="10"/>
        <v>48.233801158441167</v>
      </c>
      <c r="BB65" s="5">
        <f t="shared" si="11"/>
        <v>50.097513772585494</v>
      </c>
    </row>
    <row r="66" spans="1:54" x14ac:dyDescent="0.5">
      <c r="A66" t="s">
        <v>220</v>
      </c>
      <c r="B66" t="s">
        <v>221</v>
      </c>
      <c r="C66">
        <v>2017</v>
      </c>
      <c r="D66" t="s">
        <v>222</v>
      </c>
      <c r="E66" t="s">
        <v>12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</v>
      </c>
      <c r="N66" s="24">
        <v>47397.902922964066</v>
      </c>
      <c r="O66" s="5">
        <v>10.766333264572896</v>
      </c>
      <c r="P66" s="6">
        <v>6.2349932031350761</v>
      </c>
      <c r="Q66" s="6">
        <v>6.4600611086859772E-2</v>
      </c>
      <c r="R66" s="6">
        <v>3.2771924876998924</v>
      </c>
      <c r="S66" s="6">
        <v>13.835231606366916</v>
      </c>
      <c r="T66" s="6">
        <v>6.4610878885718428</v>
      </c>
      <c r="U66" s="5">
        <v>94.760837843158114</v>
      </c>
      <c r="V66" s="6">
        <v>38.49257528239923</v>
      </c>
      <c r="W66" s="6">
        <v>4.473684999999989</v>
      </c>
      <c r="X66" s="6">
        <v>16.411609498680736</v>
      </c>
      <c r="Y66" s="6">
        <v>0.70646221248630892</v>
      </c>
      <c r="Z66" s="5">
        <v>0</v>
      </c>
      <c r="AA66" s="6">
        <v>0.13367496339678553</v>
      </c>
      <c r="AB66" s="7">
        <v>5.0781855714787598</v>
      </c>
      <c r="AC66" s="5">
        <v>-2.8798187413026102</v>
      </c>
      <c r="AD66" s="5">
        <v>0.402233781355883</v>
      </c>
      <c r="AE66" s="5">
        <v>1.4031967100114999</v>
      </c>
      <c r="AF66" s="5">
        <v>-2.1301973551867701</v>
      </c>
      <c r="AG66" s="5">
        <v>-1.52366209697374</v>
      </c>
      <c r="AH66" s="5">
        <v>17.517719925991099</v>
      </c>
      <c r="AI66" s="5">
        <v>0.36058982128884098</v>
      </c>
      <c r="AJ66" s="5">
        <v>-5.2767389201552604</v>
      </c>
      <c r="AK66" s="5">
        <v>-7.8494751063539603</v>
      </c>
      <c r="AL66" s="5">
        <v>-0.54700671832030401</v>
      </c>
      <c r="AM66" s="5">
        <v>-4.0542504507914296</v>
      </c>
      <c r="AN66" s="5">
        <v>-0.167675784908279</v>
      </c>
      <c r="AO66" s="5">
        <v>-1.06350428284906</v>
      </c>
      <c r="AP66" s="5">
        <f t="shared" si="0"/>
        <v>9.1415999947171862</v>
      </c>
      <c r="AQ66" s="5">
        <f t="shared" si="1"/>
        <v>-0.34042844801111882</v>
      </c>
      <c r="AR66" s="5">
        <f t="shared" si="2"/>
        <v>1.8851400950146826</v>
      </c>
      <c r="AS66" s="5">
        <f t="shared" si="3"/>
        <v>16.012861364568185</v>
      </c>
      <c r="AT66" s="5">
        <f t="shared" si="4"/>
        <v>4.3528117765573677</v>
      </c>
      <c r="AU66" s="5">
        <f t="shared" si="5"/>
        <v>77.271947526925814</v>
      </c>
      <c r="AV66" s="5">
        <f t="shared" si="6"/>
        <v>38.137468266600095</v>
      </c>
      <c r="AW66" s="5">
        <f t="shared" si="7"/>
        <v>9.7616827904278693</v>
      </c>
      <c r="AX66" s="5">
        <f t="shared" si="8"/>
        <v>24.273483202464977</v>
      </c>
      <c r="AY66" s="5">
        <f t="shared" si="9"/>
        <v>1.2663825676873977</v>
      </c>
      <c r="AZ66" s="5">
        <f t="shared" si="10"/>
        <v>0.30212671227156629</v>
      </c>
      <c r="BA66" s="5">
        <f t="shared" si="10"/>
        <v>0.30212671227156629</v>
      </c>
      <c r="BB66" s="5">
        <f t="shared" si="11"/>
        <v>6.1574120302442816</v>
      </c>
    </row>
    <row r="67" spans="1:54" x14ac:dyDescent="0.5">
      <c r="A67" t="s">
        <v>223</v>
      </c>
      <c r="B67" t="s">
        <v>224</v>
      </c>
      <c r="C67">
        <v>2017</v>
      </c>
      <c r="D67" t="s">
        <v>225</v>
      </c>
      <c r="E67" t="s">
        <v>5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24">
        <v>4195.9681143386706</v>
      </c>
      <c r="O67" s="5">
        <v>8.3418793704259873</v>
      </c>
      <c r="P67" s="6">
        <v>32.999040650438118</v>
      </c>
      <c r="Q67" s="6">
        <v>2.7195460497599413</v>
      </c>
      <c r="R67" s="6">
        <v>17.916267755000916</v>
      </c>
      <c r="S67" s="5">
        <v>56.678073470700852</v>
      </c>
      <c r="T67" s="5">
        <v>27.753303872220009</v>
      </c>
      <c r="U67" s="5">
        <v>82.260478461149233</v>
      </c>
      <c r="V67" s="5">
        <v>42.927881018701193</v>
      </c>
      <c r="W67" s="5">
        <v>40</v>
      </c>
      <c r="X67" s="5">
        <v>28.759894459102895</v>
      </c>
      <c r="Y67" s="5">
        <v>15.881708652792991</v>
      </c>
      <c r="Z67" s="5">
        <v>22.949830776667472</v>
      </c>
      <c r="AA67" s="5">
        <v>6.2957540263543166</v>
      </c>
      <c r="AB67" s="7">
        <v>23.726130995297996</v>
      </c>
      <c r="AC67" s="5">
        <v>-19.331919236083301</v>
      </c>
      <c r="AD67" s="5">
        <v>-0.25953600985839498</v>
      </c>
      <c r="AE67" s="5">
        <v>1.27141535887317</v>
      </c>
      <c r="AF67" s="5">
        <v>-2.9046091325792398</v>
      </c>
      <c r="AG67" s="5">
        <v>5.5579926528266599</v>
      </c>
      <c r="AH67" s="5">
        <v>-8.93862885880608</v>
      </c>
      <c r="AI67" s="5">
        <v>-0.66192285939603601</v>
      </c>
      <c r="AJ67" s="5">
        <v>15.614835680702001</v>
      </c>
      <c r="AK67" s="5">
        <v>-5.9137653892957402</v>
      </c>
      <c r="AL67" s="5">
        <v>-10.5947514637819</v>
      </c>
      <c r="AM67" s="5">
        <v>-3.3609929947656498</v>
      </c>
      <c r="AN67" s="5">
        <v>-4.3090593969077702</v>
      </c>
      <c r="AO67" s="5">
        <v>1.03107143256348</v>
      </c>
      <c r="AP67" s="5">
        <f t="shared" ref="AP67:AP130" si="12">101.001/(1+EXP(-(8.03494-0.949962*$O67)))-1</f>
        <v>52.28710186170823</v>
      </c>
      <c r="AQ67" s="5">
        <f t="shared" ref="AQ67:AQ130" si="13">101.001/(1+EXP(-(3.09979-0.754624*$O67)))-1</f>
        <v>2.974090739114251</v>
      </c>
      <c r="AR67" s="5">
        <f t="shared" ref="AR67:AR130" si="14">101.001/(1+EXP(-(5.23329-0.813635*$O67)))-1</f>
        <v>16.626267693111696</v>
      </c>
      <c r="AS67" s="5">
        <f t="shared" ref="AS67:AS130" si="15">101.001/(1+EXP(-(7.28455-0.82491*$O67)))-1</f>
        <v>59.546900370609663</v>
      </c>
      <c r="AT67" s="5">
        <f t="shared" ref="AT67:AT130" si="16">101.001/(1+EXP(-(2.062019-0.459309*$O67)))-1</f>
        <v>13.706437428471558</v>
      </c>
      <c r="AU67" s="5">
        <f t="shared" ref="AU67:AU130" si="17">101.001/(1+EXP(-(6.1725-0.458462*$O67)))-1</f>
        <v>91.191725545144223</v>
      </c>
      <c r="AV67" s="5">
        <f t="shared" ref="AV67:AV130" si="18">101.001/(1+EXP(-(0.530656-0.0918146*$O67)))-1</f>
        <v>43.587615137437453</v>
      </c>
      <c r="AW67" s="5">
        <f t="shared" ref="AW67:AW130" si="19">101.001/(1+EXP(-(2.46596-0.426555*$O67)))-1</f>
        <v>24.369781978313636</v>
      </c>
      <c r="AX67" s="5">
        <f t="shared" ref="AX67:AX130" si="20">101.001/(1+EXP(-(1.08748-0.202935*$O67)))-1</f>
        <v>34.664863425614307</v>
      </c>
      <c r="AY67" s="5">
        <f t="shared" ref="AY67:AY130" si="21">101.001/(1+EXP(-(8.60531-1.14984*$O67)))-1</f>
        <v>26.431939074724507</v>
      </c>
      <c r="AZ67" s="5">
        <f t="shared" ref="AZ67:BA98" si="22">101.001/(1+EXP(-(5.85388-0.946658*$O67)))-1</f>
        <v>10.590761508168434</v>
      </c>
      <c r="BA67" s="5">
        <f t="shared" si="22"/>
        <v>10.590761508168434</v>
      </c>
      <c r="BB67" s="5">
        <f t="shared" ref="BB67:BB130" si="23">101.001/(1+EXP(-(3.59959-0.573368*$O67)))-1</f>
        <v>22.679240196826701</v>
      </c>
    </row>
    <row r="68" spans="1:54" x14ac:dyDescent="0.5">
      <c r="A68" t="s">
        <v>226</v>
      </c>
      <c r="B68" t="s">
        <v>227</v>
      </c>
      <c r="C68">
        <v>2017</v>
      </c>
      <c r="D68" t="s">
        <v>228</v>
      </c>
      <c r="E68" t="s">
        <v>12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1</v>
      </c>
      <c r="N68" s="24">
        <v>45823.764534893511</v>
      </c>
      <c r="O68" s="5">
        <v>10.732558111840232</v>
      </c>
      <c r="P68" s="5">
        <v>0</v>
      </c>
      <c r="Q68" s="6">
        <v>6.4600611086859772E-2</v>
      </c>
      <c r="R68" s="5">
        <v>3.2771924876998924</v>
      </c>
      <c r="S68" s="5">
        <v>2.1949231262426765</v>
      </c>
      <c r="T68" s="6">
        <v>6.4610878885718428</v>
      </c>
      <c r="U68" s="5">
        <v>84.39595551403886</v>
      </c>
      <c r="V68" s="5">
        <v>37.6423437765418</v>
      </c>
      <c r="W68" s="5">
        <v>0</v>
      </c>
      <c r="X68" s="5">
        <v>3.430079155672825</v>
      </c>
      <c r="Y68" s="5">
        <v>0</v>
      </c>
      <c r="Z68" s="5">
        <v>11.703724559527622</v>
      </c>
      <c r="AA68" s="5">
        <v>0</v>
      </c>
      <c r="AB68" s="7">
        <v>3.0616667031904745</v>
      </c>
      <c r="AC68" s="5">
        <v>-9.4608152008558601</v>
      </c>
      <c r="AD68" s="5">
        <v>0.38221172138257398</v>
      </c>
      <c r="AE68" s="5">
        <v>1.31082747545858</v>
      </c>
      <c r="AF68" s="5">
        <v>-14.2511852895232</v>
      </c>
      <c r="AG68" s="5">
        <v>-1.6751723380244501</v>
      </c>
      <c r="AH68" s="5">
        <v>6.8360335258876299</v>
      </c>
      <c r="AI68" s="5">
        <v>-0.57747847589030199</v>
      </c>
      <c r="AJ68" s="5">
        <v>-9.9116953101579703</v>
      </c>
      <c r="AK68" s="5">
        <v>-20.9835489434892</v>
      </c>
      <c r="AL68" s="5">
        <v>-1.3607560146011899</v>
      </c>
      <c r="AM68" s="5">
        <v>7.4893077355293398</v>
      </c>
      <c r="AN68" s="5">
        <v>-0.347088258079919</v>
      </c>
      <c r="AO68" s="5">
        <v>-3.2372579328889999</v>
      </c>
      <c r="AP68" s="5">
        <f t="shared" si="12"/>
        <v>9.4380971389909369</v>
      </c>
      <c r="AQ68" s="5">
        <f t="shared" si="13"/>
        <v>-0.32351556858742447</v>
      </c>
      <c r="AR68" s="5">
        <f t="shared" si="14"/>
        <v>1.9631667327021032</v>
      </c>
      <c r="AS68" s="5">
        <f t="shared" si="15"/>
        <v>16.410671366530881</v>
      </c>
      <c r="AT68" s="5">
        <f t="shared" si="16"/>
        <v>4.4319978188561002</v>
      </c>
      <c r="AU68" s="5">
        <f t="shared" si="17"/>
        <v>77.543534327641581</v>
      </c>
      <c r="AV68" s="5">
        <f t="shared" si="18"/>
        <v>38.211832144347028</v>
      </c>
      <c r="AW68" s="5">
        <f t="shared" si="19"/>
        <v>9.9009933005501978</v>
      </c>
      <c r="AX68" s="5">
        <f t="shared" si="20"/>
        <v>24.403586963316194</v>
      </c>
      <c r="AY68" s="5">
        <f t="shared" si="21"/>
        <v>1.3540395300765558</v>
      </c>
      <c r="AZ68" s="5">
        <f t="shared" si="22"/>
        <v>0.34387011437324211</v>
      </c>
      <c r="BA68" s="5">
        <f t="shared" si="22"/>
        <v>0.34387011437324211</v>
      </c>
      <c r="BB68" s="5">
        <f t="shared" si="23"/>
        <v>6.2872723005088611</v>
      </c>
    </row>
    <row r="69" spans="1:54" x14ac:dyDescent="0.5">
      <c r="A69" t="s">
        <v>229</v>
      </c>
      <c r="B69" t="s">
        <v>230</v>
      </c>
      <c r="C69">
        <v>2017</v>
      </c>
      <c r="D69" t="s">
        <v>231</v>
      </c>
      <c r="E69" t="s">
        <v>12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1</v>
      </c>
      <c r="N69" s="24">
        <v>42015.738294085779</v>
      </c>
      <c r="O69" s="5">
        <v>10.645799548362774</v>
      </c>
      <c r="P69" s="5">
        <v>3.4795500778139683</v>
      </c>
      <c r="Q69" s="6">
        <v>6.4600611086859772E-2</v>
      </c>
      <c r="R69" s="5">
        <v>3.2771924876998924</v>
      </c>
      <c r="S69" s="5">
        <v>14.935879031726436</v>
      </c>
      <c r="T69" s="6">
        <v>6.4610878885718428</v>
      </c>
      <c r="U69" s="5">
        <v>86.21831705726845</v>
      </c>
      <c r="V69" s="5">
        <v>37.334846621334222</v>
      </c>
      <c r="W69" s="5">
        <v>5</v>
      </c>
      <c r="X69" s="5">
        <v>17.941952506596298</v>
      </c>
      <c r="Y69" s="5">
        <v>0</v>
      </c>
      <c r="Z69" s="5">
        <v>1.0390940610931165</v>
      </c>
      <c r="AA69" s="5">
        <v>0</v>
      </c>
      <c r="AB69" s="7">
        <v>4.9269472776581509</v>
      </c>
      <c r="AC69" s="5">
        <v>-6.7152400338721803</v>
      </c>
      <c r="AD69" s="5">
        <v>0.34033391205719998</v>
      </c>
      <c r="AE69" s="5">
        <v>1.1173860751342599</v>
      </c>
      <c r="AF69" s="5">
        <v>-2.4740822484233398</v>
      </c>
      <c r="AG69" s="5">
        <v>-1.9851107778641099</v>
      </c>
      <c r="AH69" s="5">
        <v>8.0224487090242</v>
      </c>
      <c r="AI69" s="5">
        <v>-1.0638314443541199</v>
      </c>
      <c r="AJ69" s="5">
        <v>-5.2482919741480503</v>
      </c>
      <c r="AK69" s="5">
        <v>-6.7835629111149798</v>
      </c>
      <c r="AL69" s="5">
        <v>-1.5824013915630699</v>
      </c>
      <c r="AM69" s="5">
        <v>-3.4974059949543399</v>
      </c>
      <c r="AN69" s="5">
        <v>-0.45154617758590698</v>
      </c>
      <c r="AO69" s="5">
        <v>-1.68395371888062</v>
      </c>
      <c r="AP69" s="5">
        <f t="shared" si="12"/>
        <v>10.235073374489735</v>
      </c>
      <c r="AQ69" s="5">
        <f t="shared" si="13"/>
        <v>-0.27807124823293017</v>
      </c>
      <c r="AR69" s="5">
        <f t="shared" si="14"/>
        <v>2.1730866887060651</v>
      </c>
      <c r="AS69" s="5">
        <f t="shared" si="15"/>
        <v>17.466222380496614</v>
      </c>
      <c r="AT69" s="5">
        <f t="shared" si="16"/>
        <v>4.6404956744705625</v>
      </c>
      <c r="AU69" s="5">
        <f t="shared" si="17"/>
        <v>78.230499387404706</v>
      </c>
      <c r="AV69" s="5">
        <f t="shared" si="18"/>
        <v>38.403086985433063</v>
      </c>
      <c r="AW69" s="5">
        <f t="shared" si="19"/>
        <v>10.266125274217453</v>
      </c>
      <c r="AX69" s="5">
        <f t="shared" si="20"/>
        <v>24.739818533458532</v>
      </c>
      <c r="AY69" s="5">
        <f t="shared" si="21"/>
        <v>1.594643804004054</v>
      </c>
      <c r="AZ69" s="5">
        <f t="shared" si="22"/>
        <v>0.4572425879795412</v>
      </c>
      <c r="BA69" s="5">
        <f t="shared" si="22"/>
        <v>0.4572425879795412</v>
      </c>
      <c r="BB69" s="5">
        <f t="shared" si="23"/>
        <v>6.6308617391760007</v>
      </c>
    </row>
    <row r="70" spans="1:54" x14ac:dyDescent="0.5">
      <c r="A70" t="s">
        <v>232</v>
      </c>
      <c r="B70" t="s">
        <v>233</v>
      </c>
      <c r="C70">
        <v>2017</v>
      </c>
      <c r="D70" t="s">
        <v>234</v>
      </c>
      <c r="E70" t="s">
        <v>5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24">
        <v>14434.39</v>
      </c>
      <c r="O70" s="5">
        <v>8.8108830000000005</v>
      </c>
      <c r="P70" s="6">
        <v>32.999040650438118</v>
      </c>
      <c r="Q70" s="6">
        <v>2.7195460497599413</v>
      </c>
      <c r="R70" s="6">
        <v>17.916267755000916</v>
      </c>
      <c r="S70" s="6">
        <v>59.060609156681387</v>
      </c>
      <c r="T70" s="6">
        <v>25.753981513271818</v>
      </c>
      <c r="U70" s="6">
        <v>81.245995280097063</v>
      </c>
      <c r="V70" s="6">
        <v>39.924588202782942</v>
      </c>
      <c r="W70" s="6">
        <v>34.473685000000003</v>
      </c>
      <c r="X70" s="6">
        <v>31.554327176781012</v>
      </c>
      <c r="Y70" s="6">
        <v>27.606297918948524</v>
      </c>
      <c r="Z70" s="5">
        <v>2.4407260607795311E-2</v>
      </c>
      <c r="AA70" s="5">
        <v>0</v>
      </c>
      <c r="AB70" s="7">
        <v>15.600068696396153</v>
      </c>
      <c r="AC70" s="5">
        <v>-8.1388006565242499</v>
      </c>
      <c r="AD70" s="5">
        <v>0.89551254927224599</v>
      </c>
      <c r="AE70" s="5">
        <v>6.1719666512296598</v>
      </c>
      <c r="AF70" s="5">
        <v>9.1277821568219704</v>
      </c>
      <c r="AG70" s="5">
        <v>7.1889309239993899</v>
      </c>
      <c r="AH70" s="5">
        <v>-8.0561863730421894</v>
      </c>
      <c r="AI70" s="5">
        <v>-2.6000907205545301</v>
      </c>
      <c r="AJ70" s="5">
        <v>13.702505223188201</v>
      </c>
      <c r="AK70" s="5">
        <v>-0.955017902376184</v>
      </c>
      <c r="AL70" s="5">
        <v>10.555498460580401</v>
      </c>
      <c r="AM70" s="5">
        <v>-19.445964375310702</v>
      </c>
      <c r="AN70" s="5">
        <v>-6.7602227393504899</v>
      </c>
      <c r="AO70" s="5">
        <v>-2.56279290288456</v>
      </c>
      <c r="AP70" s="5">
        <f t="shared" si="12"/>
        <v>41.118323752255741</v>
      </c>
      <c r="AQ70" s="5">
        <f t="shared" si="13"/>
        <v>1.8226384477382003</v>
      </c>
      <c r="AR70" s="5">
        <f t="shared" si="14"/>
        <v>11.73998768788786</v>
      </c>
      <c r="AS70" s="5">
        <f t="shared" si="15"/>
        <v>49.913698607922235</v>
      </c>
      <c r="AT70" s="5">
        <f t="shared" si="16"/>
        <v>11.200676844771753</v>
      </c>
      <c r="AU70" s="5">
        <f t="shared" si="17"/>
        <v>89.302340806612676</v>
      </c>
      <c r="AV70" s="5">
        <f t="shared" si="18"/>
        <v>42.518072024348889</v>
      </c>
      <c r="AW70" s="5">
        <f t="shared" si="19"/>
        <v>20.760925682577209</v>
      </c>
      <c r="AX70" s="5">
        <f t="shared" si="20"/>
        <v>32.500905230347364</v>
      </c>
      <c r="AY70" s="5">
        <f t="shared" si="21"/>
        <v>17.039753943648677</v>
      </c>
      <c r="AZ70" s="5">
        <f t="shared" si="22"/>
        <v>6.7542159679900644</v>
      </c>
      <c r="BA70" s="5">
        <f t="shared" si="22"/>
        <v>6.7542159679900644</v>
      </c>
      <c r="BB70" s="5">
        <f t="shared" si="23"/>
        <v>18.154802723285002</v>
      </c>
    </row>
    <row r="71" spans="1:54" x14ac:dyDescent="0.5">
      <c r="A71" t="s">
        <v>235</v>
      </c>
      <c r="B71" t="s">
        <v>236</v>
      </c>
      <c r="C71">
        <v>2017</v>
      </c>
      <c r="D71" t="s">
        <v>237</v>
      </c>
      <c r="E71" t="s">
        <v>11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24">
        <v>9569.4543883731239</v>
      </c>
      <c r="O71" s="5">
        <v>9.1663314701125316</v>
      </c>
      <c r="P71" s="5">
        <v>68.207241865783942</v>
      </c>
      <c r="Q71" s="5">
        <v>0</v>
      </c>
      <c r="R71" s="5">
        <v>22.096389797261722</v>
      </c>
      <c r="S71" s="5">
        <v>75.197867558114083</v>
      </c>
      <c r="T71" s="5">
        <v>14.977973484998037</v>
      </c>
      <c r="U71" s="5">
        <v>98.278330738307105</v>
      </c>
      <c r="V71" s="5">
        <v>38.077838351854489</v>
      </c>
      <c r="W71" s="5">
        <v>35</v>
      </c>
      <c r="X71" s="5">
        <v>44.063324538258584</v>
      </c>
      <c r="Y71" s="5">
        <v>28.258488499452355</v>
      </c>
      <c r="Z71" s="5">
        <v>67.025164716825344</v>
      </c>
      <c r="AA71" s="5">
        <v>9.9560761346998561</v>
      </c>
      <c r="AB71" s="7">
        <v>27.32830683598068</v>
      </c>
      <c r="AC71" s="5">
        <v>35.161930702623202</v>
      </c>
      <c r="AD71" s="5">
        <v>-1.1669859289736</v>
      </c>
      <c r="AE71" s="5">
        <v>13.2739111447395</v>
      </c>
      <c r="AF71" s="5">
        <v>32.720505537150302</v>
      </c>
      <c r="AG71" s="5">
        <v>-1.1041469105650901</v>
      </c>
      <c r="AH71" s="5">
        <v>10.657759570586499</v>
      </c>
      <c r="AI71" s="5">
        <v>-3.62337404378101</v>
      </c>
      <c r="AJ71" s="5">
        <v>16.7402464309618</v>
      </c>
      <c r="AK71" s="5">
        <v>13.1701742543655</v>
      </c>
      <c r="AL71" s="5">
        <v>16.5554963693532</v>
      </c>
      <c r="AM71" s="5">
        <v>51.8798276947009</v>
      </c>
      <c r="AN71" s="5">
        <v>5.3156608820814197</v>
      </c>
      <c r="AO71" s="5">
        <v>12.1692690934829</v>
      </c>
      <c r="AP71" s="5">
        <f t="shared" si="12"/>
        <v>33.126882862383731</v>
      </c>
      <c r="AQ71" s="5">
        <f t="shared" si="13"/>
        <v>1.1728480737468949</v>
      </c>
      <c r="AR71" s="5">
        <f t="shared" si="14"/>
        <v>8.8525596510427391</v>
      </c>
      <c r="AS71" s="5">
        <f t="shared" si="15"/>
        <v>42.554315677869759</v>
      </c>
      <c r="AT71" s="5">
        <f t="shared" si="16"/>
        <v>9.5549410674454833</v>
      </c>
      <c r="AU71" s="5">
        <f t="shared" si="17"/>
        <v>87.640525840116013</v>
      </c>
      <c r="AV71" s="5">
        <f t="shared" si="18"/>
        <v>41.71166544822006</v>
      </c>
      <c r="AW71" s="5">
        <f t="shared" si="19"/>
        <v>18.284028111601014</v>
      </c>
      <c r="AX71" s="5">
        <f t="shared" si="20"/>
        <v>30.905974080255003</v>
      </c>
      <c r="AY71" s="5">
        <f t="shared" si="21"/>
        <v>11.7516620080693</v>
      </c>
      <c r="AZ71" s="5">
        <f t="shared" si="22"/>
        <v>4.6628592445947303</v>
      </c>
      <c r="BA71" s="5">
        <f t="shared" si="22"/>
        <v>4.6628592445947303</v>
      </c>
      <c r="BB71" s="5">
        <f t="shared" si="23"/>
        <v>15.189188967632337</v>
      </c>
    </row>
    <row r="72" spans="1:54" x14ac:dyDescent="0.5">
      <c r="A72" t="s">
        <v>238</v>
      </c>
      <c r="B72" t="s">
        <v>239</v>
      </c>
      <c r="C72">
        <v>2017</v>
      </c>
      <c r="D72" t="s">
        <v>240</v>
      </c>
      <c r="E72" t="s">
        <v>11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1</v>
      </c>
      <c r="M72" s="4">
        <v>0</v>
      </c>
      <c r="N72" s="24">
        <v>531.91820885095058</v>
      </c>
      <c r="O72" s="5">
        <v>6.2764897347606432</v>
      </c>
      <c r="P72" s="6">
        <v>72.835176654288432</v>
      </c>
      <c r="Q72" s="5">
        <v>26.07944129201222</v>
      </c>
      <c r="R72" s="6">
        <v>72.945816319874339</v>
      </c>
      <c r="S72" s="5">
        <v>82.927595540566173</v>
      </c>
      <c r="T72" s="5">
        <v>48.898678451111749</v>
      </c>
      <c r="U72" s="5">
        <v>87.450826422325235</v>
      </c>
      <c r="V72" s="5">
        <v>46.355903690544018</v>
      </c>
      <c r="W72" s="5">
        <v>75</v>
      </c>
      <c r="X72" s="5">
        <v>57.519788918205791</v>
      </c>
      <c r="Y72" s="5">
        <v>76.122672508214677</v>
      </c>
      <c r="Z72" s="5">
        <v>54.686428213108407</v>
      </c>
      <c r="AA72" s="5">
        <v>14.348462664714489</v>
      </c>
      <c r="AB72" s="7">
        <v>53.96462395506623</v>
      </c>
      <c r="AC72" s="5">
        <v>-15.835833570720901</v>
      </c>
      <c r="AD72" s="5">
        <v>10.6604514669698</v>
      </c>
      <c r="AE72" s="5">
        <v>20.330889838249199</v>
      </c>
      <c r="AF72" s="5">
        <v>-6.0924833983758004</v>
      </c>
      <c r="AG72" s="5">
        <v>6.0339020777941998</v>
      </c>
      <c r="AH72" s="5">
        <v>-8.9351806302009198</v>
      </c>
      <c r="AI72" s="5">
        <v>-1.9807241229775601</v>
      </c>
      <c r="AJ72" s="5">
        <v>30.8525266850611</v>
      </c>
      <c r="AK72" s="5">
        <v>12.7262736799319</v>
      </c>
      <c r="AL72" s="5">
        <v>-3.64854397192522</v>
      </c>
      <c r="AM72" s="5">
        <v>-10.926451612085399</v>
      </c>
      <c r="AN72" s="5">
        <v>-32.851065286582198</v>
      </c>
      <c r="AO72" s="5">
        <v>4.4886302339327502</v>
      </c>
      <c r="AP72" s="5">
        <f t="shared" si="12"/>
        <v>88.709367783165462</v>
      </c>
      <c r="AQ72" s="5">
        <f t="shared" si="13"/>
        <v>15.455917282750924</v>
      </c>
      <c r="AR72" s="5">
        <f t="shared" si="14"/>
        <v>52.690863554006228</v>
      </c>
      <c r="AS72" s="5">
        <f t="shared" si="15"/>
        <v>89.050747458258471</v>
      </c>
      <c r="AT72" s="5">
        <f t="shared" si="16"/>
        <v>29.864659964511237</v>
      </c>
      <c r="AU72" s="5">
        <f t="shared" si="17"/>
        <v>96.390797860339021</v>
      </c>
      <c r="AV72" s="5">
        <f t="shared" si="18"/>
        <v>48.348849090440112</v>
      </c>
      <c r="AW72" s="5">
        <f t="shared" si="19"/>
        <v>44.184683236177833</v>
      </c>
      <c r="AX72" s="5">
        <f t="shared" si="20"/>
        <v>44.811452993096502</v>
      </c>
      <c r="AY72" s="5">
        <f t="shared" si="21"/>
        <v>79.834015808420517</v>
      </c>
      <c r="AZ72" s="5">
        <f t="shared" si="22"/>
        <v>47.284718800884917</v>
      </c>
      <c r="BA72" s="5">
        <f t="shared" si="22"/>
        <v>47.284718800884917</v>
      </c>
      <c r="BB72" s="5">
        <f t="shared" si="23"/>
        <v>49.522003964042675</v>
      </c>
    </row>
    <row r="73" spans="1:54" x14ac:dyDescent="0.5">
      <c r="A73" t="s">
        <v>241</v>
      </c>
      <c r="B73" t="s">
        <v>242</v>
      </c>
      <c r="C73">
        <v>2017</v>
      </c>
      <c r="D73" t="s">
        <v>243</v>
      </c>
      <c r="E73" t="s">
        <v>6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24">
        <v>4083.998157647115</v>
      </c>
      <c r="O73" s="5">
        <v>8.3148317281696436</v>
      </c>
      <c r="P73" s="5">
        <v>61.4350792968593</v>
      </c>
      <c r="Q73" s="5">
        <v>0</v>
      </c>
      <c r="R73" s="5">
        <v>0.53307556995774519</v>
      </c>
      <c r="S73" s="5">
        <v>39.28699028755711</v>
      </c>
      <c r="T73" s="5">
        <v>7.0484580179136103</v>
      </c>
      <c r="U73" s="5">
        <v>84.935049933040943</v>
      </c>
      <c r="V73" s="5">
        <v>40.524229733942263</v>
      </c>
      <c r="W73" s="5">
        <v>15</v>
      </c>
      <c r="X73" s="5">
        <v>34.300791556728235</v>
      </c>
      <c r="Y73" s="5">
        <v>27.710843373493976</v>
      </c>
      <c r="Z73" s="5">
        <v>16.99713433240548</v>
      </c>
      <c r="AA73" s="5">
        <v>0</v>
      </c>
      <c r="AB73" s="7">
        <v>12.359533169717945</v>
      </c>
      <c r="AC73" s="5">
        <v>8.3913605545318894</v>
      </c>
      <c r="AD73" s="5">
        <v>-3.0669860085379299</v>
      </c>
      <c r="AE73" s="5">
        <v>-16.476922879373902</v>
      </c>
      <c r="AF73" s="5">
        <v>-20.893059176487899</v>
      </c>
      <c r="AG73" s="5">
        <v>-15.3891129032826</v>
      </c>
      <c r="AH73" s="5">
        <v>-6.3685185779154496</v>
      </c>
      <c r="AI73" s="5">
        <v>-3.1405320148093501</v>
      </c>
      <c r="AJ73" s="5">
        <v>-9.6291369710969903</v>
      </c>
      <c r="AK73" s="5">
        <v>-0.51436446610937003</v>
      </c>
      <c r="AL73" s="5">
        <v>0.53991151282821903</v>
      </c>
      <c r="AM73" s="5">
        <v>-9.7935812828077093</v>
      </c>
      <c r="AN73" s="5">
        <v>-10.904064893487</v>
      </c>
      <c r="AO73" s="5">
        <v>-10.652347097988899</v>
      </c>
      <c r="AP73" s="5">
        <f t="shared" si="12"/>
        <v>52.933418498754321</v>
      </c>
      <c r="AQ73" s="5">
        <f t="shared" si="13"/>
        <v>3.052750349747587</v>
      </c>
      <c r="AR73" s="5">
        <f t="shared" si="14"/>
        <v>16.948769777644408</v>
      </c>
      <c r="AS73" s="5">
        <f t="shared" si="15"/>
        <v>60.086763930569461</v>
      </c>
      <c r="AT73" s="5">
        <f t="shared" si="16"/>
        <v>13.863224514502971</v>
      </c>
      <c r="AU73" s="5">
        <f t="shared" si="17"/>
        <v>91.290926606733137</v>
      </c>
      <c r="AV73" s="5">
        <f t="shared" si="18"/>
        <v>43.649470137185588</v>
      </c>
      <c r="AW73" s="5">
        <f t="shared" si="19"/>
        <v>24.589588354113928</v>
      </c>
      <c r="AX73" s="5">
        <f t="shared" si="20"/>
        <v>34.79160056754327</v>
      </c>
      <c r="AY73" s="5">
        <f t="shared" si="21"/>
        <v>27.057765017155429</v>
      </c>
      <c r="AZ73" s="5">
        <f t="shared" si="22"/>
        <v>10.856085962345364</v>
      </c>
      <c r="BA73" s="5">
        <f t="shared" si="22"/>
        <v>10.856085962345364</v>
      </c>
      <c r="BB73" s="5">
        <f t="shared" si="23"/>
        <v>22.961526746167326</v>
      </c>
    </row>
    <row r="74" spans="1:54" x14ac:dyDescent="0.5">
      <c r="A74" t="s">
        <v>244</v>
      </c>
      <c r="B74" t="s">
        <v>245</v>
      </c>
      <c r="C74">
        <v>2017</v>
      </c>
      <c r="D74" t="s">
        <v>246</v>
      </c>
      <c r="E74" t="s">
        <v>12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24">
        <v>45845.526542381107</v>
      </c>
      <c r="O74" s="5">
        <v>10.733032905691928</v>
      </c>
      <c r="P74" s="5">
        <v>1.2621927289149824</v>
      </c>
      <c r="Q74" s="6">
        <v>6.4600611086859772E-2</v>
      </c>
      <c r="R74" s="5">
        <v>3.2771924876998924</v>
      </c>
      <c r="S74" s="5">
        <v>14.309155041644752</v>
      </c>
      <c r="T74" s="5">
        <v>4.4052861955521214</v>
      </c>
      <c r="U74" s="5">
        <v>78.367226484006352</v>
      </c>
      <c r="V74" s="5">
        <v>37.867295885666628</v>
      </c>
      <c r="W74" s="5">
        <v>0</v>
      </c>
      <c r="X74" s="5">
        <v>15.567282321899734</v>
      </c>
      <c r="Y74" s="5">
        <v>0</v>
      </c>
      <c r="Z74" s="5">
        <v>1.6658712119470447</v>
      </c>
      <c r="AA74" s="5">
        <v>0</v>
      </c>
      <c r="AB74" s="7">
        <v>3.6998076373786866</v>
      </c>
      <c r="AC74" s="5">
        <v>-8.2008152008558604</v>
      </c>
      <c r="AD74" s="5">
        <v>0.38221172138257398</v>
      </c>
      <c r="AE74" s="5">
        <v>1.31082747545858</v>
      </c>
      <c r="AF74" s="5">
        <v>-2.13118528952318</v>
      </c>
      <c r="AG74" s="5">
        <v>-3.7251723380244499</v>
      </c>
      <c r="AH74" s="5">
        <v>0.806033525887628</v>
      </c>
      <c r="AI74" s="5">
        <v>-0.347478475890306</v>
      </c>
      <c r="AJ74" s="5">
        <v>-9.9116953101579703</v>
      </c>
      <c r="AK74" s="5">
        <v>-8.8435489434892496</v>
      </c>
      <c r="AL74" s="5">
        <v>-1.3607560146011899</v>
      </c>
      <c r="AM74" s="5">
        <v>-2.54069226447066</v>
      </c>
      <c r="AN74" s="5">
        <v>-0.347088258079919</v>
      </c>
      <c r="AO74" s="5">
        <v>-2.5972579328890002</v>
      </c>
      <c r="AP74" s="5">
        <f t="shared" si="12"/>
        <v>9.4338764862948956</v>
      </c>
      <c r="AQ74" s="5">
        <f t="shared" si="13"/>
        <v>-0.32375628081180929</v>
      </c>
      <c r="AR74" s="5">
        <f t="shared" si="14"/>
        <v>1.962055820168608</v>
      </c>
      <c r="AS74" s="5">
        <f t="shared" si="15"/>
        <v>16.405028473690191</v>
      </c>
      <c r="AT74" s="5">
        <f t="shared" si="16"/>
        <v>4.4308770430541475</v>
      </c>
      <c r="AU74" s="5">
        <f t="shared" si="17"/>
        <v>77.539732607106828</v>
      </c>
      <c r="AV74" s="5">
        <f t="shared" si="18"/>
        <v>38.210786416858021</v>
      </c>
      <c r="AW74" s="5">
        <f t="shared" si="19"/>
        <v>9.8990240051757183</v>
      </c>
      <c r="AX74" s="5">
        <f t="shared" si="20"/>
        <v>24.401754952861971</v>
      </c>
      <c r="AY74" s="5">
        <f t="shared" si="21"/>
        <v>1.35278465276786</v>
      </c>
      <c r="AZ74" s="5">
        <f t="shared" si="22"/>
        <v>0.34327425579882642</v>
      </c>
      <c r="BA74" s="5">
        <f t="shared" si="22"/>
        <v>0.34327425579882642</v>
      </c>
      <c r="BB74" s="5">
        <f t="shared" si="23"/>
        <v>6.2854318230988016</v>
      </c>
    </row>
    <row r="75" spans="1:54" x14ac:dyDescent="0.5">
      <c r="A75" t="s">
        <v>247</v>
      </c>
      <c r="B75" t="s">
        <v>248</v>
      </c>
      <c r="C75">
        <v>2017</v>
      </c>
      <c r="D75" t="s">
        <v>249</v>
      </c>
      <c r="E75" t="s">
        <v>11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1</v>
      </c>
      <c r="M75" s="4">
        <v>0</v>
      </c>
      <c r="N75" s="24">
        <v>1707.6616236790658</v>
      </c>
      <c r="O75" s="5">
        <v>7.442880242121543</v>
      </c>
      <c r="P75" s="5">
        <v>60.57902957795757</v>
      </c>
      <c r="Q75" s="5">
        <v>10.035792230467038</v>
      </c>
      <c r="R75" s="5">
        <v>38.112465305941356</v>
      </c>
      <c r="S75" s="5">
        <v>80.397821005694055</v>
      </c>
      <c r="T75" s="5">
        <v>20.704844278853326</v>
      </c>
      <c r="U75" s="5">
        <v>94.956488796296298</v>
      </c>
      <c r="V75" s="5">
        <v>54.95435164389685</v>
      </c>
      <c r="W75" s="5">
        <v>10</v>
      </c>
      <c r="X75" s="5">
        <v>44.063324538258584</v>
      </c>
      <c r="Y75" s="5">
        <v>38.225629791894846</v>
      </c>
      <c r="Z75" s="5">
        <v>73.320326009239224</v>
      </c>
      <c r="AA75" s="5">
        <v>16.544655929721813</v>
      </c>
      <c r="AB75" s="7">
        <v>35.909567797893082</v>
      </c>
      <c r="AC75" s="5">
        <v>-11.6017514149913</v>
      </c>
      <c r="AD75" s="5">
        <v>3.4810261792914998</v>
      </c>
      <c r="AE75" s="5">
        <v>8.2307972015228703</v>
      </c>
      <c r="AF75" s="5">
        <v>4.7398860267426803</v>
      </c>
      <c r="AG75" s="5">
        <v>-9.6761934339512496</v>
      </c>
      <c r="AH75" s="5">
        <v>0.96232010794363998</v>
      </c>
      <c r="AI75" s="5">
        <v>9.2913179071157792</v>
      </c>
      <c r="AJ75" s="5">
        <v>-22.343358974939701</v>
      </c>
      <c r="AK75" s="5">
        <v>5.0682442663653697</v>
      </c>
      <c r="AL75" s="5">
        <v>-12.544932663645101</v>
      </c>
      <c r="AM75" s="5">
        <v>30.5957159964779</v>
      </c>
      <c r="AN75" s="5">
        <v>-6.0328937947865002</v>
      </c>
      <c r="AO75" s="5">
        <v>2.63684812049509</v>
      </c>
      <c r="AP75" s="5">
        <f t="shared" si="12"/>
        <v>72.126662939536544</v>
      </c>
      <c r="AQ75" s="5">
        <f t="shared" si="13"/>
        <v>6.5437405541982043</v>
      </c>
      <c r="AR75" s="5">
        <f t="shared" si="14"/>
        <v>29.828907895184877</v>
      </c>
      <c r="AS75" s="5">
        <f t="shared" si="15"/>
        <v>75.616109439592734</v>
      </c>
      <c r="AT75" s="5">
        <f t="shared" si="16"/>
        <v>19.684953497298846</v>
      </c>
      <c r="AU75" s="5">
        <f t="shared" si="17"/>
        <v>93.99023596041458</v>
      </c>
      <c r="AV75" s="5">
        <f t="shared" si="18"/>
        <v>45.652033714821151</v>
      </c>
      <c r="AW75" s="5">
        <f t="shared" si="19"/>
        <v>32.315755434022797</v>
      </c>
      <c r="AX75" s="5">
        <f t="shared" si="20"/>
        <v>38.977532320333559</v>
      </c>
      <c r="AY75" s="5">
        <f t="shared" si="21"/>
        <v>50.691802448640658</v>
      </c>
      <c r="AZ75" s="5">
        <f t="shared" si="22"/>
        <v>22.523599713812871</v>
      </c>
      <c r="BA75" s="5">
        <f t="shared" si="22"/>
        <v>22.523599713812871</v>
      </c>
      <c r="BB75" s="5">
        <f t="shared" si="23"/>
        <v>33.235590614315655</v>
      </c>
    </row>
    <row r="76" spans="1:54" x14ac:dyDescent="0.5">
      <c r="A76" t="s">
        <v>250</v>
      </c>
      <c r="B76" t="s">
        <v>251</v>
      </c>
      <c r="C76">
        <v>2017</v>
      </c>
      <c r="D76" t="s">
        <v>252</v>
      </c>
      <c r="E76" t="s">
        <v>12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1</v>
      </c>
      <c r="N76" s="24">
        <v>57024.76</v>
      </c>
      <c r="O76" s="5">
        <v>10.81296</v>
      </c>
      <c r="P76" s="6">
        <v>6.2349932031350761</v>
      </c>
      <c r="Q76" s="6">
        <v>6.4600611086859772E-2</v>
      </c>
      <c r="R76" s="6">
        <v>3.2771924876998924</v>
      </c>
      <c r="S76" s="6">
        <v>13.835231606366916</v>
      </c>
      <c r="T76" s="6">
        <v>6.4610878885718428</v>
      </c>
      <c r="U76" s="6">
        <v>75.323824130327381</v>
      </c>
      <c r="V76" s="6">
        <v>38.49257528239923</v>
      </c>
      <c r="W76" s="6">
        <v>4.473684999999989</v>
      </c>
      <c r="X76" s="6">
        <v>16.411609498680736</v>
      </c>
      <c r="Y76" s="6">
        <v>0.70646221248630892</v>
      </c>
      <c r="Z76" s="6">
        <v>7.1033278513606302</v>
      </c>
      <c r="AA76" s="6">
        <v>0.13367496339678553</v>
      </c>
      <c r="AB76" s="7">
        <v>6.1004398850972628</v>
      </c>
      <c r="AC76" s="5">
        <v>-2.5393286653001699</v>
      </c>
      <c r="AD76" s="5">
        <v>0.42166814723767099</v>
      </c>
      <c r="AE76" s="5">
        <v>1.49277409169652</v>
      </c>
      <c r="AF76" s="5">
        <v>-1.66941523061123</v>
      </c>
      <c r="AG76" s="5">
        <v>-1.37442305721219</v>
      </c>
      <c r="AH76" s="5">
        <v>-1.5973366916804299</v>
      </c>
      <c r="AI76" s="5">
        <v>0.44858532078300301</v>
      </c>
      <c r="AJ76" s="5">
        <v>-5.1139832715831002</v>
      </c>
      <c r="AK76" s="5">
        <v>-7.6960251109069899</v>
      </c>
      <c r="AL76" s="5">
        <v>-0.44771720521978903</v>
      </c>
      <c r="AM76" s="5">
        <v>3.19773484718502</v>
      </c>
      <c r="AN76" s="5">
        <v>-0.120053072200522</v>
      </c>
      <c r="AO76" s="5">
        <v>0.107251527539426</v>
      </c>
      <c r="AP76" s="5">
        <f t="shared" si="12"/>
        <v>8.7445888539643732</v>
      </c>
      <c r="AQ76" s="5">
        <f t="shared" si="13"/>
        <v>-0.36308856485373087</v>
      </c>
      <c r="AR76" s="5">
        <f t="shared" si="14"/>
        <v>1.780693268871508</v>
      </c>
      <c r="AS76" s="5">
        <f t="shared" si="15"/>
        <v>15.475637900190453</v>
      </c>
      <c r="AT76" s="5">
        <f t="shared" si="16"/>
        <v>4.2452844554066465</v>
      </c>
      <c r="AU76" s="5">
        <f t="shared" si="17"/>
        <v>76.893205305012444</v>
      </c>
      <c r="AV76" s="5">
        <f t="shared" si="18"/>
        <v>38.03489392504801</v>
      </c>
      <c r="AW76" s="5">
        <f t="shared" si="19"/>
        <v>9.5719419097385909</v>
      </c>
      <c r="AX76" s="5">
        <f t="shared" si="20"/>
        <v>24.094605302810578</v>
      </c>
      <c r="AY76" s="5">
        <f t="shared" si="21"/>
        <v>1.1505932578260922</v>
      </c>
      <c r="AZ76" s="5">
        <f t="shared" si="22"/>
        <v>0.24659536079482303</v>
      </c>
      <c r="BA76" s="5">
        <f t="shared" si="22"/>
        <v>0.24659536079482303</v>
      </c>
      <c r="BB76" s="5">
        <f t="shared" si="23"/>
        <v>5.9816505481683047</v>
      </c>
    </row>
    <row r="77" spans="1:54" x14ac:dyDescent="0.5">
      <c r="A77" t="s">
        <v>253</v>
      </c>
      <c r="B77" t="s">
        <v>254</v>
      </c>
      <c r="C77">
        <v>2017</v>
      </c>
      <c r="D77" t="s">
        <v>255</v>
      </c>
      <c r="E77" t="s">
        <v>12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1</v>
      </c>
      <c r="N77" s="24">
        <v>22699.080496992232</v>
      </c>
      <c r="O77" s="5">
        <v>10.030079695908643</v>
      </c>
      <c r="P77" s="5">
        <v>12.708935387541771</v>
      </c>
      <c r="Q77" s="5">
        <v>0</v>
      </c>
      <c r="R77" s="5">
        <v>4.1417738100023058</v>
      </c>
      <c r="S77" s="5">
        <v>14.309155041644752</v>
      </c>
      <c r="T77" s="5">
        <v>3.5242290089568007</v>
      </c>
      <c r="U77" s="5">
        <v>89.41180000805339</v>
      </c>
      <c r="V77" s="5">
        <v>35.409222439261931</v>
      </c>
      <c r="W77" s="5">
        <v>0</v>
      </c>
      <c r="X77" s="5">
        <v>27.176781002638517</v>
      </c>
      <c r="Y77" s="5">
        <v>3.285870755750274</v>
      </c>
      <c r="Z77" s="5">
        <v>2.2944008945024819</v>
      </c>
      <c r="AA77" s="5">
        <v>0</v>
      </c>
      <c r="AB77" s="7">
        <v>5.5636637740058053</v>
      </c>
      <c r="AC77" s="5">
        <v>-4.8180596562681197</v>
      </c>
      <c r="AD77" s="5">
        <v>-0.14414408711368201</v>
      </c>
      <c r="AE77" s="5">
        <v>7.8898345924383103E-3</v>
      </c>
      <c r="AF77" s="5">
        <v>-12.066524158724</v>
      </c>
      <c r="AG77" s="5">
        <v>-7.6615731758330003</v>
      </c>
      <c r="AH77" s="5">
        <v>6.7437346838201204</v>
      </c>
      <c r="AI77" s="5">
        <v>-4.3599195101430404</v>
      </c>
      <c r="AJ77" s="5">
        <v>-13.175587409076099</v>
      </c>
      <c r="AK77" s="5">
        <v>-2.9235324568023899E-2</v>
      </c>
      <c r="AL77" s="5">
        <v>-0.84141167605421896</v>
      </c>
      <c r="AM77" s="5">
        <v>-5.5082558028795203</v>
      </c>
      <c r="AN77" s="5">
        <v>-1.58092450171606</v>
      </c>
      <c r="AO77" s="5">
        <v>-3.9654628229125302</v>
      </c>
      <c r="AP77" s="5">
        <f t="shared" si="12"/>
        <v>17.526990869971829</v>
      </c>
      <c r="AQ77" s="5">
        <f t="shared" si="13"/>
        <v>0.14406719622575936</v>
      </c>
      <c r="AR77" s="5">
        <f t="shared" si="14"/>
        <v>4.1317726939374566</v>
      </c>
      <c r="AS77" s="5">
        <f t="shared" si="15"/>
        <v>26.375099659873349</v>
      </c>
      <c r="AT77" s="5">
        <f t="shared" si="16"/>
        <v>6.3499176642394888</v>
      </c>
      <c r="AU77" s="5">
        <f t="shared" si="17"/>
        <v>82.665777412348334</v>
      </c>
      <c r="AV77" s="5">
        <f t="shared" si="18"/>
        <v>39.769730076106192</v>
      </c>
      <c r="AW77" s="5">
        <f t="shared" si="19"/>
        <v>13.175068503746585</v>
      </c>
      <c r="AX77" s="5">
        <f t="shared" si="20"/>
        <v>27.208812147640188</v>
      </c>
      <c r="AY77" s="5">
        <f t="shared" si="21"/>
        <v>4.131076453080218</v>
      </c>
      <c r="AZ77" s="5">
        <f t="shared" si="22"/>
        <v>1.5807282128940625</v>
      </c>
      <c r="BA77" s="5">
        <f t="shared" si="22"/>
        <v>1.5807282128940625</v>
      </c>
      <c r="BB77" s="5">
        <f t="shared" si="23"/>
        <v>9.5249482157282213</v>
      </c>
    </row>
    <row r="78" spans="1:54" x14ac:dyDescent="0.5">
      <c r="A78" t="s">
        <v>256</v>
      </c>
      <c r="B78" t="s">
        <v>257</v>
      </c>
      <c r="C78">
        <v>2017</v>
      </c>
      <c r="D78" t="s">
        <v>258</v>
      </c>
      <c r="E78" t="s">
        <v>12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1</v>
      </c>
      <c r="N78" s="24">
        <v>41435.625434942645</v>
      </c>
      <c r="O78" s="5">
        <v>10.631896307532507</v>
      </c>
      <c r="P78" s="6">
        <v>6.2349932031350761</v>
      </c>
      <c r="Q78" s="5">
        <v>0</v>
      </c>
      <c r="R78" s="6">
        <v>0</v>
      </c>
      <c r="S78" s="6">
        <v>13.835231606366916</v>
      </c>
      <c r="T78" s="6">
        <v>6.4610878885718428</v>
      </c>
      <c r="U78" s="6">
        <v>75.323824130327381</v>
      </c>
      <c r="V78" s="6">
        <v>38.49257528239923</v>
      </c>
      <c r="W78" s="6">
        <v>4.473684999999989</v>
      </c>
      <c r="X78" s="6">
        <v>16.411609498680736</v>
      </c>
      <c r="Y78" s="6">
        <v>0.70646221248630892</v>
      </c>
      <c r="Z78" s="5">
        <v>0</v>
      </c>
      <c r="AA78" s="5">
        <v>0</v>
      </c>
      <c r="AB78" s="7">
        <v>4.2018816301465032</v>
      </c>
      <c r="AC78" s="5">
        <v>-4.1557676836345596</v>
      </c>
      <c r="AD78" s="5">
        <v>0.26946915046425401</v>
      </c>
      <c r="AE78" s="5">
        <v>-2.2128487104176502</v>
      </c>
      <c r="AF78" s="5">
        <v>-3.8237970584301801</v>
      </c>
      <c r="AG78" s="5">
        <v>-2.0640556571076498</v>
      </c>
      <c r="AH78" s="5">
        <v>-3.03390618686799</v>
      </c>
      <c r="AI78" s="5">
        <v>5.2035605106340199E-2</v>
      </c>
      <c r="AJ78" s="5">
        <v>-5.86384841616022</v>
      </c>
      <c r="AK78" s="5">
        <v>-8.3914542179884393</v>
      </c>
      <c r="AL78" s="5">
        <v>-0.93090578053418105</v>
      </c>
      <c r="AM78" s="5">
        <v>-4.6220512424339599</v>
      </c>
      <c r="AN78" s="5">
        <v>-0.47888411579895301</v>
      </c>
      <c r="AO78" s="5">
        <v>-2.4950777260360502</v>
      </c>
      <c r="AP78" s="5">
        <f t="shared" si="12"/>
        <v>10.367633640038187</v>
      </c>
      <c r="AQ78" s="5">
        <f t="shared" si="13"/>
        <v>-0.27051209537221632</v>
      </c>
      <c r="AR78" s="5">
        <f t="shared" si="14"/>
        <v>2.2080383844201661</v>
      </c>
      <c r="AS78" s="5">
        <f t="shared" si="15"/>
        <v>17.639918400758354</v>
      </c>
      <c r="AT78" s="5">
        <f t="shared" si="16"/>
        <v>4.6746002935824542</v>
      </c>
      <c r="AU78" s="5">
        <f t="shared" si="17"/>
        <v>78.339158546009045</v>
      </c>
      <c r="AV78" s="5">
        <f t="shared" si="18"/>
        <v>38.433767258596312</v>
      </c>
      <c r="AW78" s="5">
        <f t="shared" si="19"/>
        <v>10.325623172219501</v>
      </c>
      <c r="AX78" s="5">
        <f t="shared" si="20"/>
        <v>24.793971724361413</v>
      </c>
      <c r="AY78" s="5">
        <f t="shared" si="21"/>
        <v>1.6353654175296866</v>
      </c>
      <c r="AZ78" s="5">
        <f t="shared" si="22"/>
        <v>0.47626683607953746</v>
      </c>
      <c r="BA78" s="5">
        <f t="shared" si="22"/>
        <v>0.47626683607953746</v>
      </c>
      <c r="BB78" s="5">
        <f t="shared" si="23"/>
        <v>6.68728719215797</v>
      </c>
    </row>
    <row r="79" spans="1:54" x14ac:dyDescent="0.5">
      <c r="A79" t="s">
        <v>259</v>
      </c>
      <c r="B79" t="s">
        <v>260</v>
      </c>
      <c r="C79">
        <v>2017</v>
      </c>
      <c r="D79" t="s">
        <v>261</v>
      </c>
      <c r="E79" t="s">
        <v>7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24">
        <v>8676.3391955990101</v>
      </c>
      <c r="O79" s="5">
        <v>9.0683549670330503</v>
      </c>
      <c r="P79" s="6">
        <v>53.854876743839064</v>
      </c>
      <c r="Q79" s="5">
        <v>0</v>
      </c>
      <c r="R79" s="6">
        <v>2.6468406745159712</v>
      </c>
      <c r="S79" s="5">
        <v>48.994575655701134</v>
      </c>
      <c r="T79" s="6">
        <v>11.241638388692071</v>
      </c>
      <c r="U79" s="5">
        <v>88.293407379788036</v>
      </c>
      <c r="V79" s="5">
        <v>35.816855749184363</v>
      </c>
      <c r="W79" s="6">
        <v>15.625</v>
      </c>
      <c r="X79" s="6">
        <v>56.116094986807397</v>
      </c>
      <c r="Y79" s="6">
        <v>19.233296823658268</v>
      </c>
      <c r="Z79" s="5">
        <v>0</v>
      </c>
      <c r="AA79" s="5">
        <v>4.978038067349928</v>
      </c>
      <c r="AB79" s="7">
        <v>12.763920981998885</v>
      </c>
      <c r="AC79" s="5">
        <v>18.6258045511658</v>
      </c>
      <c r="AD79" s="5">
        <v>-1.33291671768821</v>
      </c>
      <c r="AE79" s="5">
        <v>-6.9218173054650904</v>
      </c>
      <c r="AF79" s="5">
        <v>4.4572389945352597</v>
      </c>
      <c r="AG79" s="5">
        <v>-5.5060498098063499</v>
      </c>
      <c r="AH79" s="5">
        <v>0.178350729440794</v>
      </c>
      <c r="AI79" s="5">
        <v>-6.10984048436001</v>
      </c>
      <c r="AJ79" s="5">
        <v>-3.3034160192375199</v>
      </c>
      <c r="AK79" s="5">
        <v>24.785703190290899</v>
      </c>
      <c r="AL79" s="5">
        <v>6.1925424163791201</v>
      </c>
      <c r="AM79" s="5">
        <v>-16.269453727078201</v>
      </c>
      <c r="AN79" s="5">
        <v>-0.190534570161526</v>
      </c>
      <c r="AO79" s="5">
        <v>-3.1943260658705599</v>
      </c>
      <c r="AP79" s="5">
        <f t="shared" si="12"/>
        <v>35.260624486024795</v>
      </c>
      <c r="AQ79" s="5">
        <f t="shared" si="13"/>
        <v>1.3357305371474366</v>
      </c>
      <c r="AR79" s="5">
        <f t="shared" si="14"/>
        <v>9.5844536891461853</v>
      </c>
      <c r="AS79" s="5">
        <f t="shared" si="15"/>
        <v>44.566566283075154</v>
      </c>
      <c r="AT79" s="5">
        <f t="shared" si="16"/>
        <v>9.9879244459523644</v>
      </c>
      <c r="AU79" s="5">
        <f t="shared" si="17"/>
        <v>88.119586469446446</v>
      </c>
      <c r="AV79" s="5">
        <f t="shared" si="18"/>
        <v>41.933557660992051</v>
      </c>
      <c r="AW79" s="5">
        <f t="shared" si="19"/>
        <v>18.944513978263878</v>
      </c>
      <c r="AX79" s="5">
        <f t="shared" si="20"/>
        <v>31.341536391301148</v>
      </c>
      <c r="AY79" s="5">
        <f t="shared" si="21"/>
        <v>13.060587792797595</v>
      </c>
      <c r="AZ79" s="5">
        <f t="shared" si="22"/>
        <v>5.1795466341264707</v>
      </c>
      <c r="BA79" s="5">
        <f t="shared" si="22"/>
        <v>5.1795466341264707</v>
      </c>
      <c r="BB79" s="5">
        <f t="shared" si="23"/>
        <v>15.96751734325607</v>
      </c>
    </row>
    <row r="80" spans="1:54" x14ac:dyDescent="0.5">
      <c r="A80" t="s">
        <v>262</v>
      </c>
      <c r="B80" t="s">
        <v>263</v>
      </c>
      <c r="C80">
        <v>2017</v>
      </c>
      <c r="D80" t="s">
        <v>264</v>
      </c>
      <c r="E80" t="s">
        <v>5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24">
        <v>32013.769377021257</v>
      </c>
      <c r="O80" s="5">
        <v>10.37392138226428</v>
      </c>
      <c r="P80" s="6">
        <v>32.999040650438118</v>
      </c>
      <c r="Q80" s="6">
        <v>2.7195460497599413</v>
      </c>
      <c r="R80" s="6">
        <v>17.916267755000916</v>
      </c>
      <c r="S80" s="6">
        <v>59.060609156681387</v>
      </c>
      <c r="T80" s="6">
        <v>25.753981513271818</v>
      </c>
      <c r="U80" s="6">
        <v>81.245995280097063</v>
      </c>
      <c r="V80" s="6">
        <v>39.924588202782942</v>
      </c>
      <c r="W80" s="6">
        <v>34.473685000000003</v>
      </c>
      <c r="X80" s="6">
        <v>31.554327176781012</v>
      </c>
      <c r="Y80" s="6">
        <v>27.606297918948524</v>
      </c>
      <c r="Z80" s="5">
        <v>0</v>
      </c>
      <c r="AA80" s="5">
        <v>0.7320644216691079</v>
      </c>
      <c r="AB80" s="7">
        <v>16.342731538929968</v>
      </c>
      <c r="AC80" s="5">
        <v>19.870570869662799</v>
      </c>
      <c r="AD80" s="5">
        <v>2.8325014148703</v>
      </c>
      <c r="AE80" s="5">
        <v>14.979778432603201</v>
      </c>
      <c r="AF80" s="5">
        <v>37.910664099611999</v>
      </c>
      <c r="AG80" s="5">
        <v>16.144729534157701</v>
      </c>
      <c r="AH80" s="5">
        <v>0.93779324754541404</v>
      </c>
      <c r="AI80" s="5">
        <v>0.906714751445023</v>
      </c>
      <c r="AJ80" s="5">
        <v>22.971329798985501</v>
      </c>
      <c r="AK80" s="5">
        <v>5.7219444919340301</v>
      </c>
      <c r="AL80" s="5">
        <v>25.0810125417424</v>
      </c>
      <c r="AM80" s="5">
        <v>-5.8387534927649503</v>
      </c>
      <c r="AN80" s="5">
        <v>-0.15389437376590501</v>
      </c>
      <c r="AO80" s="5">
        <v>8.5159337876227799</v>
      </c>
      <c r="AP80" s="5">
        <f t="shared" si="12"/>
        <v>13.084280398486914</v>
      </c>
      <c r="AQ80" s="5">
        <f t="shared" si="13"/>
        <v>-0.11510780825254474</v>
      </c>
      <c r="AR80" s="5">
        <f t="shared" si="14"/>
        <v>2.9281410393603724</v>
      </c>
      <c r="AS80" s="5">
        <f t="shared" si="15"/>
        <v>21.093350614780281</v>
      </c>
      <c r="AT80" s="5">
        <f t="shared" si="16"/>
        <v>5.3436069592426882</v>
      </c>
      <c r="AU80" s="5">
        <f t="shared" si="17"/>
        <v>80.283734493466994</v>
      </c>
      <c r="AV80" s="5">
        <f t="shared" si="18"/>
        <v>39.004574786933446</v>
      </c>
      <c r="AW80" s="5">
        <f t="shared" si="19"/>
        <v>11.480267039466721</v>
      </c>
      <c r="AX80" s="5">
        <f t="shared" si="20"/>
        <v>25.812287677276476</v>
      </c>
      <c r="AY80" s="5">
        <f t="shared" si="21"/>
        <v>2.5137431993541441</v>
      </c>
      <c r="AZ80" s="5">
        <f t="shared" si="22"/>
        <v>0.87703899091457194</v>
      </c>
      <c r="BA80" s="5">
        <f t="shared" si="22"/>
        <v>0.87703899091457194</v>
      </c>
      <c r="BB80" s="5">
        <f t="shared" si="23"/>
        <v>7.8059038368699429</v>
      </c>
    </row>
    <row r="81" spans="1:54" x14ac:dyDescent="0.5">
      <c r="A81" t="s">
        <v>265</v>
      </c>
      <c r="B81" t="s">
        <v>266</v>
      </c>
      <c r="C81">
        <v>2017</v>
      </c>
      <c r="D81" t="s">
        <v>267</v>
      </c>
      <c r="E81" t="s">
        <v>7</v>
      </c>
      <c r="F81" s="4">
        <v>0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24">
        <v>3100.2062100503854</v>
      </c>
      <c r="O81" s="5">
        <v>8.0392239076320138</v>
      </c>
      <c r="P81" s="5">
        <v>59.720220444817777</v>
      </c>
      <c r="Q81" s="5">
        <v>4.0453950240069929</v>
      </c>
      <c r="R81" s="5">
        <v>25.949124239267491</v>
      </c>
      <c r="S81" s="5">
        <v>62.923761946690881</v>
      </c>
      <c r="T81" s="5">
        <v>3.0837002843713814</v>
      </c>
      <c r="U81" s="5">
        <v>93.903856394155724</v>
      </c>
      <c r="V81" s="5">
        <v>43.665491271482217</v>
      </c>
      <c r="W81" s="5">
        <v>10</v>
      </c>
      <c r="X81" s="5">
        <v>61.213720316622698</v>
      </c>
      <c r="Y81" s="5">
        <v>27.710843373493976</v>
      </c>
      <c r="Z81" s="5">
        <v>30.177061490574737</v>
      </c>
      <c r="AA81" s="5">
        <v>10.541727672035137</v>
      </c>
      <c r="AB81" s="7">
        <v>24.16795981352006</v>
      </c>
      <c r="AC81" s="5">
        <v>0.31892566396690097</v>
      </c>
      <c r="AD81" s="5">
        <v>0.108880936703716</v>
      </c>
      <c r="AE81" s="5">
        <v>5.4604047646983496</v>
      </c>
      <c r="AF81" s="5">
        <v>-2.4905507920404801</v>
      </c>
      <c r="AG81" s="5">
        <v>-21.6649713040024</v>
      </c>
      <c r="AH81" s="5">
        <v>1.6571556704950401</v>
      </c>
      <c r="AI81" s="5">
        <v>-0.60896792702324398</v>
      </c>
      <c r="AJ81" s="5">
        <v>-16.893557424190501</v>
      </c>
      <c r="AK81" s="5">
        <v>25.119270093192998</v>
      </c>
      <c r="AL81" s="5">
        <v>-6.1734341572797602</v>
      </c>
      <c r="AM81" s="5">
        <v>-1.18553083718245</v>
      </c>
      <c r="AN81" s="5">
        <v>-3.3208258486385498</v>
      </c>
      <c r="AO81" s="5">
        <v>-1.7896852393504401</v>
      </c>
      <c r="AP81" s="5">
        <f t="shared" si="12"/>
        <v>59.419091564892149</v>
      </c>
      <c r="AQ81" s="5">
        <f t="shared" si="13"/>
        <v>3.943838926565018</v>
      </c>
      <c r="AR81" s="5">
        <f t="shared" si="14"/>
        <v>20.500215281869689</v>
      </c>
      <c r="AS81" s="5">
        <f t="shared" si="15"/>
        <v>65.425002603078227</v>
      </c>
      <c r="AT81" s="5">
        <f t="shared" si="16"/>
        <v>15.540543663718168</v>
      </c>
      <c r="AU81" s="5">
        <f t="shared" si="17"/>
        <v>92.245412633110419</v>
      </c>
      <c r="AV81" s="5">
        <f t="shared" si="18"/>
        <v>44.280737781271775</v>
      </c>
      <c r="AW81" s="5">
        <f t="shared" si="19"/>
        <v>26.90008488771883</v>
      </c>
      <c r="AX81" s="5">
        <f t="shared" si="20"/>
        <v>36.094323107619722</v>
      </c>
      <c r="AY81" s="5">
        <f t="shared" si="21"/>
        <v>33.904244551546313</v>
      </c>
      <c r="AZ81" s="5">
        <f t="shared" si="22"/>
        <v>13.870101530792185</v>
      </c>
      <c r="BA81" s="5">
        <f t="shared" si="22"/>
        <v>13.870101530792185</v>
      </c>
      <c r="BB81" s="5">
        <f t="shared" si="23"/>
        <v>25.968320792518355</v>
      </c>
    </row>
    <row r="82" spans="1:54" x14ac:dyDescent="0.5">
      <c r="A82" t="s">
        <v>268</v>
      </c>
      <c r="B82" t="s">
        <v>269</v>
      </c>
      <c r="C82">
        <v>2017</v>
      </c>
      <c r="D82" t="s">
        <v>270</v>
      </c>
      <c r="E82" t="s">
        <v>11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1</v>
      </c>
      <c r="M82" s="4">
        <v>0</v>
      </c>
      <c r="N82" s="24">
        <v>735.72266742131444</v>
      </c>
      <c r="O82" s="5">
        <v>6.6008532371490682</v>
      </c>
      <c r="P82" s="5">
        <v>94.736477416704403</v>
      </c>
      <c r="Q82" s="5">
        <v>60.558707987778263</v>
      </c>
      <c r="R82" s="5">
        <v>85.69898658317031</v>
      </c>
      <c r="S82" s="5">
        <v>90.398544463449639</v>
      </c>
      <c r="T82" s="5">
        <v>24.669602274971059</v>
      </c>
      <c r="U82" s="5">
        <v>96.74716315262053</v>
      </c>
      <c r="V82" s="5">
        <v>47.692597793369131</v>
      </c>
      <c r="W82" s="5">
        <v>30</v>
      </c>
      <c r="X82" s="5">
        <v>21.635883905013202</v>
      </c>
      <c r="Y82" s="5">
        <v>76.998904709748089</v>
      </c>
      <c r="Z82" s="5">
        <v>82.060683396252827</v>
      </c>
      <c r="AA82" s="5">
        <v>33.967789165446561</v>
      </c>
      <c r="AB82" s="7">
        <v>54.778669602005131</v>
      </c>
      <c r="AC82" s="5">
        <v>9.4994890488127499</v>
      </c>
      <c r="AD82" s="5">
        <v>48.196964473514598</v>
      </c>
      <c r="AE82" s="5">
        <v>39.645784905979397</v>
      </c>
      <c r="AF82" s="5">
        <v>4.2395489221025597</v>
      </c>
      <c r="AG82" s="5">
        <v>-14.5902012865154</v>
      </c>
      <c r="AH82" s="5">
        <v>0.91262168901803897</v>
      </c>
      <c r="AI82" s="5">
        <v>9.0450271936269602E-2</v>
      </c>
      <c r="AJ82" s="5">
        <v>-10.7692860425818</v>
      </c>
      <c r="AK82" s="5">
        <v>-21.533711957750601</v>
      </c>
      <c r="AL82" s="5">
        <v>3.8389015378078302</v>
      </c>
      <c r="AM82" s="5">
        <v>22.484631369737599</v>
      </c>
      <c r="AN82" s="5">
        <v>-5.7071883311037199</v>
      </c>
      <c r="AO82" s="5">
        <v>9.9282878631216001</v>
      </c>
      <c r="AP82" s="5">
        <f t="shared" si="12"/>
        <v>85.230351979386455</v>
      </c>
      <c r="AQ82" s="5">
        <f t="shared" si="13"/>
        <v>12.355496653390738</v>
      </c>
      <c r="AR82" s="5">
        <f t="shared" si="14"/>
        <v>46.036683542582388</v>
      </c>
      <c r="AS82" s="5">
        <f t="shared" si="15"/>
        <v>86.151993587149704</v>
      </c>
      <c r="AT82" s="5">
        <f t="shared" si="16"/>
        <v>26.76698448257515</v>
      </c>
      <c r="AU82" s="5">
        <f t="shared" si="17"/>
        <v>95.835828577863225</v>
      </c>
      <c r="AV82" s="5">
        <f t="shared" si="18"/>
        <v>47.59756540886238</v>
      </c>
      <c r="AW82" s="5">
        <f t="shared" si="19"/>
        <v>40.760195304282647</v>
      </c>
      <c r="AX82" s="5">
        <f t="shared" si="20"/>
        <v>43.169303462980579</v>
      </c>
      <c r="AY82" s="5">
        <f t="shared" si="21"/>
        <v>73.142072965871606</v>
      </c>
      <c r="AZ82" s="5">
        <f t="shared" si="22"/>
        <v>39.657485233390602</v>
      </c>
      <c r="BA82" s="5">
        <f t="shared" si="22"/>
        <v>39.657485233390602</v>
      </c>
      <c r="BB82" s="5">
        <f t="shared" si="23"/>
        <v>44.839276247242786</v>
      </c>
    </row>
    <row r="83" spans="1:54" x14ac:dyDescent="0.5">
      <c r="A83" t="s">
        <v>271</v>
      </c>
      <c r="B83" t="s">
        <v>272</v>
      </c>
      <c r="C83">
        <v>2017</v>
      </c>
      <c r="D83" t="s">
        <v>273</v>
      </c>
      <c r="E83" t="s">
        <v>11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0</v>
      </c>
      <c r="N83" s="24">
        <v>582.37400583889496</v>
      </c>
      <c r="O83" s="5">
        <v>6.3671128630548344</v>
      </c>
      <c r="P83" s="6">
        <v>72.835176654288432</v>
      </c>
      <c r="Q83" s="5">
        <v>52.67044958533392</v>
      </c>
      <c r="R83" s="6">
        <v>76.02821472286594</v>
      </c>
      <c r="S83" s="5">
        <v>90.153316318394701</v>
      </c>
      <c r="T83" s="5">
        <v>26.43171717331273</v>
      </c>
      <c r="U83" s="5">
        <v>99.680171726104888</v>
      </c>
      <c r="V83" s="5">
        <v>39.859563961905273</v>
      </c>
      <c r="W83" s="5">
        <v>20</v>
      </c>
      <c r="X83" s="5">
        <v>66.490765171503966</v>
      </c>
      <c r="Y83" s="5">
        <v>92.552026286966054</v>
      </c>
      <c r="Z83" s="5">
        <v>78.792464340027621</v>
      </c>
      <c r="AA83" s="5">
        <v>30.307467057101036</v>
      </c>
      <c r="AB83" s="7">
        <v>55.418280872956821</v>
      </c>
      <c r="AC83" s="5">
        <v>-14.947214252059601</v>
      </c>
      <c r="AD83" s="5">
        <v>38.163050468941599</v>
      </c>
      <c r="AE83" s="5">
        <v>25.256189465036702</v>
      </c>
      <c r="AF83" s="5">
        <v>1.87536925633935</v>
      </c>
      <c r="AG83" s="5">
        <v>-15.4132462526056</v>
      </c>
      <c r="AH83" s="5">
        <v>3.4414605160390601</v>
      </c>
      <c r="AI83" s="5">
        <v>-8.2722044743314598</v>
      </c>
      <c r="AJ83" s="5">
        <v>-23.191073380385301</v>
      </c>
      <c r="AK83" s="5">
        <v>22.153040207378002</v>
      </c>
      <c r="AL83" s="5">
        <v>14.5078028250672</v>
      </c>
      <c r="AM83" s="5">
        <v>14.830671607817701</v>
      </c>
      <c r="AN83" s="5">
        <v>-14.749672193076799</v>
      </c>
      <c r="AO83" s="5">
        <v>7.25131211923813</v>
      </c>
      <c r="AP83" s="5">
        <f t="shared" si="12"/>
        <v>87.816681493496134</v>
      </c>
      <c r="AQ83" s="5">
        <f t="shared" si="13"/>
        <v>14.535485287827241</v>
      </c>
      <c r="AR83" s="5">
        <f t="shared" si="14"/>
        <v>50.833003002540785</v>
      </c>
      <c r="AS83" s="5">
        <f t="shared" si="15"/>
        <v>88.299252505957654</v>
      </c>
      <c r="AT83" s="5">
        <f t="shared" si="16"/>
        <v>28.979828679983164</v>
      </c>
      <c r="AU83" s="5">
        <f t="shared" si="17"/>
        <v>96.243342275478227</v>
      </c>
      <c r="AV83" s="5">
        <f t="shared" si="18"/>
        <v>48.138884114783089</v>
      </c>
      <c r="AW83" s="5">
        <f t="shared" si="19"/>
        <v>43.221510481718205</v>
      </c>
      <c r="AX83" s="5">
        <f t="shared" si="20"/>
        <v>44.351494802598765</v>
      </c>
      <c r="AY83" s="5">
        <f t="shared" si="21"/>
        <v>78.09945745427342</v>
      </c>
      <c r="AZ83" s="5">
        <f t="shared" si="22"/>
        <v>45.128074046419179</v>
      </c>
      <c r="BA83" s="5">
        <f t="shared" si="22"/>
        <v>45.128074046419179</v>
      </c>
      <c r="BB83" s="5">
        <f t="shared" si="23"/>
        <v>48.210271668081127</v>
      </c>
    </row>
    <row r="84" spans="1:54" x14ac:dyDescent="0.5">
      <c r="A84" t="s">
        <v>274</v>
      </c>
      <c r="B84" t="s">
        <v>275</v>
      </c>
      <c r="C84">
        <v>2017</v>
      </c>
      <c r="D84" t="s">
        <v>276</v>
      </c>
      <c r="E84" t="s">
        <v>7</v>
      </c>
      <c r="F84" s="4">
        <v>0</v>
      </c>
      <c r="G84" s="4">
        <v>0</v>
      </c>
      <c r="H84" s="4">
        <v>1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24">
        <v>3783.543327597481</v>
      </c>
      <c r="O84" s="5">
        <v>8.2384162377929329</v>
      </c>
      <c r="P84" s="6">
        <v>53.854876743839064</v>
      </c>
      <c r="Q84" s="5">
        <v>0</v>
      </c>
      <c r="R84" s="6">
        <v>16.434600560112614</v>
      </c>
      <c r="S84" s="5">
        <v>66.018220608861895</v>
      </c>
      <c r="T84" s="5">
        <v>28.193832071654402</v>
      </c>
      <c r="U84" s="5">
        <v>93.229201633297535</v>
      </c>
      <c r="V84" s="5">
        <v>35.140443001896102</v>
      </c>
      <c r="W84" s="5">
        <v>15</v>
      </c>
      <c r="X84" s="5">
        <v>50.13192612137204</v>
      </c>
      <c r="Y84" s="5">
        <v>32.311062431544364</v>
      </c>
      <c r="Z84" s="5">
        <v>75.192547000746544</v>
      </c>
      <c r="AA84" s="5">
        <v>2.489019033674964</v>
      </c>
      <c r="AB84" s="7">
        <v>23.473282483658373</v>
      </c>
      <c r="AC84" s="5">
        <v>-0.86491905191447005</v>
      </c>
      <c r="AD84" s="5">
        <v>-3.2782497984733201</v>
      </c>
      <c r="AE84" s="5">
        <v>-1.43514616708067</v>
      </c>
      <c r="AF84" s="5">
        <v>4.4529779735363304</v>
      </c>
      <c r="AG84" s="5">
        <v>5.1671917387876602</v>
      </c>
      <c r="AH84" s="5">
        <v>1.66989159212764</v>
      </c>
      <c r="AI84" s="5">
        <v>-8.6807046129365499</v>
      </c>
      <c r="AJ84" s="5">
        <v>-10.2043950758473</v>
      </c>
      <c r="AK84" s="5">
        <v>14.986605496669</v>
      </c>
      <c r="AL84" s="5">
        <v>3.4762157809354601</v>
      </c>
      <c r="AM84" s="5">
        <v>47.250044575939398</v>
      </c>
      <c r="AN84" s="5">
        <v>-9.1277388280393801</v>
      </c>
      <c r="AO84" s="5">
        <v>-0.284688152209153</v>
      </c>
      <c r="AP84" s="5">
        <f t="shared" si="12"/>
        <v>54.752622436823614</v>
      </c>
      <c r="AQ84" s="5">
        <f t="shared" si="13"/>
        <v>3.2831198199917706</v>
      </c>
      <c r="AR84" s="5">
        <f t="shared" si="14"/>
        <v>17.884863810505855</v>
      </c>
      <c r="AS84" s="5">
        <f t="shared" si="15"/>
        <v>61.598007476223444</v>
      </c>
      <c r="AT84" s="5">
        <f t="shared" si="16"/>
        <v>14.313661633961228</v>
      </c>
      <c r="AU84" s="5">
        <f t="shared" si="17"/>
        <v>91.565745098199287</v>
      </c>
      <c r="AV84" s="5">
        <f t="shared" si="18"/>
        <v>43.824319585882733</v>
      </c>
      <c r="AW84" s="5">
        <f t="shared" si="19"/>
        <v>25.21735455303109</v>
      </c>
      <c r="AX84" s="5">
        <f t="shared" si="20"/>
        <v>35.150751655237997</v>
      </c>
      <c r="AY84" s="5">
        <f t="shared" si="21"/>
        <v>28.872484196147163</v>
      </c>
      <c r="AZ84" s="5">
        <f t="shared" si="22"/>
        <v>11.634269329569472</v>
      </c>
      <c r="BA84" s="5">
        <f t="shared" si="22"/>
        <v>11.634269329569472</v>
      </c>
      <c r="BB84" s="5">
        <f t="shared" si="23"/>
        <v>23.771509098561989</v>
      </c>
    </row>
    <row r="85" spans="1:54" x14ac:dyDescent="0.5">
      <c r="A85" t="s">
        <v>277</v>
      </c>
      <c r="B85" t="s">
        <v>278</v>
      </c>
      <c r="C85">
        <v>2017</v>
      </c>
      <c r="D85" t="s">
        <v>279</v>
      </c>
      <c r="E85" t="s">
        <v>7</v>
      </c>
      <c r="F85" s="4">
        <v>0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24">
        <v>729.2684423618</v>
      </c>
      <c r="O85" s="5">
        <v>6.5920418979197262</v>
      </c>
      <c r="P85" s="5">
        <v>82.620853765005364</v>
      </c>
      <c r="Q85" s="5">
        <v>9.1243998254037564</v>
      </c>
      <c r="R85" s="5">
        <v>60.839437532904043</v>
      </c>
      <c r="S85" s="5">
        <v>83.547686796728897</v>
      </c>
      <c r="T85" s="5">
        <v>22.907487376629387</v>
      </c>
      <c r="U85" s="5">
        <v>96.519240676048881</v>
      </c>
      <c r="V85" s="5">
        <v>52.484963898053451</v>
      </c>
      <c r="W85" s="5">
        <v>50</v>
      </c>
      <c r="X85" s="5">
        <v>40.633245382585748</v>
      </c>
      <c r="Y85" s="5">
        <v>55.859802847754658</v>
      </c>
      <c r="Z85" s="5">
        <v>19.965934320748111</v>
      </c>
      <c r="AA85" s="5">
        <v>61.932650073206439</v>
      </c>
      <c r="AB85" s="7">
        <v>44.920798119696848</v>
      </c>
      <c r="AC85" s="5">
        <v>-2.7398360981482202</v>
      </c>
      <c r="AD85" s="5">
        <v>-3.33077737142909</v>
      </c>
      <c r="AE85" s="5">
        <v>14.5812412233771</v>
      </c>
      <c r="AF85" s="5">
        <v>-2.7086829872910698</v>
      </c>
      <c r="AG85" s="5">
        <v>-16.461460747682999</v>
      </c>
      <c r="AH85" s="5">
        <v>0.66435841784719696</v>
      </c>
      <c r="AI85" s="5">
        <v>4.85729931541682</v>
      </c>
      <c r="AJ85" s="5">
        <v>9.1261890454348098</v>
      </c>
      <c r="AK85" s="5">
        <v>-2.5941556550191902</v>
      </c>
      <c r="AL85" s="5">
        <v>-17.527092271267701</v>
      </c>
      <c r="AM85" s="5">
        <v>-39.799871068869898</v>
      </c>
      <c r="AN85" s="5">
        <v>22.0226123496819</v>
      </c>
      <c r="AO85" s="5">
        <v>-7.5299551681297303E-2</v>
      </c>
      <c r="AP85" s="5">
        <f t="shared" si="12"/>
        <v>85.335595548970616</v>
      </c>
      <c r="AQ85" s="5">
        <f t="shared" si="13"/>
        <v>12.432746612361973</v>
      </c>
      <c r="AR85" s="5">
        <f t="shared" si="14"/>
        <v>46.216899886503242</v>
      </c>
      <c r="AS85" s="5">
        <f t="shared" si="15"/>
        <v>86.238624491849393</v>
      </c>
      <c r="AT85" s="5">
        <f t="shared" si="16"/>
        <v>26.848540868049621</v>
      </c>
      <c r="AU85" s="5">
        <f t="shared" si="17"/>
        <v>95.851930727141649</v>
      </c>
      <c r="AV85" s="5">
        <f t="shared" si="18"/>
        <v>47.617964407807598</v>
      </c>
      <c r="AW85" s="5">
        <f t="shared" si="19"/>
        <v>40.852285950630815</v>
      </c>
      <c r="AX85" s="5">
        <f t="shared" si="20"/>
        <v>43.213749489519614</v>
      </c>
      <c r="AY85" s="5">
        <f t="shared" si="21"/>
        <v>73.341357966191481</v>
      </c>
      <c r="AZ85" s="5">
        <f t="shared" si="22"/>
        <v>39.860268042216738</v>
      </c>
      <c r="BA85" s="5">
        <f t="shared" si="22"/>
        <v>39.860268042216738</v>
      </c>
      <c r="BB85" s="5">
        <f t="shared" si="23"/>
        <v>44.965786471856596</v>
      </c>
    </row>
    <row r="86" spans="1:54" x14ac:dyDescent="0.5">
      <c r="A86" t="s">
        <v>280</v>
      </c>
      <c r="B86" t="s">
        <v>281</v>
      </c>
      <c r="C86">
        <v>2017</v>
      </c>
      <c r="D86" t="s">
        <v>282</v>
      </c>
      <c r="E86" t="s">
        <v>7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24">
        <v>2137.8082200945209</v>
      </c>
      <c r="O86" s="5">
        <v>7.6675363869510429</v>
      </c>
      <c r="P86" s="5">
        <v>69.76292019094862</v>
      </c>
      <c r="Q86" s="5">
        <v>0</v>
      </c>
      <c r="R86" s="5">
        <v>12.151447843439058</v>
      </c>
      <c r="S86" s="5">
        <v>52.75689523452106</v>
      </c>
      <c r="T86" s="5">
        <v>6.1674005687427531</v>
      </c>
      <c r="U86" s="5">
        <v>88.887119086783926</v>
      </c>
      <c r="V86" s="5">
        <v>41.386140272892312</v>
      </c>
      <c r="W86" s="5">
        <v>15</v>
      </c>
      <c r="X86" s="5">
        <v>64.907651715039577</v>
      </c>
      <c r="Y86" s="5">
        <v>38.116100766703177</v>
      </c>
      <c r="Z86" s="5">
        <v>31.687421462368786</v>
      </c>
      <c r="AA86" s="5">
        <v>12.884333821376288</v>
      </c>
      <c r="AB86" s="7">
        <v>22.297954830988449</v>
      </c>
      <c r="AC86" s="5">
        <v>2.1903023618074999</v>
      </c>
      <c r="AD86" s="5">
        <v>-5.4312472824718601</v>
      </c>
      <c r="AE86" s="5">
        <v>-13.868895885774201</v>
      </c>
      <c r="AF86" s="5">
        <v>-19.225338041711002</v>
      </c>
      <c r="AG86" s="5">
        <v>-21.9681219267963</v>
      </c>
      <c r="AH86" s="5">
        <v>-4.4838772390646104</v>
      </c>
      <c r="AI86" s="5">
        <v>-3.73899481462476</v>
      </c>
      <c r="AJ86" s="5">
        <v>-15.1896729211999</v>
      </c>
      <c r="AK86" s="5">
        <v>27.040114284910398</v>
      </c>
      <c r="AL86" s="5">
        <v>-5.9979519790061504</v>
      </c>
      <c r="AM86" s="5">
        <v>-6.5241775890157596</v>
      </c>
      <c r="AN86" s="5">
        <v>-5.98793036693485</v>
      </c>
      <c r="AO86" s="5">
        <v>-8.0532033555265308</v>
      </c>
      <c r="AP86" s="5">
        <f t="shared" si="12"/>
        <v>67.621310996114573</v>
      </c>
      <c r="AQ86" s="5">
        <f t="shared" si="13"/>
        <v>5.4424098202499298</v>
      </c>
      <c r="AR86" s="5">
        <f t="shared" si="14"/>
        <v>26.058512026402202</v>
      </c>
      <c r="AS86" s="5">
        <f t="shared" si="15"/>
        <v>72.026369560274134</v>
      </c>
      <c r="AT86" s="5">
        <f t="shared" si="16"/>
        <v>18.039258757765246</v>
      </c>
      <c r="AU86" s="5">
        <f t="shared" si="17"/>
        <v>93.380885687434954</v>
      </c>
      <c r="AV86" s="5">
        <f t="shared" si="18"/>
        <v>45.13465368571935</v>
      </c>
      <c r="AW86" s="5">
        <f t="shared" si="19"/>
        <v>30.212167884528629</v>
      </c>
      <c r="AX86" s="5">
        <f t="shared" si="20"/>
        <v>37.881736590359694</v>
      </c>
      <c r="AY86" s="5">
        <f t="shared" si="21"/>
        <v>44.189129011558251</v>
      </c>
      <c r="AZ86" s="5">
        <f t="shared" si="22"/>
        <v>18.905128187433704</v>
      </c>
      <c r="BA86" s="5">
        <f t="shared" si="22"/>
        <v>18.905128187433704</v>
      </c>
      <c r="BB86" s="5">
        <f t="shared" si="23"/>
        <v>30.383579871600325</v>
      </c>
    </row>
    <row r="87" spans="1:54" x14ac:dyDescent="0.5">
      <c r="A87" t="s">
        <v>283</v>
      </c>
      <c r="B87" t="s">
        <v>284</v>
      </c>
      <c r="C87">
        <v>2017</v>
      </c>
      <c r="D87" t="s">
        <v>285</v>
      </c>
      <c r="E87" t="s">
        <v>5</v>
      </c>
      <c r="F87" s="4">
        <v>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24">
        <v>36776.207825577156</v>
      </c>
      <c r="O87" s="5">
        <v>10.512606388589772</v>
      </c>
      <c r="P87" s="5">
        <v>3.9226040716389292</v>
      </c>
      <c r="Q87" s="6">
        <v>2.7195460497599413</v>
      </c>
      <c r="R87" s="5">
        <v>17.916267755000916</v>
      </c>
      <c r="S87" s="6">
        <v>59.060609156681387</v>
      </c>
      <c r="T87" s="6">
        <v>25.753981513271818</v>
      </c>
      <c r="U87" s="5">
        <v>34.447901311980658</v>
      </c>
      <c r="V87" s="5">
        <v>40.899117050250098</v>
      </c>
      <c r="W87" s="6">
        <v>34.473685000000003</v>
      </c>
      <c r="X87" s="6">
        <v>31.554327176781012</v>
      </c>
      <c r="Y87" s="6">
        <v>27.606297918948524</v>
      </c>
      <c r="Z87" s="5">
        <v>3.2174766285084165E-2</v>
      </c>
      <c r="AA87" s="6">
        <v>13.831713030746698</v>
      </c>
      <c r="AB87" s="7">
        <v>15.536157151389055</v>
      </c>
      <c r="AC87" s="5">
        <v>-7.6692045282061603</v>
      </c>
      <c r="AD87" s="5">
        <v>2.92077621982776</v>
      </c>
      <c r="AE87" s="5">
        <v>15.3891558630023</v>
      </c>
      <c r="AF87" s="5">
        <v>39.842889205313497</v>
      </c>
      <c r="AG87" s="5">
        <v>16.739757813122999</v>
      </c>
      <c r="AH87" s="5">
        <v>-44.824878047330003</v>
      </c>
      <c r="AI87" s="5">
        <v>2.1968672566339</v>
      </c>
      <c r="AJ87" s="5">
        <v>23.610798348598902</v>
      </c>
      <c r="AK87" s="5">
        <v>6.2779542596297899</v>
      </c>
      <c r="AL87" s="5">
        <v>25.5900451929021</v>
      </c>
      <c r="AM87" s="5">
        <v>-5.1260025534009896</v>
      </c>
      <c r="AN87" s="5">
        <v>13.1761153454758</v>
      </c>
      <c r="AO87" s="5">
        <v>8.3413209627209408</v>
      </c>
      <c r="AP87" s="5">
        <f t="shared" si="12"/>
        <v>11.562000821392548</v>
      </c>
      <c r="AQ87" s="5">
        <f t="shared" si="13"/>
        <v>-0.20234057331497601</v>
      </c>
      <c r="AR87" s="5">
        <f t="shared" si="14"/>
        <v>2.5236097362405028</v>
      </c>
      <c r="AS87" s="5">
        <f t="shared" si="15"/>
        <v>19.182271830895782</v>
      </c>
      <c r="AT87" s="5">
        <f t="shared" si="16"/>
        <v>4.9752850900673247</v>
      </c>
      <c r="AU87" s="5">
        <f t="shared" si="17"/>
        <v>79.255228172223923</v>
      </c>
      <c r="AV87" s="5">
        <f t="shared" si="18"/>
        <v>38.697354795774004</v>
      </c>
      <c r="AW87" s="5">
        <f t="shared" si="19"/>
        <v>10.847478146070289</v>
      </c>
      <c r="AX87" s="5">
        <f t="shared" si="20"/>
        <v>25.261674284358477</v>
      </c>
      <c r="AY87" s="5">
        <f t="shared" si="21"/>
        <v>2.0112566509164527</v>
      </c>
      <c r="AZ87" s="5">
        <f t="shared" si="22"/>
        <v>0.64987147251455868</v>
      </c>
      <c r="BA87" s="5">
        <f t="shared" si="22"/>
        <v>0.64987147251455868</v>
      </c>
      <c r="BB87" s="5">
        <f t="shared" si="23"/>
        <v>7.1873600779331781</v>
      </c>
    </row>
    <row r="88" spans="1:54" x14ac:dyDescent="0.5">
      <c r="A88" t="s">
        <v>286</v>
      </c>
      <c r="B88" t="s">
        <v>287</v>
      </c>
      <c r="C88">
        <v>2017</v>
      </c>
      <c r="D88" t="s">
        <v>288</v>
      </c>
      <c r="E88" t="s">
        <v>6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24">
        <v>14997.200520097476</v>
      </c>
      <c r="O88" s="5">
        <v>9.6156188306729273</v>
      </c>
      <c r="P88" s="5">
        <v>28.249039965675749</v>
      </c>
      <c r="Q88" s="5">
        <v>0.18158009602794323</v>
      </c>
      <c r="R88" s="5">
        <v>1.6976340722066823</v>
      </c>
      <c r="S88" s="5">
        <v>21.87693312876603</v>
      </c>
      <c r="T88" s="5">
        <v>18.502201181077265</v>
      </c>
      <c r="U88" s="5">
        <v>52.17301399712516</v>
      </c>
      <c r="V88" s="5">
        <v>37.722886826995264</v>
      </c>
      <c r="W88" s="5">
        <v>0</v>
      </c>
      <c r="X88" s="5">
        <v>14.248021108179415</v>
      </c>
      <c r="Y88" s="5">
        <v>1.095290251916758</v>
      </c>
      <c r="Z88" s="5">
        <v>6.7601335847422321</v>
      </c>
      <c r="AA88" s="5">
        <v>0</v>
      </c>
      <c r="AB88" s="7">
        <v>6.2541315649059248</v>
      </c>
      <c r="AC88" s="5">
        <v>4.0959667159487596</v>
      </c>
      <c r="AD88" s="5">
        <v>-0.37263479954446699</v>
      </c>
      <c r="AE88" s="5">
        <v>-4.3229728260800799</v>
      </c>
      <c r="AF88" s="5">
        <v>-11.7377377814777</v>
      </c>
      <c r="AG88" s="5">
        <v>5.1527797180894197</v>
      </c>
      <c r="AH88" s="5">
        <v>-33.031484343575499</v>
      </c>
      <c r="AI88" s="5">
        <v>-2.96837204502935</v>
      </c>
      <c r="AJ88" s="5">
        <v>-15.443649138319699</v>
      </c>
      <c r="AK88" s="5">
        <v>-14.6814310490102</v>
      </c>
      <c r="AL88" s="5">
        <v>-5.8778988553131004</v>
      </c>
      <c r="AM88" s="5">
        <v>-4.0664440244500604</v>
      </c>
      <c r="AN88" s="5">
        <v>-2.75929853712096</v>
      </c>
      <c r="AO88" s="5">
        <v>-5.7069894694680299</v>
      </c>
      <c r="AP88" s="5">
        <f t="shared" si="12"/>
        <v>24.232827417564245</v>
      </c>
      <c r="AQ88" s="5">
        <f t="shared" si="13"/>
        <v>0.55768545109984502</v>
      </c>
      <c r="AR88" s="5">
        <f t="shared" si="14"/>
        <v>6.0462742240242662</v>
      </c>
      <c r="AS88" s="5">
        <f t="shared" si="15"/>
        <v>33.699889831525091</v>
      </c>
      <c r="AT88" s="5">
        <f t="shared" si="16"/>
        <v>7.7575005930358092</v>
      </c>
      <c r="AU88" s="5">
        <f t="shared" si="17"/>
        <v>85.226869898192831</v>
      </c>
      <c r="AV88" s="5">
        <f t="shared" si="18"/>
        <v>40.698208895471701</v>
      </c>
      <c r="AW88" s="5">
        <f t="shared" si="19"/>
        <v>15.46927628988178</v>
      </c>
      <c r="AX88" s="5">
        <f t="shared" si="20"/>
        <v>28.950063145044602</v>
      </c>
      <c r="AY88" s="5">
        <f t="shared" si="21"/>
        <v>7.0151549733805307</v>
      </c>
      <c r="AZ88" s="5">
        <f t="shared" si="22"/>
        <v>2.7743288447386569</v>
      </c>
      <c r="BA88" s="5">
        <f t="shared" si="22"/>
        <v>2.7743288447386569</v>
      </c>
      <c r="BB88" s="5">
        <f t="shared" si="23"/>
        <v>11.985290059293879</v>
      </c>
    </row>
    <row r="89" spans="1:54" x14ac:dyDescent="0.5">
      <c r="A89" t="s">
        <v>289</v>
      </c>
      <c r="B89" t="s">
        <v>290</v>
      </c>
      <c r="C89">
        <v>2017</v>
      </c>
      <c r="D89" t="s">
        <v>291</v>
      </c>
      <c r="E89" t="s">
        <v>12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1</v>
      </c>
      <c r="N89" s="24">
        <v>48441.859799716643</v>
      </c>
      <c r="O89" s="5">
        <v>10.788119590813499</v>
      </c>
      <c r="P89" s="6">
        <v>6.2349932031350761</v>
      </c>
      <c r="Q89" s="6">
        <v>6.4600611086859772E-2</v>
      </c>
      <c r="R89" s="6">
        <v>3.2771924876998924</v>
      </c>
      <c r="S89" s="5">
        <v>0</v>
      </c>
      <c r="T89" s="6">
        <v>6.4610878885718428</v>
      </c>
      <c r="U89" s="5">
        <v>84.054545911956609</v>
      </c>
      <c r="V89" s="5">
        <v>39.860125748468718</v>
      </c>
      <c r="W89" s="6">
        <v>4.473684999999989</v>
      </c>
      <c r="X89" s="5">
        <v>0.2638522427440671</v>
      </c>
      <c r="Y89" s="5">
        <v>0</v>
      </c>
      <c r="Z89" s="5">
        <v>7.3842596842084128E-3</v>
      </c>
      <c r="AA89" s="5">
        <v>0</v>
      </c>
      <c r="AB89" s="7">
        <v>2.6691279521495077</v>
      </c>
      <c r="AC89" s="5">
        <v>-2.7082747492996</v>
      </c>
      <c r="AD89" s="5">
        <v>0.41202335019805297</v>
      </c>
      <c r="AE89" s="5">
        <v>1.44832937598744</v>
      </c>
      <c r="AF89" s="5">
        <v>-15.738535735960699</v>
      </c>
      <c r="AG89" s="5">
        <v>-1.4487603066121399</v>
      </c>
      <c r="AH89" s="5">
        <v>6.96978482556072</v>
      </c>
      <c r="AI89" s="5">
        <v>1.7745967021936799</v>
      </c>
      <c r="AJ89" s="5">
        <v>-5.1950872843580198</v>
      </c>
      <c r="AK89" s="5">
        <v>-23.922672049492501</v>
      </c>
      <c r="AL89" s="5">
        <v>-1.2068160944740201</v>
      </c>
      <c r="AM89" s="5">
        <v>-3.9677078263348902</v>
      </c>
      <c r="AN89" s="5">
        <v>-0.27364470795045498</v>
      </c>
      <c r="AO89" s="5">
        <v>-3.3977546763763602</v>
      </c>
      <c r="AP89" s="5">
        <f t="shared" si="12"/>
        <v>8.9543384086395967</v>
      </c>
      <c r="AQ89" s="5">
        <f t="shared" si="13"/>
        <v>-0.35111437667510181</v>
      </c>
      <c r="AR89" s="5">
        <f t="shared" si="14"/>
        <v>1.8358716784716593</v>
      </c>
      <c r="AS89" s="5">
        <f t="shared" si="15"/>
        <v>15.760124578441811</v>
      </c>
      <c r="AT89" s="5">
        <f t="shared" si="16"/>
        <v>4.302313084495788</v>
      </c>
      <c r="AU89" s="5">
        <f t="shared" si="17"/>
        <v>77.095530742601397</v>
      </c>
      <c r="AV89" s="5">
        <f t="shared" si="18"/>
        <v>38.089528088246475</v>
      </c>
      <c r="AW89" s="5">
        <f t="shared" si="19"/>
        <v>9.6726559007805726</v>
      </c>
      <c r="AX89" s="5">
        <f t="shared" si="20"/>
        <v>24.189796958799064</v>
      </c>
      <c r="AY89" s="5">
        <f t="shared" si="21"/>
        <v>1.2115408288333751</v>
      </c>
      <c r="AZ89" s="5">
        <f t="shared" si="22"/>
        <v>0.27588220318371359</v>
      </c>
      <c r="BA89" s="5">
        <f t="shared" si="22"/>
        <v>0.27588220318371359</v>
      </c>
      <c r="BB89" s="5">
        <f t="shared" si="23"/>
        <v>6.0747844691155972</v>
      </c>
    </row>
    <row r="90" spans="1:54" x14ac:dyDescent="0.5">
      <c r="A90" t="s">
        <v>292</v>
      </c>
      <c r="B90" t="s">
        <v>293</v>
      </c>
      <c r="C90">
        <v>2017</v>
      </c>
      <c r="D90" t="s">
        <v>294</v>
      </c>
      <c r="E90" t="s">
        <v>10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0</v>
      </c>
      <c r="N90" s="24">
        <v>1861.4910293515106</v>
      </c>
      <c r="O90" s="5">
        <v>7.5291330742581897</v>
      </c>
      <c r="P90" s="5">
        <v>47.712868672888433</v>
      </c>
      <c r="Q90" s="5">
        <v>15.890004364906162</v>
      </c>
      <c r="R90" s="5">
        <v>44.72058392980648</v>
      </c>
      <c r="S90" s="5">
        <v>72.847313869211277</v>
      </c>
      <c r="T90" s="5">
        <v>66.519823233320238</v>
      </c>
      <c r="U90" s="5">
        <v>91.726537691655864</v>
      </c>
      <c r="V90" s="5">
        <v>44.264212627181081</v>
      </c>
      <c r="W90" s="5">
        <v>5</v>
      </c>
      <c r="X90" s="5">
        <v>25.593667546174153</v>
      </c>
      <c r="Y90" s="5">
        <v>66.155531215772186</v>
      </c>
      <c r="Z90" s="5">
        <v>26.761954266209599</v>
      </c>
      <c r="AA90" s="5">
        <v>8.6383601756954675</v>
      </c>
      <c r="AB90" s="7">
        <v>32.842665324621869</v>
      </c>
      <c r="AC90" s="5">
        <v>-22.715765505840299</v>
      </c>
      <c r="AD90" s="5">
        <v>9.7924791103566999</v>
      </c>
      <c r="AE90" s="5">
        <v>16.387972445888099</v>
      </c>
      <c r="AF90" s="5">
        <v>-1.41227217516227</v>
      </c>
      <c r="AG90" s="5">
        <v>37.030836571169701</v>
      </c>
      <c r="AH90" s="5">
        <v>-2.0304173611232299</v>
      </c>
      <c r="AI90" s="5">
        <v>-1.1913053284303701</v>
      </c>
      <c r="AJ90" s="5">
        <v>-26.4915510389927</v>
      </c>
      <c r="AK90" s="5">
        <v>-12.9614005748296</v>
      </c>
      <c r="AL90" s="5">
        <v>17.9975253022563</v>
      </c>
      <c r="AM90" s="5">
        <v>-14.181998865737</v>
      </c>
      <c r="AN90" s="5">
        <v>-12.4283310732143</v>
      </c>
      <c r="AO90" s="5">
        <v>0.72543810121052799</v>
      </c>
      <c r="AP90" s="5">
        <f t="shared" si="12"/>
        <v>70.44308765259737</v>
      </c>
      <c r="AQ90" s="5">
        <f t="shared" si="13"/>
        <v>6.1017939020133429</v>
      </c>
      <c r="AR90" s="5">
        <f t="shared" si="14"/>
        <v>28.346634911606873</v>
      </c>
      <c r="AS90" s="5">
        <f t="shared" si="15"/>
        <v>74.275899506075191</v>
      </c>
      <c r="AT90" s="5">
        <f t="shared" si="16"/>
        <v>19.040926861562074</v>
      </c>
      <c r="AU90" s="5">
        <f t="shared" si="17"/>
        <v>93.762761046182391</v>
      </c>
      <c r="AV90" s="5">
        <f t="shared" si="18"/>
        <v>45.453292468748685</v>
      </c>
      <c r="AW90" s="5">
        <f t="shared" si="19"/>
        <v>31.499534820788867</v>
      </c>
      <c r="AX90" s="5">
        <f t="shared" si="20"/>
        <v>38.555529686001442</v>
      </c>
      <c r="AY90" s="5">
        <f t="shared" si="21"/>
        <v>48.188076144059487</v>
      </c>
      <c r="AZ90" s="5">
        <f t="shared" si="22"/>
        <v>21.082434035173709</v>
      </c>
      <c r="BA90" s="5">
        <f t="shared" si="22"/>
        <v>21.082434035173709</v>
      </c>
      <c r="BB90" s="5">
        <f t="shared" si="23"/>
        <v>32.125450884015969</v>
      </c>
    </row>
    <row r="91" spans="1:54" x14ac:dyDescent="0.5">
      <c r="A91" t="s">
        <v>295</v>
      </c>
      <c r="B91" t="s">
        <v>296</v>
      </c>
      <c r="C91">
        <v>2017</v>
      </c>
      <c r="D91" t="s">
        <v>297</v>
      </c>
      <c r="E91" t="s">
        <v>5</v>
      </c>
      <c r="F91" s="4">
        <v>1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24">
        <v>3974.0584850011664</v>
      </c>
      <c r="O91" s="5">
        <v>8.2875431399136783</v>
      </c>
      <c r="P91" s="5">
        <v>65.106912690066494</v>
      </c>
      <c r="Q91" s="5">
        <v>5.2378873854209473E-2</v>
      </c>
      <c r="R91" s="5">
        <v>7.0426770141003345</v>
      </c>
      <c r="S91" s="5">
        <v>61.077039933845434</v>
      </c>
      <c r="T91" s="5">
        <v>59.471363639953637</v>
      </c>
      <c r="U91" s="5">
        <v>95.0220150109092</v>
      </c>
      <c r="V91" s="5">
        <v>42.484139890178781</v>
      </c>
      <c r="W91" s="5">
        <v>5</v>
      </c>
      <c r="X91" s="5">
        <v>36.939313984168862</v>
      </c>
      <c r="Y91" s="5">
        <v>34.392113910186204</v>
      </c>
      <c r="Z91" s="5">
        <v>30.423727657441795</v>
      </c>
      <c r="AA91" s="5">
        <v>18.448023426061482</v>
      </c>
      <c r="AB91" s="7">
        <v>23.337364153918877</v>
      </c>
      <c r="AC91" s="5">
        <v>11.5843258502266</v>
      </c>
      <c r="AD91" s="5">
        <v>-3.07630573488359</v>
      </c>
      <c r="AE91" s="5">
        <v>-10.208964653191799</v>
      </c>
      <c r="AF91" s="5">
        <v>0.49970021890148097</v>
      </c>
      <c r="AG91" s="5">
        <v>36.865132458518602</v>
      </c>
      <c r="AH91" s="5">
        <v>3.6389134779767698</v>
      </c>
      <c r="AI91" s="5">
        <v>-1.22628361018146</v>
      </c>
      <c r="AJ91" s="5">
        <v>-19.792642651792899</v>
      </c>
      <c r="AK91" s="5">
        <v>2.0317642807442402</v>
      </c>
      <c r="AL91" s="5">
        <v>6.7504057028995303</v>
      </c>
      <c r="AM91" s="5">
        <v>3.30177046841332</v>
      </c>
      <c r="AN91" s="5">
        <v>7.3456742359551503</v>
      </c>
      <c r="AO91" s="5">
        <v>0.117128672158142</v>
      </c>
      <c r="AP91" s="5">
        <f t="shared" si="12"/>
        <v>53.584349076017681</v>
      </c>
      <c r="AQ91" s="5">
        <f t="shared" si="13"/>
        <v>3.1336213309612706</v>
      </c>
      <c r="AR91" s="5">
        <f t="shared" si="14"/>
        <v>17.278813850217002</v>
      </c>
      <c r="AS91" s="5">
        <f t="shared" si="15"/>
        <v>60.628883561000414</v>
      </c>
      <c r="AT91" s="5">
        <f t="shared" si="16"/>
        <v>14.02280737407677</v>
      </c>
      <c r="AU91" s="5">
        <f t="shared" si="17"/>
        <v>91.389985073506622</v>
      </c>
      <c r="AV91" s="5">
        <f t="shared" si="18"/>
        <v>43.711894191874549</v>
      </c>
      <c r="AW91" s="5">
        <f t="shared" si="19"/>
        <v>24.812624113568127</v>
      </c>
      <c r="AX91" s="5">
        <f t="shared" si="20"/>
        <v>34.919672201587638</v>
      </c>
      <c r="AY91" s="5">
        <f t="shared" si="21"/>
        <v>27.69799145693997</v>
      </c>
      <c r="AZ91" s="5">
        <f t="shared" si="22"/>
        <v>11.129094336357143</v>
      </c>
      <c r="BA91" s="5">
        <f t="shared" si="22"/>
        <v>11.129094336357143</v>
      </c>
      <c r="BB91" s="5">
        <f t="shared" si="23"/>
        <v>23.248668871312645</v>
      </c>
    </row>
    <row r="92" spans="1:54" x14ac:dyDescent="0.5">
      <c r="A92" t="s">
        <v>298</v>
      </c>
      <c r="B92" t="s">
        <v>299</v>
      </c>
      <c r="C92">
        <v>2017</v>
      </c>
      <c r="D92" t="s">
        <v>300</v>
      </c>
      <c r="E92" t="s">
        <v>8</v>
      </c>
      <c r="F92" s="4">
        <v>0</v>
      </c>
      <c r="G92" s="4">
        <v>0</v>
      </c>
      <c r="H92" s="4">
        <v>0</v>
      </c>
      <c r="I92" s="4">
        <v>1</v>
      </c>
      <c r="J92" s="4">
        <v>1</v>
      </c>
      <c r="K92" s="4">
        <v>0</v>
      </c>
      <c r="L92" s="4">
        <v>0</v>
      </c>
      <c r="M92" s="4">
        <v>0</v>
      </c>
      <c r="N92" s="24">
        <v>6733.9134736376973</v>
      </c>
      <c r="O92" s="5">
        <v>8.8149117504608174</v>
      </c>
      <c r="P92" s="5">
        <v>7.860512200841697</v>
      </c>
      <c r="Q92" s="5">
        <v>0.91313836752509303</v>
      </c>
      <c r="R92" s="5">
        <v>22.139899446805885</v>
      </c>
      <c r="S92" s="5">
        <v>47.597737706524448</v>
      </c>
      <c r="T92" s="5">
        <v>21.145374578891825</v>
      </c>
      <c r="U92" s="5">
        <v>98.606726629901829</v>
      </c>
      <c r="V92" s="5">
        <v>48.114981086855011</v>
      </c>
      <c r="W92" s="5">
        <v>85</v>
      </c>
      <c r="X92" s="5">
        <v>35.092348284960416</v>
      </c>
      <c r="Y92" s="5">
        <v>2.738225629791895</v>
      </c>
      <c r="Z92" s="5">
        <v>81.816150927982349</v>
      </c>
      <c r="AA92" s="5">
        <v>5.5636896046852087</v>
      </c>
      <c r="AB92" s="7">
        <v>21.024237534005849</v>
      </c>
      <c r="AC92" s="5">
        <v>-33.278800656524197</v>
      </c>
      <c r="AD92" s="5">
        <v>-0.91448745072775395</v>
      </c>
      <c r="AE92" s="5">
        <v>10.3919666512297</v>
      </c>
      <c r="AF92" s="5">
        <v>-2.3322178431780398</v>
      </c>
      <c r="AG92" s="5">
        <v>2.5889309239993898</v>
      </c>
      <c r="AH92" s="5">
        <v>9.3038136269577993</v>
      </c>
      <c r="AI92" s="5">
        <v>5.5899092794454601</v>
      </c>
      <c r="AJ92" s="5">
        <v>64.232505223188198</v>
      </c>
      <c r="AK92" s="5">
        <v>2.5849820976238198</v>
      </c>
      <c r="AL92" s="5">
        <v>-14.3145015394196</v>
      </c>
      <c r="AM92" s="5">
        <v>62.354035624689303</v>
      </c>
      <c r="AN92" s="5">
        <v>-1.2002227393504901</v>
      </c>
      <c r="AO92" s="5">
        <v>2.85720709711544</v>
      </c>
      <c r="AP92" s="5">
        <f t="shared" si="12"/>
        <v>41.024379308717315</v>
      </c>
      <c r="AQ92" s="5">
        <f t="shared" si="13"/>
        <v>1.8143088662096925</v>
      </c>
      <c r="AR92" s="5">
        <f t="shared" si="14"/>
        <v>11.703539164369793</v>
      </c>
      <c r="AS92" s="5">
        <f t="shared" si="15"/>
        <v>49.829787578595798</v>
      </c>
      <c r="AT92" s="5">
        <f t="shared" si="16"/>
        <v>11.180841335174698</v>
      </c>
      <c r="AU92" s="5">
        <f t="shared" si="17"/>
        <v>89.284660389762536</v>
      </c>
      <c r="AV92" s="5">
        <f t="shared" si="18"/>
        <v>42.508910792831557</v>
      </c>
      <c r="AW92" s="5">
        <f t="shared" si="19"/>
        <v>20.731601254489505</v>
      </c>
      <c r="AX92" s="5">
        <f t="shared" si="20"/>
        <v>32.482603051572468</v>
      </c>
      <c r="AY92" s="5">
        <f t="shared" si="21"/>
        <v>16.971214416407726</v>
      </c>
      <c r="AZ92" s="5">
        <f t="shared" si="22"/>
        <v>6.726957051158525</v>
      </c>
      <c r="BA92" s="5">
        <f t="shared" si="22"/>
        <v>6.726957051158525</v>
      </c>
      <c r="BB92" s="5">
        <f t="shared" si="23"/>
        <v>18.118973044903711</v>
      </c>
    </row>
    <row r="93" spans="1:54" x14ac:dyDescent="0.5">
      <c r="A93" t="s">
        <v>301</v>
      </c>
      <c r="B93" t="s">
        <v>302</v>
      </c>
      <c r="C93">
        <v>2017</v>
      </c>
      <c r="D93" t="s">
        <v>303</v>
      </c>
      <c r="E93" t="s">
        <v>8</v>
      </c>
      <c r="F93" s="4">
        <v>0</v>
      </c>
      <c r="G93" s="4">
        <v>0</v>
      </c>
      <c r="H93" s="4">
        <v>0</v>
      </c>
      <c r="I93" s="4">
        <v>1</v>
      </c>
      <c r="J93" s="4">
        <v>1</v>
      </c>
      <c r="K93" s="4">
        <v>0</v>
      </c>
      <c r="L93" s="4">
        <v>0</v>
      </c>
      <c r="M93" s="4">
        <v>0</v>
      </c>
      <c r="N93" s="24">
        <v>5695.6791425060865</v>
      </c>
      <c r="O93" s="5">
        <v>8.6474631211867461</v>
      </c>
      <c r="P93" s="5">
        <v>90.650983391594821</v>
      </c>
      <c r="Q93" s="5">
        <v>25.628982976865998</v>
      </c>
      <c r="R93" s="5">
        <v>68.135924496591599</v>
      </c>
      <c r="S93" s="5">
        <v>65.107640203428858</v>
      </c>
      <c r="T93" s="5">
        <v>32.599118267206521</v>
      </c>
      <c r="U93" s="5">
        <v>98.275513102080851</v>
      </c>
      <c r="V93" s="5">
        <v>39.386008886507142</v>
      </c>
      <c r="W93" s="5">
        <v>20</v>
      </c>
      <c r="X93" s="5">
        <v>10.554089709762533</v>
      </c>
      <c r="Y93" s="5">
        <v>19.605695509309967</v>
      </c>
      <c r="Z93" s="5">
        <v>85.833908422155005</v>
      </c>
      <c r="AA93" s="5">
        <v>19.619326500732072</v>
      </c>
      <c r="AB93" s="7">
        <v>38.270176425725829</v>
      </c>
      <c r="AC93" s="5">
        <v>45.738317689119199</v>
      </c>
      <c r="AD93" s="5">
        <v>23.454438908313001</v>
      </c>
      <c r="AE93" s="5">
        <v>54.869960866601801</v>
      </c>
      <c r="AF93" s="5">
        <v>11.8520608822118</v>
      </c>
      <c r="AG93" s="5">
        <v>12.853660201739499</v>
      </c>
      <c r="AH93" s="5">
        <v>8.2923827581691398</v>
      </c>
      <c r="AI93" s="5">
        <v>-3.4943013815778698</v>
      </c>
      <c r="AJ93" s="5">
        <v>-1.9555301842600901</v>
      </c>
      <c r="AK93" s="5">
        <v>-22.6859545986505</v>
      </c>
      <c r="AL93" s="5">
        <v>-0.33500665134212299</v>
      </c>
      <c r="AM93" s="5">
        <v>64.1875584648744</v>
      </c>
      <c r="AN93" s="5">
        <v>11.7027330311348</v>
      </c>
      <c r="AO93" s="5">
        <v>18.642097608306599</v>
      </c>
      <c r="AP93" s="5">
        <f t="shared" si="12"/>
        <v>44.972161353292584</v>
      </c>
      <c r="AQ93" s="5">
        <f t="shared" si="13"/>
        <v>2.1814320572117181</v>
      </c>
      <c r="AR93" s="5">
        <f t="shared" si="14"/>
        <v>13.295301927322003</v>
      </c>
      <c r="AS93" s="5">
        <f t="shared" si="15"/>
        <v>53.31035780027657</v>
      </c>
      <c r="AT93" s="5">
        <f t="shared" si="16"/>
        <v>12.029026113306639</v>
      </c>
      <c r="AU93" s="5">
        <f t="shared" si="17"/>
        <v>89.99812871573036</v>
      </c>
      <c r="AV93" s="5">
        <f t="shared" si="18"/>
        <v>42.890071261378914</v>
      </c>
      <c r="AW93" s="5">
        <f t="shared" si="19"/>
        <v>21.974588311550598</v>
      </c>
      <c r="AX93" s="5">
        <f t="shared" si="20"/>
        <v>33.247505263078317</v>
      </c>
      <c r="AY93" s="5">
        <f t="shared" si="21"/>
        <v>19.993807971165072</v>
      </c>
      <c r="AZ93" s="5">
        <f t="shared" si="22"/>
        <v>7.936787236104248</v>
      </c>
      <c r="BA93" s="5">
        <f t="shared" si="22"/>
        <v>7.936787236104248</v>
      </c>
      <c r="BB93" s="5">
        <f t="shared" si="23"/>
        <v>19.651652436612824</v>
      </c>
    </row>
    <row r="94" spans="1:54" x14ac:dyDescent="0.5">
      <c r="A94" t="s">
        <v>304</v>
      </c>
      <c r="B94" t="s">
        <v>305</v>
      </c>
      <c r="C94">
        <v>2017</v>
      </c>
      <c r="D94" t="s">
        <v>306</v>
      </c>
      <c r="E94" t="s">
        <v>12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1</v>
      </c>
      <c r="N94" s="24">
        <v>69974.113094121902</v>
      </c>
      <c r="O94" s="5">
        <v>11.155880639692711</v>
      </c>
      <c r="P94" s="5">
        <v>5.3863154986553212</v>
      </c>
      <c r="Q94" s="6">
        <v>6.4600611086859772E-2</v>
      </c>
      <c r="R94" s="5">
        <v>3.2771924876998924</v>
      </c>
      <c r="S94" s="5">
        <v>13.004647240671177</v>
      </c>
      <c r="T94" s="6">
        <v>6.4610878885718428</v>
      </c>
      <c r="U94" s="5">
        <v>53.792868250778092</v>
      </c>
      <c r="V94" s="5">
        <v>37.00096123607679</v>
      </c>
      <c r="W94" s="5">
        <v>0</v>
      </c>
      <c r="X94" s="5">
        <v>16.886543535620049</v>
      </c>
      <c r="Y94" s="5">
        <v>0.547645125958379</v>
      </c>
      <c r="Z94" s="5">
        <v>1.1415120287623277</v>
      </c>
      <c r="AA94" s="5">
        <v>3.0746705710102447</v>
      </c>
      <c r="AB94" s="7">
        <v>4.8257248778751816</v>
      </c>
      <c r="AC94" s="5">
        <v>-0.81303232667895697</v>
      </c>
      <c r="AD94" s="5">
        <v>0.569115873775635</v>
      </c>
      <c r="AE94" s="5">
        <v>2.1690526123474201</v>
      </c>
      <c r="AF94" s="5">
        <v>1.10205759084982</v>
      </c>
      <c r="AG94" s="5">
        <v>-0.16149180614973599</v>
      </c>
      <c r="AH94" s="5">
        <v>-20.146399882586898</v>
      </c>
      <c r="AI94" s="5">
        <v>-0.27463559415580402</v>
      </c>
      <c r="AJ94" s="5">
        <v>-8.2505889459809403</v>
      </c>
      <c r="AK94" s="5">
        <v>-5.9001234568210199</v>
      </c>
      <c r="AL94" s="5">
        <v>9.6885326420453693E-2</v>
      </c>
      <c r="AM94" s="5">
        <v>-1.6058658847821701</v>
      </c>
      <c r="AN94" s="5">
        <v>3.16935819283017</v>
      </c>
      <c r="AO94" s="5">
        <v>3.5764988580016401E-2</v>
      </c>
      <c r="AP94" s="5">
        <f t="shared" si="12"/>
        <v>6.2292879711372242</v>
      </c>
      <c r="AQ94" s="5">
        <f t="shared" si="13"/>
        <v>-0.50759906468732252</v>
      </c>
      <c r="AR94" s="5">
        <f t="shared" si="14"/>
        <v>1.1178758820563321</v>
      </c>
      <c r="AS94" s="5">
        <f t="shared" si="15"/>
        <v>11.936152917408762</v>
      </c>
      <c r="AT94" s="5">
        <f t="shared" si="16"/>
        <v>3.5150662183516577</v>
      </c>
      <c r="AU94" s="5">
        <f t="shared" si="17"/>
        <v>73.972951371578091</v>
      </c>
      <c r="AV94" s="5">
        <f t="shared" si="18"/>
        <v>37.283614179595659</v>
      </c>
      <c r="AW94" s="5">
        <f t="shared" si="19"/>
        <v>8.2652891532522599</v>
      </c>
      <c r="AX94" s="5">
        <f t="shared" si="20"/>
        <v>22.805243113360625</v>
      </c>
      <c r="AY94" s="5">
        <f t="shared" si="21"/>
        <v>0.45995019941731319</v>
      </c>
      <c r="AZ94" s="5">
        <f t="shared" si="22"/>
        <v>-9.5872790154824084E-2</v>
      </c>
      <c r="BA94" s="5">
        <f t="shared" si="22"/>
        <v>-9.5872790154824084E-2</v>
      </c>
      <c r="BB94" s="5">
        <f t="shared" si="23"/>
        <v>4.8070977376858703</v>
      </c>
    </row>
    <row r="95" spans="1:54" x14ac:dyDescent="0.5">
      <c r="A95" t="s">
        <v>307</v>
      </c>
      <c r="B95" t="s">
        <v>308</v>
      </c>
      <c r="C95">
        <v>2017</v>
      </c>
      <c r="D95" t="s">
        <v>309</v>
      </c>
      <c r="E95" t="s">
        <v>12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</v>
      </c>
      <c r="N95" s="24">
        <v>84046.136016161036</v>
      </c>
      <c r="O95" s="5">
        <v>11.339121165336939</v>
      </c>
      <c r="P95" s="6">
        <v>6.2349932031350761</v>
      </c>
      <c r="Q95" s="6">
        <v>6.4600611086859772E-2</v>
      </c>
      <c r="R95" s="6">
        <v>3.2771924876998924</v>
      </c>
      <c r="S95" s="6">
        <v>13.835231606366916</v>
      </c>
      <c r="T95" s="6">
        <v>6.4610878885718428</v>
      </c>
      <c r="U95" s="6">
        <v>75.323824130327381</v>
      </c>
      <c r="V95" s="6">
        <v>38.49257528239923</v>
      </c>
      <c r="W95" s="6">
        <v>4.473684999999989</v>
      </c>
      <c r="X95" s="6">
        <v>16.411609498680736</v>
      </c>
      <c r="Y95" s="6">
        <v>0.70646221248630892</v>
      </c>
      <c r="Z95" s="5">
        <v>0</v>
      </c>
      <c r="AA95" s="6">
        <v>0.13367496339678553</v>
      </c>
      <c r="AB95" s="7">
        <v>4.9643525162787414</v>
      </c>
      <c r="AC95" s="5">
        <v>1.0902673015503599</v>
      </c>
      <c r="AD95" s="5">
        <v>0.63119882736815103</v>
      </c>
      <c r="AE95" s="5">
        <v>2.4514304295799301</v>
      </c>
      <c r="AF95" s="5">
        <v>3.5223648880779699</v>
      </c>
      <c r="AG95" s="5">
        <v>0.40100780333157399</v>
      </c>
      <c r="AH95" s="5">
        <v>3.01102574515191</v>
      </c>
      <c r="AI95" s="5">
        <v>1.6074147115856501</v>
      </c>
      <c r="AJ95" s="5">
        <v>-3.1552971469897999</v>
      </c>
      <c r="AK95" s="5">
        <v>-5.72222984482831</v>
      </c>
      <c r="AL95" s="5">
        <v>0.52536922532729802</v>
      </c>
      <c r="AM95" s="5">
        <v>-2.2580808084171</v>
      </c>
      <c r="AN95" s="5">
        <v>0.36940030903517201</v>
      </c>
      <c r="AO95" s="5">
        <v>0.70437657253939101</v>
      </c>
      <c r="AP95" s="5">
        <f t="shared" si="12"/>
        <v>5.1445786554862085</v>
      </c>
      <c r="AQ95" s="5">
        <f t="shared" si="13"/>
        <v>-0.57091913675335881</v>
      </c>
      <c r="AR95" s="5">
        <f t="shared" si="14"/>
        <v>0.82984514845370261</v>
      </c>
      <c r="AS95" s="5">
        <f t="shared" si="15"/>
        <v>10.324859860746118</v>
      </c>
      <c r="AT95" s="5">
        <f t="shared" si="16"/>
        <v>3.1656435474385356</v>
      </c>
      <c r="AU95" s="5">
        <f t="shared" si="17"/>
        <v>72.317119684551869</v>
      </c>
      <c r="AV95" s="5">
        <f t="shared" si="18"/>
        <v>36.884483273002253</v>
      </c>
      <c r="AW95" s="5">
        <f t="shared" si="19"/>
        <v>7.6281828426347236</v>
      </c>
      <c r="AX95" s="5">
        <f t="shared" si="20"/>
        <v>22.135325050519679</v>
      </c>
      <c r="AY95" s="5">
        <f t="shared" si="21"/>
        <v>0.18584423134849648</v>
      </c>
      <c r="AZ95" s="5">
        <f t="shared" si="22"/>
        <v>-0.23877378890933143</v>
      </c>
      <c r="BA95" s="5">
        <f t="shared" si="22"/>
        <v>-0.23877378890933143</v>
      </c>
      <c r="BB95" s="5">
        <f t="shared" si="23"/>
        <v>4.2580875629460397</v>
      </c>
    </row>
    <row r="96" spans="1:54" x14ac:dyDescent="0.5">
      <c r="A96" t="s">
        <v>310</v>
      </c>
      <c r="B96" t="s">
        <v>311</v>
      </c>
      <c r="C96">
        <v>2017</v>
      </c>
      <c r="D96" t="s">
        <v>312</v>
      </c>
      <c r="E96" t="s">
        <v>8</v>
      </c>
      <c r="F96" s="4">
        <v>0</v>
      </c>
      <c r="G96" s="4">
        <v>0</v>
      </c>
      <c r="H96" s="4">
        <v>0</v>
      </c>
      <c r="I96" s="4">
        <v>1</v>
      </c>
      <c r="J96" s="4">
        <v>1</v>
      </c>
      <c r="K96" s="4">
        <v>0</v>
      </c>
      <c r="L96" s="4">
        <v>0</v>
      </c>
      <c r="M96" s="4">
        <v>0</v>
      </c>
      <c r="N96" s="24">
        <v>33677.461945163173</v>
      </c>
      <c r="O96" s="5">
        <v>10.424584107594004</v>
      </c>
      <c r="P96" s="5">
        <v>10.230431555382324</v>
      </c>
      <c r="Q96" s="5">
        <v>1.7773897861195849</v>
      </c>
      <c r="R96" s="5">
        <v>12.437126799330471</v>
      </c>
      <c r="S96" s="5">
        <v>13.004647240671177</v>
      </c>
      <c r="T96" s="6">
        <v>31.130690583663721</v>
      </c>
      <c r="U96" s="5">
        <v>83.906449288997436</v>
      </c>
      <c r="V96" s="5">
        <v>35.967397624432749</v>
      </c>
      <c r="W96" s="5">
        <v>20</v>
      </c>
      <c r="X96" s="5">
        <v>41.952506596306065</v>
      </c>
      <c r="Y96" s="5">
        <v>1.4238773274917853</v>
      </c>
      <c r="Z96" s="5">
        <v>5.081584730467716</v>
      </c>
      <c r="AA96" s="5">
        <v>0</v>
      </c>
      <c r="AB96" s="7">
        <v>10.875964510313665</v>
      </c>
      <c r="AC96" s="5">
        <v>-2.3320058900176801</v>
      </c>
      <c r="AD96" s="5">
        <v>1.9250857528872001</v>
      </c>
      <c r="AE96" s="5">
        <v>9.6509639418171993</v>
      </c>
      <c r="AF96" s="5">
        <v>-7.4443796991789597</v>
      </c>
      <c r="AG96" s="5">
        <v>21.74074153438</v>
      </c>
      <c r="AH96" s="5">
        <v>3.9636835744982899</v>
      </c>
      <c r="AI96" s="5">
        <v>-2.93242017229344</v>
      </c>
      <c r="AJ96" s="5">
        <v>8.7330425851114697</v>
      </c>
      <c r="AK96" s="5">
        <v>16.321379053690301</v>
      </c>
      <c r="AL96" s="5">
        <v>-0.91833748992949005</v>
      </c>
      <c r="AM96" s="5">
        <v>-0.50720794692807003</v>
      </c>
      <c r="AN96" s="5">
        <v>-0.79835231853122801</v>
      </c>
      <c r="AO96" s="5">
        <v>3.2840897072029098</v>
      </c>
      <c r="AP96" s="5">
        <f t="shared" si="12"/>
        <v>12.511018311754462</v>
      </c>
      <c r="AQ96" s="5">
        <f t="shared" si="13"/>
        <v>-0.14801987688010765</v>
      </c>
      <c r="AR96" s="5">
        <f t="shared" si="14"/>
        <v>2.7754407896570652</v>
      </c>
      <c r="AS96" s="5">
        <f t="shared" si="15"/>
        <v>20.380476901197195</v>
      </c>
      <c r="AT96" s="5">
        <f t="shared" si="16"/>
        <v>5.2066628654183509</v>
      </c>
      <c r="AU96" s="5">
        <f t="shared" si="17"/>
        <v>79.912556470657151</v>
      </c>
      <c r="AV96" s="5">
        <f t="shared" si="18"/>
        <v>38.892249380535802</v>
      </c>
      <c r="AW96" s="5">
        <f t="shared" si="19"/>
        <v>11.245805629273056</v>
      </c>
      <c r="AX96" s="5">
        <f t="shared" si="20"/>
        <v>25.610292145896551</v>
      </c>
      <c r="AY96" s="5">
        <f t="shared" si="21"/>
        <v>2.3214403571325319</v>
      </c>
      <c r="AZ96" s="5">
        <f t="shared" si="22"/>
        <v>0.7906987556452485</v>
      </c>
      <c r="BA96" s="5">
        <f t="shared" si="22"/>
        <v>0.7906987556452485</v>
      </c>
      <c r="BB96" s="5">
        <f t="shared" si="23"/>
        <v>7.5751913952448895</v>
      </c>
    </row>
    <row r="97" spans="1:54" x14ac:dyDescent="0.5">
      <c r="A97" t="s">
        <v>313</v>
      </c>
      <c r="B97" t="s">
        <v>314</v>
      </c>
      <c r="C97">
        <v>2017</v>
      </c>
      <c r="D97" t="s">
        <v>315</v>
      </c>
      <c r="E97" t="s">
        <v>12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1</v>
      </c>
      <c r="N97" s="24">
        <v>34362.667967092166</v>
      </c>
      <c r="O97" s="5">
        <v>10.444726020554452</v>
      </c>
      <c r="P97" s="5">
        <v>12.896361726582384</v>
      </c>
      <c r="Q97" s="5">
        <v>0</v>
      </c>
      <c r="R97" s="5">
        <v>1.5598791393743028</v>
      </c>
      <c r="S97" s="5">
        <v>10.905278762143009</v>
      </c>
      <c r="T97" s="5">
        <v>5.2863436447229795</v>
      </c>
      <c r="U97" s="5">
        <v>86.014187848582807</v>
      </c>
      <c r="V97" s="5">
        <v>36.77254738394808</v>
      </c>
      <c r="W97" s="5">
        <v>0</v>
      </c>
      <c r="X97" s="5">
        <v>24.274406332453836</v>
      </c>
      <c r="Y97" s="5">
        <v>1.8619934282584885</v>
      </c>
      <c r="Z97" s="5">
        <v>1.8775591440869317</v>
      </c>
      <c r="AA97" s="5">
        <v>0</v>
      </c>
      <c r="AB97" s="7">
        <v>4.911529641355127</v>
      </c>
      <c r="AC97" s="5">
        <v>0.55951743336146198</v>
      </c>
      <c r="AD97" s="5">
        <v>0.15778485864383501</v>
      </c>
      <c r="AE97" s="5">
        <v>-1.1701358934803401</v>
      </c>
      <c r="AF97" s="5">
        <v>-9.2570257996646497</v>
      </c>
      <c r="AG97" s="5">
        <v>-4.0139497371822204</v>
      </c>
      <c r="AH97" s="5">
        <v>6.2114648575436497</v>
      </c>
      <c r="AI97" s="5">
        <v>-2.0881039771315901</v>
      </c>
      <c r="AJ97" s="5">
        <v>-11.1753135947251</v>
      </c>
      <c r="AK97" s="5">
        <v>-1.2791141305770399</v>
      </c>
      <c r="AL97" s="5">
        <v>-0.40489563655350602</v>
      </c>
      <c r="AM97" s="5">
        <v>-3.60901998759888</v>
      </c>
      <c r="AN97" s="5">
        <v>-0.76521359113501797</v>
      </c>
      <c r="AO97" s="5">
        <v>-2.5961551903482798</v>
      </c>
      <c r="AP97" s="5">
        <f t="shared" si="12"/>
        <v>12.288645419395049</v>
      </c>
      <c r="AQ97" s="5">
        <f t="shared" si="13"/>
        <v>-0.16076490275067268</v>
      </c>
      <c r="AR97" s="5">
        <f t="shared" si="14"/>
        <v>2.7163305187284092</v>
      </c>
      <c r="AS97" s="5">
        <f t="shared" si="15"/>
        <v>20.10177585666225</v>
      </c>
      <c r="AT97" s="5">
        <f t="shared" si="16"/>
        <v>5.1529894762512418</v>
      </c>
      <c r="AU97" s="5">
        <f t="shared" si="17"/>
        <v>79.76353572090413</v>
      </c>
      <c r="AV97" s="5">
        <f t="shared" si="18"/>
        <v>38.847622734699506</v>
      </c>
      <c r="AW97" s="5">
        <f t="shared" si="19"/>
        <v>11.153650905702079</v>
      </c>
      <c r="AX97" s="5">
        <f t="shared" si="20"/>
        <v>25.530257129383976</v>
      </c>
      <c r="AY97" s="5">
        <f t="shared" si="21"/>
        <v>2.2478450238875944</v>
      </c>
      <c r="AZ97" s="5">
        <f t="shared" si="22"/>
        <v>0.7574665609101825</v>
      </c>
      <c r="BA97" s="5">
        <f t="shared" si="22"/>
        <v>0.7574665609101825</v>
      </c>
      <c r="BB97" s="5">
        <f t="shared" si="23"/>
        <v>7.4850002712009953</v>
      </c>
    </row>
    <row r="98" spans="1:54" x14ac:dyDescent="0.5">
      <c r="A98" t="s">
        <v>316</v>
      </c>
      <c r="B98" t="s">
        <v>317</v>
      </c>
      <c r="C98">
        <v>2017</v>
      </c>
      <c r="D98" t="s">
        <v>318</v>
      </c>
      <c r="E98" t="s">
        <v>7</v>
      </c>
      <c r="F98" s="4">
        <v>0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24">
        <v>4790.0391065262711</v>
      </c>
      <c r="O98" s="5">
        <v>8.4742938545733608</v>
      </c>
      <c r="P98" s="5">
        <v>21.934583778356767</v>
      </c>
      <c r="Q98" s="5">
        <v>0</v>
      </c>
      <c r="R98" s="5">
        <v>15.514912871981707</v>
      </c>
      <c r="S98" s="5">
        <v>47.915209616009648</v>
      </c>
      <c r="T98" s="5">
        <v>13.215858586656365</v>
      </c>
      <c r="U98" s="5">
        <v>85.629482483055099</v>
      </c>
      <c r="V98" s="5">
        <v>40.846157162338628</v>
      </c>
      <c r="W98" s="5">
        <v>5</v>
      </c>
      <c r="X98" s="5">
        <v>52.770448548812666</v>
      </c>
      <c r="Y98" s="5">
        <v>9.7480832420591472</v>
      </c>
      <c r="Z98" s="5">
        <v>21.708503918030182</v>
      </c>
      <c r="AA98" s="5">
        <v>9.0775988286969351</v>
      </c>
      <c r="AB98" s="7">
        <v>16.37626436630763</v>
      </c>
      <c r="AC98" s="5">
        <v>-27.2866132481157</v>
      </c>
      <c r="AD98" s="5">
        <v>-2.62100890864075</v>
      </c>
      <c r="AE98" s="5">
        <v>0.349384295087663</v>
      </c>
      <c r="AF98" s="5">
        <v>-9.0391913571333706</v>
      </c>
      <c r="AG98" s="5">
        <v>-7.9224453082085304</v>
      </c>
      <c r="AH98" s="5">
        <v>-5.0777966102943397</v>
      </c>
      <c r="AI98" s="5">
        <v>-2.4448751784911602</v>
      </c>
      <c r="AJ98" s="5">
        <v>-18.3458959115829</v>
      </c>
      <c r="AK98" s="5">
        <v>18.7025712940343</v>
      </c>
      <c r="AL98" s="5">
        <v>-13.8387412523766</v>
      </c>
      <c r="AM98" s="5">
        <v>-2.5717119950721798</v>
      </c>
      <c r="AN98" s="5">
        <v>-0.32325747202173499</v>
      </c>
      <c r="AO98" s="5">
        <v>-4.9937714839299998</v>
      </c>
      <c r="AP98" s="5">
        <f t="shared" si="12"/>
        <v>49.113745980576802</v>
      </c>
      <c r="AQ98" s="5">
        <f t="shared" si="13"/>
        <v>2.609688486462761</v>
      </c>
      <c r="AR98" s="5">
        <f t="shared" si="14"/>
        <v>15.113193124499002</v>
      </c>
      <c r="AS98" s="5">
        <f t="shared" si="15"/>
        <v>56.871560266956052</v>
      </c>
      <c r="AT98" s="5">
        <f t="shared" si="16"/>
        <v>12.958589347105297</v>
      </c>
      <c r="AU98" s="5">
        <f t="shared" si="17"/>
        <v>90.691195690256379</v>
      </c>
      <c r="AV98" s="5">
        <f t="shared" si="18"/>
        <v>43.285060629425885</v>
      </c>
      <c r="AW98" s="5">
        <f t="shared" si="19"/>
        <v>23.311922679724351</v>
      </c>
      <c r="AX98" s="5">
        <f t="shared" si="20"/>
        <v>34.047381922813621</v>
      </c>
      <c r="AY98" s="5">
        <f t="shared" si="21"/>
        <v>23.497377052898905</v>
      </c>
      <c r="AZ98" s="5">
        <f t="shared" si="22"/>
        <v>9.3653596636575518</v>
      </c>
      <c r="BA98" s="5">
        <f t="shared" si="22"/>
        <v>9.3653596636575518</v>
      </c>
      <c r="BB98" s="5">
        <f t="shared" si="23"/>
        <v>21.33077600280674</v>
      </c>
    </row>
    <row r="99" spans="1:54" x14ac:dyDescent="0.5">
      <c r="A99" t="s">
        <v>319</v>
      </c>
      <c r="B99" t="s">
        <v>320</v>
      </c>
      <c r="C99">
        <v>2017</v>
      </c>
      <c r="D99" t="s">
        <v>321</v>
      </c>
      <c r="E99" t="s">
        <v>5</v>
      </c>
      <c r="F99" s="4">
        <v>1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24">
        <v>47623.270930596445</v>
      </c>
      <c r="O99" s="5">
        <v>10.771076805850692</v>
      </c>
      <c r="P99" s="5">
        <v>3.4155846156607907</v>
      </c>
      <c r="Q99" s="6">
        <v>2.7195460497599413</v>
      </c>
      <c r="R99" s="5">
        <v>17.916267755000916</v>
      </c>
      <c r="S99" s="5">
        <v>6.0635931436315911</v>
      </c>
      <c r="T99" s="5">
        <v>10.132158039709447</v>
      </c>
      <c r="U99" s="5">
        <v>92.009238117137613</v>
      </c>
      <c r="V99" s="5">
        <v>36.784977536530775</v>
      </c>
      <c r="W99" s="5">
        <v>0</v>
      </c>
      <c r="X99" s="5">
        <v>17.414248021108182</v>
      </c>
      <c r="Y99" s="5">
        <v>0.76670317634173057</v>
      </c>
      <c r="Z99" s="5">
        <v>0.43281714254880999</v>
      </c>
      <c r="AA99" s="5">
        <v>0</v>
      </c>
      <c r="AB99" s="7">
        <v>5.3123250395619754</v>
      </c>
      <c r="AC99" s="5">
        <v>-5.6898187413026102</v>
      </c>
      <c r="AD99" s="5">
        <v>3.06223378135588</v>
      </c>
      <c r="AE99" s="5">
        <v>16.0431967100115</v>
      </c>
      <c r="AF99" s="5">
        <v>-9.9101973551867708</v>
      </c>
      <c r="AG99" s="5">
        <v>2.1463379030262599</v>
      </c>
      <c r="AH99" s="5">
        <v>14.7677199259911</v>
      </c>
      <c r="AI99" s="5">
        <v>-1.3494101787111601</v>
      </c>
      <c r="AJ99" s="5">
        <v>-9.7467389201552592</v>
      </c>
      <c r="AK99" s="5">
        <v>-6.8494751063539603</v>
      </c>
      <c r="AL99" s="5">
        <v>-0.48700671832030401</v>
      </c>
      <c r="AM99" s="5">
        <v>-3.6242504507914299</v>
      </c>
      <c r="AN99" s="5">
        <v>-0.29767578490827901</v>
      </c>
      <c r="AO99" s="5">
        <v>-0.83350428284905798</v>
      </c>
      <c r="AP99" s="5">
        <f t="shared" si="12"/>
        <v>9.1005628104200849</v>
      </c>
      <c r="AQ99" s="5">
        <f t="shared" si="13"/>
        <v>-0.3427698872201218</v>
      </c>
      <c r="AR99" s="5">
        <f t="shared" si="14"/>
        <v>1.8743426069795972</v>
      </c>
      <c r="AS99" s="5">
        <f t="shared" si="15"/>
        <v>15.957575352545508</v>
      </c>
      <c r="AT99" s="5">
        <f t="shared" si="16"/>
        <v>4.3417781632853067</v>
      </c>
      <c r="AU99" s="5">
        <f t="shared" si="17"/>
        <v>77.233618532339406</v>
      </c>
      <c r="AV99" s="5">
        <f t="shared" si="18"/>
        <v>38.127028400965862</v>
      </c>
      <c r="AW99" s="5">
        <f t="shared" si="19"/>
        <v>9.742243416089849</v>
      </c>
      <c r="AX99" s="5">
        <f t="shared" si="20"/>
        <v>24.255246414787745</v>
      </c>
      <c r="AY99" s="5">
        <f t="shared" si="21"/>
        <v>1.2543298147844943</v>
      </c>
      <c r="AZ99" s="5">
        <f t="shared" ref="AZ99:BA130" si="24">101.001/(1+EXP(-(5.85388-0.946658*$O99)))-1</f>
        <v>0.29636748830397086</v>
      </c>
      <c r="BA99" s="5">
        <f t="shared" si="24"/>
        <v>0.29636748830397086</v>
      </c>
      <c r="BB99" s="5">
        <f t="shared" si="23"/>
        <v>6.1393459380757109</v>
      </c>
    </row>
    <row r="100" spans="1:54" x14ac:dyDescent="0.5">
      <c r="A100" t="s">
        <v>322</v>
      </c>
      <c r="B100" t="s">
        <v>323</v>
      </c>
      <c r="C100">
        <v>2017</v>
      </c>
      <c r="D100" t="s">
        <v>324</v>
      </c>
      <c r="E100" t="s">
        <v>8</v>
      </c>
      <c r="F100" s="4">
        <v>0</v>
      </c>
      <c r="G100" s="4">
        <v>0</v>
      </c>
      <c r="H100" s="4">
        <v>0</v>
      </c>
      <c r="I100" s="4">
        <v>1</v>
      </c>
      <c r="J100" s="4">
        <v>1</v>
      </c>
      <c r="K100" s="4">
        <v>0</v>
      </c>
      <c r="L100" s="4">
        <v>0</v>
      </c>
      <c r="M100" s="4">
        <v>0</v>
      </c>
      <c r="N100" s="24">
        <v>3258.4932401410656</v>
      </c>
      <c r="O100" s="5">
        <v>8.089020171239385</v>
      </c>
      <c r="P100" s="5">
        <v>76.758646224858111</v>
      </c>
      <c r="Q100" s="5">
        <v>0</v>
      </c>
      <c r="R100" s="5">
        <v>2.8859900026641583</v>
      </c>
      <c r="S100" s="5">
        <v>51.294173640317553</v>
      </c>
      <c r="T100" s="5">
        <v>10.572687289445913</v>
      </c>
      <c r="U100" s="5">
        <v>86.263186139641576</v>
      </c>
      <c r="V100" s="5">
        <v>35.485996750485093</v>
      </c>
      <c r="W100" s="5">
        <v>65</v>
      </c>
      <c r="X100" s="5">
        <v>21.635883905013202</v>
      </c>
      <c r="Y100" s="5">
        <v>2.3001095290251921</v>
      </c>
      <c r="Z100" s="5">
        <v>19.809034404107383</v>
      </c>
      <c r="AA100" s="5">
        <v>4.5387994143484605</v>
      </c>
      <c r="AB100" s="7">
        <v>15.216957326597843</v>
      </c>
      <c r="AC100" s="5">
        <v>18.517343613194701</v>
      </c>
      <c r="AD100" s="5">
        <v>-3.7667931119592701</v>
      </c>
      <c r="AE100" s="5">
        <v>-16.919410528324601</v>
      </c>
      <c r="AF100" s="5">
        <v>-13.176461968201901</v>
      </c>
      <c r="AG100" s="5">
        <v>-13.736918983911499</v>
      </c>
      <c r="AH100" s="5">
        <v>-5.8170628926611299</v>
      </c>
      <c r="AI100" s="5">
        <v>-8.6743175307208595</v>
      </c>
      <c r="AJ100" s="5">
        <v>38.534990876657602</v>
      </c>
      <c r="AK100" s="5">
        <v>-14.212909748278401</v>
      </c>
      <c r="AL100" s="5">
        <v>-30.282496747777198</v>
      </c>
      <c r="AM100" s="5">
        <v>-10.679041779669699</v>
      </c>
      <c r="AN100" s="5">
        <v>-8.7308791650138602</v>
      </c>
      <c r="AO100" s="5">
        <v>-10.176897513118901</v>
      </c>
      <c r="AP100" s="5">
        <f t="shared" si="12"/>
        <v>58.265572403363734</v>
      </c>
      <c r="AQ100" s="5">
        <f t="shared" si="13"/>
        <v>3.7701203843384254</v>
      </c>
      <c r="AR100" s="5">
        <f t="shared" si="14"/>
        <v>19.822522137887354</v>
      </c>
      <c r="AS100" s="5">
        <f t="shared" si="15"/>
        <v>64.484966862348614</v>
      </c>
      <c r="AT100" s="5">
        <f t="shared" si="16"/>
        <v>15.226613260350348</v>
      </c>
      <c r="AU100" s="5">
        <f t="shared" si="17"/>
        <v>92.080363203222817</v>
      </c>
      <c r="AV100" s="5">
        <f t="shared" si="18"/>
        <v>44.166553554530623</v>
      </c>
      <c r="AW100" s="5">
        <f t="shared" si="19"/>
        <v>26.473211656480899</v>
      </c>
      <c r="AX100" s="5">
        <f t="shared" si="20"/>
        <v>35.857460832813118</v>
      </c>
      <c r="AY100" s="5">
        <f t="shared" si="21"/>
        <v>32.608180911252944</v>
      </c>
      <c r="AZ100" s="5">
        <f t="shared" si="24"/>
        <v>13.282212704335334</v>
      </c>
      <c r="BA100" s="5">
        <f t="shared" si="24"/>
        <v>13.282212704335334</v>
      </c>
      <c r="BB100" s="5">
        <f t="shared" si="23"/>
        <v>25.407694909839289</v>
      </c>
    </row>
    <row r="101" spans="1:54" x14ac:dyDescent="0.5">
      <c r="A101" t="s">
        <v>325</v>
      </c>
      <c r="B101" t="s">
        <v>326</v>
      </c>
      <c r="C101">
        <v>2017</v>
      </c>
      <c r="D101" t="s">
        <v>327</v>
      </c>
      <c r="E101" t="s">
        <v>6</v>
      </c>
      <c r="F101" s="4">
        <v>0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24">
        <v>10582.497477196604</v>
      </c>
      <c r="O101" s="5">
        <v>9.2669567340011554</v>
      </c>
      <c r="P101" s="5">
        <v>46.933033771595177</v>
      </c>
      <c r="Q101" s="5">
        <v>0.15539065910081717</v>
      </c>
      <c r="R101" s="5">
        <v>0.28663436717619106</v>
      </c>
      <c r="S101" s="5">
        <v>40.81594172574011</v>
      </c>
      <c r="T101" s="5">
        <v>18.061672981642875</v>
      </c>
      <c r="U101" s="5">
        <v>95.011530944303615</v>
      </c>
      <c r="V101" s="5">
        <v>46.183850065666057</v>
      </c>
      <c r="W101" s="5">
        <v>80</v>
      </c>
      <c r="X101" s="5">
        <v>2.6385224274406331</v>
      </c>
      <c r="Y101" s="5">
        <v>0.43811610076670326</v>
      </c>
      <c r="Z101" s="5">
        <v>58.781810006110156</v>
      </c>
      <c r="AA101" s="5">
        <v>10.395314787701309</v>
      </c>
      <c r="AB101" s="7">
        <v>13.318960777688174</v>
      </c>
      <c r="AC101" s="5">
        <v>15.991784201714401</v>
      </c>
      <c r="AD101" s="5">
        <v>-0.85261638117165195</v>
      </c>
      <c r="AE101" s="5">
        <v>-7.8376539513937296</v>
      </c>
      <c r="AF101" s="5">
        <v>0.37037146510296298</v>
      </c>
      <c r="AG101" s="5">
        <v>2.6179435886802098</v>
      </c>
      <c r="AH101" s="5">
        <v>7.8944011997111501</v>
      </c>
      <c r="AI101" s="5">
        <v>4.7027715900113796</v>
      </c>
      <c r="AJ101" s="5">
        <v>62.396366636310802</v>
      </c>
      <c r="AK101" s="5">
        <v>-27.808666227858598</v>
      </c>
      <c r="AL101" s="5">
        <v>-10.0414119971663</v>
      </c>
      <c r="AM101" s="5">
        <v>44.689639429043702</v>
      </c>
      <c r="AN101" s="5">
        <v>6.2394266153203599</v>
      </c>
      <c r="AO101" s="5">
        <v>-1.0774769238347901</v>
      </c>
      <c r="AP101" s="5">
        <f t="shared" si="12"/>
        <v>31.00149406550382</v>
      </c>
      <c r="AQ101" s="5">
        <f t="shared" si="13"/>
        <v>1.0171364051394942</v>
      </c>
      <c r="AR101" s="5">
        <f t="shared" si="14"/>
        <v>8.1481984591210672</v>
      </c>
      <c r="AS101" s="5">
        <f t="shared" si="15"/>
        <v>40.510865509571538</v>
      </c>
      <c r="AT101" s="5">
        <f t="shared" si="16"/>
        <v>9.1260084891639188</v>
      </c>
      <c r="AU101" s="5">
        <f t="shared" si="17"/>
        <v>87.131304999410006</v>
      </c>
      <c r="AV101" s="5">
        <f t="shared" si="18"/>
        <v>41.484094766397583</v>
      </c>
      <c r="AW101" s="5">
        <f t="shared" si="19"/>
        <v>17.623217288030816</v>
      </c>
      <c r="AX101" s="5">
        <f t="shared" si="20"/>
        <v>30.46194396270759</v>
      </c>
      <c r="AY101" s="5">
        <f t="shared" si="21"/>
        <v>10.517286754932876</v>
      </c>
      <c r="AZ101" s="5">
        <f t="shared" si="24"/>
        <v>4.1746856798532388</v>
      </c>
      <c r="BA101" s="5">
        <f t="shared" si="24"/>
        <v>4.1746856798532388</v>
      </c>
      <c r="BB101" s="5">
        <f t="shared" si="23"/>
        <v>14.420149984208532</v>
      </c>
    </row>
    <row r="102" spans="1:54" x14ac:dyDescent="0.5">
      <c r="A102" t="s">
        <v>328</v>
      </c>
      <c r="B102" t="s">
        <v>329</v>
      </c>
      <c r="C102">
        <v>2017</v>
      </c>
      <c r="D102" t="s">
        <v>330</v>
      </c>
      <c r="E102" t="s">
        <v>11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1</v>
      </c>
      <c r="M102" s="4">
        <v>0</v>
      </c>
      <c r="N102" s="24">
        <v>1143.0653734012647</v>
      </c>
      <c r="O102" s="5">
        <v>7.0414688567360475</v>
      </c>
      <c r="P102" s="5">
        <v>25.804249862454412</v>
      </c>
      <c r="Q102" s="5">
        <v>1.6115233522479286</v>
      </c>
      <c r="R102" s="5">
        <v>28.545580695684365</v>
      </c>
      <c r="S102" s="5">
        <v>76.097133770133837</v>
      </c>
      <c r="T102" s="5">
        <v>17.621144782208486</v>
      </c>
      <c r="U102" s="5">
        <v>93.122064076447643</v>
      </c>
      <c r="V102" s="5">
        <v>45.808727273577666</v>
      </c>
      <c r="W102" s="5">
        <v>5</v>
      </c>
      <c r="X102" s="5">
        <v>60.686015831134569</v>
      </c>
      <c r="Y102" s="5">
        <v>66.374589266155539</v>
      </c>
      <c r="Z102" s="5">
        <v>36.888721171163752</v>
      </c>
      <c r="AA102" s="5">
        <v>53.879941434846259</v>
      </c>
      <c r="AB102" s="7">
        <v>29.616172034722652</v>
      </c>
      <c r="AC102" s="5">
        <v>-53.361659285117497</v>
      </c>
      <c r="AD102" s="5">
        <v>-7.34978958694958</v>
      </c>
      <c r="AE102" s="5">
        <v>-8.7079387230813392</v>
      </c>
      <c r="AF102" s="5">
        <v>-5.1297066012689196</v>
      </c>
      <c r="AG102" s="5">
        <v>-16.861232157059</v>
      </c>
      <c r="AH102" s="5">
        <v>-1.83327902247581</v>
      </c>
      <c r="AI102" s="5">
        <v>-0.77183739017233699</v>
      </c>
      <c r="AJ102" s="5">
        <v>-31.258302075321598</v>
      </c>
      <c r="AK102" s="5">
        <v>19.721728552874001</v>
      </c>
      <c r="AL102" s="5">
        <v>4.2539868231989901</v>
      </c>
      <c r="AM102" s="5">
        <v>-13.9020058637271</v>
      </c>
      <c r="AN102" s="5">
        <v>23.795429083693701</v>
      </c>
      <c r="AO102" s="5">
        <v>-9.0205468841653893</v>
      </c>
      <c r="AP102" s="5">
        <f t="shared" si="12"/>
        <v>79.138650023166974</v>
      </c>
      <c r="AQ102" s="5">
        <f t="shared" si="13"/>
        <v>8.9497833223097114</v>
      </c>
      <c r="AR102" s="5">
        <f t="shared" si="14"/>
        <v>37.229456441205897</v>
      </c>
      <c r="AS102" s="5">
        <f t="shared" si="15"/>
        <v>81.211116630688053</v>
      </c>
      <c r="AT102" s="5">
        <f t="shared" si="16"/>
        <v>22.882613198031496</v>
      </c>
      <c r="AU102" s="5">
        <f t="shared" si="17"/>
        <v>94.950062983628385</v>
      </c>
      <c r="AV102" s="5">
        <f t="shared" si="18"/>
        <v>46.578434078870146</v>
      </c>
      <c r="AW102" s="5">
        <f t="shared" si="19"/>
        <v>36.243397567052632</v>
      </c>
      <c r="AX102" s="5">
        <f t="shared" si="20"/>
        <v>40.960854851357489</v>
      </c>
      <c r="AY102" s="5">
        <f t="shared" si="21"/>
        <v>62.076417472865764</v>
      </c>
      <c r="AZ102" s="5">
        <f t="shared" si="24"/>
        <v>30.054588470903685</v>
      </c>
      <c r="BA102" s="5">
        <f t="shared" si="24"/>
        <v>30.054588470903685</v>
      </c>
      <c r="BB102" s="5">
        <f t="shared" si="23"/>
        <v>38.620081487433922</v>
      </c>
    </row>
    <row r="103" spans="1:54" x14ac:dyDescent="0.5">
      <c r="A103" t="s">
        <v>331</v>
      </c>
      <c r="B103" t="s">
        <v>332</v>
      </c>
      <c r="C103">
        <v>2017</v>
      </c>
      <c r="D103" t="s">
        <v>333</v>
      </c>
      <c r="E103" t="s">
        <v>5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24">
        <v>1685.9922581542562</v>
      </c>
      <c r="O103" s="5">
        <v>7.43010954670918</v>
      </c>
      <c r="P103" s="6">
        <v>32.999040650438118</v>
      </c>
      <c r="Q103" s="6">
        <v>2.7195460497599413</v>
      </c>
      <c r="R103" s="6">
        <v>17.916267755000916</v>
      </c>
      <c r="S103" s="5">
        <v>78.476845332545295</v>
      </c>
      <c r="T103" s="5">
        <v>55.506607744439926</v>
      </c>
      <c r="U103" s="5">
        <v>95.357068686828512</v>
      </c>
      <c r="V103" s="6">
        <v>39.924588202782942</v>
      </c>
      <c r="W103" s="6">
        <v>34.473685000000003</v>
      </c>
      <c r="X103" s="5">
        <v>30.343007915567284</v>
      </c>
      <c r="Y103" s="5">
        <v>37.897042716319831</v>
      </c>
      <c r="Z103" s="5">
        <v>2.1229724069441942</v>
      </c>
      <c r="AA103" s="5">
        <v>48.462664714494878</v>
      </c>
      <c r="AB103" s="7">
        <v>27.465408389852378</v>
      </c>
      <c r="AC103" s="5">
        <v>-39.372824737690799</v>
      </c>
      <c r="AD103" s="5">
        <v>-3.8919161860079399</v>
      </c>
      <c r="AE103" s="5">
        <v>-12.1339086706601</v>
      </c>
      <c r="AF103" s="5">
        <v>2.6678112665229499</v>
      </c>
      <c r="AG103" s="5">
        <v>25.0343759015222</v>
      </c>
      <c r="AH103" s="5">
        <v>1.33648531565066</v>
      </c>
      <c r="AI103" s="5">
        <v>-5.7617321324963502</v>
      </c>
      <c r="AJ103" s="5">
        <v>2.0312979211943101</v>
      </c>
      <c r="AK103" s="5">
        <v>-8.7007887600164295</v>
      </c>
      <c r="AL103" s="5">
        <v>-13.165040454956699</v>
      </c>
      <c r="AM103" s="5">
        <v>-40.8034680988589</v>
      </c>
      <c r="AN103" s="5">
        <v>25.715602580626701</v>
      </c>
      <c r="AO103" s="5">
        <v>-5.9330993124969096</v>
      </c>
      <c r="AP103" s="5">
        <f t="shared" si="12"/>
        <v>72.370832433688008</v>
      </c>
      <c r="AQ103" s="5">
        <f t="shared" si="13"/>
        <v>6.6112865513661472</v>
      </c>
      <c r="AR103" s="5">
        <f t="shared" si="14"/>
        <v>30.051914097238232</v>
      </c>
      <c r="AS103" s="5">
        <f t="shared" si="15"/>
        <v>75.810444411997011</v>
      </c>
      <c r="AT103" s="5">
        <f t="shared" si="16"/>
        <v>19.781603553227679</v>
      </c>
      <c r="AU103" s="5">
        <f t="shared" si="17"/>
        <v>94.023248658560917</v>
      </c>
      <c r="AV103" s="5">
        <f t="shared" si="18"/>
        <v>45.681469921433383</v>
      </c>
      <c r="AW103" s="5">
        <f t="shared" si="19"/>
        <v>32.437488683028597</v>
      </c>
      <c r="AX103" s="5">
        <f t="shared" si="20"/>
        <v>39.040146937945806</v>
      </c>
      <c r="AY103" s="5">
        <f t="shared" si="21"/>
        <v>51.062306431445251</v>
      </c>
      <c r="AZ103" s="5">
        <f t="shared" si="24"/>
        <v>22.742456552440618</v>
      </c>
      <c r="BA103" s="5">
        <f t="shared" si="24"/>
        <v>22.742456552440618</v>
      </c>
      <c r="BB103" s="5">
        <f t="shared" si="23"/>
        <v>33.401496628073517</v>
      </c>
    </row>
    <row r="104" spans="1:54" x14ac:dyDescent="0.5">
      <c r="A104" t="s">
        <v>334</v>
      </c>
      <c r="B104" t="s">
        <v>335</v>
      </c>
      <c r="C104">
        <v>2017</v>
      </c>
      <c r="D104" t="s">
        <v>336</v>
      </c>
      <c r="E104" t="s">
        <v>5</v>
      </c>
      <c r="F104" s="4">
        <v>1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24">
        <v>14434.39</v>
      </c>
      <c r="O104" s="5">
        <v>8.8108830000000005</v>
      </c>
      <c r="P104" s="6">
        <v>32.999040650438118</v>
      </c>
      <c r="Q104" s="5">
        <v>0</v>
      </c>
      <c r="R104" s="6">
        <v>2.6246355984653746E-3</v>
      </c>
      <c r="S104" s="5">
        <v>54.378475486084433</v>
      </c>
      <c r="T104" s="5">
        <v>17.621144782208486</v>
      </c>
      <c r="U104" s="6">
        <v>81.245995280097063</v>
      </c>
      <c r="V104" s="6">
        <v>39.924588202782942</v>
      </c>
      <c r="W104" s="5">
        <v>100</v>
      </c>
      <c r="X104" s="6">
        <v>31.554327176781012</v>
      </c>
      <c r="Y104" s="6">
        <v>27.606297918948524</v>
      </c>
      <c r="Z104" s="6">
        <v>37.510308617423114</v>
      </c>
      <c r="AA104" s="5">
        <v>0.43923865300146758</v>
      </c>
      <c r="AB104" s="7">
        <v>16.080978831776214</v>
      </c>
      <c r="AC104" s="5">
        <v>-8.1388006565242499</v>
      </c>
      <c r="AD104" s="5">
        <v>-1.82448745072775</v>
      </c>
      <c r="AE104" s="5">
        <v>-11.748033348770299</v>
      </c>
      <c r="AF104" s="5">
        <v>4.4477821568219698</v>
      </c>
      <c r="AG104" s="5">
        <v>-0.94106907600060596</v>
      </c>
      <c r="AH104" s="5">
        <v>-8.0561863730421894</v>
      </c>
      <c r="AI104" s="5">
        <v>-2.6000907205545301</v>
      </c>
      <c r="AJ104" s="5">
        <v>79.232505223188198</v>
      </c>
      <c r="AK104" s="5">
        <v>-0.955017902376184</v>
      </c>
      <c r="AL104" s="5">
        <v>10.555498460580401</v>
      </c>
      <c r="AM104" s="5">
        <v>18.0440356246893</v>
      </c>
      <c r="AN104" s="5">
        <v>-6.3202227393504904</v>
      </c>
      <c r="AO104" s="5">
        <v>-2.08279290288456</v>
      </c>
      <c r="AP104" s="5">
        <f t="shared" si="12"/>
        <v>41.118323752255741</v>
      </c>
      <c r="AQ104" s="5">
        <f t="shared" si="13"/>
        <v>1.8226384477382003</v>
      </c>
      <c r="AR104" s="5">
        <f t="shared" si="14"/>
        <v>11.73998768788786</v>
      </c>
      <c r="AS104" s="5">
        <f t="shared" si="15"/>
        <v>49.913698607922235</v>
      </c>
      <c r="AT104" s="5">
        <f t="shared" si="16"/>
        <v>11.200676844771753</v>
      </c>
      <c r="AU104" s="5">
        <f t="shared" si="17"/>
        <v>89.302340806612676</v>
      </c>
      <c r="AV104" s="5">
        <f t="shared" si="18"/>
        <v>42.518072024348889</v>
      </c>
      <c r="AW104" s="5">
        <f t="shared" si="19"/>
        <v>20.760925682577209</v>
      </c>
      <c r="AX104" s="5">
        <f t="shared" si="20"/>
        <v>32.500905230347364</v>
      </c>
      <c r="AY104" s="5">
        <f t="shared" si="21"/>
        <v>17.039753943648677</v>
      </c>
      <c r="AZ104" s="5">
        <f t="shared" si="24"/>
        <v>6.7542159679900644</v>
      </c>
      <c r="BA104" s="5">
        <f t="shared" si="24"/>
        <v>6.7542159679900644</v>
      </c>
      <c r="BB104" s="5">
        <f t="shared" si="23"/>
        <v>18.154802723285002</v>
      </c>
    </row>
    <row r="105" spans="1:54" x14ac:dyDescent="0.5">
      <c r="A105" t="s">
        <v>337</v>
      </c>
      <c r="B105" t="s">
        <v>338</v>
      </c>
      <c r="C105">
        <v>2017</v>
      </c>
      <c r="D105" t="s">
        <v>339</v>
      </c>
      <c r="E105" t="s">
        <v>5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24">
        <v>25458.887008924194</v>
      </c>
      <c r="O105" s="5">
        <v>10.14482015587401</v>
      </c>
      <c r="P105" s="5">
        <v>5.7420050121755821</v>
      </c>
      <c r="Q105" s="6">
        <v>2.7195460497599413</v>
      </c>
      <c r="R105" s="5">
        <v>17.916267755000916</v>
      </c>
      <c r="S105" s="5">
        <v>11.625556638386399</v>
      </c>
      <c r="T105" s="5">
        <v>3.9647574709667008</v>
      </c>
      <c r="U105" s="5">
        <v>79.492531155516815</v>
      </c>
      <c r="V105" s="5">
        <v>38.69794739979892</v>
      </c>
      <c r="W105" s="5">
        <v>10</v>
      </c>
      <c r="X105" s="5">
        <v>16.094986807387869</v>
      </c>
      <c r="Y105" s="5">
        <v>0.76670317634173057</v>
      </c>
      <c r="Z105" s="5">
        <v>0.46803395065082698</v>
      </c>
      <c r="AA105" s="5">
        <v>3.5139092240117265</v>
      </c>
      <c r="AB105" s="7">
        <v>7.7775851899821493</v>
      </c>
      <c r="AC105" s="5">
        <v>-10.2590895752598</v>
      </c>
      <c r="AD105" s="5">
        <v>2.6660436851612701</v>
      </c>
      <c r="AE105" s="5">
        <v>14.2067545685998</v>
      </c>
      <c r="AF105" s="5">
        <v>-12.973755128015799</v>
      </c>
      <c r="AG105" s="5">
        <v>-6.6906319507088003</v>
      </c>
      <c r="AH105" s="5">
        <v>-2.44006439286923</v>
      </c>
      <c r="AI105" s="5">
        <v>-0.82461075394580496</v>
      </c>
      <c r="AJ105" s="5">
        <v>-2.61339679076745</v>
      </c>
      <c r="AK105" s="5">
        <v>-10.6676446886412</v>
      </c>
      <c r="AL105" s="5">
        <v>-2.7792059774775302</v>
      </c>
      <c r="AM105" s="5">
        <v>-6.6442992871079696</v>
      </c>
      <c r="AN105" s="5">
        <v>2.1784214030817899</v>
      </c>
      <c r="AO105" s="5">
        <v>-1.1654680168312299</v>
      </c>
      <c r="AP105" s="5">
        <f t="shared" si="12"/>
        <v>15.934521794100302</v>
      </c>
      <c r="AQ105" s="5">
        <f t="shared" si="13"/>
        <v>5.0161212061071936E-2</v>
      </c>
      <c r="AR105" s="5">
        <f t="shared" si="14"/>
        <v>3.6956346743437729</v>
      </c>
      <c r="AS105" s="5">
        <f t="shared" si="15"/>
        <v>24.527723261573865</v>
      </c>
      <c r="AT105" s="5">
        <f t="shared" si="16"/>
        <v>5.9987431963502287</v>
      </c>
      <c r="AU105" s="5">
        <f t="shared" si="17"/>
        <v>81.897289698697421</v>
      </c>
      <c r="AV105" s="5">
        <f t="shared" si="18"/>
        <v>39.513860921629124</v>
      </c>
      <c r="AW105" s="5">
        <f t="shared" si="19"/>
        <v>12.589096079034491</v>
      </c>
      <c r="AX105" s="5">
        <f t="shared" si="20"/>
        <v>26.737865475698161</v>
      </c>
      <c r="AY105" s="5">
        <f t="shared" si="21"/>
        <v>3.525288250625759</v>
      </c>
      <c r="AZ105" s="5">
        <f t="shared" si="24"/>
        <v>1.3212018425240775</v>
      </c>
      <c r="BA105" s="5">
        <f t="shared" si="24"/>
        <v>1.3212018425240775</v>
      </c>
      <c r="BB105" s="5">
        <f t="shared" si="23"/>
        <v>8.920635663588234</v>
      </c>
    </row>
    <row r="106" spans="1:54" x14ac:dyDescent="0.5">
      <c r="A106" t="s">
        <v>340</v>
      </c>
      <c r="B106" t="s">
        <v>341</v>
      </c>
      <c r="C106">
        <v>2017</v>
      </c>
      <c r="D106" t="s">
        <v>342</v>
      </c>
      <c r="E106" t="s">
        <v>6</v>
      </c>
      <c r="F106" s="4">
        <v>0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24">
        <v>3890.0680961502312</v>
      </c>
      <c r="O106" s="5">
        <v>8.2661819418963507</v>
      </c>
      <c r="P106" s="5">
        <v>53.148609251660197</v>
      </c>
      <c r="Q106" s="6">
        <v>6.7760803142732584E-2</v>
      </c>
      <c r="R106" s="5">
        <v>1.4941753955018413</v>
      </c>
      <c r="S106" s="6">
        <v>42.267984094877207</v>
      </c>
      <c r="T106" s="6">
        <v>16.509334246888844</v>
      </c>
      <c r="U106" s="6">
        <v>77.429775800405238</v>
      </c>
      <c r="V106" s="6">
        <v>41.007622847618862</v>
      </c>
      <c r="W106" s="6">
        <v>26.851850000000013</v>
      </c>
      <c r="X106" s="5">
        <v>3.1662269129287579</v>
      </c>
      <c r="Y106" s="5">
        <v>4.0525739320920042</v>
      </c>
      <c r="Z106" s="5">
        <v>17.219307721522526</v>
      </c>
      <c r="AA106" s="6">
        <v>7.4147730600292761</v>
      </c>
      <c r="AB106" s="7">
        <v>12.360615449132721</v>
      </c>
      <c r="AC106" s="5">
        <v>-0.85198702648342095</v>
      </c>
      <c r="AD106" s="5">
        <v>-3.11645331169716</v>
      </c>
      <c r="AE106" s="5">
        <v>-16.003534894738301</v>
      </c>
      <c r="AF106" s="5">
        <v>-18.7061051241215</v>
      </c>
      <c r="AG106" s="5">
        <v>-6.2614350982328197</v>
      </c>
      <c r="AH106" s="5">
        <v>-14.0231047430308</v>
      </c>
      <c r="AI106" s="5">
        <v>-2.7420448458965798</v>
      </c>
      <c r="AJ106" s="5">
        <v>1.89316778494902</v>
      </c>
      <c r="AK106" s="5">
        <v>-31.8322171264495</v>
      </c>
      <c r="AL106" s="5">
        <v>-24.0637972034169</v>
      </c>
      <c r="AM106" s="5">
        <v>-10.2251964462072</v>
      </c>
      <c r="AN106" s="5">
        <v>-3.8974902271771499</v>
      </c>
      <c r="AO106" s="5">
        <v>-11.074655494018501</v>
      </c>
      <c r="AP106" s="5">
        <f t="shared" si="12"/>
        <v>54.092949856650549</v>
      </c>
      <c r="AQ106" s="5">
        <f t="shared" si="13"/>
        <v>3.1980019410154803</v>
      </c>
      <c r="AR106" s="5">
        <f t="shared" si="14"/>
        <v>17.540453347925212</v>
      </c>
      <c r="AS106" s="5">
        <f t="shared" si="15"/>
        <v>61.051382846375276</v>
      </c>
      <c r="AT106" s="5">
        <f t="shared" si="16"/>
        <v>14.148711545892574</v>
      </c>
      <c r="AU106" s="5">
        <f t="shared" si="17"/>
        <v>91.466812919267497</v>
      </c>
      <c r="AV106" s="5">
        <f t="shared" si="18"/>
        <v>43.760771556061769</v>
      </c>
      <c r="AW106" s="5">
        <f t="shared" si="19"/>
        <v>24.988102308034687</v>
      </c>
      <c r="AX106" s="5">
        <f t="shared" si="20"/>
        <v>35.020068302376387</v>
      </c>
      <c r="AY106" s="5">
        <f t="shared" si="21"/>
        <v>28.205253122308406</v>
      </c>
      <c r="AZ106" s="5">
        <f t="shared" si="24"/>
        <v>11.346574840086268</v>
      </c>
      <c r="BA106" s="5">
        <f t="shared" si="24"/>
        <v>11.346574840086268</v>
      </c>
      <c r="BB106" s="5">
        <f t="shared" si="23"/>
        <v>23.475077074849903</v>
      </c>
    </row>
    <row r="107" spans="1:54" x14ac:dyDescent="0.5">
      <c r="A107" t="s">
        <v>343</v>
      </c>
      <c r="B107" t="s">
        <v>344</v>
      </c>
      <c r="C107">
        <v>2017</v>
      </c>
      <c r="D107" t="s">
        <v>345</v>
      </c>
      <c r="E107" t="s">
        <v>8</v>
      </c>
      <c r="F107" s="4">
        <v>0</v>
      </c>
      <c r="G107" s="4">
        <v>0</v>
      </c>
      <c r="H107" s="4">
        <v>0</v>
      </c>
      <c r="I107" s="4">
        <v>1</v>
      </c>
      <c r="J107" s="4">
        <v>1</v>
      </c>
      <c r="K107" s="4">
        <v>0</v>
      </c>
      <c r="L107" s="4">
        <v>0</v>
      </c>
      <c r="M107" s="4">
        <v>0</v>
      </c>
      <c r="N107" s="24">
        <v>35250.914575386938</v>
      </c>
      <c r="O107" s="5">
        <v>10.470246753304886</v>
      </c>
      <c r="P107" s="5">
        <v>27.585813226206426</v>
      </c>
      <c r="Q107" s="5">
        <v>0</v>
      </c>
      <c r="R107" s="5">
        <v>6.0728467061262563</v>
      </c>
      <c r="S107" s="5">
        <v>33.44784078113495</v>
      </c>
      <c r="T107" s="5">
        <v>10.572687289445913</v>
      </c>
      <c r="U107" s="5">
        <v>94.948085933431116</v>
      </c>
      <c r="V107" s="5">
        <v>42.044107562477507</v>
      </c>
      <c r="W107" s="5">
        <v>85</v>
      </c>
      <c r="X107" s="6">
        <v>26.506992084432714</v>
      </c>
      <c r="Y107" s="6">
        <v>15.62894852135816</v>
      </c>
      <c r="Z107" s="5">
        <v>93.506423338958513</v>
      </c>
      <c r="AA107" s="5">
        <v>1.4641288433382158</v>
      </c>
      <c r="AB107" s="7">
        <v>18.514249071405619</v>
      </c>
      <c r="AC107" s="5">
        <v>15.576043888682101</v>
      </c>
      <c r="AD107" s="5">
        <v>0.17648360405324001</v>
      </c>
      <c r="AE107" s="5">
        <v>3.4265662477729601</v>
      </c>
      <c r="AF107" s="5">
        <v>13.694045592115399</v>
      </c>
      <c r="AG107" s="5">
        <v>1.3928490738972299</v>
      </c>
      <c r="AH107" s="5">
        <v>15.374665431542001</v>
      </c>
      <c r="AI107" s="5">
        <v>3.2483381465789001</v>
      </c>
      <c r="AJ107" s="5">
        <v>73.961043995341797</v>
      </c>
      <c r="AK107" s="5">
        <v>1.0798593393379401</v>
      </c>
      <c r="AL107" s="5">
        <v>13.4723464701037</v>
      </c>
      <c r="AM107" s="5">
        <v>88.165708552153404</v>
      </c>
      <c r="AN107" s="5">
        <v>0.74337279707972004</v>
      </c>
      <c r="AO107" s="5">
        <v>11.136882275268301</v>
      </c>
      <c r="AP107" s="5">
        <f t="shared" si="12"/>
        <v>12.011356735217554</v>
      </c>
      <c r="AQ107" s="5">
        <f t="shared" si="13"/>
        <v>-0.17664222619696446</v>
      </c>
      <c r="AR107" s="5">
        <f t="shared" si="14"/>
        <v>2.6427126601233724</v>
      </c>
      <c r="AS107" s="5">
        <f t="shared" si="15"/>
        <v>19.752501642765498</v>
      </c>
      <c r="AT107" s="5">
        <f t="shared" si="16"/>
        <v>5.0856061639517058</v>
      </c>
      <c r="AU107" s="5">
        <f t="shared" si="17"/>
        <v>79.573531841295605</v>
      </c>
      <c r="AV107" s="5">
        <f t="shared" si="18"/>
        <v>38.79110372311726</v>
      </c>
      <c r="AW107" s="5">
        <f t="shared" si="19"/>
        <v>11.037746966596465</v>
      </c>
      <c r="AX107" s="5">
        <f t="shared" si="20"/>
        <v>25.429071899638927</v>
      </c>
      <c r="AY107" s="5">
        <f t="shared" si="21"/>
        <v>2.1568582108097263</v>
      </c>
      <c r="AZ107" s="5">
        <f t="shared" si="24"/>
        <v>0.71622883586404162</v>
      </c>
      <c r="BA107" s="5">
        <f t="shared" si="24"/>
        <v>0.71622883586404162</v>
      </c>
      <c r="BB107" s="5">
        <f t="shared" si="23"/>
        <v>7.3719617829016606</v>
      </c>
    </row>
    <row r="108" spans="1:54" x14ac:dyDescent="0.5">
      <c r="A108" t="s">
        <v>346</v>
      </c>
      <c r="B108" t="s">
        <v>347</v>
      </c>
      <c r="C108">
        <v>2017</v>
      </c>
      <c r="D108" t="s">
        <v>348</v>
      </c>
      <c r="E108" t="s">
        <v>6</v>
      </c>
      <c r="F108" s="4">
        <v>0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24">
        <v>1038.8544811287979</v>
      </c>
      <c r="O108" s="5">
        <v>6.9458739246289705</v>
      </c>
      <c r="P108" s="5">
        <v>83.016010029768168</v>
      </c>
      <c r="Q108" s="5">
        <v>0</v>
      </c>
      <c r="R108" s="5">
        <v>1.1188085779680392</v>
      </c>
      <c r="S108" s="5">
        <v>55.670281250959583</v>
      </c>
      <c r="T108" s="5">
        <v>12.334801137485506</v>
      </c>
      <c r="U108" s="5">
        <v>87.59792127998611</v>
      </c>
      <c r="V108" s="5">
        <v>37.759210355617796</v>
      </c>
      <c r="W108" s="5">
        <v>15</v>
      </c>
      <c r="X108" s="5">
        <v>9.2348284960422156</v>
      </c>
      <c r="Y108" s="5">
        <v>25.52026286966046</v>
      </c>
      <c r="Z108" s="5">
        <v>54.812138465181192</v>
      </c>
      <c r="AA108" s="5">
        <v>14.641288433382144</v>
      </c>
      <c r="AB108" s="7">
        <v>17.632929553881088</v>
      </c>
      <c r="AC108" s="5">
        <v>2.4797154640261998</v>
      </c>
      <c r="AD108" s="5">
        <v>-9.5863564465514006</v>
      </c>
      <c r="AE108" s="5">
        <v>-37.893070942767103</v>
      </c>
      <c r="AF108" s="5">
        <v>-26.667958644371101</v>
      </c>
      <c r="AG108" s="5">
        <v>-23.1084443180257</v>
      </c>
      <c r="AH108" s="5">
        <v>-7.5475126474173599</v>
      </c>
      <c r="AI108" s="5">
        <v>-9.0298396010531103</v>
      </c>
      <c r="AJ108" s="5">
        <v>-22.1654597924413</v>
      </c>
      <c r="AK108" s="5">
        <v>-32.186961011106398</v>
      </c>
      <c r="AL108" s="5">
        <v>-39.012595763712</v>
      </c>
      <c r="AM108" s="5">
        <v>2.19711097375763</v>
      </c>
      <c r="AN108" s="5">
        <v>-17.3072544657261</v>
      </c>
      <c r="AO108" s="5">
        <v>-22.2599359140576</v>
      </c>
      <c r="AP108" s="5">
        <f t="shared" si="12"/>
        <v>80.60186617794723</v>
      </c>
      <c r="AQ108" s="5">
        <f t="shared" si="13"/>
        <v>9.6158371956334818</v>
      </c>
      <c r="AR108" s="5">
        <f t="shared" si="14"/>
        <v>39.09412772756167</v>
      </c>
      <c r="AS108" s="5">
        <f t="shared" si="15"/>
        <v>82.387447304019545</v>
      </c>
      <c r="AT108" s="5">
        <f t="shared" si="16"/>
        <v>23.692525636664051</v>
      </c>
      <c r="AU108" s="5">
        <f t="shared" si="17"/>
        <v>95.156258858808002</v>
      </c>
      <c r="AV108" s="5">
        <f t="shared" si="18"/>
        <v>46.799368475257367</v>
      </c>
      <c r="AW108" s="5">
        <f t="shared" si="19"/>
        <v>37.207083867789684</v>
      </c>
      <c r="AX108" s="5">
        <f t="shared" si="20"/>
        <v>41.437458302028581</v>
      </c>
      <c r="AY108" s="5">
        <f t="shared" si="21"/>
        <v>64.642081542121232</v>
      </c>
      <c r="AZ108" s="5">
        <f t="shared" si="24"/>
        <v>32.033952015540955</v>
      </c>
      <c r="BA108" s="5">
        <f t="shared" si="24"/>
        <v>32.033952015540955</v>
      </c>
      <c r="BB108" s="5">
        <f t="shared" si="23"/>
        <v>39.947335241120065</v>
      </c>
    </row>
    <row r="109" spans="1:54" x14ac:dyDescent="0.5">
      <c r="A109" t="s">
        <v>349</v>
      </c>
      <c r="B109" t="s">
        <v>350</v>
      </c>
      <c r="C109">
        <v>2017</v>
      </c>
      <c r="D109" t="s">
        <v>351</v>
      </c>
      <c r="E109" t="s">
        <v>5</v>
      </c>
      <c r="F109" s="4">
        <v>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24">
        <v>1642.730096325291</v>
      </c>
      <c r="O109" s="5">
        <v>7.4041148296341408</v>
      </c>
      <c r="P109" s="5">
        <v>74.561755380086453</v>
      </c>
      <c r="Q109" s="5">
        <v>23.088607594936718</v>
      </c>
      <c r="R109" s="5">
        <v>55.212800841991886</v>
      </c>
      <c r="S109" s="5">
        <v>82.404687708254158</v>
      </c>
      <c r="T109" s="5">
        <v>28.193832071654402</v>
      </c>
      <c r="U109" s="6">
        <v>81.245995280097063</v>
      </c>
      <c r="V109" s="5">
        <v>39.570136173760027</v>
      </c>
      <c r="W109" s="5">
        <v>85</v>
      </c>
      <c r="X109" s="5">
        <v>28.759894459102895</v>
      </c>
      <c r="Y109" s="5">
        <v>64.074479737130346</v>
      </c>
      <c r="Z109" s="5">
        <v>64.232904466787303</v>
      </c>
      <c r="AA109" s="5">
        <v>35.57833089311859</v>
      </c>
      <c r="AB109" s="7">
        <v>50.276130155627129</v>
      </c>
      <c r="AC109" s="5">
        <v>1.6188901554833</v>
      </c>
      <c r="AD109" s="5">
        <v>16.317207353560502</v>
      </c>
      <c r="AE109" s="5">
        <v>24.628697359946401</v>
      </c>
      <c r="AF109" s="5">
        <v>6.1355038709773604</v>
      </c>
      <c r="AG109" s="5">
        <v>-2.5849468474558099</v>
      </c>
      <c r="AH109" s="5">
        <v>-12.8503952279932</v>
      </c>
      <c r="AI109" s="5">
        <v>-6.1808918154694199</v>
      </c>
      <c r="AJ109" s="5">
        <v>52.274445899939799</v>
      </c>
      <c r="AK109" s="5">
        <v>-10.4280111702352</v>
      </c>
      <c r="AL109" s="5">
        <v>12.1353325095942</v>
      </c>
      <c r="AM109" s="5">
        <v>20.707753781625801</v>
      </c>
      <c r="AN109" s="5">
        <v>12.315922773462701</v>
      </c>
      <c r="AO109" s="5">
        <v>16.485638082632601</v>
      </c>
      <c r="AP109" s="5">
        <f t="shared" si="12"/>
        <v>72.863698622077393</v>
      </c>
      <c r="AQ109" s="5">
        <f t="shared" si="13"/>
        <v>6.7504950899312117</v>
      </c>
      <c r="AR109" s="5">
        <f t="shared" si="14"/>
        <v>30.508597836892591</v>
      </c>
      <c r="AS109" s="5">
        <f t="shared" si="15"/>
        <v>76.202724647286601</v>
      </c>
      <c r="AT109" s="5">
        <f t="shared" si="16"/>
        <v>19.979367023496302</v>
      </c>
      <c r="AU109" s="5">
        <f t="shared" si="17"/>
        <v>94.089921628208614</v>
      </c>
      <c r="AV109" s="5">
        <f t="shared" si="18"/>
        <v>45.741395285795313</v>
      </c>
      <c r="AW109" s="5">
        <f t="shared" si="19"/>
        <v>32.685967951219489</v>
      </c>
      <c r="AX109" s="5">
        <f t="shared" si="20"/>
        <v>39.167702501198399</v>
      </c>
      <c r="AY109" s="5">
        <f t="shared" si="21"/>
        <v>51.815904212609745</v>
      </c>
      <c r="AZ109" s="5">
        <f t="shared" si="24"/>
        <v>23.19228119545739</v>
      </c>
      <c r="BA109" s="5">
        <f t="shared" si="24"/>
        <v>23.19228119545739</v>
      </c>
      <c r="BB109" s="5">
        <f t="shared" si="23"/>
        <v>33.740392378182065</v>
      </c>
    </row>
    <row r="110" spans="1:54" x14ac:dyDescent="0.5">
      <c r="A110" t="s">
        <v>352</v>
      </c>
      <c r="B110" t="s">
        <v>353</v>
      </c>
      <c r="C110">
        <v>2017</v>
      </c>
      <c r="D110" t="s">
        <v>354</v>
      </c>
      <c r="E110" t="s">
        <v>6</v>
      </c>
      <c r="F110" s="4">
        <v>0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24">
        <v>14724.689965297059</v>
      </c>
      <c r="O110" s="5">
        <v>9.5972809533098129</v>
      </c>
      <c r="P110" s="5">
        <v>9.9601107834558462</v>
      </c>
      <c r="Q110" s="5">
        <v>0</v>
      </c>
      <c r="R110" s="5">
        <v>0.10111985184315131</v>
      </c>
      <c r="S110" s="5">
        <v>18.918843516810149</v>
      </c>
      <c r="T110" s="6">
        <v>16.509334246888844</v>
      </c>
      <c r="U110" s="5">
        <v>76.265887535484026</v>
      </c>
      <c r="V110" s="5">
        <v>37.215478429355208</v>
      </c>
      <c r="W110" s="5">
        <v>10</v>
      </c>
      <c r="X110" s="5">
        <v>25.329815303430088</v>
      </c>
      <c r="Y110" s="5">
        <v>0.98576122672508226</v>
      </c>
      <c r="Z110" s="5">
        <v>17.419638934872829</v>
      </c>
      <c r="AA110" s="5">
        <v>1.0248901903367624</v>
      </c>
      <c r="AB110" s="7">
        <v>7.9568446512897211</v>
      </c>
      <c r="AC110" s="5">
        <v>-14.5546276624426</v>
      </c>
      <c r="AD110" s="5">
        <v>-0.575877231460029</v>
      </c>
      <c r="AE110" s="5">
        <v>-6.0300567576604802</v>
      </c>
      <c r="AF110" s="5">
        <v>-15.0740828635935</v>
      </c>
      <c r="AG110" s="5">
        <v>3.0493330909641099</v>
      </c>
      <c r="AH110" s="5">
        <v>-9.0469257074113205</v>
      </c>
      <c r="AI110" s="5">
        <v>-3.5133342368302198</v>
      </c>
      <c r="AJ110" s="5">
        <v>-5.5614306088160896</v>
      </c>
      <c r="AK110" s="5">
        <v>-3.6869831549530701</v>
      </c>
      <c r="AL110" s="5">
        <v>-6.1585180185711197</v>
      </c>
      <c r="AM110" s="5">
        <v>6.4248554481572402</v>
      </c>
      <c r="AN110" s="5">
        <v>-1.80842841858467</v>
      </c>
      <c r="AO110" s="5">
        <v>-4.1270638549754297</v>
      </c>
      <c r="AP110" s="5">
        <f t="shared" si="12"/>
        <v>24.564010502932373</v>
      </c>
      <c r="AQ110" s="5">
        <f t="shared" si="13"/>
        <v>0.57905151043786995</v>
      </c>
      <c r="AR110" s="5">
        <f t="shared" si="14"/>
        <v>6.1447025072167332</v>
      </c>
      <c r="AS110" s="5">
        <f t="shared" si="15"/>
        <v>34.045271691100382</v>
      </c>
      <c r="AT110" s="5">
        <f t="shared" si="16"/>
        <v>7.825102066048391</v>
      </c>
      <c r="AU110" s="5">
        <f t="shared" si="17"/>
        <v>85.332595246581107</v>
      </c>
      <c r="AV110" s="5">
        <f t="shared" si="18"/>
        <v>40.739436803580993</v>
      </c>
      <c r="AW110" s="5">
        <f t="shared" si="19"/>
        <v>15.5773789984834</v>
      </c>
      <c r="AX110" s="5">
        <f t="shared" si="20"/>
        <v>29.028528214057495</v>
      </c>
      <c r="AY110" s="5">
        <f t="shared" si="21"/>
        <v>7.1721343141764784</v>
      </c>
      <c r="AZ110" s="5">
        <f t="shared" si="24"/>
        <v>2.837910614892611</v>
      </c>
      <c r="BA110" s="5">
        <f t="shared" si="24"/>
        <v>2.837910614892611</v>
      </c>
      <c r="BB110" s="5">
        <f t="shared" si="23"/>
        <v>12.104733989592795</v>
      </c>
    </row>
    <row r="111" spans="1:54" x14ac:dyDescent="0.5">
      <c r="A111" t="s">
        <v>355</v>
      </c>
      <c r="B111" t="s">
        <v>356</v>
      </c>
      <c r="C111">
        <v>2017</v>
      </c>
      <c r="D111" t="s">
        <v>357</v>
      </c>
      <c r="E111" t="s">
        <v>8</v>
      </c>
      <c r="F111" s="4">
        <v>0</v>
      </c>
      <c r="G111" s="4">
        <v>0</v>
      </c>
      <c r="H111" s="4">
        <v>0</v>
      </c>
      <c r="I111" s="4">
        <v>1</v>
      </c>
      <c r="J111" s="4">
        <v>1</v>
      </c>
      <c r="K111" s="4">
        <v>0</v>
      </c>
      <c r="L111" s="4">
        <v>0</v>
      </c>
      <c r="M111" s="4">
        <v>0</v>
      </c>
      <c r="N111" s="24">
        <v>7143.9590954068708</v>
      </c>
      <c r="O111" s="5">
        <v>8.8740223968130216</v>
      </c>
      <c r="P111" s="5">
        <v>54.040592449698906</v>
      </c>
      <c r="Q111" s="5">
        <v>0</v>
      </c>
      <c r="R111" s="5">
        <v>13.082479667859516</v>
      </c>
      <c r="S111" s="5">
        <v>32.570379827726953</v>
      </c>
      <c r="T111" s="5">
        <v>29.074888470523181</v>
      </c>
      <c r="U111" s="5">
        <v>81.146950623360524</v>
      </c>
      <c r="V111" s="5">
        <v>35.431238172016798</v>
      </c>
      <c r="W111" s="5">
        <v>20</v>
      </c>
      <c r="X111" s="5">
        <v>16.622691292875992</v>
      </c>
      <c r="Y111" s="5">
        <v>0.10952902519167582</v>
      </c>
      <c r="Z111" s="5">
        <v>4.5237095898892701E-2</v>
      </c>
      <c r="AA111" s="5">
        <v>1.4641288433382158</v>
      </c>
      <c r="AB111" s="7">
        <v>9.7851128296924799</v>
      </c>
      <c r="AC111" s="5">
        <v>14.2940001362735</v>
      </c>
      <c r="AD111" s="5">
        <v>-1.70279982836292</v>
      </c>
      <c r="AE111" s="5">
        <v>1.8659030676925099</v>
      </c>
      <c r="AF111" s="5">
        <v>-16.112549567017801</v>
      </c>
      <c r="AG111" s="5">
        <v>10.939935679306499</v>
      </c>
      <c r="AH111" s="5">
        <v>-7.8902818205523699</v>
      </c>
      <c r="AI111" s="5">
        <v>-6.9537002056989499</v>
      </c>
      <c r="AJ111" s="5">
        <v>-0.33364097393771502</v>
      </c>
      <c r="AK111" s="5">
        <v>-15.6129509520425</v>
      </c>
      <c r="AL111" s="5">
        <v>-15.944135928347301</v>
      </c>
      <c r="AM111" s="5">
        <v>-18.641091275460901</v>
      </c>
      <c r="AN111" s="5">
        <v>-4.9029673695154097</v>
      </c>
      <c r="AO111" s="5">
        <v>-7.8443230974659803</v>
      </c>
      <c r="AP111" s="5">
        <f t="shared" si="12"/>
        <v>39.653269835631349</v>
      </c>
      <c r="AQ111" s="5">
        <f t="shared" si="13"/>
        <v>1.6948074231193488</v>
      </c>
      <c r="AR111" s="5">
        <f t="shared" si="14"/>
        <v>11.178957127598036</v>
      </c>
      <c r="AS111" s="5">
        <f t="shared" si="15"/>
        <v>48.59866161865002</v>
      </c>
      <c r="AT111" s="5">
        <f t="shared" si="16"/>
        <v>10.892997611885294</v>
      </c>
      <c r="AU111" s="5">
        <f t="shared" si="17"/>
        <v>89.022276108928736</v>
      </c>
      <c r="AV111" s="5">
        <f t="shared" si="18"/>
        <v>42.374549588255618</v>
      </c>
      <c r="AW111" s="5">
        <f t="shared" si="19"/>
        <v>20.304646735162311</v>
      </c>
      <c r="AX111" s="5">
        <f t="shared" si="20"/>
        <v>32.214651526824944</v>
      </c>
      <c r="AY111" s="5">
        <f t="shared" si="21"/>
        <v>15.98896689356253</v>
      </c>
      <c r="AZ111" s="5">
        <f t="shared" si="24"/>
        <v>6.3369971195556154</v>
      </c>
      <c r="BA111" s="5">
        <f t="shared" si="24"/>
        <v>6.3369971195556154</v>
      </c>
      <c r="BB111" s="5">
        <f t="shared" si="23"/>
        <v>17.599173273419463</v>
      </c>
    </row>
    <row r="112" spans="1:54" x14ac:dyDescent="0.5">
      <c r="A112" t="s">
        <v>358</v>
      </c>
      <c r="B112" t="s">
        <v>359</v>
      </c>
      <c r="C112">
        <v>2017</v>
      </c>
      <c r="D112" t="s">
        <v>360</v>
      </c>
      <c r="E112" t="s">
        <v>11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24">
        <v>1352.4767090327698</v>
      </c>
      <c r="O112" s="5">
        <v>7.2096927898941852</v>
      </c>
      <c r="P112" s="5">
        <v>82.989108286532158</v>
      </c>
      <c r="Q112" s="5">
        <v>0</v>
      </c>
      <c r="R112" s="5">
        <v>16.544110460479686</v>
      </c>
      <c r="S112" s="5">
        <v>91.58863584603931</v>
      </c>
      <c r="T112" s="5">
        <v>12.334801137485506</v>
      </c>
      <c r="U112" s="5">
        <v>88.478114350131264</v>
      </c>
      <c r="V112" s="5">
        <v>46.144358872893982</v>
      </c>
      <c r="W112" s="5">
        <v>10</v>
      </c>
      <c r="X112" s="5">
        <v>75.725593667546192</v>
      </c>
      <c r="Y112" s="5">
        <v>85.432639649507124</v>
      </c>
      <c r="Z112" s="5">
        <v>52.431742570386518</v>
      </c>
      <c r="AA112" s="5">
        <v>26.647144948755496</v>
      </c>
      <c r="AB112" s="7">
        <v>30.12615348789355</v>
      </c>
      <c r="AC112" s="5">
        <v>6.6259832741803697</v>
      </c>
      <c r="AD112" s="5">
        <v>-7.86590961460195</v>
      </c>
      <c r="AE112" s="5">
        <v>-17.489899562610098</v>
      </c>
      <c r="AF112" s="5">
        <v>12.5983737086275</v>
      </c>
      <c r="AG112" s="5">
        <v>-20.3755416148386</v>
      </c>
      <c r="AH112" s="5">
        <v>-6.0861462627399403</v>
      </c>
      <c r="AI112" s="5">
        <v>-4.9220965742911502E-2</v>
      </c>
      <c r="AJ112" s="5">
        <v>-24.5699872235746</v>
      </c>
      <c r="AK112" s="5">
        <v>35.605426690619502</v>
      </c>
      <c r="AL112" s="5">
        <v>28.042112230745001</v>
      </c>
      <c r="AM112" s="5">
        <v>5.0827805029305804</v>
      </c>
      <c r="AN112" s="5">
        <v>-8.2596449668230307E-2</v>
      </c>
      <c r="AO112" s="5">
        <v>-6.1893256577395803</v>
      </c>
      <c r="AP112" s="5">
        <f t="shared" si="12"/>
        <v>76.369386672687341</v>
      </c>
      <c r="AQ112" s="5">
        <f t="shared" si="13"/>
        <v>7.8677304788242424</v>
      </c>
      <c r="AR112" s="5">
        <f t="shared" si="14"/>
        <v>34.035537797323599</v>
      </c>
      <c r="AS112" s="5">
        <f t="shared" si="15"/>
        <v>78.995770278627461</v>
      </c>
      <c r="AT112" s="5">
        <f t="shared" si="16"/>
        <v>21.502418090847097</v>
      </c>
      <c r="AU112" s="5">
        <f t="shared" si="17"/>
        <v>94.566885664059285</v>
      </c>
      <c r="AV112" s="5">
        <f t="shared" si="18"/>
        <v>46.18992059911011</v>
      </c>
      <c r="AW112" s="5">
        <f t="shared" si="19"/>
        <v>34.572835702276407</v>
      </c>
      <c r="AX112" s="5">
        <f t="shared" si="20"/>
        <v>40.125988407595877</v>
      </c>
      <c r="AY112" s="5">
        <f t="shared" si="21"/>
        <v>57.397011562608171</v>
      </c>
      <c r="AZ112" s="5">
        <f t="shared" si="24"/>
        <v>26.738382995798339</v>
      </c>
      <c r="BA112" s="5">
        <f t="shared" si="24"/>
        <v>26.738382995798339</v>
      </c>
      <c r="BB112" s="5">
        <f t="shared" si="23"/>
        <v>36.323288016334097</v>
      </c>
    </row>
    <row r="113" spans="1:54" x14ac:dyDescent="0.5">
      <c r="A113" t="s">
        <v>361</v>
      </c>
      <c r="B113" t="s">
        <v>362</v>
      </c>
      <c r="C113">
        <v>2017</v>
      </c>
      <c r="D113" t="s">
        <v>363</v>
      </c>
      <c r="E113" t="s">
        <v>11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24">
        <v>352.64607844926689</v>
      </c>
      <c r="O113" s="5">
        <v>5.8654649433577539</v>
      </c>
      <c r="P113" s="5">
        <v>82.67910693421554</v>
      </c>
      <c r="Q113" s="5">
        <v>72.316019205587068</v>
      </c>
      <c r="R113" s="5">
        <v>80.128356760676937</v>
      </c>
      <c r="S113" s="5">
        <v>83.691303393456607</v>
      </c>
      <c r="T113" s="5">
        <v>24.669602274971059</v>
      </c>
      <c r="U113" s="5">
        <v>100</v>
      </c>
      <c r="V113" s="5">
        <v>47.351476852339516</v>
      </c>
      <c r="W113" s="5">
        <v>20</v>
      </c>
      <c r="X113" s="5">
        <v>20.316622691292885</v>
      </c>
      <c r="Y113" s="5">
        <v>80.832420591456739</v>
      </c>
      <c r="Z113" s="5">
        <v>97.744006428881463</v>
      </c>
      <c r="AA113" s="5">
        <v>35.724743777452431</v>
      </c>
      <c r="AB113" s="7">
        <v>53.599984947532782</v>
      </c>
      <c r="AC113" s="5">
        <v>-9.3613457751860896</v>
      </c>
      <c r="AD113" s="5">
        <v>52.192133829590503</v>
      </c>
      <c r="AE113" s="5">
        <v>19.280730294123298</v>
      </c>
      <c r="AF113" s="5">
        <v>-8.2308085318590098</v>
      </c>
      <c r="AG113" s="5">
        <v>-22.913492165907599</v>
      </c>
      <c r="AH113" s="5">
        <v>3.0137070944112501</v>
      </c>
      <c r="AI113" s="5">
        <v>-1.9410410699822001</v>
      </c>
      <c r="AJ113" s="5">
        <v>-28.543353130126999</v>
      </c>
      <c r="AK113" s="5">
        <v>-26.563277169977301</v>
      </c>
      <c r="AL113" s="5">
        <v>-5.5155662589345296</v>
      </c>
      <c r="AM113" s="5">
        <v>25.0909590334951</v>
      </c>
      <c r="AN113" s="5">
        <v>-21.225206129959801</v>
      </c>
      <c r="AO113" s="5">
        <v>-1.7804276312444201</v>
      </c>
      <c r="AP113" s="5">
        <f t="shared" si="12"/>
        <v>92.072911286645194</v>
      </c>
      <c r="AQ113" s="5">
        <f t="shared" si="13"/>
        <v>20.184999734083725</v>
      </c>
      <c r="AR113" s="5">
        <f t="shared" si="14"/>
        <v>60.937623270564146</v>
      </c>
      <c r="AS113" s="5">
        <f t="shared" si="15"/>
        <v>91.948546978504012</v>
      </c>
      <c r="AT113" s="5">
        <f t="shared" si="16"/>
        <v>34.052164907681245</v>
      </c>
      <c r="AU113" s="5">
        <f t="shared" si="17"/>
        <v>96.992377058997633</v>
      </c>
      <c r="AV113" s="5">
        <f t="shared" si="18"/>
        <v>49.301546290376372</v>
      </c>
      <c r="AW113" s="5">
        <f t="shared" si="19"/>
        <v>48.592008206100154</v>
      </c>
      <c r="AX113" s="5">
        <f t="shared" si="20"/>
        <v>46.906349448875325</v>
      </c>
      <c r="AY113" s="5">
        <f t="shared" si="21"/>
        <v>86.407199256990467</v>
      </c>
      <c r="AZ113" s="5">
        <f t="shared" si="24"/>
        <v>57.051133341693131</v>
      </c>
      <c r="BA113" s="5">
        <f t="shared" si="24"/>
        <v>57.051133341693131</v>
      </c>
      <c r="BB113" s="5">
        <f t="shared" si="23"/>
        <v>55.445005194873993</v>
      </c>
    </row>
    <row r="114" spans="1:54" x14ac:dyDescent="0.5">
      <c r="A114" t="s">
        <v>364</v>
      </c>
      <c r="B114" t="s">
        <v>365</v>
      </c>
      <c r="C114">
        <v>2017</v>
      </c>
      <c r="D114" t="s">
        <v>366</v>
      </c>
      <c r="E114" t="s">
        <v>8</v>
      </c>
      <c r="F114" s="4">
        <v>0</v>
      </c>
      <c r="G114" s="4">
        <v>0</v>
      </c>
      <c r="H114" s="4">
        <v>0</v>
      </c>
      <c r="I114" s="4">
        <v>1</v>
      </c>
      <c r="J114" s="4">
        <v>1</v>
      </c>
      <c r="K114" s="4">
        <v>0</v>
      </c>
      <c r="L114" s="4">
        <v>0</v>
      </c>
      <c r="M114" s="4">
        <v>0</v>
      </c>
      <c r="N114" s="24">
        <v>4578.5318147554963</v>
      </c>
      <c r="O114" s="5">
        <v>8.4291336612525942</v>
      </c>
      <c r="P114" s="6">
        <v>50.612391914329777</v>
      </c>
      <c r="Q114" s="5">
        <v>31.298123090353556</v>
      </c>
      <c r="R114" s="6">
        <v>63.349753229345055</v>
      </c>
      <c r="S114" s="5">
        <v>43.798439551220902</v>
      </c>
      <c r="T114" s="5">
        <v>28.634360271088788</v>
      </c>
      <c r="U114" s="5">
        <v>99.253094131318335</v>
      </c>
      <c r="V114" s="5">
        <v>41.217042576775668</v>
      </c>
      <c r="W114" s="5">
        <v>50</v>
      </c>
      <c r="X114" s="6">
        <v>26.506992084432714</v>
      </c>
      <c r="Y114" s="6">
        <v>15.62894852135816</v>
      </c>
      <c r="Z114" s="5">
        <v>100</v>
      </c>
      <c r="AA114" s="5">
        <v>42.166910688140561</v>
      </c>
      <c r="AB114" s="7">
        <v>43.561115107281978</v>
      </c>
      <c r="AC114" s="5">
        <v>0.43395882040386602</v>
      </c>
      <c r="AD114" s="5">
        <v>28.572120501378802</v>
      </c>
      <c r="AE114" s="5">
        <v>47.7426822726189</v>
      </c>
      <c r="AF114" s="5">
        <v>-13.972128953408699</v>
      </c>
      <c r="AG114" s="5">
        <v>7.1682927466396302</v>
      </c>
      <c r="AH114" s="5">
        <v>8.3886144644499296</v>
      </c>
      <c r="AI114" s="5">
        <v>-2.1662290329512</v>
      </c>
      <c r="AJ114" s="5">
        <v>26.337447669761598</v>
      </c>
      <c r="AK114" s="5">
        <v>-7.7434823410720703</v>
      </c>
      <c r="AL114" s="5">
        <v>-8.8244052586091595</v>
      </c>
      <c r="AM114" s="5">
        <v>75.104732186179305</v>
      </c>
      <c r="AN114" s="5">
        <v>32.408035544220397</v>
      </c>
      <c r="AO114" s="5">
        <v>21.7842126985039</v>
      </c>
      <c r="AP114" s="5">
        <f t="shared" si="12"/>
        <v>50.196941794110451</v>
      </c>
      <c r="AQ114" s="5">
        <f t="shared" si="13"/>
        <v>2.7302015442692502</v>
      </c>
      <c r="AR114" s="5">
        <f t="shared" si="14"/>
        <v>15.617046869165829</v>
      </c>
      <c r="AS114" s="5">
        <f t="shared" si="15"/>
        <v>57.789568297945721</v>
      </c>
      <c r="AT114" s="5">
        <f t="shared" si="16"/>
        <v>13.209988213303758</v>
      </c>
      <c r="AU114" s="5">
        <f t="shared" si="17"/>
        <v>90.86470972661499</v>
      </c>
      <c r="AV114" s="5">
        <f t="shared" si="18"/>
        <v>43.388197617618317</v>
      </c>
      <c r="AW114" s="5">
        <f t="shared" si="19"/>
        <v>23.669293526978528</v>
      </c>
      <c r="AX114" s="5">
        <f t="shared" si="20"/>
        <v>34.257414964771023</v>
      </c>
      <c r="AY114" s="5">
        <f t="shared" si="21"/>
        <v>24.473749219804681</v>
      </c>
      <c r="AZ114" s="5">
        <f t="shared" si="24"/>
        <v>9.7698243506214002</v>
      </c>
      <c r="BA114" s="5">
        <f t="shared" si="24"/>
        <v>9.7698243506214002</v>
      </c>
      <c r="BB114" s="5">
        <f t="shared" si="23"/>
        <v>21.784405309220269</v>
      </c>
    </row>
    <row r="115" spans="1:54" x14ac:dyDescent="0.5">
      <c r="A115" t="s">
        <v>367</v>
      </c>
      <c r="B115" t="s">
        <v>368</v>
      </c>
      <c r="C115">
        <v>2017</v>
      </c>
      <c r="D115" t="s">
        <v>369</v>
      </c>
      <c r="E115" t="s">
        <v>12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</v>
      </c>
      <c r="N115" s="24">
        <v>141165.08285670474</v>
      </c>
      <c r="O115" s="5">
        <v>11.857685284910174</v>
      </c>
      <c r="P115" s="6">
        <v>6.2349932031350761</v>
      </c>
      <c r="Q115" s="6">
        <v>6.4600611086859772E-2</v>
      </c>
      <c r="R115" s="6">
        <v>3.2771924876998924</v>
      </c>
      <c r="S115" s="6">
        <v>13.835231606366916</v>
      </c>
      <c r="T115" s="6">
        <v>6.4610878885718428</v>
      </c>
      <c r="U115" s="6">
        <v>75.323824130327381</v>
      </c>
      <c r="V115" s="6">
        <v>38.49257528239923</v>
      </c>
      <c r="W115" s="6">
        <v>4.473684999999989</v>
      </c>
      <c r="X115" s="6">
        <v>16.411609498680736</v>
      </c>
      <c r="Y115" s="6">
        <v>0.70646221248630892</v>
      </c>
      <c r="Z115" s="5">
        <v>0.15117379490256116</v>
      </c>
      <c r="AA115" s="6">
        <v>0.13367496339678553</v>
      </c>
      <c r="AB115" s="7">
        <v>5.0347374271901195</v>
      </c>
      <c r="AC115" s="5">
        <v>3.3926497013260599</v>
      </c>
      <c r="AD115" s="5">
        <v>0.76997475093413503</v>
      </c>
      <c r="AE115" s="5">
        <v>3.0747232098452502</v>
      </c>
      <c r="AF115" s="5">
        <v>7.1702865030054799</v>
      </c>
      <c r="AG115" s="5">
        <v>1.81696529714018</v>
      </c>
      <c r="AH115" s="5">
        <v>8.0502083585647704</v>
      </c>
      <c r="AI115" s="5">
        <v>2.7307781393646202</v>
      </c>
      <c r="AJ115" s="5">
        <v>-1.5588656550912301</v>
      </c>
      <c r="AK115" s="5">
        <v>-3.8942161651646301</v>
      </c>
      <c r="AL115" s="5">
        <v>1.0550485674635</v>
      </c>
      <c r="AM115" s="5">
        <v>-1.0199719449796201</v>
      </c>
      <c r="AN115" s="5">
        <v>0.66372443594691499</v>
      </c>
      <c r="AO115" s="5">
        <v>2.0762932375791401</v>
      </c>
      <c r="AP115" s="5">
        <f t="shared" si="12"/>
        <v>2.845495285762369</v>
      </c>
      <c r="AQ115" s="5">
        <f t="shared" si="13"/>
        <v>-0.70947165013084845</v>
      </c>
      <c r="AR115" s="5">
        <f t="shared" si="14"/>
        <v>0.20751572182451516</v>
      </c>
      <c r="AS115" s="5">
        <f t="shared" si="15"/>
        <v>6.6832111922909387</v>
      </c>
      <c r="AT115" s="5">
        <f t="shared" si="16"/>
        <v>2.3117250192207526</v>
      </c>
      <c r="AU115" s="5">
        <f t="shared" si="17"/>
        <v>67.293316541871988</v>
      </c>
      <c r="AV115" s="5">
        <f t="shared" si="18"/>
        <v>35.764178447603911</v>
      </c>
      <c r="AW115" s="5">
        <f t="shared" si="19"/>
        <v>6.0352642746505154</v>
      </c>
      <c r="AX115" s="5">
        <f t="shared" si="20"/>
        <v>20.312031966239616</v>
      </c>
      <c r="AY115" s="5">
        <f t="shared" si="21"/>
        <v>-0.34329712263476708</v>
      </c>
      <c r="AZ115" s="5">
        <f t="shared" si="24"/>
        <v>-0.53270735493288202</v>
      </c>
      <c r="BA115" s="5">
        <f t="shared" si="24"/>
        <v>-0.53270735493288202</v>
      </c>
      <c r="BB115" s="5">
        <f t="shared" si="23"/>
        <v>2.95871514169801</v>
      </c>
    </row>
    <row r="116" spans="1:54" x14ac:dyDescent="0.5">
      <c r="A116" t="s">
        <v>370</v>
      </c>
      <c r="B116" t="s">
        <v>371</v>
      </c>
      <c r="C116">
        <v>2017</v>
      </c>
      <c r="D116" t="s">
        <v>372</v>
      </c>
      <c r="E116" t="s">
        <v>6</v>
      </c>
      <c r="F116" s="4">
        <v>0</v>
      </c>
      <c r="G116" s="4">
        <v>1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24">
        <v>15895.22946872035</v>
      </c>
      <c r="O116" s="5">
        <v>9.673774309775478</v>
      </c>
      <c r="P116" s="5">
        <v>22.496567507608162</v>
      </c>
      <c r="Q116" s="5">
        <v>0</v>
      </c>
      <c r="R116" s="5">
        <v>0.1831314779905</v>
      </c>
      <c r="S116" s="5">
        <v>22.336518776963512</v>
      </c>
      <c r="T116" s="6">
        <v>16.509334246888844</v>
      </c>
      <c r="U116" s="5">
        <v>71.141585127738651</v>
      </c>
      <c r="V116" s="5">
        <v>38.58900331877593</v>
      </c>
      <c r="W116" s="5">
        <v>0</v>
      </c>
      <c r="X116" s="5">
        <v>32.189973614775738</v>
      </c>
      <c r="Y116" s="5">
        <v>2.9572836801752467</v>
      </c>
      <c r="Z116" s="5">
        <v>7.9160968129333913</v>
      </c>
      <c r="AA116" s="5">
        <v>4.978038067349928</v>
      </c>
      <c r="AB116" s="7">
        <v>7.8379880634508439</v>
      </c>
      <c r="AC116" s="5">
        <v>-0.76755174180219399</v>
      </c>
      <c r="AD116" s="5">
        <v>-0.49599502771515802</v>
      </c>
      <c r="AE116" s="5">
        <v>-5.5817430686616403</v>
      </c>
      <c r="AF116" s="5">
        <v>-10.345473529785799</v>
      </c>
      <c r="AG116" s="5">
        <v>3.4431486090068701</v>
      </c>
      <c r="AH116" s="5">
        <v>-13.7695911996357</v>
      </c>
      <c r="AI116" s="5">
        <v>-1.9860297366530599</v>
      </c>
      <c r="AJ116" s="5">
        <v>-15.1521481076777</v>
      </c>
      <c r="AK116" s="5">
        <v>3.4718302099964902</v>
      </c>
      <c r="AL116" s="5">
        <v>-3.6055562209651399</v>
      </c>
      <c r="AM116" s="5">
        <v>-2.4936770130823001</v>
      </c>
      <c r="AN116" s="5">
        <v>2.3883142584230401</v>
      </c>
      <c r="AO116" s="5">
        <v>-3.79662199279417</v>
      </c>
      <c r="AP116" s="5">
        <f t="shared" si="12"/>
        <v>23.201601657706071</v>
      </c>
      <c r="AQ116" s="5">
        <f t="shared" si="13"/>
        <v>0.49179175893160632</v>
      </c>
      <c r="AR116" s="5">
        <f t="shared" si="14"/>
        <v>5.7423670515970375</v>
      </c>
      <c r="AS116" s="5">
        <f t="shared" si="15"/>
        <v>32.615487109659</v>
      </c>
      <c r="AT116" s="5">
        <f t="shared" si="16"/>
        <v>7.546204164091451</v>
      </c>
      <c r="AU116" s="5">
        <f t="shared" si="17"/>
        <v>84.887399319724636</v>
      </c>
      <c r="AV116" s="5">
        <f t="shared" si="18"/>
        <v>40.567541821640212</v>
      </c>
      <c r="AW116" s="5">
        <f t="shared" si="19"/>
        <v>15.130200109731803</v>
      </c>
      <c r="AX116" s="5">
        <f t="shared" si="20"/>
        <v>28.702011089911682</v>
      </c>
      <c r="AY116" s="5">
        <f t="shared" si="21"/>
        <v>6.5353922286231523</v>
      </c>
      <c r="AZ116" s="5">
        <f t="shared" si="24"/>
        <v>2.5793203258042237</v>
      </c>
      <c r="BA116" s="5">
        <f t="shared" si="24"/>
        <v>2.5793203258042237</v>
      </c>
      <c r="BB116" s="5">
        <f t="shared" si="23"/>
        <v>11.612619829880495</v>
      </c>
    </row>
    <row r="117" spans="1:54" x14ac:dyDescent="0.5">
      <c r="A117" t="s">
        <v>373</v>
      </c>
      <c r="B117" t="s">
        <v>374</v>
      </c>
      <c r="C117">
        <v>2017</v>
      </c>
      <c r="D117" t="s">
        <v>375</v>
      </c>
      <c r="E117" t="s">
        <v>12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1</v>
      </c>
      <c r="N117" s="24">
        <v>108600.9348804224</v>
      </c>
      <c r="O117" s="5">
        <v>11.595435294920264</v>
      </c>
      <c r="P117" s="5">
        <v>3.9011702451772123</v>
      </c>
      <c r="Q117" s="6">
        <v>6.4600611086859772E-2</v>
      </c>
      <c r="R117" s="5">
        <v>3.2771924876998924</v>
      </c>
      <c r="S117" s="5">
        <v>3.2217809471432926</v>
      </c>
      <c r="T117" s="6">
        <v>6.4610878885718428</v>
      </c>
      <c r="U117" s="5">
        <v>0</v>
      </c>
      <c r="V117" s="5">
        <v>37.54242196127079</v>
      </c>
      <c r="W117" s="5">
        <v>0</v>
      </c>
      <c r="X117" s="5">
        <v>15.039577836411608</v>
      </c>
      <c r="Y117" s="5">
        <v>0.21905805038335163</v>
      </c>
      <c r="Z117" s="5">
        <v>1.4585676744878266</v>
      </c>
      <c r="AA117" s="5">
        <v>0</v>
      </c>
      <c r="AB117" s="7">
        <v>2.2326980129670786</v>
      </c>
      <c r="AC117" s="5">
        <v>3.9292119739181799E-2</v>
      </c>
      <c r="AD117" s="5">
        <v>0.70732468380328595</v>
      </c>
      <c r="AE117" s="5">
        <v>2.7949523086285</v>
      </c>
      <c r="AF117" s="5">
        <v>-5.1148400246175703</v>
      </c>
      <c r="AG117" s="5">
        <v>1.1459307083074901</v>
      </c>
      <c r="AH117" s="5">
        <v>-69.849821928490698</v>
      </c>
      <c r="AI117" s="5">
        <v>1.22084622659441</v>
      </c>
      <c r="AJ117" s="5">
        <v>-6.78968449923814</v>
      </c>
      <c r="AK117" s="5">
        <v>-6.16471550992188</v>
      </c>
      <c r="AL117" s="5">
        <v>0.33881907445923898</v>
      </c>
      <c r="AM117" s="5">
        <v>-0.200427380610885</v>
      </c>
      <c r="AN117" s="5">
        <v>0.40436954260033597</v>
      </c>
      <c r="AO117" s="5">
        <v>-1.3306075055772699</v>
      </c>
      <c r="AP117" s="5">
        <f t="shared" si="12"/>
        <v>3.8808345914870355</v>
      </c>
      <c r="AQ117" s="5">
        <f t="shared" si="13"/>
        <v>-0.64611499951387841</v>
      </c>
      <c r="AR117" s="5">
        <f t="shared" si="14"/>
        <v>0.49048463352689531</v>
      </c>
      <c r="AS117" s="5">
        <f t="shared" si="15"/>
        <v>8.3667363735747422</v>
      </c>
      <c r="AT117" s="5">
        <f t="shared" si="16"/>
        <v>2.7200402715942289</v>
      </c>
      <c r="AU117" s="5">
        <f t="shared" si="17"/>
        <v>69.894115023213033</v>
      </c>
      <c r="AV117" s="5">
        <f t="shared" si="18"/>
        <v>36.329003473710856</v>
      </c>
      <c r="AW117" s="5">
        <f t="shared" si="19"/>
        <v>6.8036270486605162</v>
      </c>
      <c r="AX117" s="5">
        <f t="shared" si="20"/>
        <v>21.220682965527612</v>
      </c>
      <c r="AY117" s="5">
        <f t="shared" si="21"/>
        <v>-0.11419974455677839</v>
      </c>
      <c r="AZ117" s="5">
        <f t="shared" si="24"/>
        <v>-0.40180675367074836</v>
      </c>
      <c r="BA117" s="5">
        <f t="shared" si="24"/>
        <v>-0.40180675367074836</v>
      </c>
      <c r="BB117" s="5">
        <f t="shared" si="23"/>
        <v>3.5719768485016949</v>
      </c>
    </row>
    <row r="118" spans="1:54" x14ac:dyDescent="0.5">
      <c r="A118" t="s">
        <v>376</v>
      </c>
      <c r="B118" t="s">
        <v>377</v>
      </c>
      <c r="C118">
        <v>2017</v>
      </c>
      <c r="D118" t="s">
        <v>378</v>
      </c>
      <c r="E118" t="s">
        <v>5</v>
      </c>
      <c r="F118" s="4">
        <v>1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24">
        <v>52144.036422258432</v>
      </c>
      <c r="O118" s="5">
        <v>10.861765099570855</v>
      </c>
      <c r="P118" s="6">
        <v>32.999040650438118</v>
      </c>
      <c r="Q118" s="5">
        <v>0</v>
      </c>
      <c r="R118" s="6">
        <v>5.4551019292059948</v>
      </c>
      <c r="S118" s="6">
        <v>59.060609156681387</v>
      </c>
      <c r="T118" s="6">
        <v>25.753981513271818</v>
      </c>
      <c r="U118" s="5">
        <v>60.422887621977175</v>
      </c>
      <c r="V118" s="5">
        <v>40.882356172181112</v>
      </c>
      <c r="W118" s="6">
        <v>34.473685000000003</v>
      </c>
      <c r="X118" s="6">
        <v>31.554327176781012</v>
      </c>
      <c r="Y118" s="6">
        <v>27.606297918948524</v>
      </c>
      <c r="Z118" s="5">
        <v>1.8044769679760021E-2</v>
      </c>
      <c r="AA118" s="6">
        <v>13.831713030746698</v>
      </c>
      <c r="AB118" s="7">
        <v>15.645761889457525</v>
      </c>
      <c r="AC118" s="5">
        <v>24.641859592473299</v>
      </c>
      <c r="AD118" s="5">
        <v>0.385160559524581</v>
      </c>
      <c r="AE118" s="5">
        <v>3.7809405021246598</v>
      </c>
      <c r="AF118" s="5">
        <v>44.112341352995401</v>
      </c>
      <c r="AG118" s="5">
        <v>18.0989715710665</v>
      </c>
      <c r="AH118" s="5">
        <v>-16.086586211984699</v>
      </c>
      <c r="AI118" s="5">
        <v>2.9484765580952201</v>
      </c>
      <c r="AJ118" s="5">
        <v>25.0863977812907</v>
      </c>
      <c r="AK118" s="5">
        <v>7.6349082163456599</v>
      </c>
      <c r="AL118" s="5">
        <v>26.570401430996</v>
      </c>
      <c r="AM118" s="5">
        <v>-3.6983790356966599</v>
      </c>
      <c r="AN118" s="5">
        <v>13.637054527937901</v>
      </c>
      <c r="AO118" s="5">
        <v>9.8415541736538401</v>
      </c>
      <c r="AP118" s="5">
        <f t="shared" si="12"/>
        <v>8.3439561208635347</v>
      </c>
      <c r="AQ118" s="5">
        <f t="shared" si="13"/>
        <v>-0.38597898133809072</v>
      </c>
      <c r="AR118" s="5">
        <f t="shared" si="14"/>
        <v>1.6753043420119957</v>
      </c>
      <c r="AS118" s="5">
        <f t="shared" si="15"/>
        <v>14.928033491965543</v>
      </c>
      <c r="AT118" s="5">
        <f t="shared" si="16"/>
        <v>4.1349223761476601</v>
      </c>
      <c r="AU118" s="5">
        <f t="shared" si="17"/>
        <v>76.492037341199847</v>
      </c>
      <c r="AV118" s="5">
        <f t="shared" si="18"/>
        <v>37.927634146326355</v>
      </c>
      <c r="AW118" s="5">
        <f t="shared" si="19"/>
        <v>9.3765069818294453</v>
      </c>
      <c r="AX118" s="5">
        <f t="shared" si="20"/>
        <v>23.908280335798015</v>
      </c>
      <c r="AY118" s="5">
        <f t="shared" si="21"/>
        <v>1.0355954050539209</v>
      </c>
      <c r="AZ118" s="5">
        <f t="shared" si="24"/>
        <v>0.19097441642582424</v>
      </c>
      <c r="BA118" s="5">
        <f t="shared" si="24"/>
        <v>0.19097441642582424</v>
      </c>
      <c r="BB118" s="5">
        <f t="shared" si="23"/>
        <v>5.8019641418719115</v>
      </c>
    </row>
    <row r="119" spans="1:54" x14ac:dyDescent="0.5">
      <c r="A119" t="s">
        <v>379</v>
      </c>
      <c r="B119" t="s">
        <v>380</v>
      </c>
      <c r="C119">
        <v>2017</v>
      </c>
      <c r="D119" t="s">
        <v>381</v>
      </c>
      <c r="E119" t="s">
        <v>6</v>
      </c>
      <c r="F119" s="4">
        <v>0</v>
      </c>
      <c r="G119" s="4">
        <v>1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24">
        <v>5222.8267466509751</v>
      </c>
      <c r="O119" s="5">
        <v>8.5607940566533003</v>
      </c>
      <c r="P119" s="5">
        <v>28.715727171480552</v>
      </c>
      <c r="Q119" s="5">
        <v>0.88171104321257587</v>
      </c>
      <c r="R119" s="5">
        <v>6.5274687333420616</v>
      </c>
      <c r="S119" s="5">
        <v>42.452332572680795</v>
      </c>
      <c r="T119" s="5">
        <v>7.9295149419333857</v>
      </c>
      <c r="U119" s="5">
        <v>72.92942377857139</v>
      </c>
      <c r="V119" s="5">
        <v>36.559808232613136</v>
      </c>
      <c r="W119" s="5">
        <v>5</v>
      </c>
      <c r="X119" s="5">
        <v>26.649076517150398</v>
      </c>
      <c r="Y119" s="5">
        <v>10.95290251916758</v>
      </c>
      <c r="Z119" s="5">
        <v>28.160165178450512</v>
      </c>
      <c r="AA119" s="5">
        <v>0.87847730600292095</v>
      </c>
      <c r="AB119" s="7">
        <v>12.836914524147714</v>
      </c>
      <c r="AC119" s="5">
        <v>-18.339703242844301</v>
      </c>
      <c r="AD119" s="5">
        <v>-1.5112323308593301</v>
      </c>
      <c r="AE119" s="5">
        <v>-7.6611390594245803</v>
      </c>
      <c r="AF119" s="5">
        <v>-12.6662008943103</v>
      </c>
      <c r="AG119" s="5">
        <v>-12.506090043137901</v>
      </c>
      <c r="AH119" s="5">
        <v>-17.423715831476301</v>
      </c>
      <c r="AI119" s="5">
        <v>-6.5294806051846503</v>
      </c>
      <c r="AJ119" s="5">
        <v>-17.643617388205399</v>
      </c>
      <c r="AK119" s="5">
        <v>-7.0005001100276596</v>
      </c>
      <c r="AL119" s="5">
        <v>-10.7650534291162</v>
      </c>
      <c r="AM119" s="5">
        <v>5.2229909545934996</v>
      </c>
      <c r="AN119" s="5">
        <v>-7.7546649379309702</v>
      </c>
      <c r="AO119" s="5">
        <v>-7.6479002841435602</v>
      </c>
      <c r="AP119" s="5">
        <f t="shared" si="12"/>
        <v>47.040825053004077</v>
      </c>
      <c r="AQ119" s="5">
        <f t="shared" si="13"/>
        <v>2.3892452941701499</v>
      </c>
      <c r="AR119" s="5">
        <f t="shared" si="14"/>
        <v>14.182751297433688</v>
      </c>
      <c r="AS119" s="5">
        <f t="shared" si="15"/>
        <v>55.099741334396029</v>
      </c>
      <c r="AT119" s="5">
        <f t="shared" si="16"/>
        <v>12.487488070821865</v>
      </c>
      <c r="AU119" s="5">
        <f t="shared" si="17"/>
        <v>90.35056290035989</v>
      </c>
      <c r="AV119" s="5">
        <f t="shared" si="18"/>
        <v>43.087658841195569</v>
      </c>
      <c r="AW119" s="5">
        <f t="shared" si="19"/>
        <v>22.637339771975963</v>
      </c>
      <c r="AX119" s="5">
        <f t="shared" si="20"/>
        <v>33.646730537674884</v>
      </c>
      <c r="AY119" s="5">
        <f t="shared" si="21"/>
        <v>21.699331482765949</v>
      </c>
      <c r="AZ119" s="5">
        <f t="shared" si="24"/>
        <v>8.6280899767882779</v>
      </c>
      <c r="BA119" s="5">
        <f t="shared" si="24"/>
        <v>8.6280899767882779</v>
      </c>
      <c r="BB119" s="5">
        <f t="shared" si="23"/>
        <v>20.480059215221544</v>
      </c>
    </row>
    <row r="120" spans="1:54" x14ac:dyDescent="0.5">
      <c r="A120" t="s">
        <v>382</v>
      </c>
      <c r="B120" t="s">
        <v>383</v>
      </c>
      <c r="C120">
        <v>2017</v>
      </c>
      <c r="D120" t="s">
        <v>384</v>
      </c>
      <c r="E120" t="s">
        <v>11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  <c r="M120" s="4">
        <v>0</v>
      </c>
      <c r="N120" s="24">
        <v>416.00271723760187</v>
      </c>
      <c r="O120" s="5">
        <v>6.0306917920610896</v>
      </c>
      <c r="P120" s="5">
        <v>93.116139193773904</v>
      </c>
      <c r="Q120" s="5">
        <v>6.9209951986032365</v>
      </c>
      <c r="R120" s="5">
        <v>34.83045183486189</v>
      </c>
      <c r="S120" s="5">
        <v>74.683402075018662</v>
      </c>
      <c r="T120" s="5">
        <v>66.960349332150429</v>
      </c>
      <c r="U120" s="5">
        <v>89.973689951517585</v>
      </c>
      <c r="V120" s="5">
        <v>46.971400452219456</v>
      </c>
      <c r="W120" s="5">
        <v>20</v>
      </c>
      <c r="X120" s="5">
        <v>45.382585751978901</v>
      </c>
      <c r="Y120" s="5">
        <v>99.780941949616647</v>
      </c>
      <c r="Z120" s="5">
        <v>66.53879254409091</v>
      </c>
      <c r="AA120" s="5">
        <v>71.010248901903367</v>
      </c>
      <c r="AB120" s="7">
        <v>49.667472277256337</v>
      </c>
      <c r="AC120" s="5">
        <v>2.2669144775888999</v>
      </c>
      <c r="AD120" s="5">
        <v>-11.2612334292554</v>
      </c>
      <c r="AE120" s="5">
        <v>-22.8563579681657</v>
      </c>
      <c r="AF120" s="5">
        <v>-16.203671585630701</v>
      </c>
      <c r="AG120" s="5">
        <v>21.226047261158101</v>
      </c>
      <c r="AH120" s="5">
        <v>-6.7941929733304498</v>
      </c>
      <c r="AI120" s="5">
        <v>-1.9501309016844599</v>
      </c>
      <c r="AJ120" s="5">
        <v>-26.822455524800901</v>
      </c>
      <c r="AK120" s="5">
        <v>-0.68637331302806404</v>
      </c>
      <c r="AL120" s="5">
        <v>15.7563139869344</v>
      </c>
      <c r="AM120" s="5">
        <v>-3.4729437895178799</v>
      </c>
      <c r="AN120" s="5">
        <v>17.841159184728198</v>
      </c>
      <c r="AO120" s="5">
        <v>-3.4147518793156801</v>
      </c>
      <c r="AP120" s="5">
        <f t="shared" si="12"/>
        <v>90.847655578535054</v>
      </c>
      <c r="AQ120" s="5">
        <f t="shared" si="13"/>
        <v>18.173026113169104</v>
      </c>
      <c r="AR120" s="5">
        <f t="shared" si="14"/>
        <v>57.67244021330584</v>
      </c>
      <c r="AS120" s="5">
        <f t="shared" si="15"/>
        <v>90.878905550983745</v>
      </c>
      <c r="AT120" s="5">
        <f t="shared" si="16"/>
        <v>32.335980996385352</v>
      </c>
      <c r="AU120" s="5">
        <f t="shared" si="17"/>
        <v>96.763208895366262</v>
      </c>
      <c r="AV120" s="5">
        <f t="shared" si="18"/>
        <v>48.918518749791374</v>
      </c>
      <c r="AW120" s="5">
        <f t="shared" si="19"/>
        <v>46.814850655644136</v>
      </c>
      <c r="AX120" s="5">
        <f t="shared" si="20"/>
        <v>46.062740380923017</v>
      </c>
      <c r="AY120" s="5">
        <f t="shared" si="21"/>
        <v>84.013183079845632</v>
      </c>
      <c r="AZ120" s="5">
        <f t="shared" si="24"/>
        <v>53.152304584717037</v>
      </c>
      <c r="BA120" s="5">
        <f t="shared" si="24"/>
        <v>53.152304584717037</v>
      </c>
      <c r="BB120" s="5">
        <f t="shared" si="23"/>
        <v>53.07460378770341</v>
      </c>
    </row>
    <row r="121" spans="1:54" x14ac:dyDescent="0.5">
      <c r="A121" t="s">
        <v>385</v>
      </c>
      <c r="B121" t="s">
        <v>386</v>
      </c>
      <c r="C121">
        <v>2017</v>
      </c>
      <c r="D121" t="s">
        <v>387</v>
      </c>
      <c r="E121" t="s">
        <v>11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24">
        <v>481.45193670437874</v>
      </c>
      <c r="O121" s="5">
        <v>6.1768064063272385</v>
      </c>
      <c r="P121" s="5">
        <v>83.401085777572746</v>
      </c>
      <c r="Q121" s="5">
        <v>0</v>
      </c>
      <c r="R121" s="5">
        <v>49.193676802592044</v>
      </c>
      <c r="S121" s="5">
        <v>78.829722072480564</v>
      </c>
      <c r="T121" s="5">
        <v>16.740087333037629</v>
      </c>
      <c r="U121" s="5">
        <v>97.767312679950948</v>
      </c>
      <c r="V121" s="5">
        <v>57.520188500754863</v>
      </c>
      <c r="W121" s="5">
        <v>20</v>
      </c>
      <c r="X121" s="5">
        <v>54.353562005277048</v>
      </c>
      <c r="Y121" s="5">
        <v>96.82365826944141</v>
      </c>
      <c r="Z121" s="5">
        <v>59.814450166039869</v>
      </c>
      <c r="AA121" s="5">
        <v>14.348462664714489</v>
      </c>
      <c r="AB121" s="7">
        <v>34.250049690495167</v>
      </c>
      <c r="AC121" s="5">
        <v>-6.1964345378240004</v>
      </c>
      <c r="AD121" s="5">
        <v>-16.4837687245989</v>
      </c>
      <c r="AE121" s="5">
        <v>-5.4694719158651601</v>
      </c>
      <c r="AF121" s="5">
        <v>-10.9740027864153</v>
      </c>
      <c r="AG121" s="5">
        <v>-27.269095123867199</v>
      </c>
      <c r="AH121" s="5">
        <v>1.22834000649985</v>
      </c>
      <c r="AI121" s="5">
        <v>8.9475412725383698</v>
      </c>
      <c r="AJ121" s="5">
        <v>-25.2146834401284</v>
      </c>
      <c r="AK121" s="5">
        <v>9.0478458703016909</v>
      </c>
      <c r="AL121" s="5">
        <v>15.254952564240799</v>
      </c>
      <c r="AM121" s="5">
        <v>-7.6032874318217596</v>
      </c>
      <c r="AN121" s="5">
        <v>-35.239809772251398</v>
      </c>
      <c r="AO121" s="5">
        <v>-16.668764234637301</v>
      </c>
      <c r="AP121" s="5">
        <f t="shared" si="12"/>
        <v>89.624757623879759</v>
      </c>
      <c r="AQ121" s="5">
        <f t="shared" si="13"/>
        <v>16.518546423893781</v>
      </c>
      <c r="AR121" s="5">
        <f t="shared" si="14"/>
        <v>54.724308829510697</v>
      </c>
      <c r="AS121" s="5">
        <f t="shared" si="15"/>
        <v>89.828093048051556</v>
      </c>
      <c r="AT121" s="5">
        <f t="shared" si="16"/>
        <v>30.85460924099506</v>
      </c>
      <c r="AU121" s="5">
        <f t="shared" si="17"/>
        <v>96.546558461998004</v>
      </c>
      <c r="AV121" s="5">
        <f t="shared" si="18"/>
        <v>48.579851407558479</v>
      </c>
      <c r="AW121" s="5">
        <f t="shared" si="19"/>
        <v>45.24865900448718</v>
      </c>
      <c r="AX121" s="5">
        <f t="shared" si="20"/>
        <v>45.318301238477858</v>
      </c>
      <c r="AY121" s="5">
        <f t="shared" si="21"/>
        <v>81.620551241635297</v>
      </c>
      <c r="AZ121" s="5">
        <f t="shared" si="24"/>
        <v>49.666060271284891</v>
      </c>
      <c r="BA121" s="5">
        <f t="shared" si="24"/>
        <v>49.666060271284891</v>
      </c>
      <c r="BB121" s="5">
        <f t="shared" si="23"/>
        <v>50.964777268371122</v>
      </c>
    </row>
    <row r="122" spans="1:54" x14ac:dyDescent="0.5">
      <c r="A122" t="s">
        <v>388</v>
      </c>
      <c r="B122" t="s">
        <v>389</v>
      </c>
      <c r="C122">
        <v>2017</v>
      </c>
      <c r="D122" t="s">
        <v>390</v>
      </c>
      <c r="E122" t="s">
        <v>5</v>
      </c>
      <c r="F122" s="4">
        <v>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24">
        <v>11031.821558174921</v>
      </c>
      <c r="O122" s="5">
        <v>9.3085392444125645</v>
      </c>
      <c r="P122" s="5">
        <v>19.677759678215239</v>
      </c>
      <c r="Q122" s="5">
        <v>0</v>
      </c>
      <c r="R122" s="5">
        <v>10.160656251146222</v>
      </c>
      <c r="S122" s="5">
        <v>33.158885027920029</v>
      </c>
      <c r="T122" s="5">
        <v>67.400879632189287</v>
      </c>
      <c r="U122" s="5">
        <v>70.156051278062719</v>
      </c>
      <c r="V122" s="5">
        <v>40.51862672854714</v>
      </c>
      <c r="W122" s="5">
        <v>25</v>
      </c>
      <c r="X122" s="5">
        <v>54.881266490765171</v>
      </c>
      <c r="Y122" s="5">
        <v>3.3953997809419496</v>
      </c>
      <c r="Z122" s="5">
        <v>44.694636360920605</v>
      </c>
      <c r="AA122" s="5">
        <v>2.6354319180087771</v>
      </c>
      <c r="AB122" s="7">
        <v>17.577590475265971</v>
      </c>
      <c r="AC122" s="5">
        <v>-10.434227405298801</v>
      </c>
      <c r="AD122" s="5">
        <v>-0.95393109292683698</v>
      </c>
      <c r="AE122" s="5">
        <v>2.29898469728177</v>
      </c>
      <c r="AF122" s="5">
        <v>-6.4856739485724297</v>
      </c>
      <c r="AG122" s="5">
        <v>52.209282786517001</v>
      </c>
      <c r="AH122" s="5">
        <v>-16.748034680501402</v>
      </c>
      <c r="AI122" s="5">
        <v>-0.86686196211694999</v>
      </c>
      <c r="AJ122" s="5">
        <v>7.6539250291401499</v>
      </c>
      <c r="AK122" s="5">
        <v>24.606858413609601</v>
      </c>
      <c r="AL122" s="5">
        <v>-6.6216197253136002</v>
      </c>
      <c r="AM122" s="5">
        <v>31.007234870719198</v>
      </c>
      <c r="AN122" s="5">
        <v>-1.3382665605823001</v>
      </c>
      <c r="AO122" s="5">
        <v>3.47944464643518</v>
      </c>
      <c r="AP122" s="5">
        <f t="shared" si="12"/>
        <v>30.144218151530655</v>
      </c>
      <c r="AQ122" s="5">
        <f t="shared" si="13"/>
        <v>0.95602992658874175</v>
      </c>
      <c r="AR122" s="5">
        <f t="shared" si="14"/>
        <v>7.8705935178682527</v>
      </c>
      <c r="AS122" s="5">
        <f t="shared" si="15"/>
        <v>39.674816019404901</v>
      </c>
      <c r="AT122" s="5">
        <f t="shared" si="16"/>
        <v>8.9533227785407483</v>
      </c>
      <c r="AU122" s="5">
        <f t="shared" si="17"/>
        <v>86.915694793188948</v>
      </c>
      <c r="AV122" s="5">
        <f t="shared" si="18"/>
        <v>41.390150044008365</v>
      </c>
      <c r="AW122" s="5">
        <f t="shared" si="19"/>
        <v>17.355307175717584</v>
      </c>
      <c r="AX122" s="5">
        <f t="shared" si="20"/>
        <v>30.279443699815108</v>
      </c>
      <c r="AY122" s="5">
        <f t="shared" si="21"/>
        <v>10.038332757099887</v>
      </c>
      <c r="AZ122" s="5">
        <f t="shared" si="24"/>
        <v>3.9848023738744081</v>
      </c>
      <c r="BA122" s="5">
        <f t="shared" si="24"/>
        <v>3.9848023738744081</v>
      </c>
      <c r="BB122" s="5">
        <f t="shared" si="23"/>
        <v>14.111204613144517</v>
      </c>
    </row>
    <row r="123" spans="1:54" x14ac:dyDescent="0.5">
      <c r="A123" t="s">
        <v>391</v>
      </c>
      <c r="B123" t="s">
        <v>392</v>
      </c>
      <c r="C123">
        <v>2017</v>
      </c>
      <c r="D123" t="s">
        <v>393</v>
      </c>
      <c r="E123" t="s">
        <v>10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1</v>
      </c>
      <c r="L123" s="4">
        <v>0</v>
      </c>
      <c r="M123" s="4">
        <v>0</v>
      </c>
      <c r="N123" s="24">
        <v>8416.9447598134902</v>
      </c>
      <c r="O123" s="5">
        <v>9.0380021862594813</v>
      </c>
      <c r="P123" s="6">
        <v>64.397743230884487</v>
      </c>
      <c r="Q123" s="5">
        <v>0</v>
      </c>
      <c r="R123" s="6">
        <v>1.4367738462420334</v>
      </c>
      <c r="S123" s="5">
        <v>33.733376859337177</v>
      </c>
      <c r="T123" s="5">
        <v>44.93391835438981</v>
      </c>
      <c r="U123" s="5">
        <v>60.355643648548828</v>
      </c>
      <c r="V123" s="5">
        <v>37.900721532012192</v>
      </c>
      <c r="W123" s="6">
        <v>26.428569999999993</v>
      </c>
      <c r="X123" s="5">
        <v>34.036939313984163</v>
      </c>
      <c r="Y123" s="5">
        <v>26.725082146768891</v>
      </c>
      <c r="Z123" s="5">
        <v>0.25348572471957304</v>
      </c>
      <c r="AA123" s="5">
        <v>2.0497803806735106</v>
      </c>
      <c r="AB123" s="7">
        <v>13.101167319062885</v>
      </c>
      <c r="AC123" s="5">
        <v>28.511077118467899</v>
      </c>
      <c r="AD123" s="5">
        <v>-1.3850719006129599</v>
      </c>
      <c r="AE123" s="5">
        <v>-8.36509469319431</v>
      </c>
      <c r="AF123" s="5">
        <v>-11.4223119532572</v>
      </c>
      <c r="AG123" s="5">
        <v>27.981485109106501</v>
      </c>
      <c r="AH123" s="5">
        <v>-27.895167515253899</v>
      </c>
      <c r="AI123" s="5">
        <v>-4.0978416472885399</v>
      </c>
      <c r="AJ123" s="5">
        <v>7.2910524726979702</v>
      </c>
      <c r="AK123" s="5">
        <v>2.5717243027152699</v>
      </c>
      <c r="AL123" s="5">
        <v>13.2704007563594</v>
      </c>
      <c r="AM123" s="5">
        <v>-16.3670262059549</v>
      </c>
      <c r="AN123" s="5">
        <v>-3.2871354649787801</v>
      </c>
      <c r="AO123" s="5">
        <v>-3.0983920766702799</v>
      </c>
      <c r="AP123" s="5">
        <f t="shared" si="12"/>
        <v>35.93349025246259</v>
      </c>
      <c r="AQ123" s="5">
        <f t="shared" si="13"/>
        <v>1.3885678923880662</v>
      </c>
      <c r="AR123" s="5">
        <f t="shared" si="14"/>
        <v>9.8207495102385174</v>
      </c>
      <c r="AS123" s="5">
        <f t="shared" si="15"/>
        <v>45.193489143336237</v>
      </c>
      <c r="AT123" s="5">
        <f t="shared" si="16"/>
        <v>10.125191740290232</v>
      </c>
      <c r="AU123" s="5">
        <f t="shared" si="17"/>
        <v>88.264699290411016</v>
      </c>
      <c r="AV123" s="5">
        <f t="shared" si="18"/>
        <v>42.002360211294899</v>
      </c>
      <c r="AW123" s="5">
        <f t="shared" si="19"/>
        <v>19.152559045286921</v>
      </c>
      <c r="AX123" s="5">
        <f t="shared" si="20"/>
        <v>31.477108599058823</v>
      </c>
      <c r="AY123" s="5">
        <f t="shared" si="21"/>
        <v>13.488341734403157</v>
      </c>
      <c r="AZ123" s="5">
        <f t="shared" si="24"/>
        <v>5.3483610948546234</v>
      </c>
      <c r="BA123" s="5">
        <f t="shared" si="24"/>
        <v>5.3483610948546234</v>
      </c>
      <c r="BB123" s="5">
        <f t="shared" si="23"/>
        <v>16.214622915240355</v>
      </c>
    </row>
    <row r="124" spans="1:54" x14ac:dyDescent="0.5">
      <c r="A124" t="s">
        <v>394</v>
      </c>
      <c r="B124" t="s">
        <v>395</v>
      </c>
      <c r="C124">
        <v>2017</v>
      </c>
      <c r="D124" t="s">
        <v>396</v>
      </c>
      <c r="E124" t="s">
        <v>11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24">
        <v>745.87072451361507</v>
      </c>
      <c r="O124" s="5">
        <v>6.6145522936503385</v>
      </c>
      <c r="P124" s="5">
        <v>81.381296378714808</v>
      </c>
      <c r="Q124" s="5">
        <v>61.494543867306859</v>
      </c>
      <c r="R124" s="5">
        <v>85.442530034506817</v>
      </c>
      <c r="S124" s="5">
        <v>95.64106109857785</v>
      </c>
      <c r="T124" s="5">
        <v>67.400879632189287</v>
      </c>
      <c r="U124" s="5">
        <v>95.989164069830721</v>
      </c>
      <c r="V124" s="5">
        <v>39.453536952636988</v>
      </c>
      <c r="W124" s="5">
        <v>25</v>
      </c>
      <c r="X124" s="5">
        <v>19.788918205804752</v>
      </c>
      <c r="Y124" s="5">
        <v>86.527929901423889</v>
      </c>
      <c r="Z124" s="5">
        <v>65.908445106377485</v>
      </c>
      <c r="AA124" s="5">
        <v>33.674963396778921</v>
      </c>
      <c r="AB124" s="7">
        <v>56.353841374243515</v>
      </c>
      <c r="AC124" s="5">
        <v>-3.7403808775320901</v>
      </c>
      <c r="AD124" s="5">
        <v>49.2142207524344</v>
      </c>
      <c r="AE124" s="5">
        <v>39.590215048794498</v>
      </c>
      <c r="AF124" s="5">
        <v>9.5783708354702704</v>
      </c>
      <c r="AG124" s="5">
        <v>28.250954599495898</v>
      </c>
      <c r="AH124" s="5">
        <v>0.170961948808554</v>
      </c>
      <c r="AI124" s="5">
        <v>-8.12639957165125</v>
      </c>
      <c r="AJ124" s="5">
        <v>-15.664838187689501</v>
      </c>
      <c r="AK124" s="5">
        <v>-23.3332810836656</v>
      </c>
      <c r="AL124" s="5">
        <v>13.596116109922701</v>
      </c>
      <c r="AM124" s="5">
        <v>6.5294455983827797</v>
      </c>
      <c r="AN124" s="5">
        <v>-5.7774125149658699</v>
      </c>
      <c r="AO124" s="5">
        <v>11.6417995113266</v>
      </c>
      <c r="AP124" s="5">
        <f t="shared" si="12"/>
        <v>85.065486881908441</v>
      </c>
      <c r="AQ124" s="5">
        <f t="shared" si="13"/>
        <v>12.236143628479732</v>
      </c>
      <c r="AR124" s="5">
        <f t="shared" si="14"/>
        <v>45.756677433765624</v>
      </c>
      <c r="AS124" s="5">
        <f t="shared" si="15"/>
        <v>86.016397409368707</v>
      </c>
      <c r="AT124" s="5">
        <f t="shared" si="16"/>
        <v>26.640483050095323</v>
      </c>
      <c r="AU124" s="5">
        <f t="shared" si="17"/>
        <v>95.810675625682919</v>
      </c>
      <c r="AV124" s="5">
        <f t="shared" si="18"/>
        <v>47.565852166537645</v>
      </c>
      <c r="AW124" s="5">
        <f t="shared" si="19"/>
        <v>40.617140416355767</v>
      </c>
      <c r="AX124" s="5">
        <f t="shared" si="20"/>
        <v>43.100222695249961</v>
      </c>
      <c r="AY124" s="5">
        <f t="shared" si="21"/>
        <v>72.830362782499805</v>
      </c>
      <c r="AZ124" s="5">
        <f t="shared" si="24"/>
        <v>39.342873725374595</v>
      </c>
      <c r="BA124" s="5">
        <f t="shared" si="24"/>
        <v>39.342873725374595</v>
      </c>
      <c r="BB124" s="5">
        <f t="shared" si="23"/>
        <v>44.642707539076419</v>
      </c>
    </row>
    <row r="125" spans="1:54" x14ac:dyDescent="0.5">
      <c r="A125" t="s">
        <v>397</v>
      </c>
      <c r="B125" t="s">
        <v>398</v>
      </c>
      <c r="C125">
        <v>2017</v>
      </c>
      <c r="D125" t="s">
        <v>399</v>
      </c>
      <c r="E125" t="s">
        <v>8</v>
      </c>
      <c r="F125" s="4">
        <v>0</v>
      </c>
      <c r="G125" s="4">
        <v>0</v>
      </c>
      <c r="H125" s="4">
        <v>0</v>
      </c>
      <c r="I125" s="4">
        <v>1</v>
      </c>
      <c r="J125" s="4">
        <v>1</v>
      </c>
      <c r="K125" s="4">
        <v>0</v>
      </c>
      <c r="L125" s="4">
        <v>0</v>
      </c>
      <c r="M125" s="4">
        <v>0</v>
      </c>
      <c r="N125" s="24">
        <v>26577.656384768612</v>
      </c>
      <c r="O125" s="5">
        <v>10.187826156249244</v>
      </c>
      <c r="P125" s="5">
        <v>3.7389553808725253</v>
      </c>
      <c r="Q125" s="5">
        <v>0</v>
      </c>
      <c r="R125" s="5">
        <v>5.7214420428845614</v>
      </c>
      <c r="S125" s="5">
        <v>28.349477028953878</v>
      </c>
      <c r="T125" s="6">
        <v>31.130690583663721</v>
      </c>
      <c r="U125" s="5">
        <v>27.442563826424262</v>
      </c>
      <c r="V125" s="5">
        <v>38.030180183107277</v>
      </c>
      <c r="W125" s="6">
        <v>63.157895000000003</v>
      </c>
      <c r="X125" s="6">
        <v>26.506992084432714</v>
      </c>
      <c r="Y125" s="6">
        <v>15.62894852135816</v>
      </c>
      <c r="Z125" s="5">
        <v>0</v>
      </c>
      <c r="AA125" s="5">
        <v>0</v>
      </c>
      <c r="AB125" s="7">
        <v>8.9819655498988045</v>
      </c>
      <c r="AC125" s="5">
        <v>-11.5980976316641</v>
      </c>
      <c r="AD125" s="5">
        <v>-1.53224943476209E-2</v>
      </c>
      <c r="AE125" s="5">
        <v>2.18621537033005</v>
      </c>
      <c r="AF125" s="5">
        <v>4.5265342167326503</v>
      </c>
      <c r="AG125" s="5">
        <v>20.713983361145999</v>
      </c>
      <c r="AH125" s="5">
        <v>-54.147431276642301</v>
      </c>
      <c r="AI125" s="5">
        <v>-1.3832677372022699</v>
      </c>
      <c r="AJ125" s="5">
        <v>50.795861286657697</v>
      </c>
      <c r="AK125" s="5">
        <v>-4.3866820718903902E-2</v>
      </c>
      <c r="AL125" s="5">
        <v>12.324125473029101</v>
      </c>
      <c r="AM125" s="5">
        <v>-6.81973243271658</v>
      </c>
      <c r="AN125" s="5">
        <v>-1.2261650952127801</v>
      </c>
      <c r="AO125" s="5">
        <v>0.28863447228391698</v>
      </c>
      <c r="AP125" s="5">
        <f t="shared" si="12"/>
        <v>15.366468608780757</v>
      </c>
      <c r="AQ125" s="5">
        <f t="shared" si="13"/>
        <v>1.6964694339058228E-2</v>
      </c>
      <c r="AR125" s="5">
        <f t="shared" si="14"/>
        <v>3.5414303545814967</v>
      </c>
      <c r="AS125" s="5">
        <f t="shared" si="15"/>
        <v>23.856947656982861</v>
      </c>
      <c r="AT125" s="5">
        <f t="shared" si="16"/>
        <v>5.8711658896656411</v>
      </c>
      <c r="AU125" s="5">
        <f t="shared" si="17"/>
        <v>81.602470476166374</v>
      </c>
      <c r="AV125" s="5">
        <f t="shared" si="18"/>
        <v>39.41809484077752</v>
      </c>
      <c r="AW125" s="5">
        <f t="shared" si="19"/>
        <v>12.374794366470415</v>
      </c>
      <c r="AX125" s="5">
        <f t="shared" si="20"/>
        <v>26.562613572630752</v>
      </c>
      <c r="AY125" s="5">
        <f t="shared" si="21"/>
        <v>3.3162858994981077</v>
      </c>
      <c r="AZ125" s="5">
        <f t="shared" si="24"/>
        <v>1.2306441151902132</v>
      </c>
      <c r="BA125" s="5">
        <f t="shared" si="24"/>
        <v>1.2306441151902132</v>
      </c>
      <c r="BB125" s="5">
        <f t="shared" si="23"/>
        <v>8.7022129146423168</v>
      </c>
    </row>
    <row r="126" spans="1:54" x14ac:dyDescent="0.5">
      <c r="A126" t="s">
        <v>400</v>
      </c>
      <c r="B126" t="s">
        <v>401</v>
      </c>
      <c r="C126">
        <v>2017</v>
      </c>
      <c r="D126" t="s">
        <v>402</v>
      </c>
      <c r="E126" t="s">
        <v>5</v>
      </c>
      <c r="F126" s="4">
        <v>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24">
        <v>3373.9455377307881</v>
      </c>
      <c r="O126" s="5">
        <v>8.123838121224237</v>
      </c>
      <c r="P126" s="6">
        <v>32.999040650438118</v>
      </c>
      <c r="Q126" s="5">
        <v>0</v>
      </c>
      <c r="R126" s="6">
        <v>1.9734404448219323</v>
      </c>
      <c r="S126" s="5">
        <v>68.154794209660878</v>
      </c>
      <c r="T126" s="6">
        <v>25.753981513271818</v>
      </c>
      <c r="U126" s="6">
        <v>81.245995280097063</v>
      </c>
      <c r="V126" s="6">
        <v>39.924588202782942</v>
      </c>
      <c r="W126" s="6">
        <v>34.473685000000003</v>
      </c>
      <c r="X126" s="6">
        <v>31.554327176781012</v>
      </c>
      <c r="Y126" s="6">
        <v>27.606297918948524</v>
      </c>
      <c r="Z126" s="5">
        <v>0</v>
      </c>
      <c r="AA126" s="5">
        <v>7.9062957540263596</v>
      </c>
      <c r="AB126" s="7">
        <v>14.451683070120257</v>
      </c>
      <c r="AC126" s="5">
        <v>-24.542938800130099</v>
      </c>
      <c r="AD126" s="5">
        <v>-3.6650197480825302</v>
      </c>
      <c r="AE126" s="5">
        <v>-17.439016971149702</v>
      </c>
      <c r="AF126" s="5">
        <v>4.2556021089601304</v>
      </c>
      <c r="AG126" s="5">
        <v>1.7035190689391</v>
      </c>
      <c r="AH126" s="5">
        <v>-10.726044392777601</v>
      </c>
      <c r="AI126" s="5">
        <v>-4.1755539069426604</v>
      </c>
      <c r="AJ126" s="5">
        <v>8.2601307416088705</v>
      </c>
      <c r="AK126" s="5">
        <v>-4.1605296354962498</v>
      </c>
      <c r="AL126" s="5">
        <v>-4.20375429570423</v>
      </c>
      <c r="AM126" s="5">
        <v>-29.969432423700599</v>
      </c>
      <c r="AN126" s="5">
        <v>-5.0163874861138504</v>
      </c>
      <c r="AO126" s="5">
        <v>-10.612891304025499</v>
      </c>
      <c r="AP126" s="5">
        <f t="shared" si="12"/>
        <v>57.453303579204672</v>
      </c>
      <c r="AQ126" s="5">
        <f t="shared" si="13"/>
        <v>3.652117880642459</v>
      </c>
      <c r="AR126" s="5">
        <f t="shared" si="14"/>
        <v>19.358146636651714</v>
      </c>
      <c r="AS126" s="5">
        <f t="shared" si="15"/>
        <v>63.82080380298936</v>
      </c>
      <c r="AT126" s="5">
        <f t="shared" si="16"/>
        <v>15.009984882866885</v>
      </c>
      <c r="AU126" s="5">
        <f t="shared" si="17"/>
        <v>91.963056661737738</v>
      </c>
      <c r="AV126" s="5">
        <f t="shared" si="18"/>
        <v>44.086747699670063</v>
      </c>
      <c r="AW126" s="5">
        <f t="shared" si="19"/>
        <v>26.177180464373237</v>
      </c>
      <c r="AX126" s="5">
        <f t="shared" si="20"/>
        <v>35.692227867034369</v>
      </c>
      <c r="AY126" s="5">
        <f t="shared" si="21"/>
        <v>31.716483139766765</v>
      </c>
      <c r="AZ126" s="5">
        <f t="shared" si="24"/>
        <v>12.88278569339642</v>
      </c>
      <c r="BA126" s="5">
        <f t="shared" si="24"/>
        <v>12.88278569339642</v>
      </c>
      <c r="BB126" s="5">
        <f t="shared" si="23"/>
        <v>25.020202036428902</v>
      </c>
    </row>
    <row r="127" spans="1:54" x14ac:dyDescent="0.5">
      <c r="A127" t="s">
        <v>403</v>
      </c>
      <c r="B127" t="s">
        <v>404</v>
      </c>
      <c r="C127">
        <v>2017</v>
      </c>
      <c r="D127" t="s">
        <v>405</v>
      </c>
      <c r="E127" t="s">
        <v>11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24">
        <v>1296.0074576186939</v>
      </c>
      <c r="O127" s="5">
        <v>7.1670436312310759</v>
      </c>
      <c r="P127" s="5">
        <v>78.540586335203514</v>
      </c>
      <c r="Q127" s="5">
        <v>49.138367525098218</v>
      </c>
      <c r="R127" s="5">
        <v>70.998666157992517</v>
      </c>
      <c r="S127" s="5">
        <v>88.244895833767472</v>
      </c>
      <c r="T127" s="5">
        <v>51.10132154888781</v>
      </c>
      <c r="U127" s="5">
        <v>97.051874485711167</v>
      </c>
      <c r="V127" s="5">
        <v>37.869390485335117</v>
      </c>
      <c r="W127" s="5">
        <v>60</v>
      </c>
      <c r="X127" s="5">
        <v>18.205804749340366</v>
      </c>
      <c r="Y127" s="5">
        <v>25.848849945235493</v>
      </c>
      <c r="Z127" s="5">
        <v>88.395608397869623</v>
      </c>
      <c r="AA127" s="5">
        <v>61.639824304538799</v>
      </c>
      <c r="AB127" s="7">
        <v>54.723214437760348</v>
      </c>
      <c r="AC127" s="5">
        <v>1.4949744597981001</v>
      </c>
      <c r="AD127" s="5">
        <v>41.026908051071999</v>
      </c>
      <c r="AE127" s="5">
        <v>36.221778857135703</v>
      </c>
      <c r="AF127" s="5">
        <v>8.7046289999413293</v>
      </c>
      <c r="AG127" s="5">
        <v>17.980608718678099</v>
      </c>
      <c r="AH127" s="5">
        <v>2.3903178517596202</v>
      </c>
      <c r="AI127" s="5">
        <v>-8.4115669187792399</v>
      </c>
      <c r="AJ127" s="5">
        <v>25.035861899228099</v>
      </c>
      <c r="AK127" s="5">
        <v>-22.112622598577499</v>
      </c>
      <c r="AL127" s="5">
        <v>-32.6666569710763</v>
      </c>
      <c r="AM127" s="5">
        <v>40.242858248907403</v>
      </c>
      <c r="AN127" s="5">
        <v>34.139148422299101</v>
      </c>
      <c r="AO127" s="5">
        <v>17.859423644306201</v>
      </c>
      <c r="AP127" s="5">
        <f t="shared" si="12"/>
        <v>77.094889281276664</v>
      </c>
      <c r="AQ127" s="5">
        <f t="shared" si="13"/>
        <v>8.1315497025164873</v>
      </c>
      <c r="AR127" s="5">
        <f t="shared" si="14"/>
        <v>34.833734058190061</v>
      </c>
      <c r="AS127" s="5">
        <f t="shared" si="15"/>
        <v>79.575068596169004</v>
      </c>
      <c r="AT127" s="5">
        <f t="shared" si="16"/>
        <v>21.846872328152941</v>
      </c>
      <c r="AU127" s="5">
        <f t="shared" si="17"/>
        <v>94.666549604957908</v>
      </c>
      <c r="AV127" s="5">
        <f t="shared" si="18"/>
        <v>46.288383512592894</v>
      </c>
      <c r="AW127" s="5">
        <f t="shared" si="19"/>
        <v>34.99317532423855</v>
      </c>
      <c r="AX127" s="5">
        <f t="shared" si="20"/>
        <v>40.3371670606805</v>
      </c>
      <c r="AY127" s="5">
        <f t="shared" si="21"/>
        <v>58.600146878771142</v>
      </c>
      <c r="AZ127" s="5">
        <f t="shared" si="24"/>
        <v>27.558076789237298</v>
      </c>
      <c r="BA127" s="5">
        <f t="shared" si="24"/>
        <v>27.558076789237298</v>
      </c>
      <c r="BB127" s="5">
        <f t="shared" si="23"/>
        <v>36.900521691316897</v>
      </c>
    </row>
    <row r="128" spans="1:54" x14ac:dyDescent="0.5">
      <c r="A128" t="s">
        <v>406</v>
      </c>
      <c r="B128" t="s">
        <v>407</v>
      </c>
      <c r="C128">
        <v>2017</v>
      </c>
      <c r="D128" t="s">
        <v>408</v>
      </c>
      <c r="E128" t="s">
        <v>11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</v>
      </c>
      <c r="M128" s="4">
        <v>0</v>
      </c>
      <c r="N128" s="24">
        <v>9822.0081340234556</v>
      </c>
      <c r="O128" s="5">
        <v>9.1923808747421436</v>
      </c>
      <c r="P128" s="5">
        <v>18.1161450486196</v>
      </c>
      <c r="Q128" s="5">
        <v>0</v>
      </c>
      <c r="R128" s="5">
        <v>10.263511217736479</v>
      </c>
      <c r="S128" s="5">
        <v>45.250156576471184</v>
      </c>
      <c r="T128" s="5">
        <v>69.16299242992649</v>
      </c>
      <c r="U128" s="5">
        <v>81.385204263811772</v>
      </c>
      <c r="V128" s="5">
        <v>38.785864908846676</v>
      </c>
      <c r="W128" s="5">
        <v>0</v>
      </c>
      <c r="X128" s="5">
        <v>27.176781002638517</v>
      </c>
      <c r="Y128" s="5">
        <v>3.5049288061336261</v>
      </c>
      <c r="Z128" s="5">
        <v>3.1796553907555446E-2</v>
      </c>
      <c r="AA128" s="5">
        <v>0.14641288433381305</v>
      </c>
      <c r="AB128" s="7">
        <v>8.1488321009852474</v>
      </c>
      <c r="AC128" s="5">
        <v>-14.500587471684501</v>
      </c>
      <c r="AD128" s="5">
        <v>-1.1352125312172801</v>
      </c>
      <c r="AE128" s="5">
        <v>1.57730929400472</v>
      </c>
      <c r="AF128" s="5">
        <v>3.1785596426259799</v>
      </c>
      <c r="AG128" s="5">
        <v>53.205849239227</v>
      </c>
      <c r="AH128" s="5">
        <v>-6.1323025887632001</v>
      </c>
      <c r="AI128" s="5">
        <v>-2.86811896915414</v>
      </c>
      <c r="AJ128" s="5">
        <v>-18.127129055293601</v>
      </c>
      <c r="AK128" s="5">
        <v>-3.6213271928308299</v>
      </c>
      <c r="AL128" s="5">
        <v>-7.9512805692082198</v>
      </c>
      <c r="AM128" s="5">
        <v>-14.9034962863066</v>
      </c>
      <c r="AN128" s="5">
        <v>-4.3942902240877197</v>
      </c>
      <c r="AO128" s="5">
        <v>-6.8556687519897697</v>
      </c>
      <c r="AP128" s="5">
        <f t="shared" si="12"/>
        <v>32.56998927141975</v>
      </c>
      <c r="AQ128" s="5">
        <f t="shared" si="13"/>
        <v>1.1314449506600917</v>
      </c>
      <c r="AR128" s="5">
        <f t="shared" si="14"/>
        <v>8.6657087494108822</v>
      </c>
      <c r="AS128" s="5">
        <f t="shared" si="15"/>
        <v>42.022799079111252</v>
      </c>
      <c r="AT128" s="5">
        <f t="shared" si="16"/>
        <v>9.4423854566502481</v>
      </c>
      <c r="AU128" s="5">
        <f t="shared" si="17"/>
        <v>87.510388852509379</v>
      </c>
      <c r="AV128" s="5">
        <f t="shared" si="18"/>
        <v>41.65272150621248</v>
      </c>
      <c r="AW128" s="5">
        <f t="shared" si="19"/>
        <v>18.111259908827389</v>
      </c>
      <c r="AX128" s="5">
        <f t="shared" si="20"/>
        <v>30.790701927460599</v>
      </c>
      <c r="AY128" s="5">
        <f t="shared" si="21"/>
        <v>11.421656727375625</v>
      </c>
      <c r="AZ128" s="5">
        <f t="shared" si="24"/>
        <v>4.5324773203456328</v>
      </c>
      <c r="BA128" s="5">
        <f t="shared" si="24"/>
        <v>4.5324773203456328</v>
      </c>
      <c r="BB128" s="5">
        <f t="shared" si="23"/>
        <v>14.987175196703307</v>
      </c>
    </row>
    <row r="129" spans="1:54" x14ac:dyDescent="0.5">
      <c r="A129" t="s">
        <v>409</v>
      </c>
      <c r="B129" t="s">
        <v>410</v>
      </c>
      <c r="C129">
        <v>2017</v>
      </c>
      <c r="D129" t="s">
        <v>411</v>
      </c>
      <c r="E129" t="s">
        <v>7</v>
      </c>
      <c r="F129" s="4">
        <v>0</v>
      </c>
      <c r="G129" s="4">
        <v>0</v>
      </c>
      <c r="H129" s="4">
        <v>1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24">
        <v>9707.9080050832708</v>
      </c>
      <c r="O129" s="5">
        <v>9.1806960906049788</v>
      </c>
      <c r="P129" s="5">
        <v>61.968857943308379</v>
      </c>
      <c r="Q129" s="5">
        <v>0</v>
      </c>
      <c r="R129" s="5">
        <v>7.1540538100813649</v>
      </c>
      <c r="S129" s="5">
        <v>46.785286636201832</v>
      </c>
      <c r="T129" s="5">
        <v>7.0484580179136103</v>
      </c>
      <c r="U129" s="5">
        <v>82.871863219612692</v>
      </c>
      <c r="V129" s="5">
        <v>41.52259446455141</v>
      </c>
      <c r="W129" s="5">
        <v>10</v>
      </c>
      <c r="X129" s="5">
        <v>59.894459102902388</v>
      </c>
      <c r="Y129" s="5">
        <v>12.924424972617746</v>
      </c>
      <c r="Z129" s="5">
        <v>29.965608687767592</v>
      </c>
      <c r="AA129" s="5">
        <v>5.7101024890190359</v>
      </c>
      <c r="AB129" s="7">
        <v>17.249805280836174</v>
      </c>
      <c r="AC129" s="5">
        <v>29.136006665436199</v>
      </c>
      <c r="AD129" s="5">
        <v>-1.15104184119236</v>
      </c>
      <c r="AE129" s="5">
        <v>-1.60415443637411</v>
      </c>
      <c r="AF129" s="5">
        <v>4.5146529861477704</v>
      </c>
      <c r="AG129" s="5">
        <v>-8.9690498703623796</v>
      </c>
      <c r="AH129" s="5">
        <v>-4.7023578627615201</v>
      </c>
      <c r="AI129" s="5">
        <v>-0.16074489798512601</v>
      </c>
      <c r="AJ129" s="5">
        <v>-8.1933536351865506</v>
      </c>
      <c r="AK129" s="5">
        <v>29.044440116356601</v>
      </c>
      <c r="AL129" s="5">
        <v>1.34265451996046</v>
      </c>
      <c r="AM129" s="5">
        <v>14.928462462510799</v>
      </c>
      <c r="AN129" s="5">
        <v>1.1158958787743101</v>
      </c>
      <c r="AO129" s="5">
        <v>2.1669516526705799</v>
      </c>
      <c r="AP129" s="5">
        <f t="shared" si="12"/>
        <v>32.819228554072666</v>
      </c>
      <c r="AQ129" s="5">
        <f t="shared" si="13"/>
        <v>1.1499204973810082</v>
      </c>
      <c r="AR129" s="5">
        <f t="shared" si="14"/>
        <v>8.7491279870396834</v>
      </c>
      <c r="AS129" s="5">
        <f t="shared" si="15"/>
        <v>42.261015477703701</v>
      </c>
      <c r="AT129" s="5">
        <f t="shared" si="16"/>
        <v>9.4927417595645576</v>
      </c>
      <c r="AU129" s="5">
        <f t="shared" si="17"/>
        <v>87.568908351584383</v>
      </c>
      <c r="AV129" s="5">
        <f t="shared" si="18"/>
        <v>41.679158844182616</v>
      </c>
      <c r="AW129" s="5">
        <f t="shared" si="19"/>
        <v>18.188610067866758</v>
      </c>
      <c r="AX129" s="5">
        <f t="shared" si="20"/>
        <v>30.842380846242968</v>
      </c>
      <c r="AY129" s="5">
        <f t="shared" si="21"/>
        <v>11.568767109609041</v>
      </c>
      <c r="AZ129" s="5">
        <f t="shared" si="24"/>
        <v>4.5906082994098334</v>
      </c>
      <c r="BA129" s="5">
        <f t="shared" si="24"/>
        <v>4.5906082994098334</v>
      </c>
      <c r="BB129" s="5">
        <f t="shared" si="23"/>
        <v>15.0775367175459</v>
      </c>
    </row>
    <row r="130" spans="1:54" x14ac:dyDescent="0.5">
      <c r="A130" t="s">
        <v>412</v>
      </c>
      <c r="B130" t="s">
        <v>413</v>
      </c>
      <c r="C130">
        <v>2017</v>
      </c>
      <c r="D130" t="s">
        <v>414</v>
      </c>
      <c r="E130" t="s">
        <v>5</v>
      </c>
      <c r="F130" s="4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24">
        <v>2823.4335265075374</v>
      </c>
      <c r="O130" s="5">
        <v>7.9457089858952656</v>
      </c>
      <c r="P130" s="6">
        <v>32.999040650438118</v>
      </c>
      <c r="Q130" s="6">
        <v>2.7195460497599413</v>
      </c>
      <c r="R130" s="6">
        <v>17.916267755000916</v>
      </c>
      <c r="S130" s="5">
        <v>66.679289824688567</v>
      </c>
      <c r="T130" s="6">
        <v>25.753981513271818</v>
      </c>
      <c r="U130" s="6">
        <v>81.245995280097063</v>
      </c>
      <c r="V130" s="6">
        <v>39.924588202782942</v>
      </c>
      <c r="W130" s="6">
        <v>34.473685000000003</v>
      </c>
      <c r="X130" s="5">
        <v>38.522427440633251</v>
      </c>
      <c r="Y130" s="5">
        <v>41.73055859802848</v>
      </c>
      <c r="Z130" s="5">
        <v>0.90288404801201139</v>
      </c>
      <c r="AA130" s="5">
        <v>16.10541727672036</v>
      </c>
      <c r="AB130" s="7">
        <v>22.504308904071095</v>
      </c>
      <c r="AC130" s="5">
        <v>-28.4584150889984</v>
      </c>
      <c r="AD130" s="5">
        <v>-1.55023984726535</v>
      </c>
      <c r="AE130" s="5">
        <v>-3.8344418532003601</v>
      </c>
      <c r="AF130" s="5">
        <v>-0.39883406678833899</v>
      </c>
      <c r="AG130" s="5">
        <v>0.20406020451602599</v>
      </c>
      <c r="AH130" s="5">
        <v>-11.2832570055629</v>
      </c>
      <c r="AI130" s="5">
        <v>-4.5654750246808504</v>
      </c>
      <c r="AJ130" s="5">
        <v>6.7947228419993797</v>
      </c>
      <c r="AK130" s="5">
        <v>1.9995834384301201</v>
      </c>
      <c r="AL130" s="5">
        <v>5.4471643586956402</v>
      </c>
      <c r="AM130" s="5">
        <v>-32.074975855899801</v>
      </c>
      <c r="AN130" s="5">
        <v>1.1365593648060399</v>
      </c>
      <c r="AO130" s="5">
        <v>-4.4917251379597296</v>
      </c>
      <c r="AP130" s="5">
        <f t="shared" si="12"/>
        <v>61.55564028797604</v>
      </c>
      <c r="AQ130" s="5">
        <f t="shared" si="13"/>
        <v>4.2864033275987845</v>
      </c>
      <c r="AR130" s="5">
        <f t="shared" si="14"/>
        <v>21.815979482620378</v>
      </c>
      <c r="AS130" s="5">
        <f t="shared" si="15"/>
        <v>67.157230785523822</v>
      </c>
      <c r="AT130" s="5">
        <f t="shared" si="16"/>
        <v>16.143260706667078</v>
      </c>
      <c r="AU130" s="5">
        <f t="shared" si="17"/>
        <v>92.546870096638287</v>
      </c>
      <c r="AV130" s="5">
        <f t="shared" si="18"/>
        <v>44.495315051507802</v>
      </c>
      <c r="AW130" s="5">
        <f t="shared" si="19"/>
        <v>27.712717678666021</v>
      </c>
      <c r="AX130" s="5">
        <f t="shared" si="20"/>
        <v>36.540850551392282</v>
      </c>
      <c r="AY130" s="5">
        <f t="shared" si="21"/>
        <v>36.399398714345644</v>
      </c>
      <c r="AZ130" s="5">
        <f t="shared" si="24"/>
        <v>15.028099637537636</v>
      </c>
      <c r="BA130" s="5">
        <f t="shared" si="24"/>
        <v>15.028099637537636</v>
      </c>
      <c r="BB130" s="5">
        <f t="shared" si="23"/>
        <v>27.041371719956398</v>
      </c>
    </row>
    <row r="131" spans="1:54" x14ac:dyDescent="0.5">
      <c r="A131" t="s">
        <v>415</v>
      </c>
      <c r="B131" t="s">
        <v>416</v>
      </c>
      <c r="C131">
        <v>2017</v>
      </c>
      <c r="D131" t="s">
        <v>417</v>
      </c>
      <c r="E131" t="s">
        <v>6</v>
      </c>
      <c r="F131" s="4">
        <v>0</v>
      </c>
      <c r="G131" s="4">
        <v>1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24">
        <v>2062.7085005820295</v>
      </c>
      <c r="O131" s="5">
        <v>7.6317752042907525</v>
      </c>
      <c r="P131" s="5">
        <v>83.743894630535252</v>
      </c>
      <c r="Q131" s="5">
        <v>0</v>
      </c>
      <c r="R131" s="5">
        <v>1.1813605627745858</v>
      </c>
      <c r="S131" s="5">
        <v>48.843305461058883</v>
      </c>
      <c r="T131" s="5">
        <v>8.3700436665188143</v>
      </c>
      <c r="U131" s="5">
        <v>86.483583848794211</v>
      </c>
      <c r="V131" s="5">
        <v>49.134922369762165</v>
      </c>
      <c r="W131" s="5">
        <v>5</v>
      </c>
      <c r="X131" s="5">
        <v>3.9577836411609502</v>
      </c>
      <c r="Y131" s="5">
        <v>1.5334063526834611</v>
      </c>
      <c r="Z131" s="5">
        <v>8.4829953530240356</v>
      </c>
      <c r="AA131" s="5">
        <v>16.983894582723266</v>
      </c>
      <c r="AB131" s="7">
        <v>10.409554401909913</v>
      </c>
      <c r="AC131" s="5">
        <v>15.3394134016606</v>
      </c>
      <c r="AD131" s="5">
        <v>-5.6154247940394901</v>
      </c>
      <c r="AE131" s="5">
        <v>-25.4878559652436</v>
      </c>
      <c r="AF131" s="5">
        <v>-23.808408268133501</v>
      </c>
      <c r="AG131" s="5">
        <v>-20.1504918957374</v>
      </c>
      <c r="AH131" s="5">
        <v>-7.0065337769405698</v>
      </c>
      <c r="AI131" s="5">
        <v>3.9089519034252</v>
      </c>
      <c r="AJ131" s="5">
        <v>-25.558696527908399</v>
      </c>
      <c r="AK131" s="5">
        <v>-34.104160831761099</v>
      </c>
      <c r="AL131" s="5">
        <v>-43.738728572070599</v>
      </c>
      <c r="AM131" s="5">
        <v>-30.507294245081599</v>
      </c>
      <c r="AN131" s="5">
        <v>-2.4992130229498302</v>
      </c>
      <c r="AO131" s="5">
        <v>-20.441204122924901</v>
      </c>
      <c r="AP131" s="5">
        <f t="shared" ref="AP131:AP194" si="25">101.001/(1+EXP(-(8.03494-0.949962*$O131)))-1</f>
        <v>68.364062664719967</v>
      </c>
      <c r="AQ131" s="5">
        <f t="shared" ref="AQ131:AQ194" si="26">101.001/(1+EXP(-(3.09979-0.754624*$O131)))-1</f>
        <v>5.607105509615832</v>
      </c>
      <c r="AR131" s="5">
        <f t="shared" ref="AR131:AR194" si="27">101.001/(1+EXP(-(5.23329-0.813635*$O131)))-1</f>
        <v>26.638776223282953</v>
      </c>
      <c r="AS131" s="5">
        <f t="shared" ref="AS131:AS194" si="28">101.001/(1+EXP(-(7.28455-0.82491*$O131)))-1</f>
        <v>72.619100488224475</v>
      </c>
      <c r="AT131" s="5">
        <f t="shared" ref="AT131:AT194" si="29">101.001/(1+EXP(-(2.062019-0.459309*$O131)))-1</f>
        <v>18.294335166542638</v>
      </c>
      <c r="AU131" s="5">
        <f t="shared" ref="AU131:AU194" si="30">101.001/(1+EXP(-(6.1725-0.458462*$O131)))-1</f>
        <v>93.48158973550953</v>
      </c>
      <c r="AV131" s="5">
        <f t="shared" ref="AV131:AV194" si="31">101.001/(1+EXP(-(0.530656-0.0918146*$O131)))-1</f>
        <v>45.216952296352126</v>
      </c>
      <c r="AW131" s="5">
        <f t="shared" ref="AW131:AW194" si="32">101.001/(1+EXP(-(2.46596-0.426555*$O131)))-1</f>
        <v>30.542103840190183</v>
      </c>
      <c r="AX131" s="5">
        <f t="shared" ref="AX131:AX194" si="33">101.001/(1+EXP(-(1.08748-0.202935*$O131)))-1</f>
        <v>38.055427030702056</v>
      </c>
      <c r="AY131" s="5">
        <f t="shared" ref="AY131:AY194" si="34">101.001/(1+EXP(-(8.60531-1.14984*$O131)))-1</f>
        <v>45.218004846963218</v>
      </c>
      <c r="AZ131" s="5">
        <f t="shared" ref="AZ131:BA162" si="35">101.001/(1+EXP(-(5.85388-0.946658*$O131)))-1</f>
        <v>19.451738482361328</v>
      </c>
      <c r="BA131" s="5">
        <f t="shared" si="35"/>
        <v>19.451738482361328</v>
      </c>
      <c r="BB131" s="5">
        <f t="shared" ref="BB131:BB194" si="36">101.001/(1+EXP(-(3.59959-0.573368*$O131)))-1</f>
        <v>30.828839720513198</v>
      </c>
    </row>
    <row r="132" spans="1:54" x14ac:dyDescent="0.5">
      <c r="A132" t="s">
        <v>418</v>
      </c>
      <c r="B132" t="s">
        <v>419</v>
      </c>
      <c r="C132">
        <v>2017</v>
      </c>
      <c r="D132" t="s">
        <v>420</v>
      </c>
      <c r="E132" t="s">
        <v>12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1</v>
      </c>
      <c r="N132" s="24">
        <v>144246.36877496584</v>
      </c>
      <c r="O132" s="5">
        <v>11.879278010916344</v>
      </c>
      <c r="P132" s="6">
        <v>6.2349932031350761</v>
      </c>
      <c r="Q132" s="6">
        <v>6.4600611086859772E-2</v>
      </c>
      <c r="R132" s="6">
        <v>3.2771924876998924</v>
      </c>
      <c r="S132" s="5">
        <v>11.625556638386399</v>
      </c>
      <c r="T132" s="6">
        <v>6.4610878885718428</v>
      </c>
      <c r="U132" s="6">
        <v>75.323824130327381</v>
      </c>
      <c r="V132" s="6">
        <v>38.49257528239923</v>
      </c>
      <c r="W132" s="6">
        <v>4.473684999999989</v>
      </c>
      <c r="X132" s="6">
        <v>16.411609498680736</v>
      </c>
      <c r="Y132" s="6">
        <v>0.70646221248630892</v>
      </c>
      <c r="Z132" s="5">
        <v>0</v>
      </c>
      <c r="AA132" s="5">
        <v>0</v>
      </c>
      <c r="AB132" s="7">
        <v>4.823520492052582</v>
      </c>
      <c r="AC132" s="5">
        <v>3.4621741269024899</v>
      </c>
      <c r="AD132" s="5">
        <v>0.77430679461218699</v>
      </c>
      <c r="AE132" s="5">
        <v>3.09394914088907</v>
      </c>
      <c r="AF132" s="5">
        <v>5.0763991158876696</v>
      </c>
      <c r="AG132" s="5">
        <v>1.8657077506125901</v>
      </c>
      <c r="AH132" s="5">
        <v>8.2533955169166795</v>
      </c>
      <c r="AI132" s="5">
        <v>2.7737012475596101</v>
      </c>
      <c r="AJ132" s="5">
        <v>-1.50327920927669</v>
      </c>
      <c r="AK132" s="5">
        <v>-3.8260674701486299</v>
      </c>
      <c r="AL132" s="5">
        <v>1.06984413967054</v>
      </c>
      <c r="AM132" s="5">
        <v>-1.1361369522987399</v>
      </c>
      <c r="AN132" s="5">
        <v>0.54242984302156205</v>
      </c>
      <c r="AO132" s="5">
        <v>1.90962750987186</v>
      </c>
      <c r="AP132" s="5">
        <f t="shared" si="25"/>
        <v>2.770333513742532</v>
      </c>
      <c r="AQ132" s="5">
        <f t="shared" si="26"/>
        <v>-0.71415398289496346</v>
      </c>
      <c r="AR132" s="5">
        <f t="shared" si="27"/>
        <v>0.18673371668015615</v>
      </c>
      <c r="AS132" s="5">
        <f t="shared" si="28"/>
        <v>6.5577188799582471</v>
      </c>
      <c r="AT132" s="5">
        <f t="shared" si="29"/>
        <v>2.2801039437499253</v>
      </c>
      <c r="AU132" s="5">
        <f t="shared" si="30"/>
        <v>67.074001901632101</v>
      </c>
      <c r="AV132" s="5">
        <f t="shared" si="31"/>
        <v>35.717835331542624</v>
      </c>
      <c r="AW132" s="5">
        <f t="shared" si="32"/>
        <v>5.9752180494355116</v>
      </c>
      <c r="AX132" s="5">
        <f t="shared" si="33"/>
        <v>20.238443202416285</v>
      </c>
      <c r="AY132" s="5">
        <f t="shared" si="34"/>
        <v>-0.35929896037455811</v>
      </c>
      <c r="AZ132" s="5">
        <f t="shared" si="35"/>
        <v>-0.54211942346122022</v>
      </c>
      <c r="BA132" s="5">
        <f t="shared" si="35"/>
        <v>-0.54211942346122022</v>
      </c>
      <c r="BB132" s="5">
        <f t="shared" si="36"/>
        <v>2.91189266556961</v>
      </c>
    </row>
    <row r="133" spans="1:54" x14ac:dyDescent="0.5">
      <c r="A133" t="s">
        <v>421</v>
      </c>
      <c r="B133" t="s">
        <v>422</v>
      </c>
      <c r="C133">
        <v>2017</v>
      </c>
      <c r="D133" t="s">
        <v>423</v>
      </c>
      <c r="E133" t="s">
        <v>5</v>
      </c>
      <c r="F133" s="4">
        <v>1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24">
        <v>3906.1158746704568</v>
      </c>
      <c r="O133" s="5">
        <v>8.2702987768108525</v>
      </c>
      <c r="P133" s="5">
        <v>8.3273419594115836</v>
      </c>
      <c r="Q133" s="5">
        <v>0</v>
      </c>
      <c r="R133" s="5">
        <v>1.8266695043480041</v>
      </c>
      <c r="S133" s="5">
        <v>51.701972367985775</v>
      </c>
      <c r="T133" s="5">
        <v>4.4052861955521214</v>
      </c>
      <c r="U133" s="5">
        <v>96.590941479087476</v>
      </c>
      <c r="V133" s="5">
        <v>37.990329017473698</v>
      </c>
      <c r="W133" s="5">
        <v>0</v>
      </c>
      <c r="X133" s="5">
        <v>17.150395778364118</v>
      </c>
      <c r="Y133" s="5">
        <v>3.5049288061336261</v>
      </c>
      <c r="Z133" s="5">
        <v>72.509733278068182</v>
      </c>
      <c r="AA133" s="5">
        <v>52.122986822840403</v>
      </c>
      <c r="AB133" s="7">
        <v>11.02321247932238</v>
      </c>
      <c r="AC133" s="5">
        <v>-45.6719870264834</v>
      </c>
      <c r="AD133" s="5">
        <v>-3.1864533116971701</v>
      </c>
      <c r="AE133" s="5">
        <v>-15.6635348947383</v>
      </c>
      <c r="AF133" s="5">
        <v>-9.2761051241215409</v>
      </c>
      <c r="AG133" s="5">
        <v>-18.3614350982328</v>
      </c>
      <c r="AH133" s="5">
        <v>5.1368952569692103</v>
      </c>
      <c r="AI133" s="5">
        <v>-5.7620448458965798</v>
      </c>
      <c r="AJ133" s="5">
        <v>-24.956832215051001</v>
      </c>
      <c r="AK133" s="5">
        <v>-17.852217126449499</v>
      </c>
      <c r="AL133" s="5">
        <v>-24.613797203416901</v>
      </c>
      <c r="AM133" s="5">
        <v>45.0648035537928</v>
      </c>
      <c r="AN133" s="5">
        <v>40.8125097728228</v>
      </c>
      <c r="AO133" s="5">
        <v>-12.414655494018501</v>
      </c>
      <c r="AP133" s="5">
        <f t="shared" si="25"/>
        <v>53.994999602702016</v>
      </c>
      <c r="AQ133" s="5">
        <f t="shared" si="26"/>
        <v>3.1855200208314391</v>
      </c>
      <c r="AR133" s="5">
        <f t="shared" si="27"/>
        <v>17.489804044333823</v>
      </c>
      <c r="AS133" s="5">
        <f t="shared" si="28"/>
        <v>60.97008719934378</v>
      </c>
      <c r="AT133" s="5">
        <f t="shared" si="29"/>
        <v>14.124379264097572</v>
      </c>
      <c r="AU133" s="5">
        <f t="shared" si="30"/>
        <v>91.452054842636912</v>
      </c>
      <c r="AV133" s="5">
        <f t="shared" si="31"/>
        <v>43.751350820115555</v>
      </c>
      <c r="AW133" s="5">
        <f t="shared" si="32"/>
        <v>24.954222716679421</v>
      </c>
      <c r="AX133" s="5">
        <f t="shared" si="33"/>
        <v>35.00070973745715</v>
      </c>
      <c r="AY133" s="5">
        <f t="shared" si="34"/>
        <v>28.107078138985631</v>
      </c>
      <c r="AZ133" s="5">
        <f t="shared" si="35"/>
        <v>11.304401466085521</v>
      </c>
      <c r="BA133" s="5">
        <f t="shared" si="35"/>
        <v>11.304401466085521</v>
      </c>
      <c r="BB133" s="5">
        <f t="shared" si="36"/>
        <v>23.43133094872832</v>
      </c>
    </row>
    <row r="134" spans="1:54" x14ac:dyDescent="0.5">
      <c r="A134" t="s">
        <v>424</v>
      </c>
      <c r="B134" t="s">
        <v>425</v>
      </c>
      <c r="C134">
        <v>2017</v>
      </c>
      <c r="D134" t="s">
        <v>426</v>
      </c>
      <c r="E134" t="s">
        <v>6</v>
      </c>
      <c r="F134" s="4">
        <v>0</v>
      </c>
      <c r="G134" s="4">
        <v>1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24">
        <v>7492.8615995036671</v>
      </c>
      <c r="O134" s="5">
        <v>8.9217060595549533</v>
      </c>
      <c r="P134" s="5">
        <v>40.906523987369056</v>
      </c>
      <c r="Q134" s="5">
        <v>0.54124836316019298</v>
      </c>
      <c r="R134" s="5">
        <v>2.7448746577266547</v>
      </c>
      <c r="S134" s="5">
        <v>14.309155041644752</v>
      </c>
      <c r="T134" s="5">
        <v>12.334801137485506</v>
      </c>
      <c r="U134" s="6">
        <v>77.429775800405238</v>
      </c>
      <c r="V134" s="5">
        <v>39.081890561208951</v>
      </c>
      <c r="W134" s="5">
        <v>5</v>
      </c>
      <c r="X134" s="5">
        <v>16.886543535620049</v>
      </c>
      <c r="Y134" s="5">
        <v>0.87623220153340653</v>
      </c>
      <c r="Z134" s="5">
        <v>13.762692618016317</v>
      </c>
      <c r="AA134" s="5">
        <v>0.43923865300146758</v>
      </c>
      <c r="AB134" s="7">
        <v>8.6646269488832441</v>
      </c>
      <c r="AC134" s="5">
        <v>2.31310519780458</v>
      </c>
      <c r="AD134" s="5">
        <v>-1.0653014821055</v>
      </c>
      <c r="AE134" s="5">
        <v>-8.0439876213686698</v>
      </c>
      <c r="AF134" s="5">
        <v>-33.331859318074997</v>
      </c>
      <c r="AG134" s="5">
        <v>-5.4464829184475603</v>
      </c>
      <c r="AH134" s="5">
        <v>-11.3842762595539</v>
      </c>
      <c r="AI134" s="5">
        <v>-3.19012221390089</v>
      </c>
      <c r="AJ134" s="5">
        <v>-14.9769588170464</v>
      </c>
      <c r="AK134" s="5">
        <v>-15.1170913978582</v>
      </c>
      <c r="AL134" s="5">
        <v>-14.3746537895112</v>
      </c>
      <c r="AM134" s="5">
        <v>-4.3025092084613004</v>
      </c>
      <c r="AN134" s="5">
        <v>-5.6063234553332704</v>
      </c>
      <c r="AO134" s="5">
        <v>-8.5426026265578798</v>
      </c>
      <c r="AP134" s="5">
        <f t="shared" si="25"/>
        <v>38.558005647179876</v>
      </c>
      <c r="AQ134" s="5">
        <f t="shared" si="26"/>
        <v>1.6020171055783923</v>
      </c>
      <c r="AR134" s="5">
        <f t="shared" si="27"/>
        <v>10.769503816158876</v>
      </c>
      <c r="AS134" s="5">
        <f t="shared" si="28"/>
        <v>47.60624310173754</v>
      </c>
      <c r="AT134" s="5">
        <f t="shared" si="29"/>
        <v>10.66511089745252</v>
      </c>
      <c r="AU134" s="5">
        <f t="shared" si="30"/>
        <v>88.80652017643375</v>
      </c>
      <c r="AV134" s="5">
        <f t="shared" si="31"/>
        <v>42.266237305872629</v>
      </c>
      <c r="AW134" s="5">
        <f t="shared" si="32"/>
        <v>19.964731275294522</v>
      </c>
      <c r="AX134" s="5">
        <f t="shared" si="33"/>
        <v>31.999298590233181</v>
      </c>
      <c r="AY134" s="5">
        <f t="shared" si="34"/>
        <v>15.228196887160887</v>
      </c>
      <c r="AZ134" s="5">
        <f t="shared" si="35"/>
        <v>6.035725934684403</v>
      </c>
      <c r="BA134" s="5">
        <f t="shared" si="35"/>
        <v>6.035725934684403</v>
      </c>
      <c r="BB134" s="5">
        <f t="shared" si="36"/>
        <v>17.187884545470691</v>
      </c>
    </row>
    <row r="135" spans="1:54" x14ac:dyDescent="0.5">
      <c r="A135" t="s">
        <v>427</v>
      </c>
      <c r="B135" t="s">
        <v>428</v>
      </c>
      <c r="C135">
        <v>2017</v>
      </c>
      <c r="D135" t="s">
        <v>429</v>
      </c>
      <c r="E135" t="s">
        <v>8</v>
      </c>
      <c r="F135" s="4">
        <v>0</v>
      </c>
      <c r="G135" s="4">
        <v>0</v>
      </c>
      <c r="H135" s="4">
        <v>0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24">
        <v>3204.8646525449899</v>
      </c>
      <c r="O135" s="5">
        <v>8.0724251383678887</v>
      </c>
      <c r="P135" s="5">
        <v>62.040887819028121</v>
      </c>
      <c r="Q135" s="5">
        <v>12.626800523788745</v>
      </c>
      <c r="R135" s="5">
        <v>44.881664076074458</v>
      </c>
      <c r="S135" s="5">
        <v>61.708450243648883</v>
      </c>
      <c r="T135" s="5">
        <v>10.132158039709447</v>
      </c>
      <c r="U135" s="5">
        <v>83.698919969842223</v>
      </c>
      <c r="V135" s="5">
        <v>39.76774765103486</v>
      </c>
      <c r="W135" s="5">
        <v>70</v>
      </c>
      <c r="X135" s="5">
        <v>40.105540897097633</v>
      </c>
      <c r="Y135" s="5">
        <v>18.619934282584886</v>
      </c>
      <c r="Z135" s="5">
        <v>32.199109127306841</v>
      </c>
      <c r="AA135" s="5">
        <v>21.376281112737914</v>
      </c>
      <c r="AB135" s="7">
        <v>34.525797324147369</v>
      </c>
      <c r="AC135" s="5">
        <v>3.3327622940279702</v>
      </c>
      <c r="AD135" s="5">
        <v>8.7941892155645398</v>
      </c>
      <c r="AE135" s="5">
        <v>24.800445521261899</v>
      </c>
      <c r="AF135" s="5">
        <v>-3.1355237229391202</v>
      </c>
      <c r="AG135" s="5">
        <v>-14.351542767692001</v>
      </c>
      <c r="AH135" s="5">
        <v>-8.4437608865929494</v>
      </c>
      <c r="AI135" s="5">
        <v>-4.4401710824540599</v>
      </c>
      <c r="AJ135" s="5">
        <v>43.364067356340101</v>
      </c>
      <c r="AK135" s="5">
        <v>4.16203980105381</v>
      </c>
      <c r="AL135" s="5">
        <v>-14.4799743084612</v>
      </c>
      <c r="AM135" s="5">
        <v>1.3619172322620701</v>
      </c>
      <c r="AN135" s="5">
        <v>7.8755252176374304</v>
      </c>
      <c r="AO135" s="5">
        <v>8.9089010278797307</v>
      </c>
      <c r="AP135" s="5">
        <f t="shared" si="25"/>
        <v>58.651106948169257</v>
      </c>
      <c r="AQ135" s="5">
        <f t="shared" si="26"/>
        <v>3.8273591985835536</v>
      </c>
      <c r="AR135" s="5">
        <f t="shared" si="27"/>
        <v>20.046596964609336</v>
      </c>
      <c r="AS135" s="5">
        <f t="shared" si="28"/>
        <v>64.799551253148579</v>
      </c>
      <c r="AT135" s="5">
        <f t="shared" si="29"/>
        <v>15.330694537362188</v>
      </c>
      <c r="AU135" s="5">
        <f t="shared" si="30"/>
        <v>92.135721295959684</v>
      </c>
      <c r="AV135" s="5">
        <f t="shared" si="31"/>
        <v>44.204600362009835</v>
      </c>
      <c r="AW135" s="5">
        <f t="shared" si="32"/>
        <v>26.61501551971655</v>
      </c>
      <c r="AX135" s="5">
        <f t="shared" si="33"/>
        <v>35.936325945381299</v>
      </c>
      <c r="AY135" s="5">
        <f t="shared" si="34"/>
        <v>33.037443937896754</v>
      </c>
      <c r="AZ135" s="5">
        <f t="shared" si="35"/>
        <v>13.475943539591938</v>
      </c>
      <c r="BA135" s="5">
        <f t="shared" si="35"/>
        <v>13.475943539591938</v>
      </c>
      <c r="BB135" s="5">
        <f t="shared" si="36"/>
        <v>25.593689282227363</v>
      </c>
    </row>
    <row r="136" spans="1:54" x14ac:dyDescent="0.5">
      <c r="A136" t="s">
        <v>430</v>
      </c>
      <c r="B136" t="s">
        <v>431</v>
      </c>
      <c r="C136">
        <v>2017</v>
      </c>
      <c r="D136" t="s">
        <v>432</v>
      </c>
      <c r="E136" t="s">
        <v>11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24">
        <v>515.38728165455097</v>
      </c>
      <c r="O136" s="5">
        <v>6.2449186212637153</v>
      </c>
      <c r="P136" s="6">
        <v>72.835176654288432</v>
      </c>
      <c r="Q136" s="5">
        <v>50.954168485377565</v>
      </c>
      <c r="R136" s="6">
        <v>69.786446908893069</v>
      </c>
      <c r="S136" s="5">
        <v>85.048507820395884</v>
      </c>
      <c r="T136" s="5">
        <v>26.872245372747116</v>
      </c>
      <c r="U136" s="5">
        <v>96.507718291842366</v>
      </c>
      <c r="V136" s="5">
        <v>56.392192936664621</v>
      </c>
      <c r="W136" s="5">
        <v>25</v>
      </c>
      <c r="X136" s="5">
        <v>53.034300791556731</v>
      </c>
      <c r="Y136" s="5">
        <v>96.933187294633086</v>
      </c>
      <c r="Z136" s="5">
        <v>66.938281770565254</v>
      </c>
      <c r="AA136" s="5">
        <v>71.595900439238648</v>
      </c>
      <c r="AB136" s="7">
        <v>59.641513370877767</v>
      </c>
      <c r="AC136" s="5">
        <v>-16.2123249016553</v>
      </c>
      <c r="AD136" s="5">
        <v>35.111162088447799</v>
      </c>
      <c r="AE136" s="5">
        <v>16.353138517630001</v>
      </c>
      <c r="AF136" s="5">
        <v>-4.2912148076380303</v>
      </c>
      <c r="AG136" s="5">
        <v>-16.452535788197899</v>
      </c>
      <c r="AH136" s="5">
        <v>6.1426022671085399E-2</v>
      </c>
      <c r="AI136" s="5">
        <v>7.9565873520371699</v>
      </c>
      <c r="AJ136" s="5">
        <v>-19.5738322294117</v>
      </c>
      <c r="AK136" s="5">
        <v>8.0330121313294391</v>
      </c>
      <c r="AL136" s="5">
        <v>16.427546277960101</v>
      </c>
      <c r="AM136" s="5">
        <v>0.598995544259736</v>
      </c>
      <c r="AN136" s="5">
        <v>23.444073675675401</v>
      </c>
      <c r="AO136" s="5">
        <v>9.5895449713576308</v>
      </c>
      <c r="AP136" s="5">
        <f t="shared" si="25"/>
        <v>89.006675127769256</v>
      </c>
      <c r="AQ136" s="5">
        <f t="shared" si="26"/>
        <v>15.786733097952922</v>
      </c>
      <c r="AR136" s="5">
        <f t="shared" si="27"/>
        <v>53.336328014421056</v>
      </c>
      <c r="AS136" s="5">
        <f t="shared" si="28"/>
        <v>89.302429019078886</v>
      </c>
      <c r="AT136" s="5">
        <f t="shared" si="29"/>
        <v>30.176327966671998</v>
      </c>
      <c r="AU136" s="5">
        <f t="shared" si="30"/>
        <v>96.440847494846111</v>
      </c>
      <c r="AV136" s="5">
        <f t="shared" si="31"/>
        <v>48.422006018801319</v>
      </c>
      <c r="AW136" s="5">
        <f t="shared" si="32"/>
        <v>44.521189411355387</v>
      </c>
      <c r="AX136" s="5">
        <f t="shared" si="33"/>
        <v>44.971880852646322</v>
      </c>
      <c r="AY136" s="5">
        <f t="shared" si="34"/>
        <v>80.413551681268402</v>
      </c>
      <c r="AZ136" s="5">
        <f t="shared" si="35"/>
        <v>48.038359436807561</v>
      </c>
      <c r="BA136" s="5">
        <f t="shared" si="35"/>
        <v>48.038359436807561</v>
      </c>
      <c r="BB136" s="5">
        <f t="shared" si="36"/>
        <v>49.979066286046837</v>
      </c>
    </row>
    <row r="137" spans="1:54" x14ac:dyDescent="0.5">
      <c r="A137" t="s">
        <v>433</v>
      </c>
      <c r="B137" t="s">
        <v>434</v>
      </c>
      <c r="C137">
        <v>2017</v>
      </c>
      <c r="D137" t="s">
        <v>435</v>
      </c>
      <c r="E137" t="s">
        <v>5</v>
      </c>
      <c r="F137" s="4">
        <v>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24">
        <v>1408.1406600177675</v>
      </c>
      <c r="O137" s="5">
        <v>7.2500254323090578</v>
      </c>
      <c r="P137" s="5">
        <v>78.623765873619504</v>
      </c>
      <c r="Q137" s="5">
        <v>1.4474028808380694</v>
      </c>
      <c r="R137" s="5">
        <v>30.916900522796652</v>
      </c>
      <c r="S137" s="5">
        <v>76.869280208836145</v>
      </c>
      <c r="T137" s="5">
        <v>34.801761364982582</v>
      </c>
      <c r="U137" s="5">
        <v>94.049465299489327</v>
      </c>
      <c r="V137" s="5">
        <v>50.109825160390862</v>
      </c>
      <c r="W137" s="5">
        <v>10</v>
      </c>
      <c r="X137" s="5">
        <v>33.245382585751983</v>
      </c>
      <c r="Y137" s="5">
        <v>33.077765607886093</v>
      </c>
      <c r="Z137" s="5">
        <v>44.711864741553299</v>
      </c>
      <c r="AA137" s="5">
        <v>28.404099560761352</v>
      </c>
      <c r="AB137" s="7">
        <v>31.62368486599123</v>
      </c>
      <c r="AC137" s="5">
        <v>2.9508962551018101</v>
      </c>
      <c r="AD137" s="5">
        <v>-6.1748025189866897</v>
      </c>
      <c r="AE137" s="5">
        <v>-2.3690011873999999</v>
      </c>
      <c r="AF137" s="5">
        <v>-1.56730313886675</v>
      </c>
      <c r="AG137" s="5">
        <v>2.50578716355056</v>
      </c>
      <c r="AH137" s="5">
        <v>-0.42106708799124698</v>
      </c>
      <c r="AI137" s="5">
        <v>4.01310275231201</v>
      </c>
      <c r="AJ137" s="5">
        <v>-24.177819569762502</v>
      </c>
      <c r="AK137" s="5">
        <v>-6.6768222691750099</v>
      </c>
      <c r="AL137" s="5">
        <v>-23.170982272417</v>
      </c>
      <c r="AM137" s="5">
        <v>-1.8284054517560699</v>
      </c>
      <c r="AN137" s="5">
        <v>2.4226556889399702</v>
      </c>
      <c r="AO137" s="5">
        <v>-4.1613051872705702</v>
      </c>
      <c r="AP137" s="5">
        <f t="shared" si="25"/>
        <v>75.668745888781359</v>
      </c>
      <c r="AQ137" s="5">
        <f t="shared" si="26"/>
        <v>7.6245980903461525</v>
      </c>
      <c r="AR137" s="5">
        <f t="shared" si="27"/>
        <v>33.288451942236932</v>
      </c>
      <c r="AS137" s="5">
        <f t="shared" si="28"/>
        <v>78.436873198950494</v>
      </c>
      <c r="AT137" s="5">
        <f t="shared" si="29"/>
        <v>21.180095990418067</v>
      </c>
      <c r="AU137" s="5">
        <f t="shared" si="30"/>
        <v>94.47102153265017</v>
      </c>
      <c r="AV137" s="5">
        <f t="shared" si="31"/>
        <v>46.096828999824446</v>
      </c>
      <c r="AW137" s="5">
        <f t="shared" si="32"/>
        <v>34.177400169936618</v>
      </c>
      <c r="AX137" s="5">
        <f t="shared" si="33"/>
        <v>39.926591834260066</v>
      </c>
      <c r="AY137" s="5">
        <f t="shared" si="34"/>
        <v>56.250684064160353</v>
      </c>
      <c r="AZ137" s="5">
        <f t="shared" si="35"/>
        <v>25.976805016025821</v>
      </c>
      <c r="BA137" s="5">
        <f t="shared" si="35"/>
        <v>25.976805016025821</v>
      </c>
      <c r="BB137" s="5">
        <f t="shared" si="36"/>
        <v>35.780782483148634</v>
      </c>
    </row>
    <row r="138" spans="1:54" x14ac:dyDescent="0.5">
      <c r="A138" t="s">
        <v>436</v>
      </c>
      <c r="B138" t="s">
        <v>9</v>
      </c>
      <c r="C138">
        <v>2017</v>
      </c>
      <c r="D138" t="s">
        <v>437</v>
      </c>
      <c r="E138" t="s">
        <v>11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  <c r="M138" s="4">
        <v>0</v>
      </c>
      <c r="N138" s="24">
        <v>6045.2170536085587</v>
      </c>
      <c r="O138" s="5">
        <v>8.7070226687084222</v>
      </c>
      <c r="P138" s="5">
        <v>41.916724157008879</v>
      </c>
      <c r="Q138" s="5">
        <v>0</v>
      </c>
      <c r="R138" s="5">
        <v>13.231831316976255</v>
      </c>
      <c r="S138" s="5">
        <v>74.051203889335142</v>
      </c>
      <c r="T138" s="5">
        <v>31.277531568299239</v>
      </c>
      <c r="U138" s="5">
        <v>88.014878037610501</v>
      </c>
      <c r="V138" s="5">
        <v>42.324148871323317</v>
      </c>
      <c r="W138" s="5">
        <v>20</v>
      </c>
      <c r="X138" s="5">
        <v>93.667546174142473</v>
      </c>
      <c r="Y138" s="5">
        <v>51.478641840087626</v>
      </c>
      <c r="Z138" s="5">
        <v>30.406613535275373</v>
      </c>
      <c r="AA138" s="5">
        <v>13.177159590043928</v>
      </c>
      <c r="AB138" s="7">
        <v>27.31039589314053</v>
      </c>
      <c r="AC138" s="5">
        <v>-1.5684296307171099</v>
      </c>
      <c r="AD138" s="5">
        <v>-2.0392163648624999</v>
      </c>
      <c r="AE138" s="5">
        <v>0.54776167059915404</v>
      </c>
      <c r="AF138" s="5">
        <v>22.0369307065436</v>
      </c>
      <c r="AG138" s="5">
        <v>11.9842725791127</v>
      </c>
      <c r="AH138" s="5">
        <v>-1.7267293832183701</v>
      </c>
      <c r="AI138" s="5">
        <v>-0.42763815902559099</v>
      </c>
      <c r="AJ138" s="5">
        <v>-1.50472289833928</v>
      </c>
      <c r="AK138" s="5">
        <v>60.709061296541798</v>
      </c>
      <c r="AL138" s="5">
        <v>32.657241545164801</v>
      </c>
      <c r="AM138" s="5">
        <v>9.6025225843801891</v>
      </c>
      <c r="AN138" s="5">
        <v>5.7138408560605498</v>
      </c>
      <c r="AO138" s="5">
        <v>8.2410637608289008</v>
      </c>
      <c r="AP138" s="5">
        <f t="shared" si="25"/>
        <v>43.558968627337322</v>
      </c>
      <c r="AQ138" s="5">
        <f t="shared" si="26"/>
        <v>2.045824708430017</v>
      </c>
      <c r="AR138" s="5">
        <f t="shared" si="27"/>
        <v>12.71087071203007</v>
      </c>
      <c r="AS138" s="5">
        <f t="shared" si="28"/>
        <v>52.074800472661572</v>
      </c>
      <c r="AT138" s="5">
        <f t="shared" si="29"/>
        <v>11.721717572086472</v>
      </c>
      <c r="AU138" s="5">
        <f t="shared" si="30"/>
        <v>89.749334625855553</v>
      </c>
      <c r="AV138" s="5">
        <f t="shared" si="31"/>
        <v>42.754406679314378</v>
      </c>
      <c r="AW138" s="5">
        <f t="shared" si="32"/>
        <v>21.526802492084826</v>
      </c>
      <c r="AX138" s="5">
        <f t="shared" si="33"/>
        <v>32.974458854964844</v>
      </c>
      <c r="AY138" s="5">
        <f t="shared" si="34"/>
        <v>18.877680421846222</v>
      </c>
      <c r="AZ138" s="5">
        <f t="shared" si="35"/>
        <v>7.4880241665178886</v>
      </c>
      <c r="BA138" s="5">
        <f t="shared" si="35"/>
        <v>7.4880241665178886</v>
      </c>
      <c r="BB138" s="5">
        <f t="shared" si="36"/>
        <v>19.096268235398362</v>
      </c>
    </row>
    <row r="139" spans="1:54" x14ac:dyDescent="0.5">
      <c r="A139" t="s">
        <v>438</v>
      </c>
      <c r="B139" t="s">
        <v>439</v>
      </c>
      <c r="C139">
        <v>2017</v>
      </c>
      <c r="D139" t="s">
        <v>440</v>
      </c>
      <c r="E139" t="s">
        <v>5</v>
      </c>
      <c r="F139" s="4">
        <v>1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24">
        <v>9650.568452847634</v>
      </c>
      <c r="O139" s="5">
        <v>9.1747720996289228</v>
      </c>
      <c r="P139" s="6">
        <v>32.999040650438118</v>
      </c>
      <c r="Q139" s="6">
        <v>2.7195460497599413</v>
      </c>
      <c r="R139" s="6">
        <v>17.916267755000916</v>
      </c>
      <c r="S139" s="5">
        <v>67.603284094375326</v>
      </c>
      <c r="T139" s="5">
        <v>4.4052861955521214</v>
      </c>
      <c r="U139" s="6">
        <v>81.245995280097063</v>
      </c>
      <c r="V139" s="6">
        <v>39.924588202782942</v>
      </c>
      <c r="W139" s="6">
        <v>34.473685000000003</v>
      </c>
      <c r="X139" s="6">
        <v>31.554327176781012</v>
      </c>
      <c r="Y139" s="6">
        <v>27.606297918948524</v>
      </c>
      <c r="Z139" s="6">
        <v>37.510308617423114</v>
      </c>
      <c r="AA139" s="5">
        <v>5.1244509516837411</v>
      </c>
      <c r="AB139" s="7">
        <v>22.114772941137616</v>
      </c>
      <c r="AC139" s="5">
        <v>-4.8069297376812897E-2</v>
      </c>
      <c r="AD139" s="5">
        <v>1.5530140710264</v>
      </c>
      <c r="AE139" s="5">
        <v>9.0939111447394794</v>
      </c>
      <c r="AF139" s="5">
        <v>25.120505537150301</v>
      </c>
      <c r="AG139" s="5">
        <v>-11.674146910565099</v>
      </c>
      <c r="AH139" s="5">
        <v>-6.3722404294135497</v>
      </c>
      <c r="AI139" s="5">
        <v>-1.783374043781</v>
      </c>
      <c r="AJ139" s="5">
        <v>16.210246430961799</v>
      </c>
      <c r="AK139" s="5">
        <v>0.66017425436544697</v>
      </c>
      <c r="AL139" s="5">
        <v>15.9054963693532</v>
      </c>
      <c r="AM139" s="5">
        <v>22.3598276947009</v>
      </c>
      <c r="AN139" s="5">
        <v>0.47566088208141499</v>
      </c>
      <c r="AO139" s="5">
        <v>6.9492690934829104</v>
      </c>
      <c r="AP139" s="5">
        <f t="shared" si="25"/>
        <v>32.945939107945485</v>
      </c>
      <c r="AQ139" s="5">
        <f t="shared" si="26"/>
        <v>1.1593470483784287</v>
      </c>
      <c r="AR139" s="5">
        <f t="shared" si="27"/>
        <v>8.7916653398421598</v>
      </c>
      <c r="AS139" s="5">
        <f t="shared" si="28"/>
        <v>42.381913706420072</v>
      </c>
      <c r="AT139" s="5">
        <f t="shared" si="29"/>
        <v>9.5183534903511333</v>
      </c>
      <c r="AU139" s="5">
        <f t="shared" si="30"/>
        <v>87.598486633494858</v>
      </c>
      <c r="AV139" s="5">
        <f t="shared" si="31"/>
        <v>41.692563813371606</v>
      </c>
      <c r="AW139" s="5">
        <f t="shared" si="32"/>
        <v>18.227916757448352</v>
      </c>
      <c r="AX139" s="5">
        <f t="shared" si="33"/>
        <v>30.868598506033635</v>
      </c>
      <c r="AY139" s="5">
        <f t="shared" si="34"/>
        <v>11.643919039007336</v>
      </c>
      <c r="AZ139" s="5">
        <f t="shared" si="35"/>
        <v>4.6202989509814207</v>
      </c>
      <c r="BA139" s="5">
        <f t="shared" si="35"/>
        <v>4.6202989509814207</v>
      </c>
      <c r="BB139" s="5">
        <f t="shared" si="36"/>
        <v>15.123506452410965</v>
      </c>
    </row>
    <row r="140" spans="1:54" x14ac:dyDescent="0.5">
      <c r="A140" t="s">
        <v>441</v>
      </c>
      <c r="B140" t="s">
        <v>442</v>
      </c>
      <c r="C140">
        <v>2017</v>
      </c>
      <c r="D140" t="s">
        <v>443</v>
      </c>
      <c r="E140" t="s">
        <v>10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1</v>
      </c>
      <c r="L140" s="4">
        <v>0</v>
      </c>
      <c r="M140" s="4">
        <v>0</v>
      </c>
      <c r="N140" s="24">
        <v>685.11855034619805</v>
      </c>
      <c r="O140" s="5">
        <v>6.5295918894868272</v>
      </c>
      <c r="P140" s="5">
        <v>67.405718579519942</v>
      </c>
      <c r="Q140" s="5">
        <v>18.797031863814922</v>
      </c>
      <c r="R140" s="5">
        <v>56.185222840347706</v>
      </c>
      <c r="S140" s="5">
        <v>67.533450421856287</v>
      </c>
      <c r="T140" s="5">
        <v>49.779734849980798</v>
      </c>
      <c r="U140" s="5">
        <v>95.38280988524015</v>
      </c>
      <c r="V140" s="5">
        <v>47.436866479562603</v>
      </c>
      <c r="W140" s="5">
        <v>20</v>
      </c>
      <c r="X140" s="5">
        <v>19.261213720316618</v>
      </c>
      <c r="Y140" s="5">
        <v>55.750273822562981</v>
      </c>
      <c r="Z140" s="5">
        <v>22.87050766023415</v>
      </c>
      <c r="AA140" s="5">
        <v>12.298682284041007</v>
      </c>
      <c r="AB140" s="7">
        <v>37.196390807204175</v>
      </c>
      <c r="AC140" s="5">
        <v>-18.6490389872185</v>
      </c>
      <c r="AD140" s="5">
        <v>5.8124888979215497</v>
      </c>
      <c r="AE140" s="5">
        <v>8.7019698776009893</v>
      </c>
      <c r="AF140" s="5">
        <v>-19.305795010260301</v>
      </c>
      <c r="AG140" s="5">
        <v>9.7388653912569403</v>
      </c>
      <c r="AH140" s="5">
        <v>-0.58362079823187696</v>
      </c>
      <c r="AI140" s="5">
        <v>-0.32162268169985703</v>
      </c>
      <c r="AJ140" s="5">
        <v>-21.502529908966</v>
      </c>
      <c r="AK140" s="5">
        <v>-24.2670815733557</v>
      </c>
      <c r="AL140" s="5">
        <v>-18.967153704647501</v>
      </c>
      <c r="AM140" s="5">
        <v>-38.060032502617197</v>
      </c>
      <c r="AN140" s="5">
        <v>-28.996958713262899</v>
      </c>
      <c r="AO140" s="5">
        <v>-8.6582858988611306</v>
      </c>
      <c r="AP140" s="5">
        <f t="shared" si="25"/>
        <v>86.063753993227053</v>
      </c>
      <c r="AQ140" s="5">
        <f t="shared" si="26"/>
        <v>12.991145103494153</v>
      </c>
      <c r="AR140" s="5">
        <f t="shared" si="27"/>
        <v>47.496317294993375</v>
      </c>
      <c r="AS140" s="5">
        <f t="shared" si="28"/>
        <v>86.839602674372131</v>
      </c>
      <c r="AT140" s="5">
        <f t="shared" si="29"/>
        <v>27.430799663374611</v>
      </c>
      <c r="AU140" s="5">
        <f t="shared" si="30"/>
        <v>95.964357743095391</v>
      </c>
      <c r="AV140" s="5">
        <f t="shared" si="31"/>
        <v>47.762558728024217</v>
      </c>
      <c r="AW140" s="5">
        <f t="shared" si="32"/>
        <v>41.506639308063107</v>
      </c>
      <c r="AX140" s="5">
        <f t="shared" si="33"/>
        <v>43.529038533130397</v>
      </c>
      <c r="AY140" s="5">
        <f t="shared" si="34"/>
        <v>74.726346105936827</v>
      </c>
      <c r="AZ140" s="5">
        <f t="shared" si="35"/>
        <v>41.306374324287624</v>
      </c>
      <c r="BA140" s="5">
        <f t="shared" si="35"/>
        <v>41.306374324287624</v>
      </c>
      <c r="BB140" s="5">
        <f t="shared" si="36"/>
        <v>45.863975839714854</v>
      </c>
    </row>
    <row r="141" spans="1:54" x14ac:dyDescent="0.5">
      <c r="A141" t="s">
        <v>444</v>
      </c>
      <c r="B141" t="s">
        <v>445</v>
      </c>
      <c r="C141">
        <v>2017</v>
      </c>
      <c r="D141" t="s">
        <v>446</v>
      </c>
      <c r="E141" t="s">
        <v>12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24">
        <v>52267.731755774119</v>
      </c>
      <c r="O141" s="5">
        <v>10.864134476003079</v>
      </c>
      <c r="P141" s="5">
        <v>0.71724405508895472</v>
      </c>
      <c r="Q141" s="6">
        <v>6.4600611086859772E-2</v>
      </c>
      <c r="R141" s="5">
        <v>3.2771924876998924</v>
      </c>
      <c r="S141" s="5">
        <v>14.309155041644752</v>
      </c>
      <c r="T141" s="5">
        <v>11.894272938051161</v>
      </c>
      <c r="U141" s="5">
        <v>64.970213298876644</v>
      </c>
      <c r="V141" s="5">
        <v>37.573560534403896</v>
      </c>
      <c r="W141" s="5">
        <v>0</v>
      </c>
      <c r="X141" s="5">
        <v>8.1794195250659669</v>
      </c>
      <c r="Y141" s="5">
        <v>0.21905805038335163</v>
      </c>
      <c r="Z141" s="5">
        <v>10.445171175453522</v>
      </c>
      <c r="AA141" s="5">
        <v>0</v>
      </c>
      <c r="AB141" s="7">
        <v>4.3105001678478763</v>
      </c>
      <c r="AC141" s="5">
        <v>-7.6381404075267003</v>
      </c>
      <c r="AD141" s="5">
        <v>0.445160559524581</v>
      </c>
      <c r="AE141" s="5">
        <v>1.6009405021246601</v>
      </c>
      <c r="AF141" s="5">
        <v>-0.63765864700455999</v>
      </c>
      <c r="AG141" s="5">
        <v>4.2389715710664699</v>
      </c>
      <c r="AH141" s="5">
        <v>-11.5365862119847</v>
      </c>
      <c r="AI141" s="5">
        <v>-0.36152344190478702</v>
      </c>
      <c r="AJ141" s="5">
        <v>-9.3836022187093207</v>
      </c>
      <c r="AK141" s="5">
        <v>-15.735091783654299</v>
      </c>
      <c r="AL141" s="5">
        <v>-0.81959856900402095</v>
      </c>
      <c r="AM141" s="5">
        <v>6.7316209643033398</v>
      </c>
      <c r="AN141" s="5">
        <v>-0.19294547206205301</v>
      </c>
      <c r="AO141" s="5">
        <v>-1.49844582634616</v>
      </c>
      <c r="AP141" s="5">
        <f t="shared" si="25"/>
        <v>8.3248877787812745</v>
      </c>
      <c r="AQ141" s="5">
        <f t="shared" si="26"/>
        <v>-0.38706920635723063</v>
      </c>
      <c r="AR141" s="5">
        <f t="shared" si="27"/>
        <v>1.6702880612040878</v>
      </c>
      <c r="AS141" s="5">
        <f t="shared" si="28"/>
        <v>14.901828857904658</v>
      </c>
      <c r="AT141" s="5">
        <f t="shared" si="29"/>
        <v>4.1296208621924704</v>
      </c>
      <c r="AU141" s="5">
        <f t="shared" si="30"/>
        <v>76.472438593168818</v>
      </c>
      <c r="AV141" s="5">
        <f t="shared" si="31"/>
        <v>37.922429722994544</v>
      </c>
      <c r="AW141" s="5">
        <f t="shared" si="32"/>
        <v>9.3671009633368225</v>
      </c>
      <c r="AX141" s="5">
        <f t="shared" si="33"/>
        <v>23.899258409384569</v>
      </c>
      <c r="AY141" s="5">
        <f t="shared" si="34"/>
        <v>1.0301684900266541</v>
      </c>
      <c r="AZ141" s="5">
        <f t="shared" si="35"/>
        <v>0.18833746211412516</v>
      </c>
      <c r="BA141" s="5">
        <f t="shared" si="35"/>
        <v>0.18833746211412516</v>
      </c>
      <c r="BB141" s="5">
        <f t="shared" si="36"/>
        <v>5.7933508853888931</v>
      </c>
    </row>
    <row r="142" spans="1:54" x14ac:dyDescent="0.5">
      <c r="A142" t="s">
        <v>447</v>
      </c>
      <c r="B142" t="s">
        <v>448</v>
      </c>
      <c r="C142">
        <v>2017</v>
      </c>
      <c r="D142" t="s">
        <v>449</v>
      </c>
      <c r="E142" t="s">
        <v>5</v>
      </c>
      <c r="F142" s="4">
        <v>1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24">
        <v>14434.39</v>
      </c>
      <c r="O142" s="5">
        <v>8.8108830000000005</v>
      </c>
      <c r="P142" s="6">
        <v>32.999040650438118</v>
      </c>
      <c r="Q142" s="6">
        <v>2.7195460497599413</v>
      </c>
      <c r="R142" s="6">
        <v>17.916267755000916</v>
      </c>
      <c r="S142" s="6">
        <v>59.060609156681387</v>
      </c>
      <c r="T142" s="6">
        <v>25.753981513271818</v>
      </c>
      <c r="U142" s="6">
        <v>81.245995280097063</v>
      </c>
      <c r="V142" s="6">
        <v>39.924588202782942</v>
      </c>
      <c r="W142" s="6">
        <v>34.473685000000003</v>
      </c>
      <c r="X142" s="6">
        <v>31.554327176781012</v>
      </c>
      <c r="Y142" s="6">
        <v>27.606297918948524</v>
      </c>
      <c r="Z142" s="5">
        <v>48.780233525073996</v>
      </c>
      <c r="AA142" s="5">
        <v>2.1961932650073237</v>
      </c>
      <c r="AB142" s="7">
        <v>24.276173519116931</v>
      </c>
      <c r="AC142" s="5">
        <v>-8.1388006565242499</v>
      </c>
      <c r="AD142" s="5">
        <v>0.89551254927224599</v>
      </c>
      <c r="AE142" s="5">
        <v>6.1719666512296598</v>
      </c>
      <c r="AF142" s="5">
        <v>9.1277821568219704</v>
      </c>
      <c r="AG142" s="5">
        <v>7.1889309239993899</v>
      </c>
      <c r="AH142" s="5">
        <v>-8.0561863730421894</v>
      </c>
      <c r="AI142" s="5">
        <v>-2.6000907205545301</v>
      </c>
      <c r="AJ142" s="5">
        <v>13.702505223188201</v>
      </c>
      <c r="AK142" s="5">
        <v>-0.955017902376184</v>
      </c>
      <c r="AL142" s="5">
        <v>10.555498460580401</v>
      </c>
      <c r="AM142" s="5">
        <v>29.3140356246893</v>
      </c>
      <c r="AN142" s="5">
        <v>-4.5602227393504897</v>
      </c>
      <c r="AO142" s="5">
        <v>6.1172070971154398</v>
      </c>
      <c r="AP142" s="5">
        <f t="shared" si="25"/>
        <v>41.118323752255741</v>
      </c>
      <c r="AQ142" s="5">
        <f t="shared" si="26"/>
        <v>1.8226384477382003</v>
      </c>
      <c r="AR142" s="5">
        <f t="shared" si="27"/>
        <v>11.73998768788786</v>
      </c>
      <c r="AS142" s="5">
        <f t="shared" si="28"/>
        <v>49.913698607922235</v>
      </c>
      <c r="AT142" s="5">
        <f t="shared" si="29"/>
        <v>11.200676844771753</v>
      </c>
      <c r="AU142" s="5">
        <f t="shared" si="30"/>
        <v>89.302340806612676</v>
      </c>
      <c r="AV142" s="5">
        <f t="shared" si="31"/>
        <v>42.518072024348889</v>
      </c>
      <c r="AW142" s="5">
        <f t="shared" si="32"/>
        <v>20.760925682577209</v>
      </c>
      <c r="AX142" s="5">
        <f t="shared" si="33"/>
        <v>32.500905230347364</v>
      </c>
      <c r="AY142" s="5">
        <f t="shared" si="34"/>
        <v>17.039753943648677</v>
      </c>
      <c r="AZ142" s="5">
        <f t="shared" si="35"/>
        <v>6.7542159679900644</v>
      </c>
      <c r="BA142" s="5">
        <f t="shared" si="35"/>
        <v>6.7542159679900644</v>
      </c>
      <c r="BB142" s="5">
        <f t="shared" si="36"/>
        <v>18.154802723285002</v>
      </c>
    </row>
    <row r="143" spans="1:54" x14ac:dyDescent="0.5">
      <c r="A143" t="s">
        <v>450</v>
      </c>
      <c r="B143" t="s">
        <v>451</v>
      </c>
      <c r="C143">
        <v>2017</v>
      </c>
      <c r="D143" t="s">
        <v>452</v>
      </c>
      <c r="E143" t="s">
        <v>5</v>
      </c>
      <c r="F143" s="4">
        <v>1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24">
        <v>36840.524780402295</v>
      </c>
      <c r="O143" s="5">
        <v>10.514353735121269</v>
      </c>
      <c r="P143" s="5">
        <v>0.48311132080847585</v>
      </c>
      <c r="Q143" s="6">
        <v>2.7195460497599413</v>
      </c>
      <c r="R143" s="5">
        <v>17.916267755000916</v>
      </c>
      <c r="S143" s="5">
        <v>22.787513534199068</v>
      </c>
      <c r="T143" s="6">
        <v>25.753981513271818</v>
      </c>
      <c r="U143" s="5">
        <v>94.005605236958033</v>
      </c>
      <c r="V143" s="5">
        <v>37.968456618117152</v>
      </c>
      <c r="W143" s="5">
        <v>0</v>
      </c>
      <c r="X143" s="6">
        <v>31.554327176781012</v>
      </c>
      <c r="Y143" s="6">
        <v>27.606297918948524</v>
      </c>
      <c r="Z143" s="5">
        <v>15.855799902835338</v>
      </c>
      <c r="AA143" s="5">
        <v>0</v>
      </c>
      <c r="AB143" s="7">
        <v>10.191197659957346</v>
      </c>
      <c r="AC143" s="5">
        <v>-11.109204528206201</v>
      </c>
      <c r="AD143" s="5">
        <v>2.92077621982776</v>
      </c>
      <c r="AE143" s="5">
        <v>15.3891558630023</v>
      </c>
      <c r="AF143" s="5">
        <v>3.5728892053135399</v>
      </c>
      <c r="AG143" s="5">
        <v>16.739757813122999</v>
      </c>
      <c r="AH143" s="5">
        <v>14.735121952669999</v>
      </c>
      <c r="AI143" s="5">
        <v>-0.73313274336609902</v>
      </c>
      <c r="AJ143" s="5">
        <v>-10.859201651401101</v>
      </c>
      <c r="AK143" s="5">
        <v>6.2779542596297899</v>
      </c>
      <c r="AL143" s="5">
        <v>25.5900451929021</v>
      </c>
      <c r="AM143" s="5">
        <v>10.703997446599001</v>
      </c>
      <c r="AN143" s="5">
        <v>-0.65388465452424005</v>
      </c>
      <c r="AO143" s="5">
        <v>2.9913209627209398</v>
      </c>
      <c r="AP143" s="5">
        <f t="shared" si="25"/>
        <v>11.54375382280374</v>
      </c>
      <c r="AQ143" s="5">
        <f t="shared" si="26"/>
        <v>-0.20338337543914975</v>
      </c>
      <c r="AR143" s="5">
        <f t="shared" si="27"/>
        <v>2.5187781745496292</v>
      </c>
      <c r="AS143" s="5">
        <f t="shared" si="28"/>
        <v>19.159004098717674</v>
      </c>
      <c r="AT143" s="5">
        <f t="shared" si="29"/>
        <v>4.9707748002555272</v>
      </c>
      <c r="AU143" s="5">
        <f t="shared" si="30"/>
        <v>79.24201940987291</v>
      </c>
      <c r="AV143" s="5">
        <f t="shared" si="31"/>
        <v>38.693489297091176</v>
      </c>
      <c r="AW143" s="5">
        <f t="shared" si="32"/>
        <v>10.839685787211534</v>
      </c>
      <c r="AX143" s="5">
        <f t="shared" si="33"/>
        <v>25.254783876181421</v>
      </c>
      <c r="AY143" s="5">
        <f t="shared" si="34"/>
        <v>2.0053924485255399</v>
      </c>
      <c r="AZ143" s="5">
        <f t="shared" si="35"/>
        <v>0.6471890821590347</v>
      </c>
      <c r="BA143" s="5">
        <f t="shared" si="35"/>
        <v>0.6471890821590347</v>
      </c>
      <c r="BB143" s="5">
        <f t="shared" si="36"/>
        <v>7.1798254773587118</v>
      </c>
    </row>
    <row r="144" spans="1:54" x14ac:dyDescent="0.5">
      <c r="A144" t="s">
        <v>453</v>
      </c>
      <c r="B144" t="s">
        <v>454</v>
      </c>
      <c r="C144">
        <v>2017</v>
      </c>
      <c r="D144" t="s">
        <v>455</v>
      </c>
      <c r="E144" t="s">
        <v>7</v>
      </c>
      <c r="F144" s="4">
        <v>0</v>
      </c>
      <c r="G144" s="4">
        <v>0</v>
      </c>
      <c r="H144" s="4">
        <v>1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24">
        <v>1946.3734067700457</v>
      </c>
      <c r="O144" s="5">
        <v>7.5737231285985649</v>
      </c>
      <c r="P144" s="5">
        <v>82.030481670825125</v>
      </c>
      <c r="Q144" s="5">
        <v>0</v>
      </c>
      <c r="R144" s="5">
        <v>24.252028272267182</v>
      </c>
      <c r="S144" s="5">
        <v>54.013820932713905</v>
      </c>
      <c r="T144" s="5">
        <v>6.6079292933281826</v>
      </c>
      <c r="U144" s="5">
        <v>85.498394818310899</v>
      </c>
      <c r="V144" s="5">
        <v>42.476353904096918</v>
      </c>
      <c r="W144" s="5">
        <v>20</v>
      </c>
      <c r="X144" s="5">
        <v>55.672823218997372</v>
      </c>
      <c r="Y144" s="5">
        <v>15.115005476451259</v>
      </c>
      <c r="Z144" s="5">
        <v>41.334785191117156</v>
      </c>
      <c r="AA144" s="5">
        <v>19.033674963396791</v>
      </c>
      <c r="AB144" s="7">
        <v>23.782854134351542</v>
      </c>
      <c r="AC144" s="5">
        <v>12.4051810427774</v>
      </c>
      <c r="AD144" s="5">
        <v>-5.9009028498385403</v>
      </c>
      <c r="AE144" s="5">
        <v>-3.4092884678948701</v>
      </c>
      <c r="AF144" s="5">
        <v>-19.6143130642015</v>
      </c>
      <c r="AG144" s="5">
        <v>-22.489529894594799</v>
      </c>
      <c r="AH144" s="5">
        <v>-8.1521789220616103</v>
      </c>
      <c r="AI144" s="5">
        <v>-2.8791815539753398</v>
      </c>
      <c r="AJ144" s="5">
        <v>-11.116664266916599</v>
      </c>
      <c r="AK144" s="5">
        <v>17.3137579629439</v>
      </c>
      <c r="AL144" s="5">
        <v>-31.8828490231027</v>
      </c>
      <c r="AM144" s="5">
        <v>1.1734174495278999</v>
      </c>
      <c r="AN144" s="5">
        <v>-1.39223427006656</v>
      </c>
      <c r="AO144" s="5">
        <v>-7.8261223016343102</v>
      </c>
      <c r="AP144" s="5">
        <f t="shared" si="25"/>
        <v>69.549744444611818</v>
      </c>
      <c r="AQ144" s="5">
        <f t="shared" si="26"/>
        <v>5.882817003309734</v>
      </c>
      <c r="AR144" s="5">
        <f t="shared" si="27"/>
        <v>27.597071986958557</v>
      </c>
      <c r="AS144" s="5">
        <f t="shared" si="28"/>
        <v>73.564327516992307</v>
      </c>
      <c r="AT144" s="5">
        <f t="shared" si="29"/>
        <v>18.713950219405117</v>
      </c>
      <c r="AU144" s="5">
        <f t="shared" si="30"/>
        <v>93.642032934159886</v>
      </c>
      <c r="AV144" s="5">
        <f t="shared" si="31"/>
        <v>45.350598430647921</v>
      </c>
      <c r="AW144" s="5">
        <f t="shared" si="32"/>
        <v>31.081722146879358</v>
      </c>
      <c r="AX144" s="5">
        <f t="shared" si="33"/>
        <v>38.33799037542898</v>
      </c>
      <c r="AY144" s="5">
        <f t="shared" si="34"/>
        <v>46.895478457584375</v>
      </c>
      <c r="AZ144" s="5">
        <f t="shared" si="35"/>
        <v>20.362752770482228</v>
      </c>
      <c r="BA144" s="5">
        <f t="shared" si="35"/>
        <v>20.362752770482228</v>
      </c>
      <c r="BB144" s="5">
        <f t="shared" si="36"/>
        <v>31.558831445125328</v>
      </c>
    </row>
    <row r="145" spans="1:54" x14ac:dyDescent="0.5">
      <c r="A145" t="s">
        <v>456</v>
      </c>
      <c r="B145" t="s">
        <v>457</v>
      </c>
      <c r="C145">
        <v>2017</v>
      </c>
      <c r="D145" t="s">
        <v>458</v>
      </c>
      <c r="E145" t="s">
        <v>11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</v>
      </c>
      <c r="M145" s="4">
        <v>0</v>
      </c>
      <c r="N145" s="24">
        <v>2428.5740000000001</v>
      </c>
      <c r="O145" s="5">
        <v>7.152609</v>
      </c>
      <c r="P145" s="5">
        <v>94.994527450260819</v>
      </c>
      <c r="Q145" s="5">
        <v>98.467044958533393</v>
      </c>
      <c r="R145" s="5">
        <v>100</v>
      </c>
      <c r="S145" s="5">
        <v>91.014144014622161</v>
      </c>
      <c r="T145" s="5">
        <v>82.378855217791511</v>
      </c>
      <c r="U145" s="5">
        <v>97.834775885260498</v>
      </c>
      <c r="V145" s="5">
        <v>38.757761465896664</v>
      </c>
      <c r="W145" s="5">
        <v>25</v>
      </c>
      <c r="X145" s="5">
        <v>22.427440633245382</v>
      </c>
      <c r="Y145" s="5">
        <v>84.884994523548741</v>
      </c>
      <c r="Z145" s="5">
        <v>69.854227598505375</v>
      </c>
      <c r="AA145" s="5">
        <v>61.200585651537324</v>
      </c>
      <c r="AB145" s="7">
        <v>64.895448472095623</v>
      </c>
      <c r="AC145" s="5">
        <v>17.609704897929699</v>
      </c>
      <c r="AD145" s="5">
        <v>90.231002537010397</v>
      </c>
      <c r="AE145" s="5">
        <v>64.844924476186193</v>
      </c>
      <c r="AF145" s="5">
        <v>11.206720109810099</v>
      </c>
      <c r="AG145" s="5">
        <v>49.052753258502598</v>
      </c>
      <c r="AH145" s="5">
        <v>3.1241217831119901</v>
      </c>
      <c r="AI145" s="5">
        <v>-7.5677480412623899</v>
      </c>
      <c r="AJ145" s="5">
        <v>-10.161943936914801</v>
      </c>
      <c r="AK145" s="5">
        <v>-17.991757255391398</v>
      </c>
      <c r="AL145" s="5">
        <v>25.802352539392999</v>
      </c>
      <c r="AM145" s="5">
        <v>21.287611498575998</v>
      </c>
      <c r="AN145" s="5">
        <v>33.310214389940597</v>
      </c>
      <c r="AO145" s="5">
        <v>27.7676226015971</v>
      </c>
      <c r="AP145" s="5">
        <f t="shared" si="25"/>
        <v>77.336841421529442</v>
      </c>
      <c r="AQ145" s="5">
        <f t="shared" si="26"/>
        <v>8.2224287745087921</v>
      </c>
      <c r="AR145" s="5">
        <f t="shared" si="27"/>
        <v>35.105733189312865</v>
      </c>
      <c r="AS145" s="5">
        <f t="shared" si="28"/>
        <v>79.768410918075389</v>
      </c>
      <c r="AT145" s="5">
        <f t="shared" si="29"/>
        <v>21.964294775163708</v>
      </c>
      <c r="AU145" s="5">
        <f t="shared" si="30"/>
        <v>94.69988827314026</v>
      </c>
      <c r="AV145" s="5">
        <f t="shared" si="31"/>
        <v>46.321713932479405</v>
      </c>
      <c r="AW145" s="5">
        <f t="shared" si="32"/>
        <v>35.135940976302166</v>
      </c>
      <c r="AX145" s="5">
        <f t="shared" si="33"/>
        <v>40.408716124953635</v>
      </c>
      <c r="AY145" s="5">
        <f t="shared" si="34"/>
        <v>59.005016472489885</v>
      </c>
      <c r="AZ145" s="5">
        <f t="shared" si="35"/>
        <v>27.838802672357325</v>
      </c>
      <c r="BA145" s="5">
        <f t="shared" si="35"/>
        <v>27.838802672357325</v>
      </c>
      <c r="BB145" s="5">
        <f t="shared" si="36"/>
        <v>37.096693891014077</v>
      </c>
    </row>
    <row r="146" spans="1:54" x14ac:dyDescent="0.5">
      <c r="A146" t="s">
        <v>459</v>
      </c>
      <c r="B146" t="s">
        <v>460</v>
      </c>
      <c r="C146">
        <v>2017</v>
      </c>
      <c r="D146" t="s">
        <v>461</v>
      </c>
      <c r="E146" t="s">
        <v>11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24">
        <v>2455.9185587943293</v>
      </c>
      <c r="O146" s="5">
        <v>7.8062561286171963</v>
      </c>
      <c r="P146" s="5">
        <v>56.571056764724879</v>
      </c>
      <c r="Q146" s="5">
        <v>40.693147097337409</v>
      </c>
      <c r="R146" s="5">
        <v>64.367529809381168</v>
      </c>
      <c r="S146" s="5">
        <v>94.226012938204605</v>
      </c>
      <c r="T146" s="5">
        <v>34.801761364982582</v>
      </c>
      <c r="U146" s="5">
        <v>99.359978335331135</v>
      </c>
      <c r="V146" s="5">
        <v>53.794160555011118</v>
      </c>
      <c r="W146" s="5">
        <v>15</v>
      </c>
      <c r="X146" s="5">
        <v>46.174142480211081</v>
      </c>
      <c r="Y146" s="5">
        <v>84.994523548740403</v>
      </c>
      <c r="Z146" s="5">
        <v>44.121496803633754</v>
      </c>
      <c r="AA146" s="5">
        <v>46.120058565153734</v>
      </c>
      <c r="AB146" s="7">
        <v>51.164192786196985</v>
      </c>
      <c r="AC146" s="5">
        <v>-8.0046188179568993</v>
      </c>
      <c r="AD146" s="5">
        <v>35.866359394049702</v>
      </c>
      <c r="AE146" s="5">
        <v>40.545006967392901</v>
      </c>
      <c r="AF146" s="5">
        <v>24.6416276757151</v>
      </c>
      <c r="AG146" s="5">
        <v>7.9766751798281597</v>
      </c>
      <c r="AH146" s="5">
        <v>6.3948274066600401</v>
      </c>
      <c r="AI146" s="5">
        <v>8.9829572712153301</v>
      </c>
      <c r="AJ146" s="5">
        <v>-13.917179421868299</v>
      </c>
      <c r="AK146" s="5">
        <v>8.9771846806046796</v>
      </c>
      <c r="AL146" s="5">
        <v>44.847913334139498</v>
      </c>
      <c r="AM146" s="5">
        <v>8.5660390645283204</v>
      </c>
      <c r="AN146" s="5">
        <v>29.2826517528651</v>
      </c>
      <c r="AO146" s="5">
        <v>22.515379727112499</v>
      </c>
      <c r="AP146" s="5">
        <f t="shared" si="25"/>
        <v>64.65648858205104</v>
      </c>
      <c r="AQ146" s="5">
        <f t="shared" si="26"/>
        <v>4.8391261401879166</v>
      </c>
      <c r="AR146" s="5">
        <f t="shared" si="27"/>
        <v>23.882000928048097</v>
      </c>
      <c r="AS146" s="5">
        <f t="shared" si="28"/>
        <v>69.653876832515095</v>
      </c>
      <c r="AT146" s="5">
        <f t="shared" si="29"/>
        <v>17.074320020859862</v>
      </c>
      <c r="AU146" s="5">
        <f t="shared" si="30"/>
        <v>92.976418235141367</v>
      </c>
      <c r="AV146" s="5">
        <f t="shared" si="31"/>
        <v>44.815637477309771</v>
      </c>
      <c r="AW146" s="5">
        <f t="shared" si="32"/>
        <v>28.950653592984203</v>
      </c>
      <c r="AX146" s="5">
        <f t="shared" si="33"/>
        <v>37.210757828340448</v>
      </c>
      <c r="AY146" s="5">
        <f t="shared" si="34"/>
        <v>40.247541842805369</v>
      </c>
      <c r="AZ146" s="5">
        <f t="shared" si="35"/>
        <v>16.889416341589328</v>
      </c>
      <c r="BA146" s="5">
        <f t="shared" si="35"/>
        <v>16.889416341589328</v>
      </c>
      <c r="BB146" s="5">
        <f t="shared" si="36"/>
        <v>28.689430674651692</v>
      </c>
    </row>
    <row r="147" spans="1:54" x14ac:dyDescent="0.5">
      <c r="A147" t="s">
        <v>462</v>
      </c>
      <c r="B147" t="s">
        <v>463</v>
      </c>
      <c r="C147">
        <v>2017</v>
      </c>
      <c r="D147" t="s">
        <v>464</v>
      </c>
      <c r="E147" t="s">
        <v>5</v>
      </c>
      <c r="F147" s="4">
        <v>1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24">
        <v>19115.376475319215</v>
      </c>
      <c r="O147" s="5">
        <v>9.8582483412187614</v>
      </c>
      <c r="P147" s="6">
        <v>32.999040650438118</v>
      </c>
      <c r="Q147" s="6">
        <v>2.7195460497599413</v>
      </c>
      <c r="R147" s="6">
        <v>17.916267755000916</v>
      </c>
      <c r="S147" s="6">
        <v>59.060609156681387</v>
      </c>
      <c r="T147" s="6">
        <v>25.753981513271818</v>
      </c>
      <c r="U147" s="6">
        <v>81.245995280097063</v>
      </c>
      <c r="V147" s="6">
        <v>39.924588202782942</v>
      </c>
      <c r="W147" s="6">
        <v>34.473685000000003</v>
      </c>
      <c r="X147" s="6">
        <v>31.554327176781012</v>
      </c>
      <c r="Y147" s="6">
        <v>27.606297918948524</v>
      </c>
      <c r="Z147" s="5">
        <v>0</v>
      </c>
      <c r="AA147" s="5">
        <v>3.6603221083455395</v>
      </c>
      <c r="AB147" s="7">
        <v>17.833823344127911</v>
      </c>
      <c r="AC147" s="5">
        <v>12.9029215846216</v>
      </c>
      <c r="AD147" s="5">
        <v>2.4212613990765299</v>
      </c>
      <c r="AE147" s="5">
        <v>13.070679355892</v>
      </c>
      <c r="AF147" s="5">
        <v>29.796999365986402</v>
      </c>
      <c r="AG147" s="5">
        <v>13.7068940125995</v>
      </c>
      <c r="AH147" s="5">
        <v>-2.5069641116844101</v>
      </c>
      <c r="AI147" s="5">
        <v>-0.22996892711974201</v>
      </c>
      <c r="AJ147" s="5">
        <v>20.3874966735047</v>
      </c>
      <c r="AK147" s="5">
        <v>3.6340737908521801</v>
      </c>
      <c r="AL147" s="5">
        <v>22.438478253708801</v>
      </c>
      <c r="AM147" s="5">
        <v>-8.9580718287394507</v>
      </c>
      <c r="AN147" s="5">
        <v>1.64189929180077</v>
      </c>
      <c r="AO147" s="5">
        <v>7.3494181617690799</v>
      </c>
      <c r="AP147" s="5">
        <f t="shared" si="25"/>
        <v>20.124949015213062</v>
      </c>
      <c r="AQ147" s="5">
        <f t="shared" si="26"/>
        <v>0.3004243759929095</v>
      </c>
      <c r="AR147" s="5">
        <f t="shared" si="27"/>
        <v>4.8571551345658621</v>
      </c>
      <c r="AS147" s="5">
        <f t="shared" si="28"/>
        <v>29.293517859001135</v>
      </c>
      <c r="AT147" s="5">
        <f t="shared" si="29"/>
        <v>6.9062574216730033</v>
      </c>
      <c r="AU147" s="5">
        <f t="shared" si="30"/>
        <v>83.767943367993368</v>
      </c>
      <c r="AV147" s="5">
        <f t="shared" si="31"/>
        <v>40.153879281406454</v>
      </c>
      <c r="AW147" s="5">
        <f t="shared" si="32"/>
        <v>14.091982968063634</v>
      </c>
      <c r="AX147" s="5">
        <f t="shared" si="33"/>
        <v>27.923167446243916</v>
      </c>
      <c r="AY147" s="5">
        <f t="shared" si="34"/>
        <v>5.1833331945387222</v>
      </c>
      <c r="AZ147" s="5">
        <f t="shared" si="35"/>
        <v>2.022951876756037</v>
      </c>
      <c r="BA147" s="5">
        <f t="shared" si="35"/>
        <v>2.022951876756037</v>
      </c>
      <c r="BB147" s="5">
        <f t="shared" si="36"/>
        <v>10.490715835272885</v>
      </c>
    </row>
    <row r="148" spans="1:54" x14ac:dyDescent="0.5">
      <c r="A148" t="s">
        <v>465</v>
      </c>
      <c r="B148" t="s">
        <v>466</v>
      </c>
      <c r="C148">
        <v>2017</v>
      </c>
      <c r="D148" t="s">
        <v>467</v>
      </c>
      <c r="E148" t="s">
        <v>12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1</v>
      </c>
      <c r="N148" s="24">
        <v>90288.822411116489</v>
      </c>
      <c r="O148" s="5">
        <v>11.410768948920721</v>
      </c>
      <c r="P148" s="5">
        <v>0</v>
      </c>
      <c r="Q148" s="6">
        <v>6.4600611086859772E-2</v>
      </c>
      <c r="R148" s="5">
        <v>3.2771924876998924</v>
      </c>
      <c r="S148" s="5">
        <v>5.1530127381985551</v>
      </c>
      <c r="T148" s="6">
        <v>6.4610878885718428</v>
      </c>
      <c r="U148" s="5">
        <v>91.781635498547132</v>
      </c>
      <c r="V148" s="5">
        <v>42.51620534937306</v>
      </c>
      <c r="W148" s="5">
        <v>0</v>
      </c>
      <c r="X148" s="5">
        <v>3.430079155672825</v>
      </c>
      <c r="Y148" s="5">
        <v>0.21905805038335163</v>
      </c>
      <c r="Z148" s="5">
        <v>47.060697405929339</v>
      </c>
      <c r="AA148" s="5">
        <v>0</v>
      </c>
      <c r="AB148" s="7">
        <v>3.9550480651613054</v>
      </c>
      <c r="AC148" s="5">
        <v>-4.7672903044352299</v>
      </c>
      <c r="AD148" s="5">
        <v>0.65317294877128196</v>
      </c>
      <c r="AE148" s="5">
        <v>2.55093224024239</v>
      </c>
      <c r="AF148" s="5">
        <v>-4.6002122363987699</v>
      </c>
      <c r="AG148" s="5">
        <v>0.60920653347032006</v>
      </c>
      <c r="AH148" s="5">
        <v>20.120719656209999</v>
      </c>
      <c r="AI148" s="5">
        <v>5.7894448139351802</v>
      </c>
      <c r="AJ148" s="5">
        <v>-7.3926468644776904</v>
      </c>
      <c r="AK148" s="5">
        <v>-18.449861951570501</v>
      </c>
      <c r="AL148" s="5">
        <v>0.125990193772829</v>
      </c>
      <c r="AM148" s="5">
        <v>44.974537514683298</v>
      </c>
      <c r="AN148" s="5">
        <v>0.287824706236258</v>
      </c>
      <c r="AO148" s="5">
        <v>-9.9218981273038395E-2</v>
      </c>
      <c r="AP148" s="5">
        <f t="shared" si="25"/>
        <v>4.7633475636426974</v>
      </c>
      <c r="AQ148" s="5">
        <f t="shared" si="26"/>
        <v>-0.5934113952651372</v>
      </c>
      <c r="AR148" s="5">
        <f t="shared" si="27"/>
        <v>0.72799654643482214</v>
      </c>
      <c r="AS148" s="5">
        <f t="shared" si="28"/>
        <v>9.7440603301993054</v>
      </c>
      <c r="AT148" s="5">
        <f t="shared" si="29"/>
        <v>3.0361786710587761</v>
      </c>
      <c r="AU148" s="5">
        <f t="shared" si="30"/>
        <v>71.65214036675232</v>
      </c>
      <c r="AV148" s="5">
        <f t="shared" si="31"/>
        <v>36.728874188482543</v>
      </c>
      <c r="AW148" s="5">
        <f t="shared" si="32"/>
        <v>7.3900527407219858</v>
      </c>
      <c r="AX148" s="5">
        <f t="shared" si="33"/>
        <v>21.877015435466138</v>
      </c>
      <c r="AY148" s="5">
        <f t="shared" si="34"/>
        <v>9.3081074765111183E-2</v>
      </c>
      <c r="AZ148" s="5">
        <f t="shared" si="35"/>
        <v>-0.28834091423726049</v>
      </c>
      <c r="BA148" s="5">
        <f t="shared" si="35"/>
        <v>-0.28834091423726049</v>
      </c>
      <c r="BB148" s="5">
        <f t="shared" si="36"/>
        <v>4.0570552205989543</v>
      </c>
    </row>
    <row r="149" spans="1:54" x14ac:dyDescent="0.5">
      <c r="A149" t="s">
        <v>468</v>
      </c>
      <c r="B149" t="s">
        <v>469</v>
      </c>
      <c r="C149">
        <v>2017</v>
      </c>
      <c r="D149" t="s">
        <v>470</v>
      </c>
      <c r="E149" t="s">
        <v>8</v>
      </c>
      <c r="F149" s="4">
        <v>0</v>
      </c>
      <c r="G149" s="4">
        <v>0</v>
      </c>
      <c r="H149" s="4">
        <v>0</v>
      </c>
      <c r="I149" s="4">
        <v>1</v>
      </c>
      <c r="J149" s="4">
        <v>1</v>
      </c>
      <c r="K149" s="4">
        <v>0</v>
      </c>
      <c r="L149" s="4">
        <v>0</v>
      </c>
      <c r="M149" s="4">
        <v>0</v>
      </c>
      <c r="N149" s="24">
        <v>17070.958399198618</v>
      </c>
      <c r="O149" s="5">
        <v>9.7451339594495785</v>
      </c>
      <c r="P149" s="5">
        <v>26.878914428925128</v>
      </c>
      <c r="Q149" s="5">
        <v>0</v>
      </c>
      <c r="R149" s="5">
        <v>15.333571417432807</v>
      </c>
      <c r="S149" s="5">
        <v>39.28699028755711</v>
      </c>
      <c r="T149" s="5">
        <v>33.03964646664091</v>
      </c>
      <c r="U149" s="5">
        <v>93.29432666505717</v>
      </c>
      <c r="V149" s="5">
        <v>37.120629514663669</v>
      </c>
      <c r="W149" s="5">
        <v>90</v>
      </c>
      <c r="X149" s="6">
        <v>26.506992084432714</v>
      </c>
      <c r="Y149" s="6">
        <v>15.62894852135816</v>
      </c>
      <c r="Z149" s="5">
        <v>80.413322371289681</v>
      </c>
      <c r="AA149" s="5">
        <v>9.6632503660322016</v>
      </c>
      <c r="AB149" s="7">
        <v>24.650189201320686</v>
      </c>
      <c r="AC149" s="5">
        <v>4.9858180062273902</v>
      </c>
      <c r="AD149" s="5">
        <v>-0.40957715391336802</v>
      </c>
      <c r="AE149" s="5">
        <v>9.9675233366326204</v>
      </c>
      <c r="AF149" s="5">
        <v>8.0694914065700694</v>
      </c>
      <c r="AG149" s="5">
        <v>20.4121737643793</v>
      </c>
      <c r="AH149" s="5">
        <v>8.85728992592243</v>
      </c>
      <c r="AI149" s="5">
        <v>-3.2764719839489702</v>
      </c>
      <c r="AJ149" s="5">
        <v>75.305532561027405</v>
      </c>
      <c r="AK149" s="5">
        <v>-1.86880237402879</v>
      </c>
      <c r="AL149" s="5">
        <v>9.6836020884862908</v>
      </c>
      <c r="AM149" s="5">
        <v>70.6305949733988</v>
      </c>
      <c r="AN149" s="5">
        <v>7.3216187322519302</v>
      </c>
      <c r="AO149" s="5">
        <v>13.511833364402801</v>
      </c>
      <c r="AP149" s="5">
        <f t="shared" si="25"/>
        <v>21.976215635906232</v>
      </c>
      <c r="AQ149" s="5">
        <f t="shared" si="26"/>
        <v>0.41467927415991324</v>
      </c>
      <c r="AR149" s="5">
        <f t="shared" si="27"/>
        <v>5.3860948936093296</v>
      </c>
      <c r="AS149" s="5">
        <f t="shared" si="28"/>
        <v>31.308526697227229</v>
      </c>
      <c r="AT149" s="5">
        <f t="shared" si="29"/>
        <v>7.2932607135083689</v>
      </c>
      <c r="AU149" s="5">
        <f t="shared" si="30"/>
        <v>84.462099332497075</v>
      </c>
      <c r="AV149" s="5">
        <f t="shared" si="31"/>
        <v>40.407375580665565</v>
      </c>
      <c r="AW149" s="5">
        <f t="shared" si="32"/>
        <v>14.721888663222549</v>
      </c>
      <c r="AX149" s="5">
        <f t="shared" si="33"/>
        <v>28.399283162002064</v>
      </c>
      <c r="AY149" s="5">
        <f t="shared" si="34"/>
        <v>5.9828231801308878</v>
      </c>
      <c r="AZ149" s="5">
        <f t="shared" si="35"/>
        <v>2.3532745317001305</v>
      </c>
      <c r="BA149" s="5">
        <f t="shared" si="35"/>
        <v>2.3532745317001305</v>
      </c>
      <c r="BB149" s="5">
        <f t="shared" si="36"/>
        <v>11.167900252409042</v>
      </c>
    </row>
    <row r="150" spans="1:54" x14ac:dyDescent="0.5">
      <c r="A150" t="s">
        <v>471</v>
      </c>
      <c r="B150" t="s">
        <v>472</v>
      </c>
      <c r="C150">
        <v>2017</v>
      </c>
      <c r="D150" t="s">
        <v>473</v>
      </c>
      <c r="E150" t="s">
        <v>10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1</v>
      </c>
      <c r="L150" s="4">
        <v>0</v>
      </c>
      <c r="M150" s="4">
        <v>0</v>
      </c>
      <c r="N150" s="24">
        <v>1178.7981111199047</v>
      </c>
      <c r="O150" s="5">
        <v>7.0722506484868779</v>
      </c>
      <c r="P150" s="5">
        <v>88.549511258354087</v>
      </c>
      <c r="Q150" s="5">
        <v>31.121780881711047</v>
      </c>
      <c r="R150" s="5">
        <v>61.186493427539084</v>
      </c>
      <c r="S150" s="5">
        <v>87.461661713848855</v>
      </c>
      <c r="T150" s="5">
        <v>46.255505053297277</v>
      </c>
      <c r="U150" s="5">
        <v>95.987480141004283</v>
      </c>
      <c r="V150" s="5">
        <v>42.782327420652884</v>
      </c>
      <c r="W150" s="5">
        <v>15</v>
      </c>
      <c r="X150" s="5">
        <v>13.720316622691293</v>
      </c>
      <c r="Y150" s="5">
        <v>43.483023001095297</v>
      </c>
      <c r="Z150" s="5">
        <v>20.177908168511539</v>
      </c>
      <c r="AA150" s="5">
        <v>12.591508052708633</v>
      </c>
      <c r="AB150" s="7">
        <v>37.173641312555972</v>
      </c>
      <c r="AC150" s="5">
        <v>9.8636463202974198</v>
      </c>
      <c r="AD150" s="5">
        <v>22.361613993842798</v>
      </c>
      <c r="AE150" s="5">
        <v>24.510433954759399</v>
      </c>
      <c r="AF150" s="5">
        <v>6.6114399873062704</v>
      </c>
      <c r="AG150" s="5">
        <v>12.095269109053</v>
      </c>
      <c r="AH150" s="5">
        <v>1.1030866514326301</v>
      </c>
      <c r="AI150" s="5">
        <v>-3.7325250422976701</v>
      </c>
      <c r="AJ150" s="5">
        <v>-20.957909114336299</v>
      </c>
      <c r="AK150" s="5">
        <v>-27.0990120864607</v>
      </c>
      <c r="AL150" s="5">
        <v>-17.815902513334301</v>
      </c>
      <c r="AM150" s="5">
        <v>-30.004062068657699</v>
      </c>
      <c r="AN150" s="5">
        <v>-16.8868288130301</v>
      </c>
      <c r="AO150" s="5">
        <v>-1.05707713092752</v>
      </c>
      <c r="AP150" s="5">
        <f t="shared" si="25"/>
        <v>78.650457473581497</v>
      </c>
      <c r="AQ150" s="5">
        <f t="shared" si="26"/>
        <v>8.7433654075657596</v>
      </c>
      <c r="AR150" s="5">
        <f t="shared" si="27"/>
        <v>36.636235243834925</v>
      </c>
      <c r="AS150" s="5">
        <f t="shared" si="28"/>
        <v>80.819661429304034</v>
      </c>
      <c r="AT150" s="5">
        <f t="shared" si="29"/>
        <v>22.625756696813664</v>
      </c>
      <c r="AU150" s="5">
        <f t="shared" si="30"/>
        <v>94.881915743947005</v>
      </c>
      <c r="AV150" s="5">
        <f t="shared" si="31"/>
        <v>46.507316156863666</v>
      </c>
      <c r="AW150" s="5">
        <f t="shared" si="32"/>
        <v>35.935241677848431</v>
      </c>
      <c r="AX150" s="5">
        <f t="shared" si="33"/>
        <v>40.807715714818961</v>
      </c>
      <c r="AY150" s="5">
        <f t="shared" si="34"/>
        <v>61.234506631247655</v>
      </c>
      <c r="AZ150" s="5">
        <f t="shared" si="35"/>
        <v>29.431438961173082</v>
      </c>
      <c r="BA150" s="5">
        <f t="shared" si="35"/>
        <v>29.431438961173082</v>
      </c>
      <c r="BB150" s="5">
        <f t="shared" si="36"/>
        <v>38.195936601543117</v>
      </c>
    </row>
    <row r="151" spans="1:54" x14ac:dyDescent="0.5">
      <c r="A151" t="s">
        <v>474</v>
      </c>
      <c r="B151" t="s">
        <v>475</v>
      </c>
      <c r="C151">
        <v>2017</v>
      </c>
      <c r="D151" t="s">
        <v>476</v>
      </c>
      <c r="E151" t="s">
        <v>5</v>
      </c>
      <c r="F151" s="4">
        <v>1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24">
        <v>10909.904891025471</v>
      </c>
      <c r="O151" s="5">
        <v>9.2974263611929189</v>
      </c>
      <c r="P151" s="6">
        <v>32.999040650438118</v>
      </c>
      <c r="Q151" s="5">
        <v>0</v>
      </c>
      <c r="R151" s="6">
        <v>4.0191517133819019</v>
      </c>
      <c r="S151" s="5">
        <v>48.843305461058883</v>
      </c>
      <c r="T151" s="6">
        <v>25.753981513271818</v>
      </c>
      <c r="U151" s="5">
        <v>69.674063711838727</v>
      </c>
      <c r="V151" s="6">
        <v>39.924588202782942</v>
      </c>
      <c r="W151" s="6">
        <v>34.473685000000003</v>
      </c>
      <c r="X151" s="6">
        <v>31.554327176781012</v>
      </c>
      <c r="Y151" s="6">
        <v>27.606297918948524</v>
      </c>
      <c r="Z151" s="5">
        <v>0</v>
      </c>
      <c r="AA151" s="5">
        <v>6.8814055636896114</v>
      </c>
      <c r="AB151" s="7">
        <v>14.351815736957676</v>
      </c>
      <c r="AC151" s="5">
        <v>2.6808810945417298</v>
      </c>
      <c r="AD151" s="5">
        <v>-0.968443238282653</v>
      </c>
      <c r="AE151" s="5">
        <v>-3.9070074447921002</v>
      </c>
      <c r="AF151" s="5">
        <v>8.9938059972187308</v>
      </c>
      <c r="AG151" s="5">
        <v>10.4967409024462</v>
      </c>
      <c r="AH151" s="5">
        <v>-17.2901909552075</v>
      </c>
      <c r="AI151" s="5">
        <v>-1.48944859867493</v>
      </c>
      <c r="AJ151" s="5">
        <v>17.059796637940298</v>
      </c>
      <c r="AK151" s="5">
        <v>1.23302790381451</v>
      </c>
      <c r="AL151" s="5">
        <v>17.474969992661102</v>
      </c>
      <c r="AM151" s="5">
        <v>-13.7837993590501</v>
      </c>
      <c r="AN151" s="5">
        <v>2.8567374866017698</v>
      </c>
      <c r="AO151" s="5">
        <v>0.17565961790932999</v>
      </c>
      <c r="AP151" s="5">
        <f t="shared" si="25"/>
        <v>30.372078528354116</v>
      </c>
      <c r="AQ151" s="5">
        <f t="shared" si="26"/>
        <v>0.97218061604220063</v>
      </c>
      <c r="AR151" s="5">
        <f t="shared" si="27"/>
        <v>7.9440288304306588</v>
      </c>
      <c r="AS151" s="5">
        <f t="shared" si="28"/>
        <v>39.897722929568715</v>
      </c>
      <c r="AT151" s="5">
        <f t="shared" si="29"/>
        <v>8.9992143446934438</v>
      </c>
      <c r="AU151" s="5">
        <f t="shared" si="30"/>
        <v>86.973615634322329</v>
      </c>
      <c r="AV151" s="5">
        <f t="shared" si="31"/>
        <v>41.415251062456477</v>
      </c>
      <c r="AW151" s="5">
        <f t="shared" si="32"/>
        <v>17.426611009253339</v>
      </c>
      <c r="AX151" s="5">
        <f t="shared" si="33"/>
        <v>30.328159559461959</v>
      </c>
      <c r="AY151" s="5">
        <f t="shared" si="34"/>
        <v>10.164594566324343</v>
      </c>
      <c r="AZ151" s="5">
        <f t="shared" si="35"/>
        <v>4.0348918428186105</v>
      </c>
      <c r="BA151" s="5">
        <f t="shared" si="35"/>
        <v>4.0348918428186105</v>
      </c>
      <c r="BB151" s="5">
        <f t="shared" si="36"/>
        <v>14.193267046253279</v>
      </c>
    </row>
    <row r="152" spans="1:54" x14ac:dyDescent="0.5">
      <c r="A152" t="s">
        <v>477</v>
      </c>
      <c r="B152" t="s">
        <v>478</v>
      </c>
      <c r="C152">
        <v>2017</v>
      </c>
      <c r="D152" t="s">
        <v>479</v>
      </c>
      <c r="E152" t="s">
        <v>7</v>
      </c>
      <c r="F152" s="4">
        <v>0</v>
      </c>
      <c r="G152" s="4">
        <v>0</v>
      </c>
      <c r="H152" s="4">
        <v>1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24">
        <v>10982.373051232351</v>
      </c>
      <c r="O152" s="5">
        <v>9.3040468165964523</v>
      </c>
      <c r="P152" s="5">
        <v>57.365126577844009</v>
      </c>
      <c r="Q152" s="5">
        <v>1.0650371017023161</v>
      </c>
      <c r="R152" s="5">
        <v>7.154317371815111</v>
      </c>
      <c r="S152" s="5">
        <v>49.590347086038477</v>
      </c>
      <c r="T152" s="5">
        <v>5.2863436447229795</v>
      </c>
      <c r="U152" s="5">
        <v>87.734339800946685</v>
      </c>
      <c r="V152" s="5">
        <v>38.319977512758015</v>
      </c>
      <c r="W152" s="5">
        <v>5</v>
      </c>
      <c r="X152" s="5">
        <v>67.282321899736147</v>
      </c>
      <c r="Y152" s="5">
        <v>7.667031763417306</v>
      </c>
      <c r="Z152" s="5">
        <v>4.330805220971933</v>
      </c>
      <c r="AA152" s="5">
        <v>7.7598828696925182</v>
      </c>
      <c r="AB152" s="7">
        <v>14.420734425504357</v>
      </c>
      <c r="AC152" s="5">
        <v>27.050881094541701</v>
      </c>
      <c r="AD152" s="5">
        <v>0.101556761717347</v>
      </c>
      <c r="AE152" s="5">
        <v>-0.77700744479210104</v>
      </c>
      <c r="AF152" s="5">
        <v>9.7438059972187308</v>
      </c>
      <c r="AG152" s="5">
        <v>-9.9632590975538395</v>
      </c>
      <c r="AH152" s="5">
        <v>0.76980904479246703</v>
      </c>
      <c r="AI152" s="5">
        <v>-3.08944859867493</v>
      </c>
      <c r="AJ152" s="5">
        <v>-12.410203362059701</v>
      </c>
      <c r="AK152" s="5">
        <v>36.963027903814499</v>
      </c>
      <c r="AL152" s="5">
        <v>-2.46503000733891</v>
      </c>
      <c r="AM152" s="5">
        <v>-9.4537993590500804</v>
      </c>
      <c r="AN152" s="5">
        <v>3.7367374866017702</v>
      </c>
      <c r="AO152" s="5">
        <v>0.245659617909331</v>
      </c>
      <c r="AP152" s="5">
        <f t="shared" si="25"/>
        <v>30.236221229328994</v>
      </c>
      <c r="AQ152" s="5">
        <f t="shared" si="26"/>
        <v>0.96254323682050891</v>
      </c>
      <c r="AR152" s="5">
        <f t="shared" si="27"/>
        <v>7.9002141981301062</v>
      </c>
      <c r="AS152" s="5">
        <f t="shared" si="28"/>
        <v>39.764879671774061</v>
      </c>
      <c r="AT152" s="5">
        <f t="shared" si="29"/>
        <v>8.9718519967886774</v>
      </c>
      <c r="AU152" s="5">
        <f t="shared" si="30"/>
        <v>86.939135875926951</v>
      </c>
      <c r="AV152" s="5">
        <f t="shared" si="31"/>
        <v>41.4002967372802</v>
      </c>
      <c r="AW152" s="5">
        <f t="shared" si="32"/>
        <v>17.384106159890621</v>
      </c>
      <c r="AX152" s="5">
        <f t="shared" si="33"/>
        <v>30.29913225321631</v>
      </c>
      <c r="AY152" s="5">
        <f t="shared" si="34"/>
        <v>10.089223065419258</v>
      </c>
      <c r="AZ152" s="5">
        <f t="shared" si="35"/>
        <v>4.0049941006807597</v>
      </c>
      <c r="BA152" s="5">
        <f t="shared" si="35"/>
        <v>4.0049941006807597</v>
      </c>
      <c r="BB152" s="5">
        <f t="shared" si="36"/>
        <v>14.144334613381076</v>
      </c>
    </row>
    <row r="153" spans="1:54" x14ac:dyDescent="0.5">
      <c r="A153" t="s">
        <v>480</v>
      </c>
      <c r="B153" t="s">
        <v>481</v>
      </c>
      <c r="C153">
        <v>2017</v>
      </c>
      <c r="D153" t="s">
        <v>482</v>
      </c>
      <c r="E153" t="s">
        <v>5</v>
      </c>
      <c r="F153" s="4">
        <v>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24">
        <v>2436.1800593264734</v>
      </c>
      <c r="O153" s="5">
        <v>7.7981865420778052</v>
      </c>
      <c r="P153" s="6">
        <v>32.999040650438118</v>
      </c>
      <c r="Q153" s="5">
        <v>12.818856394587513</v>
      </c>
      <c r="R153" s="6">
        <v>53.900856421890289</v>
      </c>
      <c r="S153" s="5">
        <v>78.476845332545295</v>
      </c>
      <c r="T153" s="5">
        <v>62.995593436637165</v>
      </c>
      <c r="U153" s="5">
        <v>97.793062588879906</v>
      </c>
      <c r="V153" s="5">
        <v>45.493165976813323</v>
      </c>
      <c r="W153" s="5">
        <v>25</v>
      </c>
      <c r="X153" s="5">
        <v>43.007915567282318</v>
      </c>
      <c r="Y153" s="5">
        <v>71.851040525739322</v>
      </c>
      <c r="Z153" s="5">
        <v>81.096136169828199</v>
      </c>
      <c r="AA153" s="5">
        <v>87.84773060029282</v>
      </c>
      <c r="AB153" s="7">
        <v>50.720306800430265</v>
      </c>
      <c r="AC153" s="5">
        <v>-31.7928036755705</v>
      </c>
      <c r="AD153" s="5">
        <v>7.9548082522902304</v>
      </c>
      <c r="AE153" s="5">
        <v>29.922353062095201</v>
      </c>
      <c r="AF153" s="5">
        <v>8.7165812008628798</v>
      </c>
      <c r="AG153" s="5">
        <v>36.083989219150403</v>
      </c>
      <c r="AH153" s="5">
        <v>4.7948769891386904</v>
      </c>
      <c r="AI153" s="5">
        <v>0.65997313430819604</v>
      </c>
      <c r="AJ153" s="5">
        <v>-4.0070706648520904</v>
      </c>
      <c r="AK153" s="5">
        <v>5.7689747842079102</v>
      </c>
      <c r="AL153" s="5">
        <v>31.427249923780501</v>
      </c>
      <c r="AM153" s="5">
        <v>45.358565949085097</v>
      </c>
      <c r="AN153" s="5">
        <v>70.873188519947306</v>
      </c>
      <c r="AO153" s="5">
        <v>21.9551534297802</v>
      </c>
      <c r="AP153" s="5">
        <f t="shared" si="25"/>
        <v>64.832414597228208</v>
      </c>
      <c r="AQ153" s="5">
        <f t="shared" si="26"/>
        <v>4.8727182067982611</v>
      </c>
      <c r="AR153" s="5">
        <f t="shared" si="27"/>
        <v>24.005327284507985</v>
      </c>
      <c r="AS153" s="5">
        <f t="shared" si="28"/>
        <v>69.795003027268351</v>
      </c>
      <c r="AT153" s="5">
        <f t="shared" si="29"/>
        <v>17.129388541141001</v>
      </c>
      <c r="AU153" s="5">
        <f t="shared" si="30"/>
        <v>93.000560430458989</v>
      </c>
      <c r="AV153" s="5">
        <f t="shared" si="31"/>
        <v>44.834185170156353</v>
      </c>
      <c r="AW153" s="5">
        <f t="shared" si="32"/>
        <v>29.023226911458607</v>
      </c>
      <c r="AX153" s="5">
        <f t="shared" si="33"/>
        <v>37.249666537672695</v>
      </c>
      <c r="AY153" s="5">
        <f t="shared" si="34"/>
        <v>40.474157727416063</v>
      </c>
      <c r="AZ153" s="5">
        <f t="shared" si="35"/>
        <v>17.00214824728079</v>
      </c>
      <c r="BA153" s="5">
        <f t="shared" si="35"/>
        <v>17.00214824728079</v>
      </c>
      <c r="BB153" s="5">
        <f t="shared" si="36"/>
        <v>28.786511706108342</v>
      </c>
    </row>
    <row r="154" spans="1:54" x14ac:dyDescent="0.5">
      <c r="A154" t="s">
        <v>483</v>
      </c>
      <c r="B154" t="s">
        <v>484</v>
      </c>
      <c r="C154">
        <v>2017</v>
      </c>
      <c r="D154" t="s">
        <v>485</v>
      </c>
      <c r="E154" t="s">
        <v>7</v>
      </c>
      <c r="F154" s="4">
        <v>0</v>
      </c>
      <c r="G154" s="4">
        <v>0</v>
      </c>
      <c r="H154" s="4">
        <v>1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24">
        <v>3925.5633560461297</v>
      </c>
      <c r="O154" s="5">
        <v>8.2752651501198695</v>
      </c>
      <c r="P154" s="5">
        <v>79.70720761748214</v>
      </c>
      <c r="Q154" s="5">
        <v>0</v>
      </c>
      <c r="R154" s="5">
        <v>6.2129627128233551</v>
      </c>
      <c r="S154" s="5">
        <v>54.257535297965056</v>
      </c>
      <c r="T154" s="5">
        <v>11.453743688314693</v>
      </c>
      <c r="U154" s="5">
        <v>96.565401898412688</v>
      </c>
      <c r="V154" s="5">
        <v>43.212332519562416</v>
      </c>
      <c r="W154" s="5">
        <v>5</v>
      </c>
      <c r="X154" s="5">
        <v>59.366754617414252</v>
      </c>
      <c r="Y154" s="5">
        <v>8.1051478641840085</v>
      </c>
      <c r="Z154" s="5">
        <v>29.43850201520296</v>
      </c>
      <c r="AA154" s="5">
        <v>2.9282576866764316</v>
      </c>
      <c r="AB154" s="7">
        <v>16.223364899179213</v>
      </c>
      <c r="AC154" s="5">
        <v>25.9460739129639</v>
      </c>
      <c r="AD154" s="5">
        <v>-3.1562753907631298</v>
      </c>
      <c r="AE154" s="5">
        <v>-11.1609332694788</v>
      </c>
      <c r="AF154" s="5">
        <v>-6.51838474036661</v>
      </c>
      <c r="AG154" s="5">
        <v>-11.2380497709756</v>
      </c>
      <c r="AH154" s="5">
        <v>5.1528358540152901</v>
      </c>
      <c r="AI154" s="5">
        <v>-0.51916302762774802</v>
      </c>
      <c r="AJ154" s="5">
        <v>-19.8746520536418</v>
      </c>
      <c r="AK154" s="5">
        <v>24.414787310138099</v>
      </c>
      <c r="AL154" s="5">
        <v>-19.766112055553702</v>
      </c>
      <c r="AM154" s="5">
        <v>2.1585757595445298</v>
      </c>
      <c r="AN154" s="5">
        <v>-8.2755433897702808</v>
      </c>
      <c r="AO154" s="5">
        <v>-7.1086060833270501</v>
      </c>
      <c r="AP154" s="5">
        <f t="shared" si="25"/>
        <v>53.876791299425342</v>
      </c>
      <c r="AQ154" s="5">
        <f t="shared" si="26"/>
        <v>3.1705096197257099</v>
      </c>
      <c r="AR154" s="5">
        <f t="shared" si="27"/>
        <v>17.428845852465667</v>
      </c>
      <c r="AS154" s="5">
        <f t="shared" si="28"/>
        <v>60.871932169940187</v>
      </c>
      <c r="AT154" s="5">
        <f t="shared" si="29"/>
        <v>14.095068704362303</v>
      </c>
      <c r="AU154" s="5">
        <f t="shared" si="30"/>
        <v>91.434220510053663</v>
      </c>
      <c r="AV154" s="5">
        <f t="shared" si="31"/>
        <v>43.739986587323394</v>
      </c>
      <c r="AW154" s="5">
        <f t="shared" si="32"/>
        <v>24.913390298478177</v>
      </c>
      <c r="AX154" s="5">
        <f t="shared" si="33"/>
        <v>34.977362573524871</v>
      </c>
      <c r="AY154" s="5">
        <f t="shared" si="34"/>
        <v>27.988905831508017</v>
      </c>
      <c r="AZ154" s="5">
        <f t="shared" si="35"/>
        <v>11.253690489182246</v>
      </c>
      <c r="BA154" s="5">
        <f t="shared" si="35"/>
        <v>11.253690489182246</v>
      </c>
      <c r="BB154" s="5">
        <f t="shared" si="36"/>
        <v>23.37862839466915</v>
      </c>
    </row>
    <row r="155" spans="1:54" x14ac:dyDescent="0.5">
      <c r="A155" t="s">
        <v>486</v>
      </c>
      <c r="B155" t="s">
        <v>487</v>
      </c>
      <c r="C155">
        <v>2017</v>
      </c>
      <c r="D155" t="s">
        <v>488</v>
      </c>
      <c r="E155" t="s">
        <v>7</v>
      </c>
      <c r="F155" s="4">
        <v>0</v>
      </c>
      <c r="G155" s="4">
        <v>0</v>
      </c>
      <c r="H155" s="4">
        <v>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24">
        <v>6089.4034682758365</v>
      </c>
      <c r="O155" s="5">
        <v>8.7143054032422018</v>
      </c>
      <c r="P155" s="5">
        <v>72.31983822623468</v>
      </c>
      <c r="Q155" s="5">
        <v>0.73330423395896105</v>
      </c>
      <c r="R155" s="5">
        <v>9.67652629149093</v>
      </c>
      <c r="S155" s="5">
        <v>47.915209616009648</v>
      </c>
      <c r="T155" s="5">
        <v>2.6431718223614808</v>
      </c>
      <c r="U155" s="5">
        <v>97.081679122050446</v>
      </c>
      <c r="V155" s="5">
        <v>42.57663425693908</v>
      </c>
      <c r="W155" s="5">
        <v>5</v>
      </c>
      <c r="X155" s="5">
        <v>49.604221635883903</v>
      </c>
      <c r="Y155" s="5">
        <v>10.18619934282585</v>
      </c>
      <c r="Z155" s="5">
        <v>50.314416896561397</v>
      </c>
      <c r="AA155" s="5">
        <v>19.47291361639823</v>
      </c>
      <c r="AB155" s="7">
        <v>18.825656869612811</v>
      </c>
      <c r="AC155" s="5">
        <v>28.8315703692829</v>
      </c>
      <c r="AD155" s="5">
        <v>-1.3092163648624999</v>
      </c>
      <c r="AE155" s="5">
        <v>-3.0022383294008499</v>
      </c>
      <c r="AF155" s="5">
        <v>-4.0930692934564101</v>
      </c>
      <c r="AG155" s="5">
        <v>-16.655727420887299</v>
      </c>
      <c r="AH155" s="5">
        <v>7.34327061678162</v>
      </c>
      <c r="AI155" s="5">
        <v>-0.16763815902559301</v>
      </c>
      <c r="AJ155" s="5">
        <v>-16.504722898339299</v>
      </c>
      <c r="AK155" s="5">
        <v>16.639061296541801</v>
      </c>
      <c r="AL155" s="5">
        <v>-8.6327584548352103</v>
      </c>
      <c r="AM155" s="5">
        <v>29.502522584380198</v>
      </c>
      <c r="AN155" s="5">
        <v>12.003840856060499</v>
      </c>
      <c r="AO155" s="5">
        <v>-0.23893623917110299</v>
      </c>
      <c r="AP155" s="5">
        <f t="shared" si="25"/>
        <v>43.386768146437561</v>
      </c>
      <c r="AQ155" s="5">
        <f t="shared" si="26"/>
        <v>2.0296323294369976</v>
      </c>
      <c r="AR155" s="5">
        <f t="shared" si="27"/>
        <v>12.640807349097496</v>
      </c>
      <c r="AS155" s="5">
        <f t="shared" si="28"/>
        <v>51.923478520904652</v>
      </c>
      <c r="AT155" s="5">
        <f t="shared" si="29"/>
        <v>11.684569621632335</v>
      </c>
      <c r="AU155" s="5">
        <f t="shared" si="30"/>
        <v>89.71853908431855</v>
      </c>
      <c r="AV155" s="5">
        <f t="shared" si="31"/>
        <v>42.737824844406788</v>
      </c>
      <c r="AW155" s="5">
        <f t="shared" si="32"/>
        <v>21.472477905758264</v>
      </c>
      <c r="AX155" s="5">
        <f t="shared" si="33"/>
        <v>32.941145372830221</v>
      </c>
      <c r="AY155" s="5">
        <f t="shared" si="34"/>
        <v>18.744324023624642</v>
      </c>
      <c r="AZ155" s="5">
        <f t="shared" si="35"/>
        <v>7.4345768634324205</v>
      </c>
      <c r="BA155" s="5">
        <f t="shared" si="35"/>
        <v>7.4345768634324205</v>
      </c>
      <c r="BB155" s="5">
        <f t="shared" si="36"/>
        <v>19.029133790661174</v>
      </c>
    </row>
    <row r="156" spans="1:54" x14ac:dyDescent="0.5">
      <c r="A156" t="s">
        <v>489</v>
      </c>
      <c r="B156" t="s">
        <v>490</v>
      </c>
      <c r="C156">
        <v>2017</v>
      </c>
      <c r="D156" t="s">
        <v>491</v>
      </c>
      <c r="E156" t="s">
        <v>5</v>
      </c>
      <c r="F156" s="4">
        <v>1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24">
        <v>2753.3498622998613</v>
      </c>
      <c r="O156" s="5">
        <v>7.9205735810855025</v>
      </c>
      <c r="P156" s="5">
        <v>69.967096479884489</v>
      </c>
      <c r="Q156" s="5">
        <v>0</v>
      </c>
      <c r="R156" s="5">
        <v>3.528037367782602</v>
      </c>
      <c r="S156" s="5">
        <v>61.708450243648883</v>
      </c>
      <c r="T156" s="5">
        <v>34.801761364982582</v>
      </c>
      <c r="U156" s="5">
        <v>86.132321942721916</v>
      </c>
      <c r="V156" s="5">
        <v>39.97156910279174</v>
      </c>
      <c r="W156" s="5">
        <v>10</v>
      </c>
      <c r="X156" s="5">
        <v>38.522427440633251</v>
      </c>
      <c r="Y156" s="5">
        <v>36.911281489594749</v>
      </c>
      <c r="Z156" s="5">
        <v>24.560468643548532</v>
      </c>
      <c r="AA156" s="5">
        <v>12.005856515373353</v>
      </c>
      <c r="AB156" s="7">
        <v>21.17163189919648</v>
      </c>
      <c r="AC156" s="5">
        <v>7.83465846832725</v>
      </c>
      <c r="AD156" s="5">
        <v>-4.3844788728503996</v>
      </c>
      <c r="AE156" s="5">
        <v>-18.657610180655901</v>
      </c>
      <c r="AF156" s="5">
        <v>-5.9156156005868397</v>
      </c>
      <c r="AG156" s="5">
        <v>8.9835352771434103</v>
      </c>
      <c r="AH156" s="5">
        <v>-6.4978175293420204</v>
      </c>
      <c r="AI156" s="5">
        <v>-4.5843487349586498</v>
      </c>
      <c r="AJ156" s="5">
        <v>-17.9387690433255</v>
      </c>
      <c r="AK156" s="5">
        <v>1.85590241198369</v>
      </c>
      <c r="AL156" s="5">
        <v>-0.187779429840951</v>
      </c>
      <c r="AM156" s="5">
        <v>-8.9601558057630104</v>
      </c>
      <c r="AN156" s="5">
        <v>-3.3490560718867499</v>
      </c>
      <c r="AO156" s="5">
        <v>-6.1711016369097402</v>
      </c>
      <c r="AP156" s="5">
        <f t="shared" si="25"/>
        <v>62.122558370582588</v>
      </c>
      <c r="AQ156" s="5">
        <f t="shared" si="26"/>
        <v>4.3822373129987762</v>
      </c>
      <c r="AR156" s="5">
        <f t="shared" si="27"/>
        <v>22.179206914164656</v>
      </c>
      <c r="AS156" s="5">
        <f t="shared" si="28"/>
        <v>67.615103586038359</v>
      </c>
      <c r="AT156" s="5">
        <f t="shared" si="29"/>
        <v>16.308212100322141</v>
      </c>
      <c r="AU156" s="5">
        <f t="shared" si="30"/>
        <v>92.626039476538864</v>
      </c>
      <c r="AV156" s="5">
        <f t="shared" si="31"/>
        <v>44.55302166359602</v>
      </c>
      <c r="AW156" s="5">
        <f t="shared" si="32"/>
        <v>27.933558272743085</v>
      </c>
      <c r="AX156" s="5">
        <f t="shared" si="33"/>
        <v>36.661244805870261</v>
      </c>
      <c r="AY156" s="5">
        <f t="shared" si="34"/>
        <v>37.082572418403963</v>
      </c>
      <c r="AZ156" s="5">
        <f t="shared" si="35"/>
        <v>15.351571543466942</v>
      </c>
      <c r="BA156" s="5">
        <f t="shared" si="35"/>
        <v>15.351571543466942</v>
      </c>
      <c r="BB156" s="5">
        <f t="shared" si="36"/>
        <v>27.334233031696812</v>
      </c>
    </row>
    <row r="157" spans="1:54" x14ac:dyDescent="0.5">
      <c r="A157" t="s">
        <v>492</v>
      </c>
      <c r="B157" t="s">
        <v>493</v>
      </c>
      <c r="C157">
        <v>2017</v>
      </c>
      <c r="D157" t="s">
        <v>494</v>
      </c>
      <c r="E157" t="s">
        <v>6</v>
      </c>
      <c r="F157" s="4">
        <v>0</v>
      </c>
      <c r="G157" s="4">
        <v>1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24">
        <v>15065.971247730276</v>
      </c>
      <c r="O157" s="5">
        <v>9.6201939199628903</v>
      </c>
      <c r="P157" s="5">
        <v>22.541491993284652</v>
      </c>
      <c r="Q157" s="5">
        <v>0</v>
      </c>
      <c r="R157" s="5">
        <v>1.9196299241842638</v>
      </c>
      <c r="S157" s="5">
        <v>19.437734849135925</v>
      </c>
      <c r="T157" s="6">
        <v>16.509334246888844</v>
      </c>
      <c r="U157" s="5">
        <v>75.797036204843749</v>
      </c>
      <c r="V157" s="5">
        <v>35.840265399823849</v>
      </c>
      <c r="W157" s="5">
        <v>0</v>
      </c>
      <c r="X157" s="5">
        <v>17.414248021108182</v>
      </c>
      <c r="Y157" s="5">
        <v>0.32858707557502737</v>
      </c>
      <c r="Z157" s="5">
        <v>15.599791525118523</v>
      </c>
      <c r="AA157" s="5">
        <v>2.489019033674964</v>
      </c>
      <c r="AB157" s="7">
        <v>7.2443568484087706</v>
      </c>
      <c r="AC157" s="5">
        <v>-1.6140332840512499</v>
      </c>
      <c r="AD157" s="5">
        <v>-0.55263479954446604</v>
      </c>
      <c r="AE157" s="5">
        <v>-4.1029728260800802</v>
      </c>
      <c r="AF157" s="5">
        <v>-14.177737781477701</v>
      </c>
      <c r="AG157" s="5">
        <v>3.1627797180894199</v>
      </c>
      <c r="AH157" s="5">
        <v>-9.4014843435754898</v>
      </c>
      <c r="AI157" s="5">
        <v>-4.8483720450293504</v>
      </c>
      <c r="AJ157" s="5">
        <v>-15.443649138319699</v>
      </c>
      <c r="AK157" s="5">
        <v>-11.5214310490102</v>
      </c>
      <c r="AL157" s="5">
        <v>-6.6478988553131</v>
      </c>
      <c r="AM157" s="5">
        <v>4.7735559755499404</v>
      </c>
      <c r="AN157" s="5">
        <v>-0.26929853712096302</v>
      </c>
      <c r="AO157" s="5">
        <v>-4.7169894694680297</v>
      </c>
      <c r="AP157" s="5">
        <f t="shared" si="25"/>
        <v>24.150648534617083</v>
      </c>
      <c r="AQ157" s="5">
        <f t="shared" si="26"/>
        <v>0.55239937422276464</v>
      </c>
      <c r="AR157" s="5">
        <f t="shared" si="27"/>
        <v>6.0219137232093143</v>
      </c>
      <c r="AS157" s="5">
        <f t="shared" si="28"/>
        <v>33.613974135297106</v>
      </c>
      <c r="AT157" s="5">
        <f t="shared" si="29"/>
        <v>7.7407080052492159</v>
      </c>
      <c r="AU157" s="5">
        <f t="shared" si="30"/>
        <v>85.200394410769746</v>
      </c>
      <c r="AV157" s="5">
        <f t="shared" si="31"/>
        <v>40.687924890521487</v>
      </c>
      <c r="AW157" s="5">
        <f t="shared" si="32"/>
        <v>15.442394538183915</v>
      </c>
      <c r="AX157" s="5">
        <f t="shared" si="33"/>
        <v>28.930505509796028</v>
      </c>
      <c r="AY157" s="5">
        <f t="shared" si="34"/>
        <v>6.9764221534772775</v>
      </c>
      <c r="AZ157" s="5">
        <f t="shared" si="35"/>
        <v>2.7586244149915511</v>
      </c>
      <c r="BA157" s="5">
        <f t="shared" si="35"/>
        <v>2.7586244149915511</v>
      </c>
      <c r="BB157" s="5">
        <f t="shared" si="36"/>
        <v>11.955635190564367</v>
      </c>
    </row>
    <row r="158" spans="1:54" x14ac:dyDescent="0.5">
      <c r="A158" t="s">
        <v>495</v>
      </c>
      <c r="B158" t="s">
        <v>496</v>
      </c>
      <c r="C158">
        <v>2017</v>
      </c>
      <c r="D158" t="s">
        <v>497</v>
      </c>
      <c r="E158" t="s">
        <v>12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24">
        <v>22426.287927407157</v>
      </c>
      <c r="O158" s="5">
        <v>10.017989117938102</v>
      </c>
      <c r="P158" s="5">
        <v>12.843647750529087</v>
      </c>
      <c r="Q158" s="5">
        <v>0</v>
      </c>
      <c r="R158" s="5">
        <v>7.8401159847336146</v>
      </c>
      <c r="S158" s="5">
        <v>12.324953927422891</v>
      </c>
      <c r="T158" s="6">
        <v>6.4610878885718428</v>
      </c>
      <c r="U158" s="5">
        <v>81.233981256921382</v>
      </c>
      <c r="V158" s="5">
        <v>38.082589430822871</v>
      </c>
      <c r="W158" s="5">
        <v>0</v>
      </c>
      <c r="X158" s="5">
        <v>26.649076517150398</v>
      </c>
      <c r="Y158" s="5">
        <v>1.642935377875137</v>
      </c>
      <c r="Z158" s="5">
        <v>5.8404200122064411</v>
      </c>
      <c r="AA158" s="5">
        <v>0</v>
      </c>
      <c r="AB158" s="7">
        <v>6.2042440055337815</v>
      </c>
      <c r="AC158" s="5">
        <v>-4.8322136597462197</v>
      </c>
      <c r="AD158" s="5">
        <v>-0.15271181625723099</v>
      </c>
      <c r="AE158" s="5">
        <v>3.6681097971557799</v>
      </c>
      <c r="AF158" s="5">
        <v>-14.2214541743636</v>
      </c>
      <c r="AG158" s="5">
        <v>-4.7708618364620996</v>
      </c>
      <c r="AH158" s="5">
        <v>-1.5019994650462001</v>
      </c>
      <c r="AI158" s="5">
        <v>-1.7122441677904201</v>
      </c>
      <c r="AJ158" s="5">
        <v>-13.2276472657353</v>
      </c>
      <c r="AK158" s="5">
        <v>-0.60051145658174598</v>
      </c>
      <c r="AL158" s="5">
        <v>-2.5477072647415002</v>
      </c>
      <c r="AM158" s="5">
        <v>-2.02295551387967</v>
      </c>
      <c r="AN158" s="5">
        <v>-1.6048399347214699</v>
      </c>
      <c r="AO158" s="5">
        <v>-3.37964610731466</v>
      </c>
      <c r="AP158" s="5">
        <f t="shared" si="25"/>
        <v>17.701382956820378</v>
      </c>
      <c r="AQ158" s="5">
        <f t="shared" si="26"/>
        <v>0.15443339169113002</v>
      </c>
      <c r="AR158" s="5">
        <f t="shared" si="27"/>
        <v>4.1799028709415413</v>
      </c>
      <c r="AS158" s="5">
        <f t="shared" si="28"/>
        <v>26.574581588583975</v>
      </c>
      <c r="AT158" s="5">
        <f t="shared" si="29"/>
        <v>6.3878537137939393</v>
      </c>
      <c r="AU158" s="5">
        <f t="shared" si="30"/>
        <v>82.745230564485155</v>
      </c>
      <c r="AV158" s="5">
        <f t="shared" si="31"/>
        <v>39.796722345310421</v>
      </c>
      <c r="AW158" s="5">
        <f t="shared" si="32"/>
        <v>13.238030193478879</v>
      </c>
      <c r="AX158" s="5">
        <f t="shared" si="33"/>
        <v>27.258721616061191</v>
      </c>
      <c r="AY158" s="5">
        <f t="shared" si="34"/>
        <v>4.199210351242523</v>
      </c>
      <c r="AZ158" s="5">
        <f t="shared" si="35"/>
        <v>1.6096684020798158</v>
      </c>
      <c r="BA158" s="5">
        <f t="shared" si="35"/>
        <v>1.6096684020798158</v>
      </c>
      <c r="BB158" s="5">
        <f t="shared" si="36"/>
        <v>9.5904872367577489</v>
      </c>
    </row>
    <row r="159" spans="1:54" x14ac:dyDescent="0.5">
      <c r="A159" t="s">
        <v>498</v>
      </c>
      <c r="B159" t="s">
        <v>499</v>
      </c>
      <c r="C159">
        <v>2017</v>
      </c>
      <c r="D159" t="s">
        <v>500</v>
      </c>
      <c r="E159" t="s">
        <v>7</v>
      </c>
      <c r="F159" s="4">
        <v>0</v>
      </c>
      <c r="G159" s="4">
        <v>0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24">
        <v>27270.671864472031</v>
      </c>
      <c r="O159" s="5">
        <v>10.213567113030527</v>
      </c>
      <c r="P159" s="5">
        <v>30.816578181959215</v>
      </c>
      <c r="Q159" s="5">
        <v>0</v>
      </c>
      <c r="R159" s="5">
        <v>8.2031942364319974</v>
      </c>
      <c r="S159" s="6">
        <v>52.670721123122711</v>
      </c>
      <c r="T159" s="6">
        <v>11.241638388692071</v>
      </c>
      <c r="U159" s="6">
        <v>88.315487459695362</v>
      </c>
      <c r="V159" s="6">
        <v>47.029190753632633</v>
      </c>
      <c r="W159" s="6">
        <v>15.625</v>
      </c>
      <c r="X159" s="6">
        <v>56.116094986807397</v>
      </c>
      <c r="Y159" s="6">
        <v>19.233296823658268</v>
      </c>
      <c r="Z159" s="5">
        <v>0</v>
      </c>
      <c r="AA159" s="5">
        <v>9.3704245973645754</v>
      </c>
      <c r="AB159" s="7">
        <v>14.29908188540416</v>
      </c>
      <c r="AC159" s="5">
        <v>15.740431980997601</v>
      </c>
      <c r="AD159" s="5">
        <v>-2.6444414058435201E-4</v>
      </c>
      <c r="AE159" s="5">
        <v>4.7361609712197801</v>
      </c>
      <c r="AF159" s="5">
        <v>29.154124372653499</v>
      </c>
      <c r="AG159" s="5">
        <v>0.91666947245949304</v>
      </c>
      <c r="AH159" s="5">
        <v>6.8710284090984404</v>
      </c>
      <c r="AI159" s="5">
        <v>7.6612409527534098</v>
      </c>
      <c r="AJ159" s="5">
        <v>3.3644765113378701</v>
      </c>
      <c r="AK159" s="5">
        <v>29.647382089871002</v>
      </c>
      <c r="AL159" s="5">
        <v>16.017934675547501</v>
      </c>
      <c r="AM159" s="5">
        <v>-6.7046718833337504</v>
      </c>
      <c r="AN159" s="5">
        <v>8.1846833921604105</v>
      </c>
      <c r="AO159" s="5">
        <v>5.7086406249816397</v>
      </c>
      <c r="AP159" s="5">
        <f t="shared" si="25"/>
        <v>15.033876395874483</v>
      </c>
      <c r="AQ159" s="5">
        <f t="shared" si="26"/>
        <v>-2.4057280022968808E-3</v>
      </c>
      <c r="AR159" s="5">
        <f t="shared" si="27"/>
        <v>3.4514533372141285</v>
      </c>
      <c r="AS159" s="5">
        <f t="shared" si="28"/>
        <v>23.461182038142578</v>
      </c>
      <c r="AT159" s="5">
        <f t="shared" si="29"/>
        <v>5.7958399984878488</v>
      </c>
      <c r="AU159" s="5">
        <f t="shared" si="30"/>
        <v>81.424230342146984</v>
      </c>
      <c r="AV159" s="5">
        <f t="shared" si="31"/>
        <v>39.36081074778226</v>
      </c>
      <c r="AW159" s="5">
        <f t="shared" si="32"/>
        <v>12.247900231969307</v>
      </c>
      <c r="AX159" s="5">
        <f t="shared" si="33"/>
        <v>26.45804923570698</v>
      </c>
      <c r="AY159" s="5">
        <f t="shared" si="34"/>
        <v>3.1956338254061283</v>
      </c>
      <c r="AZ159" s="5">
        <f t="shared" si="35"/>
        <v>1.1781029964692964</v>
      </c>
      <c r="BA159" s="5">
        <f t="shared" si="35"/>
        <v>1.1781029964692964</v>
      </c>
      <c r="BB159" s="5">
        <f t="shared" si="36"/>
        <v>8.5735424220685665</v>
      </c>
    </row>
    <row r="160" spans="1:54" x14ac:dyDescent="0.5">
      <c r="A160" t="s">
        <v>501</v>
      </c>
      <c r="B160" t="s">
        <v>502</v>
      </c>
      <c r="C160">
        <v>2017</v>
      </c>
      <c r="D160" t="s">
        <v>503</v>
      </c>
      <c r="E160" t="s">
        <v>8</v>
      </c>
      <c r="F160" s="4">
        <v>0</v>
      </c>
      <c r="G160" s="4">
        <v>0</v>
      </c>
      <c r="H160" s="4">
        <v>0</v>
      </c>
      <c r="I160" s="4">
        <v>1</v>
      </c>
      <c r="J160" s="4">
        <v>1</v>
      </c>
      <c r="K160" s="4">
        <v>0</v>
      </c>
      <c r="L160" s="4">
        <v>0</v>
      </c>
      <c r="M160" s="4">
        <v>0</v>
      </c>
      <c r="N160" s="24">
        <v>66410.756467587722</v>
      </c>
      <c r="O160" s="5">
        <v>11.103614317338543</v>
      </c>
      <c r="P160" s="5">
        <v>34.746839373550259</v>
      </c>
      <c r="Q160" s="5">
        <v>0</v>
      </c>
      <c r="R160" s="5">
        <v>2.6814441338076591</v>
      </c>
      <c r="S160" s="5">
        <v>33.733376859337177</v>
      </c>
      <c r="T160" s="5">
        <v>9.2511005905386323</v>
      </c>
      <c r="U160" s="5">
        <v>93.933261347966621</v>
      </c>
      <c r="V160" s="5">
        <v>41.598501135211855</v>
      </c>
      <c r="W160" s="5">
        <v>100</v>
      </c>
      <c r="X160" s="6">
        <v>26.506992084432714</v>
      </c>
      <c r="Y160" s="6">
        <v>15.62894852135816</v>
      </c>
      <c r="Z160" s="5">
        <v>63.539943892844818</v>
      </c>
      <c r="AA160" s="5">
        <v>0</v>
      </c>
      <c r="AB160" s="7">
        <v>15.956530467576577</v>
      </c>
      <c r="AC160" s="5">
        <v>28.156249610517499</v>
      </c>
      <c r="AD160" s="5">
        <v>0.48649465869161701</v>
      </c>
      <c r="AE160" s="5">
        <v>1.4657586322623899</v>
      </c>
      <c r="AF160" s="5">
        <v>21.264865318515501</v>
      </c>
      <c r="AG160" s="5">
        <v>2.43203420168458</v>
      </c>
      <c r="AH160" s="5">
        <v>19.46519773891</v>
      </c>
      <c r="AI160" s="5">
        <v>4.1943295173474198</v>
      </c>
      <c r="AJ160" s="5">
        <v>91.532082381055503</v>
      </c>
      <c r="AK160" s="5">
        <v>3.4977232404273302</v>
      </c>
      <c r="AL160" s="5">
        <v>15.074693339137401</v>
      </c>
      <c r="AM160" s="5">
        <v>60.616450847869203</v>
      </c>
      <c r="AN160" s="5">
        <v>4.7218018858404903E-2</v>
      </c>
      <c r="AO160" s="5">
        <v>10.974980434682401</v>
      </c>
      <c r="AP160" s="5">
        <f t="shared" si="25"/>
        <v>6.5697091464774084</v>
      </c>
      <c r="AQ160" s="5">
        <f t="shared" si="26"/>
        <v>-0.48789042962887186</v>
      </c>
      <c r="AR160" s="5">
        <f t="shared" si="27"/>
        <v>1.2078712589763674</v>
      </c>
      <c r="AS160" s="5">
        <f t="shared" si="28"/>
        <v>12.430307362281951</v>
      </c>
      <c r="AT160" s="5">
        <f t="shared" si="29"/>
        <v>3.6197504455437697</v>
      </c>
      <c r="AU160" s="5">
        <f t="shared" si="30"/>
        <v>74.43321954831039</v>
      </c>
      <c r="AV160" s="5">
        <f t="shared" si="31"/>
        <v>37.397760054635057</v>
      </c>
      <c r="AW160" s="5">
        <f t="shared" si="32"/>
        <v>8.4546201117884721</v>
      </c>
      <c r="AX160" s="5">
        <f t="shared" si="33"/>
        <v>22.998766925275326</v>
      </c>
      <c r="AY160" s="5">
        <f t="shared" si="34"/>
        <v>0.54899339208250053</v>
      </c>
      <c r="AZ160" s="5">
        <f t="shared" si="35"/>
        <v>-5.0444053290952584E-2</v>
      </c>
      <c r="BA160" s="5">
        <f t="shared" si="35"/>
        <v>-5.0444053290952584E-2</v>
      </c>
      <c r="BB160" s="5">
        <f t="shared" si="36"/>
        <v>4.9733098667473383</v>
      </c>
    </row>
    <row r="161" spans="1:54" x14ac:dyDescent="0.5">
      <c r="A161" t="s">
        <v>504</v>
      </c>
      <c r="B161" t="s">
        <v>505</v>
      </c>
      <c r="C161">
        <v>2017</v>
      </c>
      <c r="D161" t="s">
        <v>506</v>
      </c>
      <c r="E161" t="s">
        <v>6</v>
      </c>
      <c r="F161" s="4">
        <v>0</v>
      </c>
      <c r="G161" s="4">
        <v>1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24">
        <v>10065.486791486472</v>
      </c>
      <c r="O161" s="5">
        <v>9.2168677016819469</v>
      </c>
      <c r="P161" s="5">
        <v>39.876946824020621</v>
      </c>
      <c r="Q161" s="5">
        <v>6.6346573548685228E-2</v>
      </c>
      <c r="R161" s="5">
        <v>1.9709915170459738</v>
      </c>
      <c r="S161" s="5">
        <v>35.112467461621961</v>
      </c>
      <c r="T161" s="5">
        <v>15.418501684432426</v>
      </c>
      <c r="U161" s="5">
        <v>79.858594380196678</v>
      </c>
      <c r="V161" s="5">
        <v>33.901749917470276</v>
      </c>
      <c r="W161" s="6">
        <v>26.851850000000013</v>
      </c>
      <c r="X161" s="5">
        <v>5.2770448548812663</v>
      </c>
      <c r="Y161" s="5">
        <v>4.928806133625411</v>
      </c>
      <c r="Z161" s="5">
        <v>17.934394898289462</v>
      </c>
      <c r="AA161" s="5">
        <v>0</v>
      </c>
      <c r="AB161" s="7">
        <v>10.282080379549251</v>
      </c>
      <c r="AC161" s="5">
        <v>7.8955456028070303</v>
      </c>
      <c r="AD161" s="5">
        <v>-1.0184054016409001</v>
      </c>
      <c r="AE161" s="5">
        <v>-6.5011010156970501</v>
      </c>
      <c r="AF161" s="5">
        <v>-6.35122997391752</v>
      </c>
      <c r="AG161" s="5">
        <v>-0.34063880255024898</v>
      </c>
      <c r="AH161" s="5">
        <v>-7.5110968310304296</v>
      </c>
      <c r="AI161" s="5">
        <v>-7.6902605729117903</v>
      </c>
      <c r="AJ161" s="5">
        <v>8.9204935103198402</v>
      </c>
      <c r="AK161" s="5">
        <v>-25.388828683441599</v>
      </c>
      <c r="AL161" s="5">
        <v>-6.1495869464719304</v>
      </c>
      <c r="AM161" s="5">
        <v>3.31708045029889</v>
      </c>
      <c r="AN161" s="5">
        <v>-4.3973445143188998</v>
      </c>
      <c r="AO161" s="5">
        <v>-4.4953426752325596</v>
      </c>
      <c r="AP161" s="5">
        <f t="shared" si="25"/>
        <v>32.050694082465036</v>
      </c>
      <c r="AQ161" s="5">
        <f t="shared" si="26"/>
        <v>1.0932297943974039</v>
      </c>
      <c r="AR161" s="5">
        <f t="shared" si="27"/>
        <v>8.4929618367374307</v>
      </c>
      <c r="AS161" s="5">
        <f t="shared" si="28"/>
        <v>41.524703066924133</v>
      </c>
      <c r="AT161" s="5">
        <f t="shared" si="29"/>
        <v>9.3375510649890963</v>
      </c>
      <c r="AU161" s="5">
        <f t="shared" si="30"/>
        <v>87.386986841793458</v>
      </c>
      <c r="AV161" s="5">
        <f t="shared" si="31"/>
        <v>41.597333295440166</v>
      </c>
      <c r="AW161" s="5">
        <f t="shared" si="32"/>
        <v>17.949939516874426</v>
      </c>
      <c r="AX161" s="5">
        <f t="shared" si="33"/>
        <v>30.682550029489892</v>
      </c>
      <c r="AY161" s="5">
        <f t="shared" si="34"/>
        <v>11.118168381859462</v>
      </c>
      <c r="AZ161" s="5">
        <f t="shared" si="35"/>
        <v>4.4124993948700508</v>
      </c>
      <c r="BA161" s="5">
        <f t="shared" si="35"/>
        <v>4.4124993948700508</v>
      </c>
      <c r="BB161" s="5">
        <f t="shared" si="36"/>
        <v>14.79915007622346</v>
      </c>
    </row>
    <row r="162" spans="1:54" x14ac:dyDescent="0.5">
      <c r="A162" t="s">
        <v>507</v>
      </c>
      <c r="B162" t="s">
        <v>508</v>
      </c>
      <c r="C162">
        <v>2017</v>
      </c>
      <c r="D162" t="s">
        <v>509</v>
      </c>
      <c r="E162" t="s">
        <v>6</v>
      </c>
      <c r="F162" s="4">
        <v>0</v>
      </c>
      <c r="G162" s="4">
        <v>1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24">
        <v>11279.625341046099</v>
      </c>
      <c r="O162" s="5">
        <v>9.3307533100541704</v>
      </c>
      <c r="P162" s="5">
        <v>33.211647917193631</v>
      </c>
      <c r="Q162" s="5">
        <v>0</v>
      </c>
      <c r="R162" s="5">
        <v>0.38679880773457853</v>
      </c>
      <c r="S162" s="5">
        <v>31.34847230260678</v>
      </c>
      <c r="T162" s="6">
        <v>16.509334246888844</v>
      </c>
      <c r="U162" s="5">
        <v>95.411520450796601</v>
      </c>
      <c r="V162" s="5">
        <v>46.608793017326363</v>
      </c>
      <c r="W162" s="5">
        <v>30</v>
      </c>
      <c r="X162" s="5">
        <v>32.189973614775738</v>
      </c>
      <c r="Y162" s="5">
        <v>0.32858707557502737</v>
      </c>
      <c r="Z162" s="5">
        <v>61.425993790528658</v>
      </c>
      <c r="AA162" s="5">
        <v>4.5387994143484605</v>
      </c>
      <c r="AB162" s="7">
        <v>13.032624079096989</v>
      </c>
      <c r="AC162" s="5">
        <v>3.50331303690227</v>
      </c>
      <c r="AD162" s="5">
        <v>-0.92522075666844805</v>
      </c>
      <c r="AE162" s="5">
        <v>-7.3403524752176601</v>
      </c>
      <c r="AF162" s="5">
        <v>-7.8956074373324903</v>
      </c>
      <c r="AG162" s="5">
        <v>1.4437822328794401</v>
      </c>
      <c r="AH162" s="5">
        <v>8.6068104926680693</v>
      </c>
      <c r="AI162" s="5">
        <v>5.2683013074611402</v>
      </c>
      <c r="AJ162" s="5">
        <v>12.7816601421138</v>
      </c>
      <c r="AK162" s="5">
        <v>2.00441782517089</v>
      </c>
      <c r="AL162" s="5">
        <v>-9.4678375194134503</v>
      </c>
      <c r="AM162" s="5">
        <v>47.9475839048174</v>
      </c>
      <c r="AN162" s="5">
        <v>0.65058122357682302</v>
      </c>
      <c r="AO162" s="5">
        <v>-0.92387260460575105</v>
      </c>
      <c r="AP162" s="5">
        <f t="shared" si="25"/>
        <v>29.691502256238536</v>
      </c>
      <c r="AQ162" s="5">
        <f t="shared" si="26"/>
        <v>0.92413322779773499</v>
      </c>
      <c r="AR162" s="5">
        <f t="shared" si="27"/>
        <v>7.7254316430923069</v>
      </c>
      <c r="AS162" s="5">
        <f t="shared" si="28"/>
        <v>39.230435768017308</v>
      </c>
      <c r="AT162" s="5">
        <f t="shared" si="29"/>
        <v>8.8621499834049615</v>
      </c>
      <c r="AU162" s="5">
        <f t="shared" si="30"/>
        <v>86.799257047108441</v>
      </c>
      <c r="AV162" s="5">
        <f t="shared" si="31"/>
        <v>41.339986775689816</v>
      </c>
      <c r="AW162" s="5">
        <f t="shared" si="32"/>
        <v>17.213418312545482</v>
      </c>
      <c r="AX162" s="5">
        <f t="shared" si="33"/>
        <v>30.182188625508839</v>
      </c>
      <c r="AY162" s="5">
        <f t="shared" si="34"/>
        <v>9.7896935912543555</v>
      </c>
      <c r="AZ162" s="5">
        <f t="shared" si="35"/>
        <v>3.886089047716986</v>
      </c>
      <c r="BA162" s="5">
        <f t="shared" si="35"/>
        <v>3.886089047716986</v>
      </c>
      <c r="BB162" s="5">
        <f t="shared" si="36"/>
        <v>13.948261211446489</v>
      </c>
    </row>
    <row r="163" spans="1:54" x14ac:dyDescent="0.5">
      <c r="A163" t="s">
        <v>510</v>
      </c>
      <c r="B163" t="s">
        <v>511</v>
      </c>
      <c r="C163">
        <v>2017</v>
      </c>
      <c r="D163" t="s">
        <v>512</v>
      </c>
      <c r="E163" t="s">
        <v>11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24">
        <v>738.6391106268195</v>
      </c>
      <c r="O163" s="5">
        <v>6.6048094533951156</v>
      </c>
      <c r="P163" s="5">
        <v>58.938532357578666</v>
      </c>
      <c r="Q163" s="5">
        <v>0</v>
      </c>
      <c r="R163" s="5">
        <v>38.804534491775009</v>
      </c>
      <c r="S163" s="5">
        <v>70.180212914125022</v>
      </c>
      <c r="T163" s="5">
        <v>13.215858586656365</v>
      </c>
      <c r="U163" s="5">
        <v>94.340706814011611</v>
      </c>
      <c r="V163" s="5">
        <v>45.174405839821134</v>
      </c>
      <c r="W163" s="5">
        <v>65</v>
      </c>
      <c r="X163" s="5">
        <v>65.699208443271758</v>
      </c>
      <c r="Y163" s="5">
        <v>89.266155531215773</v>
      </c>
      <c r="Z163" s="5">
        <v>51.776772275983141</v>
      </c>
      <c r="AA163" s="5">
        <v>34.992679355783324</v>
      </c>
      <c r="AB163" s="7">
        <v>36.614743670856875</v>
      </c>
      <c r="AC163" s="5">
        <v>-26.300510951187199</v>
      </c>
      <c r="AD163" s="5">
        <v>-12.363035526485399</v>
      </c>
      <c r="AE163" s="5">
        <v>-7.2542150940205703</v>
      </c>
      <c r="AF163" s="5">
        <v>-15.980451077897399</v>
      </c>
      <c r="AG163" s="5">
        <v>-26.040201286515401</v>
      </c>
      <c r="AH163" s="5">
        <v>-1.4973783109819601</v>
      </c>
      <c r="AI163" s="5">
        <v>-2.4295497280637299</v>
      </c>
      <c r="AJ163" s="5">
        <v>24.2307139574182</v>
      </c>
      <c r="AK163" s="5">
        <v>22.526288042249401</v>
      </c>
      <c r="AL163" s="5">
        <v>16.1089015378078</v>
      </c>
      <c r="AM163" s="5">
        <v>-7.7953686302624003</v>
      </c>
      <c r="AN163" s="5">
        <v>-4.6871883311037204</v>
      </c>
      <c r="AO163" s="5">
        <v>-8.2417121368784105</v>
      </c>
      <c r="AP163" s="5">
        <f t="shared" si="25"/>
        <v>85.182895276595019</v>
      </c>
      <c r="AQ163" s="5">
        <f t="shared" si="26"/>
        <v>12.320934742455243</v>
      </c>
      <c r="AR163" s="5">
        <f t="shared" si="27"/>
        <v>45.955796486588063</v>
      </c>
      <c r="AS163" s="5">
        <f t="shared" si="28"/>
        <v>86.112948076947859</v>
      </c>
      <c r="AT163" s="5">
        <f t="shared" si="29"/>
        <v>26.730414634313799</v>
      </c>
      <c r="AU163" s="5">
        <f t="shared" si="30"/>
        <v>95.828579411794806</v>
      </c>
      <c r="AV163" s="5">
        <f t="shared" si="31"/>
        <v>47.588406634009836</v>
      </c>
      <c r="AW163" s="5">
        <f t="shared" si="32"/>
        <v>40.718866833584634</v>
      </c>
      <c r="AX163" s="5">
        <f t="shared" si="33"/>
        <v>43.149350812438364</v>
      </c>
      <c r="AY163" s="5">
        <f t="shared" si="34"/>
        <v>73.052287285438084</v>
      </c>
      <c r="AZ163" s="5">
        <f t="shared" ref="AZ163:BA194" si="37">101.001/(1+EXP(-(5.85388-0.946658*$O163)))-1</f>
        <v>39.566544263136308</v>
      </c>
      <c r="BA163" s="5">
        <f t="shared" si="37"/>
        <v>39.566544263136308</v>
      </c>
      <c r="BB163" s="5">
        <f t="shared" si="36"/>
        <v>44.782493325909144</v>
      </c>
    </row>
    <row r="164" spans="1:54" x14ac:dyDescent="0.5">
      <c r="A164" t="s">
        <v>513</v>
      </c>
      <c r="B164" t="s">
        <v>514</v>
      </c>
      <c r="C164">
        <v>2017</v>
      </c>
      <c r="D164" t="s">
        <v>515</v>
      </c>
      <c r="E164" t="s">
        <v>5</v>
      </c>
      <c r="F164" s="4">
        <v>1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24">
        <v>3782.4048534628337</v>
      </c>
      <c r="O164" s="5">
        <v>8.2381152909410673</v>
      </c>
      <c r="P164" s="6">
        <v>32.999040650438118</v>
      </c>
      <c r="Q164" s="5">
        <v>0</v>
      </c>
      <c r="R164" s="6">
        <v>1.0218178599534014</v>
      </c>
      <c r="S164" s="5">
        <v>50.879363703807854</v>
      </c>
      <c r="T164" s="5">
        <v>5.7268718441573236</v>
      </c>
      <c r="U164" s="5">
        <v>86.677867942453389</v>
      </c>
      <c r="V164" s="5">
        <v>39.242630858628765</v>
      </c>
      <c r="W164" s="6">
        <v>34.473685000000003</v>
      </c>
      <c r="X164" s="5">
        <v>43.535620052770454</v>
      </c>
      <c r="Y164" s="5">
        <v>10.62431544359255</v>
      </c>
      <c r="Z164" s="5">
        <v>9.7803546656757092</v>
      </c>
      <c r="AA164" s="5">
        <v>1.4641288433382158</v>
      </c>
      <c r="AB164" s="7">
        <v>12.635022973230623</v>
      </c>
      <c r="AC164" s="5">
        <v>-21.714919051914499</v>
      </c>
      <c r="AD164" s="5">
        <v>-3.2782497984733201</v>
      </c>
      <c r="AE164" s="5">
        <v>-16.845146167080699</v>
      </c>
      <c r="AF164" s="5">
        <v>-10.687022026463699</v>
      </c>
      <c r="AG164" s="5">
        <v>-17.292808261212301</v>
      </c>
      <c r="AH164" s="5">
        <v>-4.8801084078723598</v>
      </c>
      <c r="AI164" s="5">
        <v>-4.5807046129365503</v>
      </c>
      <c r="AJ164" s="5">
        <v>9.2656049241526706</v>
      </c>
      <c r="AK164" s="5">
        <v>8.3966054966689505</v>
      </c>
      <c r="AL164" s="5">
        <v>-18.2137842190645</v>
      </c>
      <c r="AM164" s="5">
        <v>-18.159955424060598</v>
      </c>
      <c r="AN164" s="5">
        <v>-10.157738828039401</v>
      </c>
      <c r="AO164" s="5">
        <v>-11.114688152209199</v>
      </c>
      <c r="AP164" s="5">
        <f t="shared" si="25"/>
        <v>54.759762995899656</v>
      </c>
      <c r="AQ164" s="5">
        <f t="shared" si="26"/>
        <v>3.2840513714927546</v>
      </c>
      <c r="AR164" s="5">
        <f t="shared" si="27"/>
        <v>17.888623650846633</v>
      </c>
      <c r="AS164" s="5">
        <f t="shared" si="28"/>
        <v>61.603916059500349</v>
      </c>
      <c r="AT164" s="5">
        <f t="shared" si="29"/>
        <v>14.315457548638026</v>
      </c>
      <c r="AU164" s="5">
        <f t="shared" si="30"/>
        <v>91.566811672295444</v>
      </c>
      <c r="AV164" s="5">
        <f t="shared" si="31"/>
        <v>43.825008470250843</v>
      </c>
      <c r="AW164" s="5">
        <f t="shared" si="32"/>
        <v>25.219846553217245</v>
      </c>
      <c r="AX164" s="5">
        <f t="shared" si="33"/>
        <v>35.152169255648218</v>
      </c>
      <c r="AY164" s="5">
        <f t="shared" si="34"/>
        <v>28.879764463366232</v>
      </c>
      <c r="AZ164" s="5">
        <f t="shared" si="37"/>
        <v>11.6374188363292</v>
      </c>
      <c r="BA164" s="5">
        <f t="shared" si="37"/>
        <v>11.6374188363292</v>
      </c>
      <c r="BB164" s="5">
        <f t="shared" si="36"/>
        <v>23.774735305015117</v>
      </c>
    </row>
    <row r="165" spans="1:54" x14ac:dyDescent="0.5">
      <c r="A165" t="s">
        <v>516</v>
      </c>
      <c r="B165" t="s">
        <v>517</v>
      </c>
      <c r="C165">
        <v>2017</v>
      </c>
      <c r="D165" t="s">
        <v>518</v>
      </c>
      <c r="E165" t="s">
        <v>12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1</v>
      </c>
      <c r="N165" s="24">
        <v>52596.224499381999</v>
      </c>
      <c r="O165" s="5">
        <v>10.870399618571378</v>
      </c>
      <c r="P165" s="6">
        <v>6.2349932031350761</v>
      </c>
      <c r="Q165" s="6">
        <v>6.4600611086859772E-2</v>
      </c>
      <c r="R165" s="6">
        <v>3.2771924876998924</v>
      </c>
      <c r="S165" s="5">
        <v>6.9410540970395864</v>
      </c>
      <c r="T165" s="6">
        <v>6.4610878885718428</v>
      </c>
      <c r="U165" s="6">
        <v>75.323824130327381</v>
      </c>
      <c r="V165" s="6">
        <v>38.49257528239923</v>
      </c>
      <c r="W165" s="6">
        <v>4.473684999999989</v>
      </c>
      <c r="X165" s="6">
        <v>16.411609498680736</v>
      </c>
      <c r="Y165" s="6">
        <v>0.70646221248630892</v>
      </c>
      <c r="Z165" s="5">
        <v>0</v>
      </c>
      <c r="AA165" s="6">
        <v>0.13367496339678553</v>
      </c>
      <c r="AB165" s="7">
        <v>4.6616796098669537</v>
      </c>
      <c r="AC165" s="5">
        <v>-2.0477899740882899</v>
      </c>
      <c r="AD165" s="5">
        <v>0.44975489320488499</v>
      </c>
      <c r="AE165" s="5">
        <v>1.62207852438254</v>
      </c>
      <c r="AF165" s="5">
        <v>-7.8971890841506296</v>
      </c>
      <c r="AG165" s="5">
        <v>-1.1547659914102899</v>
      </c>
      <c r="AH165" s="5">
        <v>-1.10382769316722</v>
      </c>
      <c r="AI165" s="5">
        <v>0.58044097570622499</v>
      </c>
      <c r="AJ165" s="5">
        <v>-4.8739312561641697</v>
      </c>
      <c r="AK165" s="5">
        <v>-7.4670225272990498</v>
      </c>
      <c r="AL165" s="5">
        <v>-0.30674632500202498</v>
      </c>
      <c r="AM165" s="5">
        <v>-3.6823972324993099</v>
      </c>
      <c r="AN165" s="5">
        <v>-5.1837161079372203E-2</v>
      </c>
      <c r="AO165" s="5">
        <v>-1.1121300790947299</v>
      </c>
      <c r="AP165" s="5">
        <f t="shared" si="25"/>
        <v>8.2746352905334337</v>
      </c>
      <c r="AQ165" s="5">
        <f t="shared" si="26"/>
        <v>-0.38994273573220806</v>
      </c>
      <c r="AR165" s="5">
        <f t="shared" si="27"/>
        <v>1.6570679793907965</v>
      </c>
      <c r="AS165" s="5">
        <f t="shared" si="28"/>
        <v>14.83270704849955</v>
      </c>
      <c r="AT165" s="5">
        <f t="shared" si="29"/>
        <v>4.1156274655066447</v>
      </c>
      <c r="AU165" s="5">
        <f t="shared" si="30"/>
        <v>76.420560478820775</v>
      </c>
      <c r="AV165" s="5">
        <f t="shared" si="31"/>
        <v>37.908669355532197</v>
      </c>
      <c r="AW165" s="5">
        <f t="shared" si="32"/>
        <v>9.3422657943444083</v>
      </c>
      <c r="AX165" s="5">
        <f t="shared" si="33"/>
        <v>23.875413084094106</v>
      </c>
      <c r="AY165" s="5">
        <f t="shared" si="34"/>
        <v>1.0158867443921036</v>
      </c>
      <c r="AZ165" s="5">
        <f t="shared" si="37"/>
        <v>0.18139254946754679</v>
      </c>
      <c r="BA165" s="5">
        <f t="shared" si="37"/>
        <v>0.18139254946754679</v>
      </c>
      <c r="BB165" s="5">
        <f t="shared" si="36"/>
        <v>5.7706243153670522</v>
      </c>
    </row>
    <row r="166" spans="1:54" x14ac:dyDescent="0.5">
      <c r="A166" t="s">
        <v>519</v>
      </c>
      <c r="B166" t="s">
        <v>520</v>
      </c>
      <c r="C166">
        <v>2017</v>
      </c>
      <c r="D166" t="s">
        <v>521</v>
      </c>
      <c r="E166" t="s">
        <v>11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</v>
      </c>
      <c r="M166" s="4">
        <v>0</v>
      </c>
      <c r="N166" s="24">
        <v>1283.8867074562318</v>
      </c>
      <c r="O166" s="5">
        <v>7.1576472462886969</v>
      </c>
      <c r="P166" s="6">
        <v>72.835176654288432</v>
      </c>
      <c r="Q166" s="5">
        <v>1.3845482322130067</v>
      </c>
      <c r="R166" s="6">
        <v>15.987544951002775</v>
      </c>
      <c r="S166" s="5">
        <v>67.038871994484111</v>
      </c>
      <c r="T166" s="5">
        <v>17.621144782208486</v>
      </c>
      <c r="U166" s="5">
        <v>87.050532402529797</v>
      </c>
      <c r="V166" s="5">
        <v>44.838612083559489</v>
      </c>
      <c r="W166" s="6">
        <v>35.333335000000005</v>
      </c>
      <c r="X166" s="5">
        <v>13.984168865435359</v>
      </c>
      <c r="Y166" s="5">
        <v>76.779846659364722</v>
      </c>
      <c r="Z166" s="5">
        <v>35.787461208917428</v>
      </c>
      <c r="AA166" s="5">
        <v>4.2459736456808344</v>
      </c>
      <c r="AB166" s="7">
        <v>25.591213594044415</v>
      </c>
      <c r="AC166" s="5">
        <v>-4.3730972580135203</v>
      </c>
      <c r="AD166" s="5">
        <v>-6.7958503371451497</v>
      </c>
      <c r="AE166" s="5">
        <v>-18.976427719743501</v>
      </c>
      <c r="AF166" s="5">
        <v>-12.6296555093645</v>
      </c>
      <c r="AG166" s="5">
        <v>-15.603242082264201</v>
      </c>
      <c r="AH166" s="5">
        <v>-7.6328275544202899</v>
      </c>
      <c r="AI166" s="5">
        <v>-1.4646568092010801</v>
      </c>
      <c r="AJ166" s="5">
        <v>0.26701928569112698</v>
      </c>
      <c r="AK166" s="5">
        <v>-26.392180835868398</v>
      </c>
      <c r="AL166" s="5">
        <v>17.982550909129099</v>
      </c>
      <c r="AM166" s="5">
        <v>-12.5697467523686</v>
      </c>
      <c r="AN166" s="5">
        <v>-23.444921148126799</v>
      </c>
      <c r="AO166" s="5">
        <v>-11.406380409659199</v>
      </c>
      <c r="AP166" s="5">
        <f t="shared" si="25"/>
        <v>77.252597606009772</v>
      </c>
      <c r="AQ166" s="5">
        <f t="shared" si="26"/>
        <v>8.1906163977775375</v>
      </c>
      <c r="AR166" s="5">
        <f t="shared" si="27"/>
        <v>35.010690597920238</v>
      </c>
      <c r="AS166" s="5">
        <f t="shared" si="28"/>
        <v>79.701083197448298</v>
      </c>
      <c r="AT166" s="5">
        <f t="shared" si="29"/>
        <v>21.923261459804237</v>
      </c>
      <c r="AU166" s="5">
        <f t="shared" si="30"/>
        <v>94.688274203737464</v>
      </c>
      <c r="AV166" s="5">
        <f t="shared" si="31"/>
        <v>46.310080005519943</v>
      </c>
      <c r="AW166" s="5">
        <f t="shared" si="32"/>
        <v>35.08608169031443</v>
      </c>
      <c r="AX166" s="5">
        <f t="shared" si="33"/>
        <v>40.383738423844832</v>
      </c>
      <c r="AY166" s="5">
        <f t="shared" si="34"/>
        <v>58.863842183379013</v>
      </c>
      <c r="AZ166" s="5">
        <f t="shared" si="37"/>
        <v>27.740630373186416</v>
      </c>
      <c r="BA166" s="5">
        <f t="shared" si="37"/>
        <v>27.740630373186416</v>
      </c>
      <c r="BB166" s="5">
        <f t="shared" si="36"/>
        <v>37.028176552033173</v>
      </c>
    </row>
    <row r="167" spans="1:54" x14ac:dyDescent="0.5">
      <c r="A167" t="s">
        <v>522</v>
      </c>
      <c r="B167" t="s">
        <v>523</v>
      </c>
      <c r="C167">
        <v>2017</v>
      </c>
      <c r="D167" t="s">
        <v>524</v>
      </c>
      <c r="E167" t="s">
        <v>8</v>
      </c>
      <c r="F167" s="4">
        <v>0</v>
      </c>
      <c r="G167" s="4">
        <v>0</v>
      </c>
      <c r="H167" s="4">
        <v>0</v>
      </c>
      <c r="I167" s="4">
        <v>1</v>
      </c>
      <c r="J167" s="4">
        <v>1</v>
      </c>
      <c r="K167" s="4">
        <v>0</v>
      </c>
      <c r="L167" s="4">
        <v>0</v>
      </c>
      <c r="M167" s="4">
        <v>0</v>
      </c>
      <c r="N167" s="24">
        <v>21395.359780258124</v>
      </c>
      <c r="O167" s="5">
        <v>9.9709293448001155</v>
      </c>
      <c r="P167" s="5">
        <v>31.148206825204412</v>
      </c>
      <c r="Q167" s="5">
        <v>0.28808380619817342</v>
      </c>
      <c r="R167" s="5">
        <v>9.4780643059881555</v>
      </c>
      <c r="S167" s="5">
        <v>43.798439551220902</v>
      </c>
      <c r="T167" s="5">
        <v>51.982377947756852</v>
      </c>
      <c r="U167" s="5">
        <v>95.681611022697297</v>
      </c>
      <c r="V167" s="5">
        <v>42.481096219681326</v>
      </c>
      <c r="W167" s="5">
        <v>100</v>
      </c>
      <c r="X167" s="6">
        <v>26.506992084432714</v>
      </c>
      <c r="Y167" s="6">
        <v>15.62894852135816</v>
      </c>
      <c r="Z167" s="5">
        <v>80.87798605518762</v>
      </c>
      <c r="AA167" s="5">
        <v>4.3923865300146474</v>
      </c>
      <c r="AB167" s="7">
        <v>24.832503990599076</v>
      </c>
      <c r="AC167" s="5">
        <v>12.7440079572127</v>
      </c>
      <c r="AD167" s="5">
        <v>9.3489151174919197E-2</v>
      </c>
      <c r="AE167" s="5">
        <v>5.1047982577580102</v>
      </c>
      <c r="AF167" s="5">
        <v>16.424644526665301</v>
      </c>
      <c r="AG167" s="5">
        <v>40.500109508849697</v>
      </c>
      <c r="AH167" s="5">
        <v>12.6222957837503</v>
      </c>
      <c r="AI167" s="5">
        <v>2.5760736000411502</v>
      </c>
      <c r="AJ167" s="5">
        <v>86.509652104864102</v>
      </c>
      <c r="AK167" s="5">
        <v>-0.947445229264265</v>
      </c>
      <c r="AL167" s="5">
        <v>11.151950807610699</v>
      </c>
      <c r="AM167" s="5">
        <v>72.6870567413647</v>
      </c>
      <c r="AN167" s="5">
        <v>2.6623106996250399</v>
      </c>
      <c r="AO167" s="5">
        <v>14.9757297423686</v>
      </c>
      <c r="AP167" s="5">
        <f t="shared" si="25"/>
        <v>18.392234372607643</v>
      </c>
      <c r="AQ167" s="5">
        <f t="shared" si="26"/>
        <v>0.19567272350405651</v>
      </c>
      <c r="AR167" s="5">
        <f t="shared" si="27"/>
        <v>4.3713324410788159</v>
      </c>
      <c r="AS167" s="5">
        <f t="shared" si="28"/>
        <v>27.359601717884608</v>
      </c>
      <c r="AT167" s="5">
        <f t="shared" si="29"/>
        <v>6.5372338195499324</v>
      </c>
      <c r="AU167" s="5">
        <f t="shared" si="30"/>
        <v>83.051731595941916</v>
      </c>
      <c r="AV167" s="5">
        <f t="shared" si="31"/>
        <v>39.901838186938178</v>
      </c>
      <c r="AW167" s="5">
        <f t="shared" si="32"/>
        <v>13.485322229927453</v>
      </c>
      <c r="AX167" s="5">
        <f t="shared" si="33"/>
        <v>27.453495857333607</v>
      </c>
      <c r="AY167" s="5">
        <f t="shared" si="34"/>
        <v>4.4726329417681381</v>
      </c>
      <c r="AZ167" s="5">
        <f t="shared" si="37"/>
        <v>1.7253483915577386</v>
      </c>
      <c r="BA167" s="5">
        <f t="shared" si="37"/>
        <v>1.7253483915577386</v>
      </c>
      <c r="BB167" s="5">
        <f t="shared" si="36"/>
        <v>9.8490233205960553</v>
      </c>
    </row>
    <row r="168" spans="1:54" x14ac:dyDescent="0.5">
      <c r="A168" t="s">
        <v>525</v>
      </c>
      <c r="B168" t="s">
        <v>526</v>
      </c>
      <c r="C168">
        <v>2017</v>
      </c>
      <c r="D168" t="s">
        <v>527</v>
      </c>
      <c r="E168" t="s">
        <v>11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24">
        <v>1092.2511622777449</v>
      </c>
      <c r="O168" s="5">
        <v>6.9959961319442723</v>
      </c>
      <c r="P168" s="5">
        <v>86.117581451009769</v>
      </c>
      <c r="Q168" s="5">
        <v>28.982976865997387</v>
      </c>
      <c r="R168" s="5">
        <v>72.922480124699831</v>
      </c>
      <c r="S168" s="5">
        <v>75.044676459286137</v>
      </c>
      <c r="T168" s="5">
        <v>25.110130474405445</v>
      </c>
      <c r="U168" s="5">
        <v>92.503603117813824</v>
      </c>
      <c r="V168" s="5">
        <v>38.470194388680746</v>
      </c>
      <c r="W168" s="5">
        <v>15</v>
      </c>
      <c r="X168" s="5">
        <v>39.050131926121367</v>
      </c>
      <c r="Y168" s="5">
        <v>73.932092004381161</v>
      </c>
      <c r="Z168" s="5">
        <v>48.504642740395475</v>
      </c>
      <c r="AA168" s="5">
        <v>31.478770131771597</v>
      </c>
      <c r="AB168" s="7">
        <v>45.758885882071596</v>
      </c>
      <c r="AC168" s="5">
        <v>6.3368708060205101</v>
      </c>
      <c r="AD168" s="5">
        <v>19.7459181744285</v>
      </c>
      <c r="AE168" s="5">
        <v>34.885583203099102</v>
      </c>
      <c r="AF168" s="5">
        <v>-6.68875880796773</v>
      </c>
      <c r="AG168" s="5">
        <v>-9.7952517309763696</v>
      </c>
      <c r="AH168" s="5">
        <v>-2.5404980443011498</v>
      </c>
      <c r="AI168" s="5">
        <v>-8.2042709743057607</v>
      </c>
      <c r="AJ168" s="5">
        <v>-21.660393202138899</v>
      </c>
      <c r="AK168" s="5">
        <v>-2.1175224328028199</v>
      </c>
      <c r="AL168" s="5">
        <v>10.731518326623201</v>
      </c>
      <c r="AM168" s="5">
        <v>-3.1019848849646601</v>
      </c>
      <c r="AN168" s="5">
        <v>0.57475207797616401</v>
      </c>
      <c r="AO168" s="5">
        <v>6.5657858148107504</v>
      </c>
      <c r="AP168" s="5">
        <f t="shared" si="25"/>
        <v>79.844641704300088</v>
      </c>
      <c r="AQ168" s="5">
        <f t="shared" si="26"/>
        <v>9.2618424984708767</v>
      </c>
      <c r="AR168" s="5">
        <f t="shared" si="27"/>
        <v>38.112379140714324</v>
      </c>
      <c r="AS168" s="5">
        <f t="shared" si="28"/>
        <v>81.778075238578893</v>
      </c>
      <c r="AT168" s="5">
        <f t="shared" si="29"/>
        <v>23.265571304137058</v>
      </c>
      <c r="AU168" s="5">
        <f t="shared" si="30"/>
        <v>95.049163307211231</v>
      </c>
      <c r="AV168" s="5">
        <f t="shared" si="31"/>
        <v>46.68351497539706</v>
      </c>
      <c r="AW168" s="5">
        <f t="shared" si="32"/>
        <v>36.700564764283158</v>
      </c>
      <c r="AX168" s="5">
        <f t="shared" si="33"/>
        <v>41.18737659796431</v>
      </c>
      <c r="AY168" s="5">
        <f t="shared" si="34"/>
        <v>63.306499367640285</v>
      </c>
      <c r="AZ168" s="5">
        <f t="shared" si="37"/>
        <v>30.987964021154468</v>
      </c>
      <c r="BA168" s="5">
        <f t="shared" si="37"/>
        <v>30.987964021154468</v>
      </c>
      <c r="BB168" s="5">
        <f t="shared" si="36"/>
        <v>39.249593974530271</v>
      </c>
    </row>
    <row r="169" spans="1:54" x14ac:dyDescent="0.5">
      <c r="A169" t="s">
        <v>528</v>
      </c>
      <c r="B169" t="s">
        <v>529</v>
      </c>
      <c r="C169">
        <v>2017</v>
      </c>
      <c r="D169" t="s">
        <v>530</v>
      </c>
      <c r="E169" t="s">
        <v>6</v>
      </c>
      <c r="F169" s="4">
        <v>0</v>
      </c>
      <c r="G169" s="4">
        <v>1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24">
        <v>5852.3842989579489</v>
      </c>
      <c r="O169" s="5">
        <v>8.6746044296622475</v>
      </c>
      <c r="P169" s="5">
        <v>17.215954884249257</v>
      </c>
      <c r="Q169" s="5">
        <v>0</v>
      </c>
      <c r="R169" s="5">
        <v>1.9456566453906419</v>
      </c>
      <c r="S169" s="5">
        <v>24.511640903316259</v>
      </c>
      <c r="T169" s="5">
        <v>17.180616582774096</v>
      </c>
      <c r="U169" s="5">
        <v>88.114220403872238</v>
      </c>
      <c r="V169" s="5">
        <v>38.947891826779319</v>
      </c>
      <c r="W169" s="5">
        <v>10</v>
      </c>
      <c r="X169" s="5">
        <v>9.4986807387862839</v>
      </c>
      <c r="Y169" s="5">
        <v>1.5334063526834611</v>
      </c>
      <c r="Z169" s="5">
        <v>20.186132911646702</v>
      </c>
      <c r="AA169" s="5">
        <v>1.1713030746705755</v>
      </c>
      <c r="AB169" s="7">
        <v>9.1477290481913975</v>
      </c>
      <c r="AC169" s="5">
        <v>-27.216332388747901</v>
      </c>
      <c r="AD169" s="5">
        <v>-2.12946772842339</v>
      </c>
      <c r="AE169" s="5">
        <v>-11.121797047473899</v>
      </c>
      <c r="AF169" s="5">
        <v>-28.333416843963199</v>
      </c>
      <c r="AG169" s="5">
        <v>-2.4153164863545502</v>
      </c>
      <c r="AH169" s="5">
        <v>-1.7946002847989599</v>
      </c>
      <c r="AI169" s="5">
        <v>-3.88873591363767</v>
      </c>
      <c r="AJ169" s="5">
        <v>-11.8045562108972</v>
      </c>
      <c r="AK169" s="5">
        <v>-23.644161874855101</v>
      </c>
      <c r="AL169" s="5">
        <v>-18.035792046207899</v>
      </c>
      <c r="AM169" s="5">
        <v>-1.1716181015285101</v>
      </c>
      <c r="AN169" s="5">
        <v>-6.5945359861915804</v>
      </c>
      <c r="AO169" s="5">
        <v>-10.290304471531201</v>
      </c>
      <c r="AP169" s="5">
        <f t="shared" si="25"/>
        <v>44.327144838609051</v>
      </c>
      <c r="AQ169" s="5">
        <f t="shared" si="26"/>
        <v>2.1189260684339839</v>
      </c>
      <c r="AR169" s="5">
        <f t="shared" si="27"/>
        <v>13.026437186150389</v>
      </c>
      <c r="AS169" s="5">
        <f t="shared" si="28"/>
        <v>52.747792468920231</v>
      </c>
      <c r="AT169" s="5">
        <f t="shared" si="29"/>
        <v>11.888208565188172</v>
      </c>
      <c r="AU169" s="5">
        <f t="shared" si="30"/>
        <v>89.885426565140023</v>
      </c>
      <c r="AV169" s="5">
        <f t="shared" si="31"/>
        <v>42.828236696164971</v>
      </c>
      <c r="AW169" s="5">
        <f t="shared" si="32"/>
        <v>21.76975689487502</v>
      </c>
      <c r="AX169" s="5">
        <f t="shared" si="33"/>
        <v>33.122945103271533</v>
      </c>
      <c r="AY169" s="5">
        <f t="shared" si="34"/>
        <v>19.479543859111526</v>
      </c>
      <c r="AZ169" s="5">
        <f t="shared" si="37"/>
        <v>7.7296877613224471</v>
      </c>
      <c r="BA169" s="5">
        <f t="shared" si="37"/>
        <v>7.7296877613224471</v>
      </c>
      <c r="BB169" s="5">
        <f t="shared" si="36"/>
        <v>19.397160373717856</v>
      </c>
    </row>
    <row r="170" spans="1:54" x14ac:dyDescent="0.5">
      <c r="A170" t="s">
        <v>531</v>
      </c>
      <c r="B170" t="s">
        <v>532</v>
      </c>
      <c r="C170">
        <v>2017</v>
      </c>
      <c r="D170" t="s">
        <v>533</v>
      </c>
      <c r="E170" t="s">
        <v>11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</v>
      </c>
      <c r="M170" s="4">
        <v>0</v>
      </c>
      <c r="N170" s="24">
        <v>13963.591645015538</v>
      </c>
      <c r="O170" s="5">
        <v>9.5442086243868118</v>
      </c>
      <c r="P170" s="6">
        <v>72.835176654288432</v>
      </c>
      <c r="Q170" s="5">
        <v>0</v>
      </c>
      <c r="R170" s="6">
        <v>6.0959852300004371</v>
      </c>
      <c r="S170" s="5">
        <v>46.284351334333216</v>
      </c>
      <c r="T170" s="5">
        <v>18.942731481115764</v>
      </c>
      <c r="U170" s="5">
        <v>67.37398273482674</v>
      </c>
      <c r="V170" s="5">
        <v>35.020508320749002</v>
      </c>
      <c r="W170" s="6">
        <v>35.333335000000005</v>
      </c>
      <c r="X170" s="5">
        <v>56.200527704485481</v>
      </c>
      <c r="Y170" s="5">
        <v>2.738225629791895</v>
      </c>
      <c r="Z170" s="5">
        <v>2.8320380920117159</v>
      </c>
      <c r="AA170" s="5">
        <v>6.2957540263543166</v>
      </c>
      <c r="AB170" s="7">
        <v>14.916251829275467</v>
      </c>
      <c r="AC170" s="5">
        <v>47.223230095477398</v>
      </c>
      <c r="AD170" s="5">
        <v>-0.64767809958490696</v>
      </c>
      <c r="AE170" s="5">
        <v>-0.36042014587585502</v>
      </c>
      <c r="AF170" s="5">
        <v>11.145564023552399</v>
      </c>
      <c r="AG170" s="5">
        <v>5.1345061561141199</v>
      </c>
      <c r="AH170" s="5">
        <v>-18.288770015297601</v>
      </c>
      <c r="AI170" s="5">
        <v>-5.8483065508615404</v>
      </c>
      <c r="AJ170" s="5">
        <v>19.411155651205</v>
      </c>
      <c r="AK170" s="5">
        <v>26.925516230923598</v>
      </c>
      <c r="AL170" s="5">
        <v>-4.94051319247039</v>
      </c>
      <c r="AM170" s="5">
        <v>-8.6837797435778707</v>
      </c>
      <c r="AN170" s="5">
        <v>3.2567815029730101</v>
      </c>
      <c r="AO170" s="5">
        <v>2.4360323469013898</v>
      </c>
      <c r="AP170" s="5">
        <f t="shared" si="25"/>
        <v>25.538570843780459</v>
      </c>
      <c r="AQ170" s="5">
        <f t="shared" si="26"/>
        <v>0.64252611314802288</v>
      </c>
      <c r="AR170" s="5">
        <f t="shared" si="27"/>
        <v>6.4367655456250565</v>
      </c>
      <c r="AS170" s="5">
        <f t="shared" si="28"/>
        <v>35.053782112028244</v>
      </c>
      <c r="AT170" s="5">
        <f t="shared" si="29"/>
        <v>8.0234159981854312</v>
      </c>
      <c r="AU170" s="5">
        <f t="shared" si="30"/>
        <v>85.635042369307939</v>
      </c>
      <c r="AV170" s="5">
        <f t="shared" si="31"/>
        <v>40.858823697366994</v>
      </c>
      <c r="AW170" s="5">
        <f t="shared" si="32"/>
        <v>15.893456392631911</v>
      </c>
      <c r="AX170" s="5">
        <f t="shared" si="33"/>
        <v>29.256283419152346</v>
      </c>
      <c r="AY170" s="5">
        <f t="shared" si="34"/>
        <v>7.6423656984197166</v>
      </c>
      <c r="AZ170" s="5">
        <f t="shared" si="37"/>
        <v>3.0277724755934932</v>
      </c>
      <c r="BA170" s="5">
        <f t="shared" si="37"/>
        <v>3.0277724755934932</v>
      </c>
      <c r="BB170" s="5">
        <f t="shared" si="36"/>
        <v>12.455697142999684</v>
      </c>
    </row>
    <row r="171" spans="1:54" x14ac:dyDescent="0.5">
      <c r="A171" t="s">
        <v>534</v>
      </c>
      <c r="B171" t="s">
        <v>535</v>
      </c>
      <c r="C171">
        <v>2017</v>
      </c>
      <c r="D171" t="s">
        <v>536</v>
      </c>
      <c r="E171" t="s">
        <v>11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24">
        <v>455.58887737832401</v>
      </c>
      <c r="O171" s="5">
        <v>6.1215908181457941</v>
      </c>
      <c r="P171" s="5">
        <v>85.959307152425126</v>
      </c>
      <c r="Q171" s="5">
        <v>36.995198603230037</v>
      </c>
      <c r="R171" s="5">
        <v>82.520432074320894</v>
      </c>
      <c r="S171" s="5">
        <v>96.265547537233303</v>
      </c>
      <c r="T171" s="5">
        <v>41.409688557706602</v>
      </c>
      <c r="U171" s="5">
        <v>97.452225887683483</v>
      </c>
      <c r="V171" s="5">
        <v>47.579877773167958</v>
      </c>
      <c r="W171" s="5">
        <v>15</v>
      </c>
      <c r="X171" s="5">
        <v>22.427440633245382</v>
      </c>
      <c r="Y171" s="5">
        <v>89.04709748083242</v>
      </c>
      <c r="Z171" s="5">
        <v>80.97625695812728</v>
      </c>
      <c r="AA171" s="5">
        <v>54.758418740849194</v>
      </c>
      <c r="AB171" s="7">
        <v>54.42274815513187</v>
      </c>
      <c r="AC171" s="5">
        <v>-4.15647194614853</v>
      </c>
      <c r="AD171" s="5">
        <v>19.8519258116965</v>
      </c>
      <c r="AE171" s="5">
        <v>26.643998562038401</v>
      </c>
      <c r="AF171" s="5">
        <v>6.02113203949538</v>
      </c>
      <c r="AG171" s="5">
        <v>-3.2877148306869901</v>
      </c>
      <c r="AH171" s="5">
        <v>0.81760885256353799</v>
      </c>
      <c r="AI171" s="5">
        <v>-1.1315188840891901</v>
      </c>
      <c r="AJ171" s="5">
        <v>-30.856928029497201</v>
      </c>
      <c r="AK171" s="5">
        <v>-23.1776294497976</v>
      </c>
      <c r="AL171" s="5">
        <v>6.4678899588956797</v>
      </c>
      <c r="AM171" s="5">
        <v>12.512593032120501</v>
      </c>
      <c r="AN171" s="5">
        <v>3.7364507667512101</v>
      </c>
      <c r="AO171" s="5">
        <v>2.6337649911259802</v>
      </c>
      <c r="AP171" s="5">
        <f t="shared" si="25"/>
        <v>90.103029687126636</v>
      </c>
      <c r="AQ171" s="5">
        <f t="shared" si="26"/>
        <v>17.130116142517792</v>
      </c>
      <c r="AR171" s="5">
        <f t="shared" si="27"/>
        <v>55.843757590719825</v>
      </c>
      <c r="AS171" s="5">
        <f t="shared" si="28"/>
        <v>90.237265959341968</v>
      </c>
      <c r="AT171" s="5">
        <f t="shared" si="29"/>
        <v>31.410254360334527</v>
      </c>
      <c r="AU171" s="5">
        <f t="shared" si="30"/>
        <v>96.630025557368199</v>
      </c>
      <c r="AV171" s="5">
        <f t="shared" si="31"/>
        <v>48.707823098647815</v>
      </c>
      <c r="AW171" s="5">
        <f t="shared" si="32"/>
        <v>45.839708186045549</v>
      </c>
      <c r="AX171" s="5">
        <f t="shared" si="33"/>
        <v>45.599421761366187</v>
      </c>
      <c r="AY171" s="5">
        <f t="shared" si="34"/>
        <v>82.555942597891402</v>
      </c>
      <c r="AZ171" s="5">
        <f t="shared" si="37"/>
        <v>50.985470239387134</v>
      </c>
      <c r="BA171" s="5">
        <f t="shared" si="37"/>
        <v>50.985470239387134</v>
      </c>
      <c r="BB171" s="5">
        <f t="shared" si="36"/>
        <v>51.76306603495896</v>
      </c>
    </row>
    <row r="172" spans="1:54" x14ac:dyDescent="0.5">
      <c r="A172" t="s">
        <v>537</v>
      </c>
      <c r="B172" t="s">
        <v>538</v>
      </c>
      <c r="C172">
        <v>2017</v>
      </c>
      <c r="D172" t="s">
        <v>539</v>
      </c>
      <c r="E172" t="s">
        <v>5</v>
      </c>
      <c r="F172" s="4">
        <v>1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24">
        <v>52600.641225848631</v>
      </c>
      <c r="O172" s="5">
        <v>10.870483589256983</v>
      </c>
      <c r="P172" s="5">
        <v>3.7139068235823629</v>
      </c>
      <c r="Q172" s="5">
        <v>0</v>
      </c>
      <c r="R172" s="5">
        <v>4.9990083489768153</v>
      </c>
      <c r="S172" s="5">
        <v>6.9410540970395864</v>
      </c>
      <c r="T172" s="5">
        <v>15.859029883866816</v>
      </c>
      <c r="U172" s="5">
        <v>25.326544690238265</v>
      </c>
      <c r="V172" s="5">
        <v>36.050187186510421</v>
      </c>
      <c r="W172" s="5">
        <v>60</v>
      </c>
      <c r="X172" s="6">
        <v>31.554327176781012</v>
      </c>
      <c r="Y172" s="6">
        <v>27.606297918948524</v>
      </c>
      <c r="Z172" s="5">
        <v>1.1440273330765645E-2</v>
      </c>
      <c r="AA172" s="5">
        <v>0</v>
      </c>
      <c r="AB172" s="7">
        <v>7.7880258736562791</v>
      </c>
      <c r="AC172" s="5">
        <v>-4.5677899740882904</v>
      </c>
      <c r="AD172" s="5">
        <v>0.38975489320488499</v>
      </c>
      <c r="AE172" s="5">
        <v>3.3420785243825399</v>
      </c>
      <c r="AF172" s="5">
        <v>-7.8971890841506296</v>
      </c>
      <c r="AG172" s="5">
        <v>8.2452340085897102</v>
      </c>
      <c r="AH172" s="5">
        <v>-51.093827693167199</v>
      </c>
      <c r="AI172" s="5">
        <v>-1.8595590242937801</v>
      </c>
      <c r="AJ172" s="5">
        <v>50.656068743835803</v>
      </c>
      <c r="AK172" s="5">
        <v>7.6729774727009401</v>
      </c>
      <c r="AL172" s="5">
        <v>26.593253674998</v>
      </c>
      <c r="AM172" s="5">
        <v>-3.6723972324993102</v>
      </c>
      <c r="AN172" s="5">
        <v>-0.18183716107937201</v>
      </c>
      <c r="AO172" s="5">
        <v>2.01786992090527</v>
      </c>
      <c r="AP172" s="5">
        <f t="shared" si="25"/>
        <v>8.2739634207017634</v>
      </c>
      <c r="AQ172" s="5">
        <f t="shared" si="26"/>
        <v>-0.38998115810493383</v>
      </c>
      <c r="AR172" s="5">
        <f t="shared" si="27"/>
        <v>1.6568912259704138</v>
      </c>
      <c r="AS172" s="5">
        <f t="shared" si="28"/>
        <v>14.831782283494409</v>
      </c>
      <c r="AT172" s="5">
        <f t="shared" si="29"/>
        <v>4.1154401599228274</v>
      </c>
      <c r="AU172" s="5">
        <f t="shared" si="30"/>
        <v>76.41986462497303</v>
      </c>
      <c r="AV172" s="5">
        <f t="shared" si="31"/>
        <v>37.908484939901733</v>
      </c>
      <c r="AW172" s="5">
        <f t="shared" si="32"/>
        <v>9.341933290842638</v>
      </c>
      <c r="AX172" s="5">
        <f t="shared" si="33"/>
        <v>23.87509359351316</v>
      </c>
      <c r="AY172" s="5">
        <f t="shared" si="34"/>
        <v>1.0156959984435399</v>
      </c>
      <c r="AZ172" s="5">
        <f t="shared" si="37"/>
        <v>0.18129974083738953</v>
      </c>
      <c r="BA172" s="5">
        <f t="shared" si="37"/>
        <v>0.18129974083738953</v>
      </c>
      <c r="BB172" s="5">
        <f t="shared" si="36"/>
        <v>5.7703201946102505</v>
      </c>
    </row>
    <row r="173" spans="1:54" x14ac:dyDescent="0.5">
      <c r="A173" t="s">
        <v>540</v>
      </c>
      <c r="B173" t="s">
        <v>541</v>
      </c>
      <c r="C173">
        <v>2017</v>
      </c>
      <c r="D173" t="s">
        <v>542</v>
      </c>
      <c r="E173" t="s">
        <v>7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24">
        <v>9949.3279999999995</v>
      </c>
      <c r="O173" s="5">
        <v>8.9375</v>
      </c>
      <c r="P173" s="6">
        <v>53.854876743839064</v>
      </c>
      <c r="Q173" s="6">
        <v>0</v>
      </c>
      <c r="R173" s="6">
        <v>10.198071035597749</v>
      </c>
      <c r="S173" s="6">
        <v>52.670721123122711</v>
      </c>
      <c r="T173" s="6">
        <v>11.241638388692071</v>
      </c>
      <c r="U173" s="6">
        <v>88.315487459695362</v>
      </c>
      <c r="V173" s="6">
        <v>47.029190753632633</v>
      </c>
      <c r="W173" s="6">
        <v>15.625</v>
      </c>
      <c r="X173" s="6">
        <v>56.116094986807397</v>
      </c>
      <c r="Y173" s="6">
        <v>19.233296823658268</v>
      </c>
      <c r="Z173" s="6">
        <v>36.697075592141225</v>
      </c>
      <c r="AA173" s="6">
        <v>8.9349341142020364</v>
      </c>
      <c r="AB173" s="7">
        <v>20.942473315271442</v>
      </c>
      <c r="AC173" s="5">
        <v>15.7095268555623</v>
      </c>
      <c r="AD173" s="5">
        <v>-1.56726822887157</v>
      </c>
      <c r="AE173" s="5">
        <v>-0.41565682172327501</v>
      </c>
      <c r="AF173" s="5">
        <v>5.4440241401140099</v>
      </c>
      <c r="AG173" s="5">
        <v>-6.396469316038</v>
      </c>
      <c r="AH173" s="5">
        <v>-0.40273738681989402</v>
      </c>
      <c r="AI173" s="5">
        <v>4.8052881500417399</v>
      </c>
      <c r="AJ173" s="5">
        <v>-4.2055235684485597</v>
      </c>
      <c r="AK173" s="5">
        <v>24.203030950105401</v>
      </c>
      <c r="AL173" s="5">
        <v>4.2865529344587703</v>
      </c>
      <c r="AM173" s="5">
        <v>18.884575384274399</v>
      </c>
      <c r="AN173" s="5">
        <v>3.0067720883735398</v>
      </c>
      <c r="AO173" s="5">
        <v>3.9078872114014001</v>
      </c>
      <c r="AP173" s="5">
        <f t="shared" si="25"/>
        <v>38.197539645646643</v>
      </c>
      <c r="AQ173" s="5">
        <f t="shared" si="26"/>
        <v>1.5719741072158313</v>
      </c>
      <c r="AR173" s="5">
        <f t="shared" si="27"/>
        <v>10.636541073175092</v>
      </c>
      <c r="AS173" s="5">
        <f t="shared" si="28"/>
        <v>47.277815970368884</v>
      </c>
      <c r="AT173" s="5">
        <f t="shared" si="29"/>
        <v>10.590470659216141</v>
      </c>
      <c r="AU173" s="5">
        <f t="shared" si="30"/>
        <v>88.734242600051289</v>
      </c>
      <c r="AV173" s="5">
        <f t="shared" si="31"/>
        <v>42.230376677110335</v>
      </c>
      <c r="AW173" s="5">
        <f t="shared" si="32"/>
        <v>19.85302962431156</v>
      </c>
      <c r="AX173" s="5">
        <f t="shared" si="33"/>
        <v>31.92812731241407</v>
      </c>
      <c r="AY173" s="5">
        <f t="shared" si="34"/>
        <v>14.982358823197121</v>
      </c>
      <c r="AZ173" s="5">
        <f t="shared" si="37"/>
        <v>5.9384868638220372</v>
      </c>
      <c r="BA173" s="5">
        <f t="shared" si="37"/>
        <v>5.9384868638220372</v>
      </c>
      <c r="BB173" s="5">
        <f t="shared" si="36"/>
        <v>17.053230244220696</v>
      </c>
    </row>
    <row r="174" spans="1:54" x14ac:dyDescent="0.5">
      <c r="A174" t="s">
        <v>543</v>
      </c>
      <c r="B174" t="s">
        <v>544</v>
      </c>
      <c r="C174">
        <v>2017</v>
      </c>
      <c r="D174" t="s">
        <v>545</v>
      </c>
      <c r="E174" t="s">
        <v>6</v>
      </c>
      <c r="F174" s="4">
        <v>0</v>
      </c>
      <c r="G174" s="4">
        <v>1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24">
        <v>19275.086755948487</v>
      </c>
      <c r="O174" s="5">
        <v>9.8665686993785204</v>
      </c>
      <c r="P174" s="5">
        <v>23.173591318267796</v>
      </c>
      <c r="Q174" s="6">
        <v>6.7760803142732584E-2</v>
      </c>
      <c r="R174" s="5">
        <v>1.4941753955018413</v>
      </c>
      <c r="S174" s="5">
        <v>24.924087134998036</v>
      </c>
      <c r="T174" s="6">
        <v>16.509334246888844</v>
      </c>
      <c r="U174" s="5">
        <v>52.997805913885173</v>
      </c>
      <c r="V174" s="5">
        <v>36.016090183172039</v>
      </c>
      <c r="W174" s="5">
        <v>0</v>
      </c>
      <c r="X174" s="5">
        <v>1.5831134564643838</v>
      </c>
      <c r="Y174" s="5">
        <v>1.3143483023001095</v>
      </c>
      <c r="Z174" s="5">
        <v>6.4129247264312257</v>
      </c>
      <c r="AA174" s="5">
        <v>0</v>
      </c>
      <c r="AB174" s="7">
        <v>5.0872383612967802</v>
      </c>
      <c r="AC174" s="5">
        <v>3.2310348699646601</v>
      </c>
      <c r="AD174" s="5">
        <v>-0.21909951529643101</v>
      </c>
      <c r="AE174" s="5">
        <v>-3.31464570817562</v>
      </c>
      <c r="AF174" s="5">
        <v>-4.1684482770243996</v>
      </c>
      <c r="AG174" s="5">
        <v>4.5189768841292004</v>
      </c>
      <c r="AH174" s="5">
        <v>-30.694371662083601</v>
      </c>
      <c r="AI174" s="5">
        <v>-4.10758222520806</v>
      </c>
      <c r="AJ174" s="5">
        <v>-14.027857216076301</v>
      </c>
      <c r="AK174" s="5">
        <v>-26.2940637224191</v>
      </c>
      <c r="AL174" s="5">
        <v>-3.7952303514490202</v>
      </c>
      <c r="AM174" s="5">
        <v>-2.4762355319992801</v>
      </c>
      <c r="AN174" s="5">
        <v>-1.9905063805348799</v>
      </c>
      <c r="AO174" s="5">
        <v>-5.3323673151518802</v>
      </c>
      <c r="AP174" s="5">
        <f t="shared" si="25"/>
        <v>19.993203647899627</v>
      </c>
      <c r="AQ174" s="5">
        <f t="shared" si="26"/>
        <v>0.29238907720247198</v>
      </c>
      <c r="AR174" s="5">
        <f t="shared" si="27"/>
        <v>4.8199147506562001</v>
      </c>
      <c r="AS174" s="5">
        <f t="shared" si="28"/>
        <v>29.148159388714433</v>
      </c>
      <c r="AT174" s="5">
        <f t="shared" si="29"/>
        <v>6.8784527666163395</v>
      </c>
      <c r="AU174" s="5">
        <f t="shared" si="30"/>
        <v>83.715906213153957</v>
      </c>
      <c r="AV174" s="5">
        <f t="shared" si="31"/>
        <v>40.135251916922535</v>
      </c>
      <c r="AW174" s="5">
        <f t="shared" si="32"/>
        <v>14.046480394408263</v>
      </c>
      <c r="AX174" s="5">
        <f t="shared" si="33"/>
        <v>27.888328569839018</v>
      </c>
      <c r="AY174" s="5">
        <f t="shared" si="34"/>
        <v>5.1280309073616417</v>
      </c>
      <c r="AZ174" s="5">
        <f t="shared" si="37"/>
        <v>1.9999394604889895</v>
      </c>
      <c r="BA174" s="5">
        <f t="shared" si="37"/>
        <v>1.9999394604889895</v>
      </c>
      <c r="BB174" s="5">
        <f t="shared" si="36"/>
        <v>10.442223900007736</v>
      </c>
    </row>
    <row r="175" spans="1:54" x14ac:dyDescent="0.5">
      <c r="A175" t="s">
        <v>546</v>
      </c>
      <c r="B175" t="s">
        <v>547</v>
      </c>
      <c r="C175">
        <v>2017</v>
      </c>
      <c r="D175" t="s">
        <v>548</v>
      </c>
      <c r="E175" t="s">
        <v>6</v>
      </c>
      <c r="F175" s="4">
        <v>0</v>
      </c>
      <c r="G175" s="4">
        <v>1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24">
        <v>24460.397900777629</v>
      </c>
      <c r="O175" s="5">
        <v>10.10481067651595</v>
      </c>
      <c r="P175" s="5">
        <v>2.8057337043683077</v>
      </c>
      <c r="Q175" s="5">
        <v>0</v>
      </c>
      <c r="R175" s="5">
        <v>0.59987748772076088</v>
      </c>
      <c r="S175" s="5">
        <v>2.1949231262426765</v>
      </c>
      <c r="T175" s="6">
        <v>16.509334246888844</v>
      </c>
      <c r="U175" s="5">
        <v>58.467088894362966</v>
      </c>
      <c r="V175" s="5">
        <v>36.896403883798136</v>
      </c>
      <c r="W175" s="5">
        <v>0</v>
      </c>
      <c r="X175" s="5">
        <v>0.52770448548812476</v>
      </c>
      <c r="Y175" s="5">
        <v>0</v>
      </c>
      <c r="Z175" s="5">
        <v>5.9054096859102581</v>
      </c>
      <c r="AA175" s="5">
        <v>0.7320644216691079</v>
      </c>
      <c r="AB175" s="7">
        <v>2.9407319149000908</v>
      </c>
      <c r="AC175" s="5">
        <v>-13.7331048324605</v>
      </c>
      <c r="AD175" s="5">
        <v>-8.5907683756914405E-2</v>
      </c>
      <c r="AE175" s="5">
        <v>-3.2616582041725102</v>
      </c>
      <c r="AF175" s="5">
        <v>-23.0495351652648</v>
      </c>
      <c r="AG175" s="5">
        <v>5.6686672512483502</v>
      </c>
      <c r="AH175" s="5">
        <v>-23.730565085847001</v>
      </c>
      <c r="AI175" s="5">
        <v>-2.7137579497425501</v>
      </c>
      <c r="AJ175" s="5">
        <v>-12.8156192474104</v>
      </c>
      <c r="AK175" s="5">
        <v>-26.391339160090201</v>
      </c>
      <c r="AL175" s="5">
        <v>-3.7532502251414002</v>
      </c>
      <c r="AM175" s="5">
        <v>-1.44720731241161</v>
      </c>
      <c r="AN175" s="5">
        <v>-0.68940436233320501</v>
      </c>
      <c r="AO175" s="5">
        <v>-6.2130060789189798</v>
      </c>
      <c r="AP175" s="5">
        <f t="shared" si="25"/>
        <v>16.477030712822792</v>
      </c>
      <c r="AQ175" s="5">
        <f t="shared" si="26"/>
        <v>8.2006449640189105E-2</v>
      </c>
      <c r="AR175" s="5">
        <f t="shared" si="27"/>
        <v>3.8435564299706133</v>
      </c>
      <c r="AS175" s="5">
        <f t="shared" si="28"/>
        <v>25.162422370746757</v>
      </c>
      <c r="AT175" s="5">
        <f t="shared" si="29"/>
        <v>6.1193965234056176</v>
      </c>
      <c r="AU175" s="5">
        <f t="shared" si="30"/>
        <v>82.16823939247459</v>
      </c>
      <c r="AV175" s="5">
        <f t="shared" si="31"/>
        <v>39.603021511575989</v>
      </c>
      <c r="AW175" s="5">
        <f t="shared" si="32"/>
        <v>12.791062869544936</v>
      </c>
      <c r="AX175" s="5">
        <f t="shared" si="33"/>
        <v>26.901526682478575</v>
      </c>
      <c r="AY175" s="5">
        <f t="shared" si="34"/>
        <v>3.728361075662975</v>
      </c>
      <c r="AZ175" s="5">
        <f t="shared" si="37"/>
        <v>1.4086673576421358</v>
      </c>
      <c r="BA175" s="5">
        <f t="shared" si="37"/>
        <v>1.4086673576421358</v>
      </c>
      <c r="BB175" s="5">
        <f t="shared" si="36"/>
        <v>9.1277628429392106</v>
      </c>
    </row>
    <row r="176" spans="1:54" x14ac:dyDescent="0.5">
      <c r="A176" t="s">
        <v>549</v>
      </c>
      <c r="B176" t="s">
        <v>550</v>
      </c>
      <c r="C176">
        <v>2017</v>
      </c>
      <c r="D176" t="s">
        <v>551</v>
      </c>
      <c r="E176" t="s">
        <v>5</v>
      </c>
      <c r="F176" s="4">
        <v>1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24">
        <v>1479.3432030438983</v>
      </c>
      <c r="O176" s="5">
        <v>7.2993534865308112</v>
      </c>
      <c r="P176" s="6">
        <v>32.999040650438118</v>
      </c>
      <c r="Q176" s="6">
        <v>2.7195460497599413</v>
      </c>
      <c r="R176" s="6">
        <v>34.043390607494416</v>
      </c>
      <c r="S176" s="5">
        <v>60.52235994178838</v>
      </c>
      <c r="T176" s="5">
        <v>18.942731481115764</v>
      </c>
      <c r="U176" s="5">
        <v>93.269989853676989</v>
      </c>
      <c r="V176" s="5">
        <v>35.940725389584145</v>
      </c>
      <c r="W176" s="5">
        <v>10</v>
      </c>
      <c r="X176" s="5">
        <v>30.343007915567284</v>
      </c>
      <c r="Y176" s="5">
        <v>64.403066812705362</v>
      </c>
      <c r="Z176" s="5">
        <v>80.492189844920119</v>
      </c>
      <c r="AA176" s="5">
        <v>28.111273792093698</v>
      </c>
      <c r="AB176" s="7">
        <v>30.65657979238696</v>
      </c>
      <c r="AC176" s="5">
        <v>-41.781044258841</v>
      </c>
      <c r="AD176" s="5">
        <v>-4.6117861433607299</v>
      </c>
      <c r="AE176" s="5">
        <v>1.6662629619767799</v>
      </c>
      <c r="AF176" s="5">
        <v>-17.2095225959646</v>
      </c>
      <c r="AG176" s="5">
        <v>-12.843666524890599</v>
      </c>
      <c r="AH176" s="5">
        <v>-1.08001414181719</v>
      </c>
      <c r="AI176" s="5">
        <v>-10.0415248039535</v>
      </c>
      <c r="AJ176" s="5">
        <v>-23.690462366971399</v>
      </c>
      <c r="AK176" s="5">
        <v>-9.3400617550801996</v>
      </c>
      <c r="AL176" s="5">
        <v>9.5798727110600801</v>
      </c>
      <c r="AM176" s="5">
        <v>34.960423591982099</v>
      </c>
      <c r="AN176" s="5">
        <v>3.0581327841880901</v>
      </c>
      <c r="AO176" s="5">
        <v>-4.4534914861209698</v>
      </c>
      <c r="AP176" s="5">
        <f t="shared" si="25"/>
        <v>74.792754605917693</v>
      </c>
      <c r="AQ176" s="5">
        <f t="shared" si="26"/>
        <v>7.3354648761790049</v>
      </c>
      <c r="AR176" s="5">
        <f t="shared" si="27"/>
        <v>32.385412806028455</v>
      </c>
      <c r="AS176" s="5">
        <f t="shared" si="28"/>
        <v>77.738703556764179</v>
      </c>
      <c r="AT176" s="5">
        <f t="shared" si="29"/>
        <v>20.790414899621435</v>
      </c>
      <c r="AU176" s="5">
        <f t="shared" si="30"/>
        <v>94.351610850795609</v>
      </c>
      <c r="AV176" s="5">
        <f t="shared" si="31"/>
        <v>45.983006773877023</v>
      </c>
      <c r="AW176" s="5">
        <f t="shared" si="32"/>
        <v>33.696573444024921</v>
      </c>
      <c r="AX176" s="5">
        <f t="shared" si="33"/>
        <v>39.683144611837953</v>
      </c>
      <c r="AY176" s="5">
        <f t="shared" si="34"/>
        <v>54.839121403345445</v>
      </c>
      <c r="AZ176" s="5">
        <f t="shared" si="37"/>
        <v>25.063639073729057</v>
      </c>
      <c r="BA176" s="5">
        <f t="shared" si="37"/>
        <v>25.063639073729057</v>
      </c>
      <c r="BB176" s="5">
        <f t="shared" si="36"/>
        <v>35.121911566400648</v>
      </c>
    </row>
    <row r="177" spans="1:54" x14ac:dyDescent="0.5">
      <c r="A177" t="s">
        <v>552</v>
      </c>
      <c r="B177" t="s">
        <v>553</v>
      </c>
      <c r="C177">
        <v>2017</v>
      </c>
      <c r="D177" t="s">
        <v>554</v>
      </c>
      <c r="E177" t="s">
        <v>11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</v>
      </c>
      <c r="M177" s="4">
        <v>0</v>
      </c>
      <c r="N177" s="24">
        <v>2428.5740000000001</v>
      </c>
      <c r="O177" s="5">
        <v>7.152609</v>
      </c>
      <c r="P177" s="5">
        <v>62.458139762376149</v>
      </c>
      <c r="Q177" s="6">
        <v>23.741859450021821</v>
      </c>
      <c r="R177" s="5">
        <v>49.804590937912984</v>
      </c>
      <c r="S177" s="5">
        <v>100</v>
      </c>
      <c r="T177" s="5">
        <v>66.07929293328182</v>
      </c>
      <c r="U177" s="6">
        <v>92.760357780974985</v>
      </c>
      <c r="V177" s="6">
        <v>53.073202569984858</v>
      </c>
      <c r="W177" s="5">
        <v>25</v>
      </c>
      <c r="X177" s="6">
        <v>48.58984168865436</v>
      </c>
      <c r="Y177" s="6">
        <v>68.110010952902527</v>
      </c>
      <c r="Z177" s="5">
        <v>74.332602019153626</v>
      </c>
      <c r="AA177" s="5">
        <v>100</v>
      </c>
      <c r="AB177" s="7">
        <v>58.212323099045072</v>
      </c>
      <c r="AC177" s="5">
        <v>-14.9202951020703</v>
      </c>
      <c r="AD177" s="5">
        <v>15.5010025370104</v>
      </c>
      <c r="AE177" s="5">
        <v>14.644924476186199</v>
      </c>
      <c r="AF177" s="5">
        <v>20.196720109810101</v>
      </c>
      <c r="AG177" s="5">
        <v>32.752753258502601</v>
      </c>
      <c r="AH177" s="5">
        <v>-1.945878216888</v>
      </c>
      <c r="AI177" s="5">
        <v>6.7422519587376097</v>
      </c>
      <c r="AJ177" s="5">
        <v>-10.161943936914801</v>
      </c>
      <c r="AK177" s="5">
        <v>8.1682427446085892</v>
      </c>
      <c r="AL177" s="5">
        <v>9.0323525393929796</v>
      </c>
      <c r="AM177" s="5">
        <v>25.767611498575999</v>
      </c>
      <c r="AN177" s="5">
        <v>72.110214389940595</v>
      </c>
      <c r="AO177" s="5">
        <v>21.077622601597099</v>
      </c>
      <c r="AP177" s="5">
        <f t="shared" si="25"/>
        <v>77.336841421529442</v>
      </c>
      <c r="AQ177" s="5">
        <f t="shared" si="26"/>
        <v>8.2224287745087921</v>
      </c>
      <c r="AR177" s="5">
        <f t="shared" si="27"/>
        <v>35.105733189312865</v>
      </c>
      <c r="AS177" s="5">
        <f t="shared" si="28"/>
        <v>79.768410918075389</v>
      </c>
      <c r="AT177" s="5">
        <f t="shared" si="29"/>
        <v>21.964294775163708</v>
      </c>
      <c r="AU177" s="5">
        <f t="shared" si="30"/>
        <v>94.69988827314026</v>
      </c>
      <c r="AV177" s="5">
        <f t="shared" si="31"/>
        <v>46.321713932479405</v>
      </c>
      <c r="AW177" s="5">
        <f t="shared" si="32"/>
        <v>35.135940976302166</v>
      </c>
      <c r="AX177" s="5">
        <f t="shared" si="33"/>
        <v>40.408716124953635</v>
      </c>
      <c r="AY177" s="5">
        <f t="shared" si="34"/>
        <v>59.005016472489885</v>
      </c>
      <c r="AZ177" s="5">
        <f t="shared" si="37"/>
        <v>27.838802672357325</v>
      </c>
      <c r="BA177" s="5">
        <f t="shared" si="37"/>
        <v>27.838802672357325</v>
      </c>
      <c r="BB177" s="5">
        <f t="shared" si="36"/>
        <v>37.096693891014077</v>
      </c>
    </row>
    <row r="178" spans="1:54" x14ac:dyDescent="0.5">
      <c r="A178" t="s">
        <v>555</v>
      </c>
      <c r="B178" t="s">
        <v>556</v>
      </c>
      <c r="C178">
        <v>2017</v>
      </c>
      <c r="D178" t="s">
        <v>557</v>
      </c>
      <c r="E178" t="s">
        <v>11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24">
        <v>7488.9902438602658</v>
      </c>
      <c r="O178" s="5">
        <v>8.9211892535192181</v>
      </c>
      <c r="P178" s="5">
        <v>30.22378269077285</v>
      </c>
      <c r="Q178" s="5">
        <v>0</v>
      </c>
      <c r="R178" s="5">
        <v>7.2391293413833893</v>
      </c>
      <c r="S178" s="5">
        <v>73.015060897255211</v>
      </c>
      <c r="T178" s="5">
        <v>20.704844278853326</v>
      </c>
      <c r="U178" s="5">
        <v>90.521082157191344</v>
      </c>
      <c r="V178" s="5">
        <v>45.83994385145408</v>
      </c>
      <c r="W178" s="5">
        <v>5</v>
      </c>
      <c r="X178" s="5">
        <v>100</v>
      </c>
      <c r="Y178" s="5">
        <v>39.320920043811611</v>
      </c>
      <c r="Z178" s="5">
        <v>41.752221373185641</v>
      </c>
      <c r="AA178" s="5">
        <v>9.9560761346998561</v>
      </c>
      <c r="AB178" s="7">
        <v>21.851593627577703</v>
      </c>
      <c r="AC178" s="5">
        <v>-8.3768948021954195</v>
      </c>
      <c r="AD178" s="5">
        <v>-1.6053014821055001</v>
      </c>
      <c r="AE178" s="5">
        <v>-3.5439876213686698</v>
      </c>
      <c r="AF178" s="5">
        <v>25.378140681925</v>
      </c>
      <c r="AG178" s="5">
        <v>2.9235170815524398</v>
      </c>
      <c r="AH178" s="5">
        <v>1.7057237404461001</v>
      </c>
      <c r="AI178" s="5">
        <v>3.56987778609912</v>
      </c>
      <c r="AJ178" s="5">
        <v>-14.9769588170464</v>
      </c>
      <c r="AK178" s="5">
        <v>67.992908602141796</v>
      </c>
      <c r="AL178" s="5">
        <v>24.065346210488801</v>
      </c>
      <c r="AM178" s="5">
        <v>23.6874907915387</v>
      </c>
      <c r="AN178" s="5">
        <v>3.9136765446667301</v>
      </c>
      <c r="AO178" s="5">
        <v>4.6473973734421197</v>
      </c>
      <c r="AP178" s="5">
        <f t="shared" si="25"/>
        <v>38.569820763150553</v>
      </c>
      <c r="AQ178" s="5">
        <f t="shared" si="26"/>
        <v>1.6030059172818869</v>
      </c>
      <c r="AR178" s="5">
        <f t="shared" si="27"/>
        <v>10.773876800100005</v>
      </c>
      <c r="AS178" s="5">
        <f t="shared" si="28"/>
        <v>47.616992689802146</v>
      </c>
      <c r="AT178" s="5">
        <f t="shared" si="29"/>
        <v>10.667560306586791</v>
      </c>
      <c r="AU178" s="5">
        <f t="shared" si="30"/>
        <v>88.808878356638317</v>
      </c>
      <c r="AV178" s="5">
        <f t="shared" si="31"/>
        <v>42.267410855983734</v>
      </c>
      <c r="AW178" s="5">
        <f t="shared" si="32"/>
        <v>19.968393804278112</v>
      </c>
      <c r="AX178" s="5">
        <f t="shared" si="33"/>
        <v>32.00162877972371</v>
      </c>
      <c r="AY178" s="5">
        <f t="shared" si="34"/>
        <v>15.236292573926463</v>
      </c>
      <c r="AZ178" s="5">
        <f t="shared" si="37"/>
        <v>6.0389289775318185</v>
      </c>
      <c r="BA178" s="5">
        <f t="shared" si="37"/>
        <v>6.0389289775318185</v>
      </c>
      <c r="BB178" s="5">
        <f t="shared" si="36"/>
        <v>17.192303889755717</v>
      </c>
    </row>
    <row r="179" spans="1:54" x14ac:dyDescent="0.5">
      <c r="A179" t="s">
        <v>558</v>
      </c>
      <c r="B179" t="s">
        <v>559</v>
      </c>
      <c r="C179">
        <v>2017</v>
      </c>
      <c r="D179" t="s">
        <v>560</v>
      </c>
      <c r="E179" t="s">
        <v>11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24">
        <v>745.33995649459939</v>
      </c>
      <c r="O179" s="5">
        <v>6.6138404317408321</v>
      </c>
      <c r="P179" s="6">
        <v>72.835176654288432</v>
      </c>
      <c r="Q179" s="5">
        <v>57.440419030990839</v>
      </c>
      <c r="R179" s="6">
        <v>88.74740748598785</v>
      </c>
      <c r="S179" s="5">
        <v>90.855060908554591</v>
      </c>
      <c r="T179" s="5">
        <v>100</v>
      </c>
      <c r="U179" s="6">
        <v>92.760357780974985</v>
      </c>
      <c r="V179" s="5">
        <v>100</v>
      </c>
      <c r="W179" s="5">
        <v>50</v>
      </c>
      <c r="X179" s="5">
        <v>54.881266490765171</v>
      </c>
      <c r="Y179" s="5">
        <v>70.974808324205924</v>
      </c>
      <c r="Z179" s="5">
        <v>71.52339724995835</v>
      </c>
      <c r="AA179" s="5">
        <v>60.468521229868223</v>
      </c>
      <c r="AB179" s="7">
        <v>73.887492698774125</v>
      </c>
      <c r="AC179" s="5">
        <v>-12.2803808775321</v>
      </c>
      <c r="AD179" s="5">
        <v>45.164220752434403</v>
      </c>
      <c r="AE179" s="5">
        <v>42.9002150487945</v>
      </c>
      <c r="AF179" s="5">
        <v>4.7983708354702701</v>
      </c>
      <c r="AG179" s="5">
        <v>60.8509545994959</v>
      </c>
      <c r="AH179" s="5">
        <v>-3.0590380511914401</v>
      </c>
      <c r="AI179" s="5">
        <v>52.423600428348699</v>
      </c>
      <c r="AJ179" s="5">
        <v>9.3351618123105506</v>
      </c>
      <c r="AK179" s="5">
        <v>11.7567189163344</v>
      </c>
      <c r="AL179" s="5">
        <v>-1.9638838900772799</v>
      </c>
      <c r="AM179" s="5">
        <v>12.1394455983828</v>
      </c>
      <c r="AN179" s="5">
        <v>21.022587485034101</v>
      </c>
      <c r="AO179" s="5">
        <v>29.181799511326599</v>
      </c>
      <c r="AP179" s="5">
        <f t="shared" si="25"/>
        <v>85.074091311260062</v>
      </c>
      <c r="AQ179" s="5">
        <f t="shared" si="26"/>
        <v>12.242323349731528</v>
      </c>
      <c r="AR179" s="5">
        <f t="shared" si="27"/>
        <v>45.77122220677284</v>
      </c>
      <c r="AS179" s="5">
        <f t="shared" si="28"/>
        <v>86.023470930786999</v>
      </c>
      <c r="AT179" s="5">
        <f t="shared" si="29"/>
        <v>26.64704775464466</v>
      </c>
      <c r="AU179" s="5">
        <f t="shared" si="30"/>
        <v>95.811986253354746</v>
      </c>
      <c r="AV179" s="5">
        <f t="shared" si="31"/>
        <v>47.567500085616715</v>
      </c>
      <c r="AW179" s="5">
        <f t="shared" si="32"/>
        <v>40.624570562746477</v>
      </c>
      <c r="AX179" s="5">
        <f t="shared" si="33"/>
        <v>43.103811831903229</v>
      </c>
      <c r="AY179" s="5">
        <f t="shared" si="34"/>
        <v>72.846616780138675</v>
      </c>
      <c r="AZ179" s="5">
        <f t="shared" si="37"/>
        <v>39.359202305832234</v>
      </c>
      <c r="BA179" s="5">
        <f t="shared" si="37"/>
        <v>39.359202305832234</v>
      </c>
      <c r="BB179" s="5">
        <f t="shared" si="36"/>
        <v>44.652918488780323</v>
      </c>
    </row>
    <row r="180" spans="1:54" x14ac:dyDescent="0.5">
      <c r="A180" t="s">
        <v>561</v>
      </c>
      <c r="B180" t="s">
        <v>562</v>
      </c>
      <c r="C180">
        <v>2017</v>
      </c>
      <c r="D180" t="s">
        <v>563</v>
      </c>
      <c r="E180" t="s">
        <v>12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</v>
      </c>
      <c r="N180" s="24">
        <v>31505.292975876688</v>
      </c>
      <c r="O180" s="5">
        <v>10.357910841678313</v>
      </c>
      <c r="P180" s="5">
        <v>2.468901885198207</v>
      </c>
      <c r="Q180" s="5">
        <v>5.5870798777817754E-2</v>
      </c>
      <c r="R180" s="5">
        <v>2.5308954751502029</v>
      </c>
      <c r="S180" s="5">
        <v>10.905278762143009</v>
      </c>
      <c r="T180" s="6">
        <v>6.4610878885718428</v>
      </c>
      <c r="U180" s="5">
        <v>85.411079958489253</v>
      </c>
      <c r="V180" s="5">
        <v>36.623957605822561</v>
      </c>
      <c r="W180" s="5">
        <v>0</v>
      </c>
      <c r="X180" s="5">
        <v>27.70448548812665</v>
      </c>
      <c r="Y180" s="5">
        <v>1.642935377875137</v>
      </c>
      <c r="Z180" s="5">
        <v>1.6304553532906649</v>
      </c>
      <c r="AA180" s="5">
        <v>0</v>
      </c>
      <c r="AB180" s="7">
        <v>4.4873274637546983</v>
      </c>
      <c r="AC180" s="5">
        <v>-10.775271606064299</v>
      </c>
      <c r="AD180" s="5">
        <v>0.165838323037451</v>
      </c>
      <c r="AE180" s="5">
        <v>-0.44114571847968898</v>
      </c>
      <c r="AF180" s="5">
        <v>-10.382309729613</v>
      </c>
      <c r="AG180" s="5">
        <v>-3.1889458287317498</v>
      </c>
      <c r="AH180" s="5">
        <v>5.0252253322699998</v>
      </c>
      <c r="AI180" s="5">
        <v>-2.41547098540507</v>
      </c>
      <c r="AJ180" s="5">
        <v>-11.5454614206561</v>
      </c>
      <c r="AK180" s="5">
        <v>1.8319433670155101</v>
      </c>
      <c r="AL180" s="5">
        <v>-0.92835754190408504</v>
      </c>
      <c r="AM180" s="5">
        <v>-4.2601204153285899</v>
      </c>
      <c r="AN180" s="5">
        <v>-0.901475751963834</v>
      </c>
      <c r="AO180" s="5">
        <v>-3.3803496933448298</v>
      </c>
      <c r="AP180" s="5">
        <f t="shared" si="25"/>
        <v>13.269635380636013</v>
      </c>
      <c r="AQ180" s="5">
        <f t="shared" si="26"/>
        <v>-0.10444712084465624</v>
      </c>
      <c r="AR180" s="5">
        <f t="shared" si="27"/>
        <v>2.9776182509104285</v>
      </c>
      <c r="AS180" s="5">
        <f t="shared" si="28"/>
        <v>21.322161925198284</v>
      </c>
      <c r="AT180" s="5">
        <f t="shared" si="29"/>
        <v>5.3874673640270272</v>
      </c>
      <c r="AU180" s="5">
        <f t="shared" si="30"/>
        <v>80.399949323487419</v>
      </c>
      <c r="AV180" s="5">
        <f t="shared" si="31"/>
        <v>39.040094739789801</v>
      </c>
      <c r="AW180" s="5">
        <f t="shared" si="32"/>
        <v>11.555159909306566</v>
      </c>
      <c r="AX180" s="5">
        <f t="shared" si="33"/>
        <v>25.87632595878128</v>
      </c>
      <c r="AY180" s="5">
        <f t="shared" si="34"/>
        <v>2.5767168237922835</v>
      </c>
      <c r="AZ180" s="5">
        <f t="shared" si="37"/>
        <v>0.90516431144343446</v>
      </c>
      <c r="BA180" s="5">
        <f t="shared" si="37"/>
        <v>0.90516431144343446</v>
      </c>
      <c r="BB180" s="5">
        <f t="shared" si="36"/>
        <v>7.8799736759792705</v>
      </c>
    </row>
    <row r="181" spans="1:54" x14ac:dyDescent="0.5">
      <c r="A181" t="s">
        <v>564</v>
      </c>
      <c r="B181" t="s">
        <v>565</v>
      </c>
      <c r="C181">
        <v>2017</v>
      </c>
      <c r="D181" t="s">
        <v>566</v>
      </c>
      <c r="E181" t="s">
        <v>10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1</v>
      </c>
      <c r="L181" s="4">
        <v>0</v>
      </c>
      <c r="M181" s="4">
        <v>0</v>
      </c>
      <c r="N181" s="24">
        <v>3832.3425580675603</v>
      </c>
      <c r="O181" s="5">
        <v>8.2512315291630749</v>
      </c>
      <c r="P181" s="5">
        <v>17.624226003398107</v>
      </c>
      <c r="Q181" s="5">
        <v>0</v>
      </c>
      <c r="R181" s="5">
        <v>11.027115450801489</v>
      </c>
      <c r="S181" s="5">
        <v>36.1616552397034</v>
      </c>
      <c r="T181" s="5">
        <v>94.273122904332183</v>
      </c>
      <c r="U181" s="5">
        <v>90.742679541343733</v>
      </c>
      <c r="V181" s="5">
        <v>42.750045935932761</v>
      </c>
      <c r="W181" s="5">
        <v>20</v>
      </c>
      <c r="X181" s="5">
        <v>36.147757255936682</v>
      </c>
      <c r="Y181" s="5">
        <v>17.634173055859804</v>
      </c>
      <c r="Z181" s="5">
        <v>3.6755148247011418</v>
      </c>
      <c r="AA181" s="5">
        <v>6.4421669106881581</v>
      </c>
      <c r="AB181" s="7">
        <v>17.502787596557926</v>
      </c>
      <c r="AC181" s="5">
        <v>-36.857493952865902</v>
      </c>
      <c r="AD181" s="5">
        <v>-3.24743919594354</v>
      </c>
      <c r="AE181" s="5">
        <v>-6.7106405427951197</v>
      </c>
      <c r="AF181" s="5">
        <v>-25.210429400037</v>
      </c>
      <c r="AG181" s="5">
        <v>71.331185511139196</v>
      </c>
      <c r="AH181" s="5">
        <v>-0.78457647066092295</v>
      </c>
      <c r="AI181" s="5">
        <v>-1.0478156478250999</v>
      </c>
      <c r="AJ181" s="5">
        <v>-5.1217039482440203</v>
      </c>
      <c r="AK181" s="5">
        <v>1.0536918937414399</v>
      </c>
      <c r="AL181" s="5">
        <v>-10.962640786021</v>
      </c>
      <c r="AM181" s="5">
        <v>-24.094464353065</v>
      </c>
      <c r="AN181" s="5">
        <v>-5.0735846833820597</v>
      </c>
      <c r="AO181" s="5">
        <v>-6.1476968914002796</v>
      </c>
      <c r="AP181" s="5">
        <f t="shared" si="25"/>
        <v>54.448360931368157</v>
      </c>
      <c r="AQ181" s="5">
        <f t="shared" si="26"/>
        <v>3.243630521211208</v>
      </c>
      <c r="AR181" s="5">
        <f t="shared" si="27"/>
        <v>17.725292174528462</v>
      </c>
      <c r="AS181" s="5">
        <f t="shared" si="28"/>
        <v>61.346076735793467</v>
      </c>
      <c r="AT181" s="5">
        <f t="shared" si="29"/>
        <v>14.237346170156133</v>
      </c>
      <c r="AU181" s="5">
        <f t="shared" si="30"/>
        <v>91.520213024957982</v>
      </c>
      <c r="AV181" s="5">
        <f t="shared" si="31"/>
        <v>43.794986647589688</v>
      </c>
      <c r="AW181" s="5">
        <f t="shared" si="32"/>
        <v>25.111379933985045</v>
      </c>
      <c r="AX181" s="5">
        <f t="shared" si="33"/>
        <v>35.090408493855143</v>
      </c>
      <c r="AY181" s="5">
        <f t="shared" si="34"/>
        <v>28.563424467360395</v>
      </c>
      <c r="AZ181" s="5">
        <f t="shared" si="37"/>
        <v>11.500776260347701</v>
      </c>
      <c r="BA181" s="5">
        <f t="shared" si="37"/>
        <v>11.500776260347701</v>
      </c>
      <c r="BB181" s="5">
        <f t="shared" si="36"/>
        <v>23.634390096345882</v>
      </c>
    </row>
    <row r="182" spans="1:54" x14ac:dyDescent="0.5">
      <c r="A182" t="s">
        <v>567</v>
      </c>
      <c r="B182" t="s">
        <v>568</v>
      </c>
      <c r="C182">
        <v>2017</v>
      </c>
      <c r="D182" t="s">
        <v>569</v>
      </c>
      <c r="E182" t="s">
        <v>7</v>
      </c>
      <c r="F182" s="4">
        <v>0</v>
      </c>
      <c r="G182" s="4">
        <v>0</v>
      </c>
      <c r="H182" s="4">
        <v>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24">
        <v>15657.224283548188</v>
      </c>
      <c r="O182" s="5">
        <v>9.6586877050187976</v>
      </c>
      <c r="P182" s="6">
        <v>53.854876743839064</v>
      </c>
      <c r="Q182" s="6">
        <v>0</v>
      </c>
      <c r="R182" s="6">
        <v>10.198071035597749</v>
      </c>
      <c r="S182" s="5">
        <v>35.903604469594086</v>
      </c>
      <c r="T182" s="6">
        <v>11.241638388692071</v>
      </c>
      <c r="U182" s="5">
        <v>84.014805258454416</v>
      </c>
      <c r="V182" s="5">
        <v>32.12120444180227</v>
      </c>
      <c r="W182" s="6">
        <v>15.625</v>
      </c>
      <c r="X182" s="6">
        <v>56.116094986807397</v>
      </c>
      <c r="Y182" s="6">
        <v>19.233296823658268</v>
      </c>
      <c r="Z182" s="5">
        <v>0</v>
      </c>
      <c r="AA182" s="5">
        <v>2.489019033674964</v>
      </c>
      <c r="AB182" s="7">
        <v>12.907950493641637</v>
      </c>
      <c r="AC182" s="5">
        <v>30.406873983338901</v>
      </c>
      <c r="AD182" s="5">
        <v>-0.50715776585539196</v>
      </c>
      <c r="AE182" s="5">
        <v>4.38674298539084</v>
      </c>
      <c r="AF182" s="5">
        <v>3.0290738662619701</v>
      </c>
      <c r="AG182" s="5">
        <v>-1.88255530086806</v>
      </c>
      <c r="AH182" s="5">
        <v>-0.95834699949287505</v>
      </c>
      <c r="AI182" s="5">
        <v>-8.4784909443767908</v>
      </c>
      <c r="AJ182" s="5">
        <v>0.419888339231548</v>
      </c>
      <c r="AK182" s="5">
        <v>27.359248877021699</v>
      </c>
      <c r="AL182" s="5">
        <v>12.583573637316199</v>
      </c>
      <c r="AM182" s="5">
        <v>-10.4952118984602</v>
      </c>
      <c r="AN182" s="5">
        <v>-0.134622188258818</v>
      </c>
      <c r="AO182" s="5">
        <v>1.20985237292401</v>
      </c>
      <c r="AP182" s="5">
        <f t="shared" si="25"/>
        <v>23.466323780076557</v>
      </c>
      <c r="AQ182" s="5">
        <f t="shared" si="26"/>
        <v>0.50861729819518509</v>
      </c>
      <c r="AR182" s="5">
        <f t="shared" si="27"/>
        <v>5.8200166618479869</v>
      </c>
      <c r="AS182" s="5">
        <f t="shared" si="28"/>
        <v>32.895177304268024</v>
      </c>
      <c r="AT182" s="5">
        <f t="shared" si="29"/>
        <v>7.6005696937625853</v>
      </c>
      <c r="AU182" s="5">
        <f t="shared" si="30"/>
        <v>84.976076870318664</v>
      </c>
      <c r="AV182" s="5">
        <f t="shared" si="31"/>
        <v>40.601427490934419</v>
      </c>
      <c r="AW182" s="5">
        <f t="shared" si="32"/>
        <v>15.217615827670659</v>
      </c>
      <c r="AX182" s="5">
        <f t="shared" si="33"/>
        <v>28.766245179375044</v>
      </c>
      <c r="AY182" s="5">
        <f t="shared" si="34"/>
        <v>6.6572537734295327</v>
      </c>
      <c r="AZ182" s="5">
        <f t="shared" si="37"/>
        <v>2.6289565520721654</v>
      </c>
      <c r="BA182" s="5">
        <f t="shared" si="37"/>
        <v>2.6289565520721654</v>
      </c>
      <c r="BB182" s="5">
        <f t="shared" si="36"/>
        <v>11.708407273196345</v>
      </c>
    </row>
    <row r="183" spans="1:54" x14ac:dyDescent="0.5">
      <c r="A183" t="s">
        <v>570</v>
      </c>
      <c r="B183" t="s">
        <v>571</v>
      </c>
      <c r="C183">
        <v>2017</v>
      </c>
      <c r="D183" t="s">
        <v>572</v>
      </c>
      <c r="E183" t="s">
        <v>7</v>
      </c>
      <c r="F183" s="4">
        <v>0</v>
      </c>
      <c r="G183" s="4">
        <v>0</v>
      </c>
      <c r="H183" s="4">
        <v>1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24">
        <v>8151.6341601464901</v>
      </c>
      <c r="O183" s="5">
        <v>9.0059736965827977</v>
      </c>
      <c r="P183" s="6">
        <v>53.854876743839064</v>
      </c>
      <c r="Q183" s="6">
        <v>0</v>
      </c>
      <c r="R183" s="6">
        <v>10.198071035597749</v>
      </c>
      <c r="S183" s="5">
        <v>44.535214875636413</v>
      </c>
      <c r="T183" s="5">
        <v>16.299559133603282</v>
      </c>
      <c r="U183" s="5">
        <v>69.349844224147276</v>
      </c>
      <c r="V183" s="5">
        <v>35.085042119863793</v>
      </c>
      <c r="W183" s="6">
        <v>15.625</v>
      </c>
      <c r="X183" s="5">
        <v>45.118733509234829</v>
      </c>
      <c r="Y183" s="5">
        <v>69.550930996714129</v>
      </c>
      <c r="Z183" s="5">
        <v>0.78120322376399232</v>
      </c>
      <c r="AA183" s="5">
        <v>5.4172767203513956</v>
      </c>
      <c r="AB183" s="7">
        <v>16.379799886042427</v>
      </c>
      <c r="AC183" s="5">
        <v>17.291224311249099</v>
      </c>
      <c r="AD183" s="5">
        <v>-1.4383642609811</v>
      </c>
      <c r="AE183" s="5">
        <v>0.15710902098469701</v>
      </c>
      <c r="AF183" s="5">
        <v>-1.2331843731607</v>
      </c>
      <c r="AG183" s="5">
        <v>-0.85278624721093599</v>
      </c>
      <c r="AH183" s="5">
        <v>-19.047178919825601</v>
      </c>
      <c r="AI183" s="5">
        <v>-6.9758706430407198</v>
      </c>
      <c r="AJ183" s="5">
        <v>-3.7160663772441</v>
      </c>
      <c r="AK183" s="5">
        <v>13.5174538477805</v>
      </c>
      <c r="AL183" s="5">
        <v>55.6577381940549</v>
      </c>
      <c r="AM183" s="5">
        <v>-16.190092758201999</v>
      </c>
      <c r="AN183" s="5">
        <v>-8.7925795559790701E-2</v>
      </c>
      <c r="AO183" s="5">
        <v>-6.5242266177694602E-2</v>
      </c>
      <c r="AP183" s="5">
        <f t="shared" si="25"/>
        <v>36.649172358707247</v>
      </c>
      <c r="AQ183" s="5">
        <f t="shared" si="26"/>
        <v>1.4455867322542479</v>
      </c>
      <c r="AR183" s="5">
        <f t="shared" si="27"/>
        <v>10.075112266856351</v>
      </c>
      <c r="AS183" s="5">
        <f t="shared" si="28"/>
        <v>45.85647228906624</v>
      </c>
      <c r="AT183" s="5">
        <f t="shared" si="29"/>
        <v>10.271664229552838</v>
      </c>
      <c r="AU183" s="5">
        <f t="shared" si="30"/>
        <v>88.416151871797709</v>
      </c>
      <c r="AV183" s="5">
        <f t="shared" si="31"/>
        <v>42.074992067345221</v>
      </c>
      <c r="AW183" s="5">
        <f t="shared" si="32"/>
        <v>19.373851877927748</v>
      </c>
      <c r="AX183" s="5">
        <f t="shared" si="33"/>
        <v>31.620488936589886</v>
      </c>
      <c r="AY183" s="5">
        <f t="shared" si="34"/>
        <v>13.951401757484984</v>
      </c>
      <c r="AZ183" s="5">
        <f t="shared" si="37"/>
        <v>5.5311539723907792</v>
      </c>
      <c r="BA183" s="5">
        <f t="shared" si="37"/>
        <v>5.5311539723907792</v>
      </c>
      <c r="BB183" s="5">
        <f t="shared" si="36"/>
        <v>16.478462073064204</v>
      </c>
    </row>
    <row r="184" spans="1:54" x14ac:dyDescent="0.5">
      <c r="A184" t="s">
        <v>573</v>
      </c>
      <c r="B184" t="s">
        <v>574</v>
      </c>
      <c r="C184">
        <v>2017</v>
      </c>
      <c r="D184" t="s">
        <v>575</v>
      </c>
      <c r="E184" t="s">
        <v>7</v>
      </c>
      <c r="F184" s="4">
        <v>0</v>
      </c>
      <c r="G184" s="4">
        <v>0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24">
        <v>9949.3279999999995</v>
      </c>
      <c r="O184" s="5">
        <v>8.9375</v>
      </c>
      <c r="P184" s="6">
        <v>53.854876743839064</v>
      </c>
      <c r="Q184" s="6">
        <v>0</v>
      </c>
      <c r="R184" s="6">
        <v>10.198071035597749</v>
      </c>
      <c r="S184" s="6">
        <v>52.670721123122711</v>
      </c>
      <c r="T184" s="6">
        <v>11.241638388692071</v>
      </c>
      <c r="U184" s="6">
        <v>88.315487459695362</v>
      </c>
      <c r="V184" s="6">
        <v>47.029190753632633</v>
      </c>
      <c r="W184" s="6">
        <v>15.625</v>
      </c>
      <c r="X184" s="6">
        <v>56.116094986807397</v>
      </c>
      <c r="Y184" s="6">
        <v>19.233296823658268</v>
      </c>
      <c r="Z184" s="6">
        <v>36.697075592141225</v>
      </c>
      <c r="AA184" s="6">
        <v>8.9349341142020364</v>
      </c>
      <c r="AB184" s="7">
        <v>20.942473315271442</v>
      </c>
      <c r="AC184" s="5">
        <v>15.7095268555623</v>
      </c>
      <c r="AD184" s="5">
        <v>-1.56726822887157</v>
      </c>
      <c r="AE184" s="5">
        <v>-0.41565682172327501</v>
      </c>
      <c r="AF184" s="5">
        <v>5.4440241401140099</v>
      </c>
      <c r="AG184" s="5">
        <v>-6.396469316038</v>
      </c>
      <c r="AH184" s="5">
        <v>-0.40273738681989402</v>
      </c>
      <c r="AI184" s="5">
        <v>4.8052881500417399</v>
      </c>
      <c r="AJ184" s="5">
        <v>-4.2055235684485597</v>
      </c>
      <c r="AK184" s="5">
        <v>24.203030950105401</v>
      </c>
      <c r="AL184" s="5">
        <v>4.2865529344587703</v>
      </c>
      <c r="AM184" s="5">
        <v>18.884575384274399</v>
      </c>
      <c r="AN184" s="5">
        <v>3.0067720883735398</v>
      </c>
      <c r="AO184" s="5">
        <v>3.9078872114014001</v>
      </c>
      <c r="AP184" s="5">
        <f t="shared" si="25"/>
        <v>38.197539645646643</v>
      </c>
      <c r="AQ184" s="5">
        <f t="shared" si="26"/>
        <v>1.5719741072158313</v>
      </c>
      <c r="AR184" s="5">
        <f t="shared" si="27"/>
        <v>10.636541073175092</v>
      </c>
      <c r="AS184" s="5">
        <f t="shared" si="28"/>
        <v>47.277815970368884</v>
      </c>
      <c r="AT184" s="5">
        <f t="shared" si="29"/>
        <v>10.590470659216141</v>
      </c>
      <c r="AU184" s="5">
        <f t="shared" si="30"/>
        <v>88.734242600051289</v>
      </c>
      <c r="AV184" s="5">
        <f t="shared" si="31"/>
        <v>42.230376677110335</v>
      </c>
      <c r="AW184" s="5">
        <f t="shared" si="32"/>
        <v>19.85302962431156</v>
      </c>
      <c r="AX184" s="5">
        <f t="shared" si="33"/>
        <v>31.92812731241407</v>
      </c>
      <c r="AY184" s="5">
        <f t="shared" si="34"/>
        <v>14.982358823197121</v>
      </c>
      <c r="AZ184" s="5">
        <f t="shared" si="37"/>
        <v>5.9384868638220372</v>
      </c>
      <c r="BA184" s="5">
        <f t="shared" si="37"/>
        <v>5.9384868638220372</v>
      </c>
      <c r="BB184" s="5">
        <f t="shared" si="36"/>
        <v>17.053230244220696</v>
      </c>
    </row>
    <row r="185" spans="1:54" x14ac:dyDescent="0.5">
      <c r="A185" t="s">
        <v>576</v>
      </c>
      <c r="B185" t="s">
        <v>577</v>
      </c>
      <c r="C185">
        <v>2017</v>
      </c>
      <c r="D185" t="s">
        <v>578</v>
      </c>
      <c r="E185" t="s">
        <v>7</v>
      </c>
      <c r="F185" s="4">
        <v>0</v>
      </c>
      <c r="G185" s="4">
        <v>0</v>
      </c>
      <c r="H185" s="4">
        <v>1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24">
        <v>6676.6153428161679</v>
      </c>
      <c r="O185" s="5">
        <v>8.8063664529152046</v>
      </c>
      <c r="P185" s="6">
        <v>53.854876743839064</v>
      </c>
      <c r="Q185" s="5">
        <v>0</v>
      </c>
      <c r="R185" s="6">
        <v>4.9417825075395143</v>
      </c>
      <c r="S185" s="5">
        <v>49.8828054184875</v>
      </c>
      <c r="T185" s="6">
        <v>11.241638388692071</v>
      </c>
      <c r="U185" s="5">
        <v>82.979939465330219</v>
      </c>
      <c r="V185" s="5">
        <v>33.464160142418898</v>
      </c>
      <c r="W185" s="6">
        <v>15.625</v>
      </c>
      <c r="X185" s="6">
        <v>56.116094986807397</v>
      </c>
      <c r="Y185" s="6">
        <v>19.233296823658268</v>
      </c>
      <c r="Z185" s="5">
        <v>1.0980270738691167</v>
      </c>
      <c r="AA185" s="5">
        <v>7.174231332357266</v>
      </c>
      <c r="AB185" s="7">
        <v>14.508777167614989</v>
      </c>
      <c r="AC185" s="5">
        <v>12.711199343475799</v>
      </c>
      <c r="AD185" s="5">
        <v>-1.82448745072775</v>
      </c>
      <c r="AE185" s="5">
        <v>-6.8080333487703397</v>
      </c>
      <c r="AF185" s="5">
        <v>-5.2217843178034698E-2</v>
      </c>
      <c r="AG185" s="5">
        <v>-7.3210690760006099</v>
      </c>
      <c r="AH185" s="5">
        <v>-6.3261863730421899</v>
      </c>
      <c r="AI185" s="5">
        <v>-9.0600907205545305</v>
      </c>
      <c r="AJ185" s="5">
        <v>-5.1374947768118302</v>
      </c>
      <c r="AK185" s="5">
        <v>23.614982097623798</v>
      </c>
      <c r="AL185" s="5">
        <v>2.1754984605804402</v>
      </c>
      <c r="AM185" s="5">
        <v>-18.3659643753107</v>
      </c>
      <c r="AN185" s="5">
        <v>0.40977726064950998</v>
      </c>
      <c r="AO185" s="5">
        <v>-3.6527929028845598</v>
      </c>
      <c r="AP185" s="5">
        <f t="shared" si="25"/>
        <v>41.223713829818173</v>
      </c>
      <c r="AQ185" s="5">
        <f t="shared" si="26"/>
        <v>1.8320050351708255</v>
      </c>
      <c r="AR185" s="5">
        <f t="shared" si="27"/>
        <v>11.780955709507019</v>
      </c>
      <c r="AS185" s="5">
        <f t="shared" si="28"/>
        <v>50.007766756313721</v>
      </c>
      <c r="AT185" s="5">
        <f t="shared" si="29"/>
        <v>11.222947136771744</v>
      </c>
      <c r="AU185" s="5">
        <f t="shared" si="30"/>
        <v>89.322131371105556</v>
      </c>
      <c r="AV185" s="5">
        <f t="shared" si="31"/>
        <v>42.528343044642732</v>
      </c>
      <c r="AW185" s="5">
        <f t="shared" si="32"/>
        <v>20.793834793914023</v>
      </c>
      <c r="AX185" s="5">
        <f t="shared" si="33"/>
        <v>32.521429405945518</v>
      </c>
      <c r="AY185" s="5">
        <f t="shared" si="34"/>
        <v>17.116835177255236</v>
      </c>
      <c r="AZ185" s="5">
        <f t="shared" si="37"/>
        <v>6.7848801696777459</v>
      </c>
      <c r="BA185" s="5">
        <f t="shared" si="37"/>
        <v>6.7848801696777459</v>
      </c>
      <c r="BB185" s="5">
        <f t="shared" si="36"/>
        <v>18.19503174277876</v>
      </c>
    </row>
    <row r="186" spans="1:54" x14ac:dyDescent="0.5">
      <c r="A186" t="s">
        <v>579</v>
      </c>
      <c r="B186" t="s">
        <v>580</v>
      </c>
      <c r="C186">
        <v>2017</v>
      </c>
      <c r="D186" t="s">
        <v>581</v>
      </c>
      <c r="E186" t="s">
        <v>11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24">
        <v>1923.9953219926099</v>
      </c>
      <c r="O186" s="5">
        <v>7.5621591998259232</v>
      </c>
      <c r="P186" s="5">
        <v>86.276568513419747</v>
      </c>
      <c r="Q186" s="5">
        <v>15.130510694020074</v>
      </c>
      <c r="R186" s="5">
        <v>58.533074691418626</v>
      </c>
      <c r="S186" s="5">
        <v>82.853584694153213</v>
      </c>
      <c r="T186" s="5">
        <v>71.806161626532742</v>
      </c>
      <c r="U186" s="5">
        <v>99.450266886428125</v>
      </c>
      <c r="V186" s="5">
        <v>54.595955969150914</v>
      </c>
      <c r="W186" s="5">
        <v>60</v>
      </c>
      <c r="X186" s="5">
        <v>26.121372031662265</v>
      </c>
      <c r="Y186" s="5">
        <v>44.359255202628702</v>
      </c>
      <c r="Z186" s="5">
        <v>41.762950899553495</v>
      </c>
      <c r="AA186" s="5">
        <v>65.153733528550504</v>
      </c>
      <c r="AB186" s="7">
        <v>52.939858054036335</v>
      </c>
      <c r="AC186" s="5">
        <v>16.4537870021807</v>
      </c>
      <c r="AD186" s="5">
        <v>9.1804210630506304</v>
      </c>
      <c r="AE186" s="5">
        <v>30.703402124232699</v>
      </c>
      <c r="AF186" s="5">
        <v>9.0652427623883796</v>
      </c>
      <c r="AG186" s="5">
        <v>42.6133305132063</v>
      </c>
      <c r="AH186" s="5">
        <v>5.7705983918347403</v>
      </c>
      <c r="AI186" s="5">
        <v>9.2177900793420005</v>
      </c>
      <c r="AJ186" s="5">
        <v>28.7898303724794</v>
      </c>
      <c r="AK186" s="5">
        <v>-12.2849991412698</v>
      </c>
      <c r="AL186" s="5">
        <v>-2.9325559978881</v>
      </c>
      <c r="AM186" s="5">
        <v>1.4074853953222499</v>
      </c>
      <c r="AN186" s="5">
        <v>44.5675476574011</v>
      </c>
      <c r="AO186" s="5">
        <v>21.207150332097001</v>
      </c>
      <c r="AP186" s="5">
        <f t="shared" si="25"/>
        <v>69.782894890117063</v>
      </c>
      <c r="AQ186" s="5">
        <f t="shared" si="26"/>
        <v>5.9389976954730255</v>
      </c>
      <c r="AR186" s="5">
        <f t="shared" si="27"/>
        <v>27.790347526799632</v>
      </c>
      <c r="AS186" s="5">
        <f t="shared" si="28"/>
        <v>73.750080155615038</v>
      </c>
      <c r="AT186" s="5">
        <f t="shared" si="29"/>
        <v>18.798357979347873</v>
      </c>
      <c r="AU186" s="5">
        <f t="shared" si="30"/>
        <v>93.673550131686838</v>
      </c>
      <c r="AV186" s="5">
        <f t="shared" si="31"/>
        <v>45.37722769011981</v>
      </c>
      <c r="AW186" s="5">
        <f t="shared" si="32"/>
        <v>31.189801594896515</v>
      </c>
      <c r="AX186" s="5">
        <f t="shared" si="33"/>
        <v>38.394365307340763</v>
      </c>
      <c r="AY186" s="5">
        <f t="shared" si="34"/>
        <v>47.230439196947074</v>
      </c>
      <c r="AZ186" s="5">
        <f t="shared" si="37"/>
        <v>20.547731215930678</v>
      </c>
      <c r="BA186" s="5">
        <f t="shared" si="37"/>
        <v>20.547731215930678</v>
      </c>
      <c r="BB186" s="5">
        <f t="shared" si="36"/>
        <v>31.705290417337984</v>
      </c>
    </row>
    <row r="187" spans="1:54" x14ac:dyDescent="0.5">
      <c r="A187" t="s">
        <v>582</v>
      </c>
      <c r="B187" t="s">
        <v>583</v>
      </c>
      <c r="C187">
        <v>2017</v>
      </c>
      <c r="D187" t="s">
        <v>584</v>
      </c>
      <c r="E187" t="s">
        <v>7</v>
      </c>
      <c r="F187" s="4">
        <v>0</v>
      </c>
      <c r="G187" s="4">
        <v>0</v>
      </c>
      <c r="H187" s="4">
        <v>1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24">
        <v>8108.2366445319822</v>
      </c>
      <c r="O187" s="5">
        <v>9.0006356936940701</v>
      </c>
      <c r="P187" s="6">
        <v>53.854876743839064</v>
      </c>
      <c r="Q187" s="5">
        <v>1.4701003928415588</v>
      </c>
      <c r="R187" s="6">
        <v>9.8858601985103007</v>
      </c>
      <c r="S187" s="5">
        <v>54.378475486084433</v>
      </c>
      <c r="T187" s="5">
        <v>22.026430977760608</v>
      </c>
      <c r="U187" s="5">
        <v>97.543916305202416</v>
      </c>
      <c r="V187" s="5">
        <v>69.844318478140494</v>
      </c>
      <c r="W187" s="5">
        <v>25</v>
      </c>
      <c r="X187" s="5">
        <v>84.69656992084434</v>
      </c>
      <c r="Y187" s="5">
        <v>46.878422782037241</v>
      </c>
      <c r="Z187" s="5">
        <v>74.145111557538002</v>
      </c>
      <c r="AA187" s="5">
        <v>7.6134699853587051</v>
      </c>
      <c r="AB187" s="7">
        <v>30.36564438704335</v>
      </c>
      <c r="AC187" s="5">
        <v>17.066838122678799</v>
      </c>
      <c r="AD187" s="5">
        <v>1.36148643999787E-2</v>
      </c>
      <c r="AE187" s="5">
        <v>-0.233170934276835</v>
      </c>
      <c r="AF187" s="5">
        <v>8.3995966768019308</v>
      </c>
      <c r="AG187" s="5">
        <v>4.8087210987404898</v>
      </c>
      <c r="AH187" s="5">
        <v>9.0958170054201695</v>
      </c>
      <c r="AI187" s="5">
        <v>27.751446881635299</v>
      </c>
      <c r="AJ187" s="5">
        <v>5.5845410309302803</v>
      </c>
      <c r="AK187" s="5">
        <v>53.052632503016497</v>
      </c>
      <c r="AL187" s="5">
        <v>32.841156510336397</v>
      </c>
      <c r="AM187" s="5">
        <v>57.060992844738301</v>
      </c>
      <c r="AN187" s="5">
        <v>2.0441978344304998</v>
      </c>
      <c r="AO187" s="5">
        <v>13.8418537527296</v>
      </c>
      <c r="AP187" s="5">
        <f t="shared" si="25"/>
        <v>36.768998981774857</v>
      </c>
      <c r="AQ187" s="5">
        <f t="shared" si="26"/>
        <v>1.4552179201830007</v>
      </c>
      <c r="AR187" s="5">
        <f t="shared" si="27"/>
        <v>10.11801172880136</v>
      </c>
      <c r="AS187" s="5">
        <f t="shared" si="28"/>
        <v>45.967097002170313</v>
      </c>
      <c r="AT187" s="5">
        <f t="shared" si="29"/>
        <v>10.296239263716044</v>
      </c>
      <c r="AU187" s="5">
        <f t="shared" si="30"/>
        <v>88.441227583125993</v>
      </c>
      <c r="AV187" s="5">
        <f t="shared" si="31"/>
        <v>42.087100260015561</v>
      </c>
      <c r="AW187" s="5">
        <f t="shared" si="32"/>
        <v>19.410909494492671</v>
      </c>
      <c r="AX187" s="5">
        <f t="shared" si="33"/>
        <v>31.64441747349521</v>
      </c>
      <c r="AY187" s="5">
        <f t="shared" si="34"/>
        <v>14.029755395823408</v>
      </c>
      <c r="AZ187" s="5">
        <f t="shared" si="37"/>
        <v>5.5620914488618487</v>
      </c>
      <c r="BA187" s="5">
        <f t="shared" si="37"/>
        <v>5.5620914488618487</v>
      </c>
      <c r="BB187" s="5">
        <f t="shared" si="36"/>
        <v>16.522744146106476</v>
      </c>
    </row>
    <row r="188" spans="1:54" x14ac:dyDescent="0.5">
      <c r="A188" t="s">
        <v>585</v>
      </c>
      <c r="B188" t="s">
        <v>586</v>
      </c>
      <c r="C188">
        <v>2017</v>
      </c>
      <c r="D188" t="s">
        <v>587</v>
      </c>
      <c r="E188" t="s">
        <v>11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0</v>
      </c>
      <c r="N188" s="24">
        <v>3906.2618779126383</v>
      </c>
      <c r="O188" s="5">
        <v>8.2703361542257241</v>
      </c>
      <c r="P188" s="5">
        <v>72.733027415778324</v>
      </c>
      <c r="Q188" s="5">
        <v>0</v>
      </c>
      <c r="R188" s="5">
        <v>19.27564230543598</v>
      </c>
      <c r="S188" s="5">
        <v>84.74201442145251</v>
      </c>
      <c r="T188" s="5">
        <v>8.8105723911042428</v>
      </c>
      <c r="U188" s="5">
        <v>78.511279138099596</v>
      </c>
      <c r="V188" s="5">
        <v>47.414637181262371</v>
      </c>
      <c r="W188" s="5">
        <v>95</v>
      </c>
      <c r="X188" s="5">
        <v>68.601583113456471</v>
      </c>
      <c r="Y188" s="5">
        <v>70.536692223439218</v>
      </c>
      <c r="Z188" s="5">
        <v>34.313647311886953</v>
      </c>
      <c r="AA188" s="5">
        <v>37.920937042459748</v>
      </c>
      <c r="AB188" s="7">
        <v>33.82354132471395</v>
      </c>
      <c r="AC188" s="5">
        <v>18.728012973516599</v>
      </c>
      <c r="AD188" s="5">
        <v>-3.1864533116971701</v>
      </c>
      <c r="AE188" s="5">
        <v>1.78646510526168</v>
      </c>
      <c r="AF188" s="5">
        <v>23.763894875878499</v>
      </c>
      <c r="AG188" s="5">
        <v>-13.961435098232799</v>
      </c>
      <c r="AH188" s="5">
        <v>-12.943104743030799</v>
      </c>
      <c r="AI188" s="5">
        <v>3.6579551541034201</v>
      </c>
      <c r="AJ188" s="5">
        <v>70.043167784949006</v>
      </c>
      <c r="AK188" s="5">
        <v>33.5977828735505</v>
      </c>
      <c r="AL188" s="5">
        <v>42.426202796583098</v>
      </c>
      <c r="AM188" s="5">
        <v>6.8648035537927798</v>
      </c>
      <c r="AN188" s="5">
        <v>26.612509772822801</v>
      </c>
      <c r="AO188" s="5">
        <v>10.3853445059815</v>
      </c>
      <c r="AP188" s="5">
        <f t="shared" si="25"/>
        <v>53.994110139083915</v>
      </c>
      <c r="AQ188" s="5">
        <f t="shared" si="26"/>
        <v>3.1854068582593511</v>
      </c>
      <c r="AR188" s="5">
        <f t="shared" si="27"/>
        <v>17.489344683234798</v>
      </c>
      <c r="AS188" s="5">
        <f t="shared" si="28"/>
        <v>60.969348814979561</v>
      </c>
      <c r="AT188" s="5">
        <f t="shared" si="29"/>
        <v>14.124158494921371</v>
      </c>
      <c r="AU188" s="5">
        <f t="shared" si="30"/>
        <v>91.451920745618253</v>
      </c>
      <c r="AV188" s="5">
        <f t="shared" si="31"/>
        <v>43.751265289575116</v>
      </c>
      <c r="AW188" s="5">
        <f t="shared" si="32"/>
        <v>24.953915250737538</v>
      </c>
      <c r="AX188" s="5">
        <f t="shared" si="33"/>
        <v>35.000533999153873</v>
      </c>
      <c r="AY188" s="5">
        <f t="shared" si="34"/>
        <v>28.106187692481182</v>
      </c>
      <c r="AZ188" s="5">
        <f t="shared" si="37"/>
        <v>11.304019136115031</v>
      </c>
      <c r="BA188" s="5">
        <f t="shared" si="37"/>
        <v>11.304019136115031</v>
      </c>
      <c r="BB188" s="5">
        <f t="shared" si="36"/>
        <v>23.430934014516161</v>
      </c>
    </row>
    <row r="189" spans="1:54" x14ac:dyDescent="0.5">
      <c r="A189" t="s">
        <v>588</v>
      </c>
      <c r="B189" t="s">
        <v>589</v>
      </c>
      <c r="C189">
        <v>2017</v>
      </c>
      <c r="D189" t="s">
        <v>590</v>
      </c>
      <c r="E189" t="s">
        <v>12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1</v>
      </c>
      <c r="N189" s="24">
        <v>56473.022779491046</v>
      </c>
      <c r="O189" s="5">
        <v>10.941518330178674</v>
      </c>
      <c r="P189" s="5">
        <v>0.28518698885477534</v>
      </c>
      <c r="Q189" s="6">
        <v>6.4600611086859772E-2</v>
      </c>
      <c r="R189" s="5">
        <v>3.2771924876998924</v>
      </c>
      <c r="S189" s="5">
        <v>7.7877205127487832</v>
      </c>
      <c r="T189" s="6">
        <v>6.4610878885718428</v>
      </c>
      <c r="U189" s="5">
        <v>81.545661245368478</v>
      </c>
      <c r="V189" s="5">
        <v>38.720255656431362</v>
      </c>
      <c r="W189" s="5">
        <v>0</v>
      </c>
      <c r="X189" s="5">
        <v>4.4854881266490745</v>
      </c>
      <c r="Y189" s="5">
        <v>0.547645125958379</v>
      </c>
      <c r="Z189" s="5">
        <v>8.457061518970189</v>
      </c>
      <c r="AA189" s="5">
        <v>0</v>
      </c>
      <c r="AB189" s="7">
        <v>3.6454552609044235</v>
      </c>
      <c r="AC189" s="5">
        <v>-7.4425133523052498</v>
      </c>
      <c r="AD189" s="5">
        <v>0.48097366328473101</v>
      </c>
      <c r="AE189" s="5">
        <v>1.7655653932897999</v>
      </c>
      <c r="AF189" s="5">
        <v>-6.2912772931740202</v>
      </c>
      <c r="AG189" s="5">
        <v>-0.90476687751977702</v>
      </c>
      <c r="AH189" s="5">
        <v>5.7111449818741002</v>
      </c>
      <c r="AI189" s="5">
        <v>0.964061874704356</v>
      </c>
      <c r="AJ189" s="5">
        <v>-9.0699776276419506</v>
      </c>
      <c r="AK189" s="5">
        <v>-19.1216357153682</v>
      </c>
      <c r="AL189" s="5">
        <v>-0.31365931103015898</v>
      </c>
      <c r="AM189" s="5">
        <v>5.02225748346999</v>
      </c>
      <c r="AN189" s="5">
        <v>-0.106890367261055</v>
      </c>
      <c r="AO189" s="5">
        <v>-1.87291421986016</v>
      </c>
      <c r="AP189" s="5">
        <f t="shared" si="25"/>
        <v>7.7210548763272584</v>
      </c>
      <c r="AQ189" s="5">
        <f t="shared" si="26"/>
        <v>-0.42163763178922242</v>
      </c>
      <c r="AR189" s="5">
        <f t="shared" si="27"/>
        <v>1.5113958997191737</v>
      </c>
      <c r="AS189" s="5">
        <f t="shared" si="28"/>
        <v>14.065138111802346</v>
      </c>
      <c r="AT189" s="5">
        <f t="shared" si="29"/>
        <v>3.9592954148071033</v>
      </c>
      <c r="AU189" s="5">
        <f t="shared" si="30"/>
        <v>75.826101875007367</v>
      </c>
      <c r="AV189" s="5">
        <f t="shared" si="31"/>
        <v>37.752596489143208</v>
      </c>
      <c r="AW189" s="5">
        <f t="shared" si="32"/>
        <v>9.0640263480115966</v>
      </c>
      <c r="AX189" s="5">
        <f t="shared" si="33"/>
        <v>23.605812230129356</v>
      </c>
      <c r="AY189" s="5">
        <f t="shared" si="34"/>
        <v>0.86051338698764357</v>
      </c>
      <c r="AZ189" s="5">
        <f t="shared" si="37"/>
        <v>0.10531529505903059</v>
      </c>
      <c r="BA189" s="5">
        <f t="shared" si="37"/>
        <v>0.10531529505903059</v>
      </c>
      <c r="BB189" s="5">
        <f t="shared" si="36"/>
        <v>5.5175479666583822</v>
      </c>
    </row>
    <row r="190" spans="1:54" x14ac:dyDescent="0.5">
      <c r="A190" t="s">
        <v>591</v>
      </c>
      <c r="B190" t="s">
        <v>592</v>
      </c>
      <c r="C190">
        <v>2017</v>
      </c>
      <c r="D190" t="s">
        <v>593</v>
      </c>
      <c r="E190" t="s">
        <v>12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1</v>
      </c>
      <c r="N190" s="24">
        <v>76691.116843640484</v>
      </c>
      <c r="O190" s="5">
        <v>11.247541163746364</v>
      </c>
      <c r="P190" s="5">
        <v>2.0510899131302835</v>
      </c>
      <c r="Q190" s="6">
        <v>6.4600611086859772E-2</v>
      </c>
      <c r="R190" s="5">
        <v>3.2771924876998924</v>
      </c>
      <c r="S190" s="5">
        <v>16.142506304903527</v>
      </c>
      <c r="T190" s="6">
        <v>6.4610878885718428</v>
      </c>
      <c r="U190" s="5">
        <v>68.118289010135456</v>
      </c>
      <c r="V190" s="5">
        <v>36.181810421259605</v>
      </c>
      <c r="W190" s="5">
        <v>0</v>
      </c>
      <c r="X190" s="5">
        <v>18.469656992084431</v>
      </c>
      <c r="Y190" s="5">
        <v>0</v>
      </c>
      <c r="Z190" s="5">
        <v>0.23945090861910495</v>
      </c>
      <c r="AA190" s="5">
        <v>0</v>
      </c>
      <c r="AB190" s="7">
        <v>3.6793156699735707</v>
      </c>
      <c r="AC190" s="5">
        <v>-3.60166089885784</v>
      </c>
      <c r="AD190" s="5">
        <v>0.60120148104453996</v>
      </c>
      <c r="AE190" s="5">
        <v>2.3152076069182299</v>
      </c>
      <c r="AF190" s="5">
        <v>5.0545128526956402</v>
      </c>
      <c r="AG190" s="5">
        <v>0.124726047989346</v>
      </c>
      <c r="AH190" s="5">
        <v>-5.0105411261362196</v>
      </c>
      <c r="AI190" s="5">
        <v>-0.89841122153966102</v>
      </c>
      <c r="AJ190" s="5">
        <v>-7.9330039817107503</v>
      </c>
      <c r="AK190" s="5">
        <v>-3.9895681963001799</v>
      </c>
      <c r="AL190" s="5">
        <v>-0.312113163033087</v>
      </c>
      <c r="AM190" s="5">
        <v>-2.2537748487187801</v>
      </c>
      <c r="AN190" s="5">
        <v>0.172311459487001</v>
      </c>
      <c r="AO190" s="5">
        <v>-0.83874142683952801</v>
      </c>
      <c r="AP190" s="5">
        <f t="shared" si="25"/>
        <v>5.6662216369437486</v>
      </c>
      <c r="AQ190" s="5">
        <f t="shared" si="26"/>
        <v>-0.54035707782721887</v>
      </c>
      <c r="AR190" s="5">
        <f t="shared" si="27"/>
        <v>0.96864108410051308</v>
      </c>
      <c r="AS190" s="5">
        <f t="shared" si="28"/>
        <v>11.10701779047127</v>
      </c>
      <c r="AT190" s="5">
        <f t="shared" si="29"/>
        <v>3.3369182243402964</v>
      </c>
      <c r="AU190" s="5">
        <f t="shared" si="30"/>
        <v>73.152814456764943</v>
      </c>
      <c r="AV190" s="5">
        <f t="shared" si="31"/>
        <v>37.083754650878028</v>
      </c>
      <c r="AW190" s="5">
        <f t="shared" si="32"/>
        <v>7.9414741296307714</v>
      </c>
      <c r="AX190" s="5">
        <f t="shared" si="33"/>
        <v>22.468470108608599</v>
      </c>
      <c r="AY190" s="5">
        <f t="shared" si="34"/>
        <v>0.31581252330747023</v>
      </c>
      <c r="AZ190" s="5">
        <f t="shared" si="37"/>
        <v>-0.17040039671152285</v>
      </c>
      <c r="BA190" s="5">
        <f t="shared" si="37"/>
        <v>-0.17040039671152285</v>
      </c>
      <c r="BB190" s="5">
        <f t="shared" si="36"/>
        <v>4.5260523655175193</v>
      </c>
    </row>
    <row r="191" spans="1:54" x14ac:dyDescent="0.5">
      <c r="A191" t="s">
        <v>594</v>
      </c>
      <c r="B191" t="s">
        <v>595</v>
      </c>
      <c r="C191">
        <v>2017</v>
      </c>
      <c r="D191" t="s">
        <v>596</v>
      </c>
      <c r="E191" t="s">
        <v>8</v>
      </c>
      <c r="F191" s="4">
        <v>0</v>
      </c>
      <c r="G191" s="4">
        <v>0</v>
      </c>
      <c r="H191" s="4">
        <v>0</v>
      </c>
      <c r="I191" s="4">
        <v>1</v>
      </c>
      <c r="J191" s="4">
        <v>1</v>
      </c>
      <c r="K191" s="4">
        <v>0</v>
      </c>
      <c r="L191" s="4">
        <v>0</v>
      </c>
      <c r="M191" s="4">
        <v>0</v>
      </c>
      <c r="N191" s="24">
        <v>15547.34</v>
      </c>
      <c r="O191" s="5">
        <v>8.9975000000000005</v>
      </c>
      <c r="P191" s="5">
        <v>78.146315934052197</v>
      </c>
      <c r="Q191" s="5">
        <v>8.0995198603230136</v>
      </c>
      <c r="R191" s="5">
        <v>28.962623212365088</v>
      </c>
      <c r="S191" s="5">
        <v>51.156694538941139</v>
      </c>
      <c r="T191" s="5">
        <v>50.660791248849392</v>
      </c>
      <c r="U191" s="5">
        <v>89.65632990910386</v>
      </c>
      <c r="V191" s="5">
        <v>64.081716754677032</v>
      </c>
      <c r="W191" s="5">
        <v>95</v>
      </c>
      <c r="X191" s="5">
        <v>27.176781002638517</v>
      </c>
      <c r="Y191" s="5">
        <v>16.757940854326396</v>
      </c>
      <c r="Z191" s="5">
        <v>77.994267892227683</v>
      </c>
      <c r="AA191" s="5">
        <v>14.494875549048331</v>
      </c>
      <c r="AB191" s="7">
        <v>39.618574601755626</v>
      </c>
      <c r="AC191" s="5">
        <v>41.3668381226788</v>
      </c>
      <c r="AD191" s="5">
        <v>6.6436148643999804</v>
      </c>
      <c r="AE191" s="5">
        <v>18.836829065723201</v>
      </c>
      <c r="AF191" s="5">
        <v>5.1795966768019204</v>
      </c>
      <c r="AG191" s="5">
        <v>33.438721098740501</v>
      </c>
      <c r="AH191" s="5">
        <v>1.21581700542016</v>
      </c>
      <c r="AI191" s="5">
        <v>21.991446881635301</v>
      </c>
      <c r="AJ191" s="5">
        <v>75.584541030930296</v>
      </c>
      <c r="AK191" s="5">
        <v>-4.4673674969835302</v>
      </c>
      <c r="AL191" s="5">
        <v>2.7211565103363902</v>
      </c>
      <c r="AM191" s="5">
        <v>60.900992844738198</v>
      </c>
      <c r="AN191" s="5">
        <v>8.9241978344304993</v>
      </c>
      <c r="AO191" s="5">
        <v>23.091853752729602</v>
      </c>
      <c r="AP191" s="5">
        <f t="shared" si="25"/>
        <v>36.839460074350256</v>
      </c>
      <c r="AQ191" s="5">
        <f t="shared" si="26"/>
        <v>1.4608927857547602</v>
      </c>
      <c r="AR191" s="5">
        <f t="shared" si="27"/>
        <v>10.143279924513786</v>
      </c>
      <c r="AS191" s="5">
        <f t="shared" si="28"/>
        <v>46.032097045071872</v>
      </c>
      <c r="AT191" s="5">
        <f t="shared" si="29"/>
        <v>10.310697158889045</v>
      </c>
      <c r="AU191" s="5">
        <f t="shared" si="30"/>
        <v>88.455935718473739</v>
      </c>
      <c r="AV191" s="5">
        <f t="shared" si="31"/>
        <v>42.094213360717866</v>
      </c>
      <c r="AW191" s="5">
        <f t="shared" si="32"/>
        <v>19.432701641549347</v>
      </c>
      <c r="AX191" s="5">
        <f t="shared" si="33"/>
        <v>31.658478046709483</v>
      </c>
      <c r="AY191" s="5">
        <f t="shared" si="34"/>
        <v>14.075940326509272</v>
      </c>
      <c r="AZ191" s="5">
        <f t="shared" si="37"/>
        <v>5.5803285235627751</v>
      </c>
      <c r="BA191" s="5">
        <f t="shared" si="37"/>
        <v>5.5803285235627751</v>
      </c>
      <c r="BB191" s="5">
        <f t="shared" si="36"/>
        <v>16.548797989560125</v>
      </c>
    </row>
    <row r="192" spans="1:54" x14ac:dyDescent="0.5">
      <c r="A192" t="s">
        <v>597</v>
      </c>
      <c r="B192" t="s">
        <v>598</v>
      </c>
      <c r="C192">
        <v>2017</v>
      </c>
      <c r="D192" t="s">
        <v>599</v>
      </c>
      <c r="E192" t="s">
        <v>6</v>
      </c>
      <c r="F192" s="4">
        <v>0</v>
      </c>
      <c r="G192" s="4">
        <v>1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24">
        <v>968.38560256459175</v>
      </c>
      <c r="O192" s="5">
        <v>6.8756303577131863</v>
      </c>
      <c r="P192" s="5">
        <v>90.155225604056909</v>
      </c>
      <c r="Q192" s="5">
        <v>0</v>
      </c>
      <c r="R192" s="5">
        <v>0.85522488075477554</v>
      </c>
      <c r="S192" s="5">
        <v>72.903359230095319</v>
      </c>
      <c r="T192" s="5">
        <v>43.61233165548267</v>
      </c>
      <c r="U192" s="6">
        <v>77.429775800405238</v>
      </c>
      <c r="V192" s="5">
        <v>45.486888388039063</v>
      </c>
      <c r="W192" s="5">
        <v>65</v>
      </c>
      <c r="X192" s="5">
        <v>22.427440633245382</v>
      </c>
      <c r="Y192" s="5">
        <v>21.90580503833516</v>
      </c>
      <c r="Z192" s="5">
        <v>28.15731235556494</v>
      </c>
      <c r="AA192" s="5">
        <v>38.360175695461209</v>
      </c>
      <c r="AB192" s="7">
        <v>24.6897943983742</v>
      </c>
      <c r="AC192" s="5">
        <v>8.5962644022904193</v>
      </c>
      <c r="AD192" s="5">
        <v>-10.0975046528975</v>
      </c>
      <c r="AE192" s="5">
        <v>-39.536973454922197</v>
      </c>
      <c r="AF192" s="5">
        <v>-10.263789140612699</v>
      </c>
      <c r="AG192" s="5">
        <v>7.4193641950220703</v>
      </c>
      <c r="AH192" s="5">
        <v>-17.863655315197501</v>
      </c>
      <c r="AI192" s="5">
        <v>-1.46168325585964</v>
      </c>
      <c r="AJ192" s="5">
        <v>27.123036700511399</v>
      </c>
      <c r="AK192" s="5">
        <v>-19.336853525625202</v>
      </c>
      <c r="AL192" s="5">
        <v>-44.451985949059001</v>
      </c>
      <c r="AM192" s="5">
        <v>-25.863779310272601</v>
      </c>
      <c r="AN192" s="5">
        <v>4.9250751794706202</v>
      </c>
      <c r="AO192" s="5">
        <v>-16.180282419630299</v>
      </c>
      <c r="AP192" s="5">
        <f t="shared" si="25"/>
        <v>81.626286783622731</v>
      </c>
      <c r="AQ192" s="5">
        <f t="shared" si="26"/>
        <v>10.130054077683548</v>
      </c>
      <c r="AR192" s="5">
        <f t="shared" si="27"/>
        <v>40.483771905743417</v>
      </c>
      <c r="AS192" s="5">
        <f t="shared" si="28"/>
        <v>83.214242995169073</v>
      </c>
      <c r="AT192" s="5">
        <f t="shared" si="29"/>
        <v>24.29937558186527</v>
      </c>
      <c r="AU192" s="5">
        <f t="shared" si="30"/>
        <v>95.302651351074658</v>
      </c>
      <c r="AV192" s="5">
        <f t="shared" si="31"/>
        <v>46.961778617600736</v>
      </c>
      <c r="AW192" s="5">
        <f t="shared" si="32"/>
        <v>37.921368838834489</v>
      </c>
      <c r="AX192" s="5">
        <f t="shared" si="33"/>
        <v>41.788615582353657</v>
      </c>
      <c r="AY192" s="5">
        <f t="shared" si="34"/>
        <v>66.474984048342847</v>
      </c>
      <c r="AZ192" s="5">
        <f t="shared" si="37"/>
        <v>33.528790309398104</v>
      </c>
      <c r="BA192" s="5">
        <f t="shared" si="37"/>
        <v>33.528790309398104</v>
      </c>
      <c r="BB192" s="5">
        <f t="shared" si="36"/>
        <v>40.931523428453389</v>
      </c>
    </row>
    <row r="193" spans="1:54" x14ac:dyDescent="0.5">
      <c r="A193" t="s">
        <v>600</v>
      </c>
      <c r="B193" t="s">
        <v>601</v>
      </c>
      <c r="C193">
        <v>2017</v>
      </c>
      <c r="D193" t="s">
        <v>602</v>
      </c>
      <c r="E193" t="s">
        <v>11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1</v>
      </c>
      <c r="M193" s="4">
        <v>0</v>
      </c>
      <c r="N193" s="24">
        <v>867.05865065512205</v>
      </c>
      <c r="O193" s="5">
        <v>6.7651066223069742</v>
      </c>
      <c r="P193" s="5">
        <v>61.318583140779339</v>
      </c>
      <c r="Q193" s="5">
        <v>4.7594936708860729</v>
      </c>
      <c r="R193" s="5">
        <v>29.547653389085426</v>
      </c>
      <c r="S193" s="5">
        <v>79.52036005228608</v>
      </c>
      <c r="T193" s="5">
        <v>29.074888470523181</v>
      </c>
      <c r="U193" s="5">
        <v>94.594372116119686</v>
      </c>
      <c r="V193" s="5">
        <v>45.018166909037873</v>
      </c>
      <c r="W193" s="5">
        <v>35</v>
      </c>
      <c r="X193" s="5">
        <v>32.453825857519782</v>
      </c>
      <c r="Y193" s="5">
        <v>86.527929901423889</v>
      </c>
      <c r="Z193" s="5">
        <v>52.223472210554554</v>
      </c>
      <c r="AA193" s="5">
        <v>65.007320644216691</v>
      </c>
      <c r="AB193" s="7">
        <v>42.284936044364827</v>
      </c>
      <c r="AC193" s="5">
        <v>-21.7667497295358</v>
      </c>
      <c r="AD193" s="5">
        <v>-6.1844171169660003</v>
      </c>
      <c r="AE193" s="5">
        <v>-13.0497282176756</v>
      </c>
      <c r="AF193" s="5">
        <v>-4.8787120404255298</v>
      </c>
      <c r="AG193" s="5">
        <v>-8.3154619530000105</v>
      </c>
      <c r="AH193" s="5">
        <v>-0.924881034260011</v>
      </c>
      <c r="AI193" s="5">
        <v>-2.18611380731079</v>
      </c>
      <c r="AJ193" s="5">
        <v>-4.0048487702908</v>
      </c>
      <c r="AK193" s="5">
        <v>-9.8682114414877304</v>
      </c>
      <c r="AL193" s="5">
        <v>17.392637115152102</v>
      </c>
      <c r="AM193" s="5">
        <v>-4.0057555028714598</v>
      </c>
      <c r="AN193" s="5">
        <v>29.174212812587299</v>
      </c>
      <c r="AO193" s="5">
        <v>-0.14417611094591401</v>
      </c>
      <c r="AP193" s="5">
        <f t="shared" si="25"/>
        <v>83.152174119586547</v>
      </c>
      <c r="AQ193" s="5">
        <f t="shared" si="26"/>
        <v>10.98329358658898</v>
      </c>
      <c r="AR193" s="5">
        <f t="shared" si="27"/>
        <v>42.698325204819398</v>
      </c>
      <c r="AS193" s="5">
        <f t="shared" si="28"/>
        <v>84.451834365246981</v>
      </c>
      <c r="AT193" s="5">
        <f t="shared" si="29"/>
        <v>25.274121650288151</v>
      </c>
      <c r="AU193" s="5">
        <f t="shared" si="30"/>
        <v>95.524501354805366</v>
      </c>
      <c r="AV193" s="5">
        <f t="shared" si="31"/>
        <v>47.217425857718212</v>
      </c>
      <c r="AW193" s="5">
        <f t="shared" si="32"/>
        <v>39.055112662727922</v>
      </c>
      <c r="AX193" s="5">
        <f t="shared" si="33"/>
        <v>42.342675354125255</v>
      </c>
      <c r="AY193" s="5">
        <f t="shared" si="34"/>
        <v>69.258169943431739</v>
      </c>
      <c r="AZ193" s="5">
        <f t="shared" si="37"/>
        <v>35.944181693761458</v>
      </c>
      <c r="BA193" s="5">
        <f t="shared" si="37"/>
        <v>35.944181693761458</v>
      </c>
      <c r="BB193" s="5">
        <f t="shared" si="36"/>
        <v>42.493455885642987</v>
      </c>
    </row>
    <row r="194" spans="1:54" x14ac:dyDescent="0.5">
      <c r="A194" t="s">
        <v>603</v>
      </c>
      <c r="B194" t="s">
        <v>604</v>
      </c>
      <c r="C194">
        <v>2017</v>
      </c>
      <c r="D194" t="s">
        <v>605</v>
      </c>
      <c r="E194" t="s">
        <v>5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24">
        <v>5901.8841230530807</v>
      </c>
      <c r="O194" s="5">
        <v>8.6830269218050748</v>
      </c>
      <c r="P194" s="5">
        <v>22.262108938436128</v>
      </c>
      <c r="Q194" s="5">
        <v>0</v>
      </c>
      <c r="R194" s="5">
        <v>9.6727925002630144</v>
      </c>
      <c r="S194" s="5">
        <v>42.452332572680795</v>
      </c>
      <c r="T194" s="5">
        <v>29.515416669957567</v>
      </c>
      <c r="U194" s="5">
        <v>69.60646278897201</v>
      </c>
      <c r="V194" s="5">
        <v>37.343860144126708</v>
      </c>
      <c r="W194" s="5">
        <v>65</v>
      </c>
      <c r="X194" s="5">
        <v>32.453825857519782</v>
      </c>
      <c r="Y194" s="5">
        <v>1.2048192771084338</v>
      </c>
      <c r="Z194" s="5">
        <v>20.508153517239478</v>
      </c>
      <c r="AA194" s="5">
        <v>3.2210834553440719</v>
      </c>
      <c r="AB194" s="7">
        <v>15.454415852601095</v>
      </c>
      <c r="AC194" s="5">
        <v>-21.938991524044901</v>
      </c>
      <c r="AD194" s="5">
        <v>-2.1066645631210599</v>
      </c>
      <c r="AE194" s="5">
        <v>-3.30354444971776</v>
      </c>
      <c r="AF194" s="5">
        <v>-10.1859823709179</v>
      </c>
      <c r="AG194" s="5">
        <v>9.9998879082436307</v>
      </c>
      <c r="AH194" s="5">
        <v>-20.252862786978</v>
      </c>
      <c r="AI194" s="5">
        <v>-5.4759573136805999</v>
      </c>
      <c r="AJ194" s="5">
        <v>43.270666542953599</v>
      </c>
      <c r="AK194" s="5">
        <v>-0.64831070063356599</v>
      </c>
      <c r="AL194" s="5">
        <v>-18.178110384145899</v>
      </c>
      <c r="AM194" s="5">
        <v>-0.71214424195537496</v>
      </c>
      <c r="AN194" s="5">
        <v>-4.46906147432711</v>
      </c>
      <c r="AO194" s="5">
        <v>-3.89698411851592</v>
      </c>
      <c r="AP194" s="5">
        <f t="shared" si="25"/>
        <v>44.127319493921028</v>
      </c>
      <c r="AQ194" s="5">
        <f t="shared" si="26"/>
        <v>2.099772074004306</v>
      </c>
      <c r="AR194" s="5">
        <f t="shared" si="27"/>
        <v>12.943869700962203</v>
      </c>
      <c r="AS194" s="5">
        <f t="shared" si="28"/>
        <v>52.573045878709046</v>
      </c>
      <c r="AT194" s="5">
        <f t="shared" si="29"/>
        <v>11.844774981192618</v>
      </c>
      <c r="AU194" s="5">
        <f t="shared" si="30"/>
        <v>89.850224061184093</v>
      </c>
      <c r="AV194" s="5">
        <f t="shared" si="31"/>
        <v>42.809052320873896</v>
      </c>
      <c r="AW194" s="5">
        <f t="shared" si="32"/>
        <v>21.706457441317081</v>
      </c>
      <c r="AX194" s="5">
        <f t="shared" si="33"/>
        <v>33.084336723002409</v>
      </c>
      <c r="AY194" s="5">
        <f t="shared" si="34"/>
        <v>19.321879867773735</v>
      </c>
      <c r="AZ194" s="5">
        <f t="shared" si="37"/>
        <v>7.6663093356777505</v>
      </c>
      <c r="BA194" s="5">
        <f t="shared" si="37"/>
        <v>7.6663093356777505</v>
      </c>
      <c r="BB194" s="5">
        <f t="shared" si="36"/>
        <v>19.318664226260772</v>
      </c>
    </row>
    <row r="195" spans="1:54" x14ac:dyDescent="0.5">
      <c r="A195" t="s">
        <v>606</v>
      </c>
      <c r="B195" t="s">
        <v>607</v>
      </c>
      <c r="C195">
        <v>2017</v>
      </c>
      <c r="D195" t="s">
        <v>608</v>
      </c>
      <c r="E195" t="s">
        <v>5</v>
      </c>
      <c r="F195" s="4">
        <v>1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24">
        <v>939.80167900066294</v>
      </c>
      <c r="O195" s="5">
        <v>6.8456688732181545</v>
      </c>
      <c r="P195" s="6">
        <v>32.999040650438118</v>
      </c>
      <c r="Q195" s="5">
        <v>4.1676123963334675</v>
      </c>
      <c r="R195" s="6">
        <v>51.659197986036936</v>
      </c>
      <c r="S195" s="5">
        <v>76.34109456462258</v>
      </c>
      <c r="T195" s="5">
        <v>48.458148151073338</v>
      </c>
      <c r="U195" s="5">
        <v>96.95441395931131</v>
      </c>
      <c r="V195" s="5">
        <v>34.624285669946019</v>
      </c>
      <c r="W195" s="6">
        <v>34.473685000000003</v>
      </c>
      <c r="X195" s="5">
        <v>12.664907651715044</v>
      </c>
      <c r="Y195" s="5">
        <v>87.842278203723993</v>
      </c>
      <c r="Z195" s="5">
        <v>6.5502103181697215</v>
      </c>
      <c r="AA195" s="5">
        <v>41.142020497803799</v>
      </c>
      <c r="AB195" s="7">
        <v>32.039846627707753</v>
      </c>
      <c r="AC195" s="5">
        <v>-48.989380182032399</v>
      </c>
      <c r="AD195" s="5">
        <v>-6.1531164771182603</v>
      </c>
      <c r="AE195" s="5">
        <v>10.6654354151935</v>
      </c>
      <c r="AF195" s="5">
        <v>-7.16814534123169</v>
      </c>
      <c r="AG195" s="5">
        <v>11.9450189755759</v>
      </c>
      <c r="AH195" s="5">
        <v>1.59500156574731</v>
      </c>
      <c r="AI195" s="5">
        <v>-12.401061089248699</v>
      </c>
      <c r="AJ195" s="5">
        <v>-3.7134109634746801</v>
      </c>
      <c r="AK195" s="5">
        <v>-29.257042637083501</v>
      </c>
      <c r="AL195" s="5">
        <v>20.708608612858001</v>
      </c>
      <c r="AM195" s="5">
        <v>-48.076404629856199</v>
      </c>
      <c r="AN195" s="5">
        <v>7.0576674672138298</v>
      </c>
      <c r="AO195" s="5">
        <v>-9.2525384181987906</v>
      </c>
      <c r="AP195" s="5">
        <f t="shared" ref="AP195:AP218" si="38">101.001/(1+EXP(-(8.03494-0.949962*$O195)))-1</f>
        <v>82.050261164190175</v>
      </c>
      <c r="AQ195" s="5">
        <f t="shared" ref="AQ195:AQ218" si="39">101.001/(1+EXP(-(3.09979-0.754624*$O195)))-1</f>
        <v>10.355951213300552</v>
      </c>
      <c r="AR195" s="5">
        <f t="shared" ref="AR195:AR218" si="40">101.001/(1+EXP(-(5.23329-0.813635*$O195)))-1</f>
        <v>41.080962331177233</v>
      </c>
      <c r="AS195" s="5">
        <f t="shared" ref="AS195:AS218" si="41">101.001/(1+EXP(-(7.28455-0.82491*$O195)))-1</f>
        <v>83.557331716235751</v>
      </c>
      <c r="AT195" s="5">
        <f t="shared" ref="AT195:AT218" si="42">101.001/(1+EXP(-(2.062019-0.459309*$O195)))-1</f>
        <v>24.561220733284301</v>
      </c>
      <c r="AU195" s="5">
        <f t="shared" ref="AU195:AU218" si="43">101.001/(1+EXP(-(6.1725-0.458462*$O195)))-1</f>
        <v>95.36380478018846</v>
      </c>
      <c r="AV195" s="5">
        <f t="shared" ref="AV195:AV218" si="44">101.001/(1+EXP(-(0.530656-0.0918146*$O195)))-1</f>
        <v>47.031068779656032</v>
      </c>
      <c r="AW195" s="5">
        <f t="shared" ref="AW195:AW218" si="45">101.001/(1+EXP(-(2.46596-0.426555*$O195)))-1</f>
        <v>38.227551636780163</v>
      </c>
      <c r="AX195" s="5">
        <f t="shared" ref="AX195:AX218" si="46">101.001/(1+EXP(-(1.08748-0.202935*$O195)))-1</f>
        <v>41.93863192191457</v>
      </c>
      <c r="AY195" s="5">
        <f t="shared" ref="AY195:AY218" si="47">101.001/(1+EXP(-(8.60531-1.14984*$O195)))-1</f>
        <v>67.242080240194099</v>
      </c>
      <c r="AZ195" s="5">
        <f t="shared" ref="AZ195:BA218" si="48">101.001/(1+EXP(-(5.85388-0.946658*$O195)))-1</f>
        <v>34.176194160460732</v>
      </c>
      <c r="BA195" s="5">
        <f t="shared" si="48"/>
        <v>34.176194160460732</v>
      </c>
      <c r="BB195" s="5">
        <f t="shared" ref="BB195:BB218" si="49">101.001/(1+EXP(-(3.59959-0.573368*$O195)))-1</f>
        <v>41.353411849392337</v>
      </c>
    </row>
    <row r="196" spans="1:54" x14ac:dyDescent="0.5">
      <c r="A196" t="s">
        <v>609</v>
      </c>
      <c r="B196" t="s">
        <v>610</v>
      </c>
      <c r="C196">
        <v>2017</v>
      </c>
      <c r="D196" t="s">
        <v>611</v>
      </c>
      <c r="E196" t="s">
        <v>11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1</v>
      </c>
      <c r="M196" s="4">
        <v>0</v>
      </c>
      <c r="N196" s="24">
        <v>558.11872319493943</v>
      </c>
      <c r="O196" s="5">
        <v>6.3245717053322537</v>
      </c>
      <c r="P196" s="5">
        <v>83.239145836457823</v>
      </c>
      <c r="Q196" s="5">
        <v>22.004364906154521</v>
      </c>
      <c r="R196" s="5">
        <v>53.545004154391826</v>
      </c>
      <c r="S196" s="5">
        <v>86.493307765353393</v>
      </c>
      <c r="T196" s="5">
        <v>29.515416669957567</v>
      </c>
      <c r="U196" s="5">
        <v>89.231508124648855</v>
      </c>
      <c r="V196" s="5">
        <v>38.503285216672367</v>
      </c>
      <c r="W196" s="5">
        <v>60</v>
      </c>
      <c r="X196" s="5">
        <v>46.174142480211081</v>
      </c>
      <c r="Y196" s="5">
        <v>80.175246440306694</v>
      </c>
      <c r="Z196" s="5">
        <v>82.187488109826916</v>
      </c>
      <c r="AA196" s="5">
        <v>54.026354319180079</v>
      </c>
      <c r="AB196" s="7">
        <v>55.57669587646869</v>
      </c>
      <c r="AC196" s="5">
        <v>-5.0480797676323999</v>
      </c>
      <c r="AD196" s="5">
        <v>6.9912863721906398</v>
      </c>
      <c r="AE196" s="5">
        <v>1.7502861909990799</v>
      </c>
      <c r="AF196" s="5">
        <v>-2.2054144427520201</v>
      </c>
      <c r="AG196" s="5">
        <v>-12.890760369679599</v>
      </c>
      <c r="AH196" s="5">
        <v>-7.0906987471876297</v>
      </c>
      <c r="AI196" s="5">
        <v>-9.7480434152987598</v>
      </c>
      <c r="AJ196" s="5">
        <v>16.2781152095802</v>
      </c>
      <c r="AK196" s="5">
        <v>1.5793815076345701</v>
      </c>
      <c r="AL196" s="5">
        <v>1.1658764354736899</v>
      </c>
      <c r="AM196" s="5">
        <v>17.3055645481498</v>
      </c>
      <c r="AN196" s="5">
        <v>7.7821510284219597</v>
      </c>
      <c r="AO196" s="5">
        <v>6.6877078359211</v>
      </c>
      <c r="AP196" s="5">
        <f t="shared" si="38"/>
        <v>88.243084021613925</v>
      </c>
      <c r="AQ196" s="5">
        <f t="shared" si="39"/>
        <v>14.962208026486286</v>
      </c>
      <c r="AR196" s="5">
        <f t="shared" si="40"/>
        <v>51.705895035911837</v>
      </c>
      <c r="AS196" s="5">
        <f t="shared" si="41"/>
        <v>88.657455613400629</v>
      </c>
      <c r="AT196" s="5">
        <f t="shared" si="42"/>
        <v>29.393370305711731</v>
      </c>
      <c r="AU196" s="5">
        <f t="shared" si="43"/>
        <v>96.313269776925651</v>
      </c>
      <c r="AV196" s="5">
        <f t="shared" si="44"/>
        <v>48.237442417412908</v>
      </c>
      <c r="AW196" s="5">
        <f t="shared" si="45"/>
        <v>43.673118869114688</v>
      </c>
      <c r="AX196" s="5">
        <f t="shared" si="46"/>
        <v>44.567309979337409</v>
      </c>
      <c r="AY196" s="5">
        <f t="shared" si="47"/>
        <v>78.926846662774594</v>
      </c>
      <c r="AZ196" s="5">
        <f t="shared" si="48"/>
        <v>46.138953109397683</v>
      </c>
      <c r="BA196" s="5">
        <f t="shared" si="48"/>
        <v>46.138953109397683</v>
      </c>
      <c r="BB196" s="5">
        <f t="shared" si="49"/>
        <v>48.825928450051613</v>
      </c>
    </row>
    <row r="197" spans="1:54" x14ac:dyDescent="0.5">
      <c r="A197" t="s">
        <v>612</v>
      </c>
      <c r="B197" t="s">
        <v>613</v>
      </c>
      <c r="C197">
        <v>2017</v>
      </c>
      <c r="D197" t="s">
        <v>614</v>
      </c>
      <c r="E197" t="s">
        <v>5</v>
      </c>
      <c r="F197" s="4">
        <v>1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24">
        <v>3792.2901489115579</v>
      </c>
      <c r="O197" s="5">
        <v>8.2407253765108823</v>
      </c>
      <c r="P197" s="6">
        <v>32.999040650438118</v>
      </c>
      <c r="Q197" s="5">
        <v>0</v>
      </c>
      <c r="R197" s="6">
        <v>0.62132482380349074</v>
      </c>
      <c r="S197" s="5">
        <v>49.590347086038477</v>
      </c>
      <c r="T197" s="5">
        <v>22.907487376629387</v>
      </c>
      <c r="U197" s="5">
        <v>91.419360372877577</v>
      </c>
      <c r="V197" s="5">
        <v>34.940726441215155</v>
      </c>
      <c r="W197" s="6">
        <v>34.473685000000003</v>
      </c>
      <c r="X197" s="5">
        <v>31.662269129287601</v>
      </c>
      <c r="Y197" s="5">
        <v>9.857612267250822</v>
      </c>
      <c r="Z197" s="5">
        <v>1.1291111768437301</v>
      </c>
      <c r="AA197" s="5">
        <v>0.58565153733529485</v>
      </c>
      <c r="AB197" s="7">
        <v>11.053553453273198</v>
      </c>
      <c r="AC197" s="5">
        <v>-21.714919051914499</v>
      </c>
      <c r="AD197" s="5">
        <v>-3.2782497984733201</v>
      </c>
      <c r="AE197" s="5">
        <v>-17.245146167080701</v>
      </c>
      <c r="AF197" s="5">
        <v>-11.9770220264637</v>
      </c>
      <c r="AG197" s="5">
        <v>-0.11280826121234</v>
      </c>
      <c r="AH197" s="5">
        <v>-0.14010840787236101</v>
      </c>
      <c r="AI197" s="5">
        <v>-8.8807046129365492</v>
      </c>
      <c r="AJ197" s="5">
        <v>9.2656049241526706</v>
      </c>
      <c r="AK197" s="5">
        <v>-3.4833945033310498</v>
      </c>
      <c r="AL197" s="5">
        <v>-18.973784219064498</v>
      </c>
      <c r="AM197" s="5">
        <v>-26.8099554240606</v>
      </c>
      <c r="AN197" s="5">
        <v>-11.0277388280394</v>
      </c>
      <c r="AO197" s="5">
        <v>-12.704688152209201</v>
      </c>
      <c r="AP197" s="5">
        <f t="shared" si="38"/>
        <v>54.697826511840688</v>
      </c>
      <c r="AQ197" s="5">
        <f t="shared" si="39"/>
        <v>3.2759785460907835</v>
      </c>
      <c r="AR197" s="5">
        <f t="shared" si="40"/>
        <v>17.856034060833153</v>
      </c>
      <c r="AS197" s="5">
        <f t="shared" si="41"/>
        <v>61.552659755741765</v>
      </c>
      <c r="AT197" s="5">
        <f t="shared" si="42"/>
        <v>14.299887492985464</v>
      </c>
      <c r="AU197" s="5">
        <f t="shared" si="43"/>
        <v>91.55755728938432</v>
      </c>
      <c r="AV197" s="5">
        <f t="shared" si="44"/>
        <v>43.819033907938298</v>
      </c>
      <c r="AW197" s="5">
        <f t="shared" si="45"/>
        <v>25.198238773349615</v>
      </c>
      <c r="AX197" s="5">
        <f t="shared" si="46"/>
        <v>35.139875350696173</v>
      </c>
      <c r="AY197" s="5">
        <f t="shared" si="47"/>
        <v>28.816657599757136</v>
      </c>
      <c r="AZ197" s="5">
        <f t="shared" si="48"/>
        <v>11.610125818424876</v>
      </c>
      <c r="BA197" s="5">
        <f t="shared" si="48"/>
        <v>11.610125818424876</v>
      </c>
      <c r="BB197" s="5">
        <f t="shared" si="49"/>
        <v>23.746764137729841</v>
      </c>
    </row>
    <row r="198" spans="1:54" x14ac:dyDescent="0.5">
      <c r="A198" t="s">
        <v>615</v>
      </c>
      <c r="B198" t="s">
        <v>616</v>
      </c>
      <c r="C198">
        <v>2017</v>
      </c>
      <c r="D198" t="s">
        <v>617</v>
      </c>
      <c r="E198" t="s">
        <v>7</v>
      </c>
      <c r="F198" s="4">
        <v>0</v>
      </c>
      <c r="G198" s="4">
        <v>0</v>
      </c>
      <c r="H198" s="4">
        <v>1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24">
        <v>16259.041670791605</v>
      </c>
      <c r="O198" s="5">
        <v>9.6964044435292038</v>
      </c>
      <c r="P198" s="5">
        <v>24.516978029228184</v>
      </c>
      <c r="Q198" s="5">
        <v>0</v>
      </c>
      <c r="R198" s="5">
        <v>4.7641089537851116</v>
      </c>
      <c r="S198" s="5">
        <v>52.497457068016104</v>
      </c>
      <c r="T198" s="5">
        <v>22.907487376629387</v>
      </c>
      <c r="U198" s="5">
        <v>86.678255317281753</v>
      </c>
      <c r="V198" s="5">
        <v>43.922809218580973</v>
      </c>
      <c r="W198" s="5">
        <v>0</v>
      </c>
      <c r="X198" s="5">
        <v>39.050131926121367</v>
      </c>
      <c r="Y198" s="5">
        <v>14.348302300109527</v>
      </c>
      <c r="Z198" s="5">
        <v>54.177479738403157</v>
      </c>
      <c r="AA198" s="5">
        <v>7.174231332357266</v>
      </c>
      <c r="AB198" s="7">
        <v>14.585534412394001</v>
      </c>
      <c r="AC198" s="5">
        <v>1.7739797703473801</v>
      </c>
      <c r="AD198" s="5">
        <v>-0.46299316939322299</v>
      </c>
      <c r="AE198" s="5">
        <v>-0.84936318346059403</v>
      </c>
      <c r="AF198" s="5">
        <v>20.3678155682016</v>
      </c>
      <c r="AG198" s="5">
        <v>10.009155982696701</v>
      </c>
      <c r="AH198" s="5">
        <v>1.94781243715099</v>
      </c>
      <c r="AI198" s="5">
        <v>3.4113319873196999</v>
      </c>
      <c r="AJ198" s="5">
        <v>-14.9792641626817</v>
      </c>
      <c r="AK198" s="5">
        <v>10.4593607599771</v>
      </c>
      <c r="AL198" s="5">
        <v>8.0223587056974495</v>
      </c>
      <c r="AM198" s="5">
        <v>44.007905422768999</v>
      </c>
      <c r="AN198" s="5">
        <v>4.6754027876340896</v>
      </c>
      <c r="AO198" s="5">
        <v>3.1423227366707698</v>
      </c>
      <c r="AP198" s="5">
        <f t="shared" si="38"/>
        <v>22.80820675612496</v>
      </c>
      <c r="AQ198" s="5">
        <f t="shared" si="39"/>
        <v>0.46689922185669896</v>
      </c>
      <c r="AR198" s="5">
        <f t="shared" si="40"/>
        <v>5.6274295581762042</v>
      </c>
      <c r="AS198" s="5">
        <f t="shared" si="41"/>
        <v>32.198129685482449</v>
      </c>
      <c r="AT198" s="5">
        <f t="shared" si="42"/>
        <v>7.4652397567070619</v>
      </c>
      <c r="AU198" s="5">
        <f t="shared" si="43"/>
        <v>84.753573526902017</v>
      </c>
      <c r="AV198" s="5">
        <f t="shared" si="44"/>
        <v>40.516728383785164</v>
      </c>
      <c r="AW198" s="5">
        <f t="shared" si="45"/>
        <v>14.999791307741198</v>
      </c>
      <c r="AX198" s="5">
        <f t="shared" si="46"/>
        <v>28.605810806326215</v>
      </c>
      <c r="AY198" s="5">
        <f t="shared" si="47"/>
        <v>6.3559389254744305</v>
      </c>
      <c r="AZ198" s="5">
        <f t="shared" si="48"/>
        <v>2.5060895849438753</v>
      </c>
      <c r="BA198" s="5">
        <f t="shared" si="48"/>
        <v>2.5060895849438753</v>
      </c>
      <c r="BB198" s="5">
        <f t="shared" si="49"/>
        <v>11.470098270069007</v>
      </c>
    </row>
    <row r="199" spans="1:54" x14ac:dyDescent="0.5">
      <c r="A199" t="s">
        <v>618</v>
      </c>
      <c r="B199" t="s">
        <v>619</v>
      </c>
      <c r="C199">
        <v>2017</v>
      </c>
      <c r="D199" t="s">
        <v>620</v>
      </c>
      <c r="E199" t="s">
        <v>8</v>
      </c>
      <c r="F199" s="4">
        <v>0</v>
      </c>
      <c r="G199" s="4">
        <v>0</v>
      </c>
      <c r="H199" s="4">
        <v>0</v>
      </c>
      <c r="I199" s="4">
        <v>1</v>
      </c>
      <c r="J199" s="4">
        <v>1</v>
      </c>
      <c r="K199" s="4">
        <v>0</v>
      </c>
      <c r="L199" s="4">
        <v>0</v>
      </c>
      <c r="M199" s="4">
        <v>0</v>
      </c>
      <c r="N199" s="24">
        <v>4265.3719881130755</v>
      </c>
      <c r="O199" s="5">
        <v>8.3582846749062814</v>
      </c>
      <c r="P199" s="5">
        <v>73.890891885345752</v>
      </c>
      <c r="Q199" s="5">
        <v>1.4648625054561393</v>
      </c>
      <c r="R199" s="5">
        <v>30.503130564309828</v>
      </c>
      <c r="S199" s="5">
        <v>45.073397419521356</v>
      </c>
      <c r="T199" s="5">
        <v>12.334801137485506</v>
      </c>
      <c r="U199" s="5">
        <v>83.147847233034213</v>
      </c>
      <c r="V199" s="5">
        <v>42.728051147156791</v>
      </c>
      <c r="W199" s="5">
        <v>15</v>
      </c>
      <c r="X199" s="5">
        <v>27.176781002638517</v>
      </c>
      <c r="Y199" s="5">
        <v>9.9671412924424967</v>
      </c>
      <c r="Z199" s="5">
        <v>35.284864001469494</v>
      </c>
      <c r="AA199" s="5">
        <v>3.367496339677885</v>
      </c>
      <c r="AB199" s="7">
        <v>20.597650777929744</v>
      </c>
      <c r="AC199" s="5">
        <v>22.036548760341301</v>
      </c>
      <c r="AD199" s="5">
        <v>-1.46224081589834</v>
      </c>
      <c r="AE199" s="5">
        <v>14.087169698040499</v>
      </c>
      <c r="AF199" s="5">
        <v>-14.113985481212101</v>
      </c>
      <c r="AG199" s="5">
        <v>-9.6982892350745598</v>
      </c>
      <c r="AH199" s="5">
        <v>-7.97467245850416</v>
      </c>
      <c r="AI199" s="5">
        <v>-0.81619568877931004</v>
      </c>
      <c r="AJ199" s="5">
        <v>-9.2233754198515392</v>
      </c>
      <c r="AK199" s="5">
        <v>-7.4001720441726002</v>
      </c>
      <c r="AL199" s="5">
        <v>-16.0472118503919</v>
      </c>
      <c r="AM199" s="5">
        <v>9.2877867911345007</v>
      </c>
      <c r="AN199" s="5">
        <v>-7.0459402418527599</v>
      </c>
      <c r="AO199" s="5">
        <v>-1.8915647263023601</v>
      </c>
      <c r="AP199" s="5">
        <f t="shared" si="38"/>
        <v>51.894628816112856</v>
      </c>
      <c r="AQ199" s="5">
        <f t="shared" si="39"/>
        <v>2.9270965637406219</v>
      </c>
      <c r="AR199" s="5">
        <f t="shared" si="40"/>
        <v>16.432895548173228</v>
      </c>
      <c r="AS199" s="5">
        <f t="shared" si="41"/>
        <v>59.218277335081012</v>
      </c>
      <c r="AT199" s="5">
        <f t="shared" si="42"/>
        <v>13.612010850944939</v>
      </c>
      <c r="AU199" s="5">
        <f t="shared" si="43"/>
        <v>91.131059957614539</v>
      </c>
      <c r="AV199" s="5">
        <f t="shared" si="44"/>
        <v>43.550106749941186</v>
      </c>
      <c r="AW199" s="5">
        <f t="shared" si="45"/>
        <v>24.237074865512565</v>
      </c>
      <c r="AX199" s="5">
        <f t="shared" si="46"/>
        <v>34.588092483937352</v>
      </c>
      <c r="AY199" s="5">
        <f t="shared" si="47"/>
        <v>26.056648347074571</v>
      </c>
      <c r="AZ199" s="5">
        <f t="shared" si="48"/>
        <v>10.432362780482249</v>
      </c>
      <c r="BA199" s="5">
        <f t="shared" si="48"/>
        <v>10.432362780482249</v>
      </c>
      <c r="BB199" s="5">
        <f t="shared" si="49"/>
        <v>22.50915171328932</v>
      </c>
    </row>
    <row r="200" spans="1:54" x14ac:dyDescent="0.5">
      <c r="A200" t="s">
        <v>621</v>
      </c>
      <c r="B200" t="s">
        <v>622</v>
      </c>
      <c r="C200">
        <v>2017</v>
      </c>
      <c r="D200" t="s">
        <v>623</v>
      </c>
      <c r="E200" t="s">
        <v>12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1</v>
      </c>
      <c r="N200" s="24">
        <v>14116.980057583058</v>
      </c>
      <c r="O200" s="5">
        <v>9.5551336112305894</v>
      </c>
      <c r="P200" s="5">
        <v>44.112464397319641</v>
      </c>
      <c r="Q200" s="5">
        <v>1.1174159755565256</v>
      </c>
      <c r="R200" s="5">
        <v>8.0761794442493482</v>
      </c>
      <c r="S200" s="5">
        <v>43.421439427701202</v>
      </c>
      <c r="T200" s="5">
        <v>7.4889867424990406</v>
      </c>
      <c r="U200" s="5">
        <v>90.652426895131455</v>
      </c>
      <c r="V200" s="5">
        <v>47.344012972221137</v>
      </c>
      <c r="W200" s="5">
        <v>70</v>
      </c>
      <c r="X200" s="5">
        <v>41.42480211081795</v>
      </c>
      <c r="Y200" s="5">
        <v>2.6286966046002189</v>
      </c>
      <c r="Z200" s="5">
        <v>7.7510212015396434</v>
      </c>
      <c r="AA200" s="5">
        <v>0</v>
      </c>
      <c r="AB200" s="7">
        <v>14.082351019035819</v>
      </c>
      <c r="AC200" s="5">
        <v>18.863985089127301</v>
      </c>
      <c r="AD200" s="5">
        <v>0.49660602420766398</v>
      </c>
      <c r="AE200" s="5">
        <v>1.73123697844205</v>
      </c>
      <c r="AF200" s="5">
        <v>8.6675303279389393</v>
      </c>
      <c r="AG200" s="5">
        <v>-6.1998011851061303</v>
      </c>
      <c r="AH200" s="5">
        <v>5.1044339492632798</v>
      </c>
      <c r="AI200" s="5">
        <v>6.5166984411992503</v>
      </c>
      <c r="AJ200" s="5">
        <v>54.200973279538204</v>
      </c>
      <c r="AK200" s="5">
        <v>12.231490124356901</v>
      </c>
      <c r="AL200" s="5">
        <v>-4.8697744517299704</v>
      </c>
      <c r="AM200" s="5">
        <v>-3.5887962725631999</v>
      </c>
      <c r="AN200" s="5">
        <v>-2.9703686237939899</v>
      </c>
      <c r="AO200" s="5">
        <v>1.72945255360808</v>
      </c>
      <c r="AP200" s="5">
        <f t="shared" si="38"/>
        <v>25.336015213436845</v>
      </c>
      <c r="AQ200" s="5">
        <f t="shared" si="39"/>
        <v>0.62925791157511579</v>
      </c>
      <c r="AR200" s="5">
        <f t="shared" si="40"/>
        <v>6.3757594647510762</v>
      </c>
      <c r="AS200" s="5">
        <f t="shared" si="41"/>
        <v>34.845116542383742</v>
      </c>
      <c r="AT200" s="5">
        <f t="shared" si="42"/>
        <v>7.9822670957730502</v>
      </c>
      <c r="AU200" s="5">
        <f t="shared" si="43"/>
        <v>85.57321158136169</v>
      </c>
      <c r="AV200" s="5">
        <f t="shared" si="44"/>
        <v>40.834239614597941</v>
      </c>
      <c r="AW200" s="5">
        <f t="shared" si="45"/>
        <v>15.828000301161865</v>
      </c>
      <c r="AX200" s="5">
        <f t="shared" si="46"/>
        <v>29.209319030934733</v>
      </c>
      <c r="AY200" s="5">
        <f t="shared" si="47"/>
        <v>7.5436054880590238</v>
      </c>
      <c r="AZ200" s="5">
        <f t="shared" si="48"/>
        <v>2.9879673023084283</v>
      </c>
      <c r="BA200" s="5">
        <f t="shared" si="48"/>
        <v>2.9879673023084283</v>
      </c>
      <c r="BB200" s="5">
        <f t="shared" si="49"/>
        <v>12.382806851329244</v>
      </c>
    </row>
    <row r="201" spans="1:54" x14ac:dyDescent="0.5">
      <c r="A201" t="s">
        <v>624</v>
      </c>
      <c r="B201" t="s">
        <v>625</v>
      </c>
      <c r="C201">
        <v>2017</v>
      </c>
      <c r="D201" t="s">
        <v>626</v>
      </c>
      <c r="E201" t="s">
        <v>6</v>
      </c>
      <c r="F201" s="4">
        <v>0</v>
      </c>
      <c r="G201" s="4">
        <v>1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24">
        <v>6986.8559463882002</v>
      </c>
      <c r="O201" s="5">
        <v>8.8517859409630955</v>
      </c>
      <c r="P201" s="5">
        <v>100</v>
      </c>
      <c r="Q201" s="5">
        <v>0</v>
      </c>
      <c r="R201" s="5">
        <v>1.9088788017956375</v>
      </c>
      <c r="S201" s="5">
        <v>76.964083934000016</v>
      </c>
      <c r="T201" s="5">
        <v>31.718059767733632</v>
      </c>
      <c r="U201" s="6">
        <v>77.429775800405238</v>
      </c>
      <c r="V201" s="6">
        <v>41.007622847618862</v>
      </c>
      <c r="W201" s="5">
        <v>90</v>
      </c>
      <c r="X201" s="5">
        <v>40.369393139841684</v>
      </c>
      <c r="Y201" s="5">
        <v>77.437020810514795</v>
      </c>
      <c r="Z201" s="5">
        <v>75.839627213677815</v>
      </c>
      <c r="AA201" s="5">
        <v>57.979502196193266</v>
      </c>
      <c r="AB201" s="7">
        <v>33.934579131050477</v>
      </c>
      <c r="AC201" s="5">
        <v>59.791328145414901</v>
      </c>
      <c r="AD201" s="5">
        <v>-1.74278499116943</v>
      </c>
      <c r="AE201" s="5">
        <v>-9.4798980523819392</v>
      </c>
      <c r="AF201" s="5">
        <v>27.8609300717475</v>
      </c>
      <c r="AG201" s="5">
        <v>13.447081485654399</v>
      </c>
      <c r="AH201" s="5">
        <v>-11.699555662205499</v>
      </c>
      <c r="AI201" s="5">
        <v>-1.41915204630142</v>
      </c>
      <c r="AJ201" s="5">
        <v>69.522448372072603</v>
      </c>
      <c r="AK201" s="5">
        <v>8.0464850117688105</v>
      </c>
      <c r="AL201" s="5">
        <v>61.057407935739</v>
      </c>
      <c r="AM201" s="5">
        <v>56.893115793194802</v>
      </c>
      <c r="AN201" s="5">
        <v>51.486741232913502</v>
      </c>
      <c r="AO201" s="5">
        <v>16.120784082337099</v>
      </c>
      <c r="AP201" s="5">
        <f t="shared" si="38"/>
        <v>40.167410218962814</v>
      </c>
      <c r="AQ201" s="5">
        <f t="shared" si="39"/>
        <v>1.7391715507221588</v>
      </c>
      <c r="AR201" s="5">
        <f t="shared" si="40"/>
        <v>11.37406732430053</v>
      </c>
      <c r="AS201" s="5">
        <f t="shared" si="41"/>
        <v>49.06174399686126</v>
      </c>
      <c r="AT201" s="5">
        <f t="shared" si="42"/>
        <v>11.000581671978603</v>
      </c>
      <c r="AU201" s="5">
        <f t="shared" si="43"/>
        <v>89.121636279563305</v>
      </c>
      <c r="AV201" s="5">
        <f t="shared" si="44"/>
        <v>42.425082101648314</v>
      </c>
      <c r="AW201" s="5">
        <f t="shared" si="45"/>
        <v>20.464535091742686</v>
      </c>
      <c r="AX201" s="5">
        <f t="shared" si="46"/>
        <v>32.315322343042077</v>
      </c>
      <c r="AY201" s="5">
        <f t="shared" si="47"/>
        <v>16.353353105854449</v>
      </c>
      <c r="AZ201" s="5">
        <f t="shared" si="48"/>
        <v>6.4815186259054194</v>
      </c>
      <c r="BA201" s="5">
        <f t="shared" si="48"/>
        <v>6.4815186259054194</v>
      </c>
      <c r="BB201" s="5">
        <f t="shared" si="49"/>
        <v>17.793418500222181</v>
      </c>
    </row>
    <row r="202" spans="1:54" x14ac:dyDescent="0.5">
      <c r="A202" t="s">
        <v>627</v>
      </c>
      <c r="B202" t="s">
        <v>628</v>
      </c>
      <c r="C202">
        <v>2017</v>
      </c>
      <c r="D202" t="s">
        <v>629</v>
      </c>
      <c r="E202" t="s">
        <v>7</v>
      </c>
      <c r="F202" s="4">
        <v>0</v>
      </c>
      <c r="G202" s="4">
        <v>0</v>
      </c>
      <c r="H202" s="4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24">
        <v>9949.3279999999995</v>
      </c>
      <c r="O202" s="5">
        <v>8.9375</v>
      </c>
      <c r="P202" s="6">
        <v>53.854876743839064</v>
      </c>
      <c r="Q202" s="6">
        <v>0</v>
      </c>
      <c r="R202" s="6">
        <v>10.198071035597749</v>
      </c>
      <c r="S202" s="6">
        <v>52.670721123122711</v>
      </c>
      <c r="T202" s="6">
        <v>11.241638388692071</v>
      </c>
      <c r="U202" s="6">
        <v>88.315487459695362</v>
      </c>
      <c r="V202" s="6">
        <v>47.029190753632633</v>
      </c>
      <c r="W202" s="6">
        <v>15.625</v>
      </c>
      <c r="X202" s="6">
        <v>56.116094986807397</v>
      </c>
      <c r="Y202" s="6">
        <v>19.233296823658268</v>
      </c>
      <c r="Z202" s="6">
        <v>36.697075592141225</v>
      </c>
      <c r="AA202" s="5">
        <v>18.887262079062978</v>
      </c>
      <c r="AB202" s="7">
        <v>22.248935860049237</v>
      </c>
      <c r="AC202" s="5">
        <v>15.7095268555623</v>
      </c>
      <c r="AD202" s="5">
        <v>-1.56726822887157</v>
      </c>
      <c r="AE202" s="5">
        <v>-0.41565682172327501</v>
      </c>
      <c r="AF202" s="5">
        <v>5.4440241401140099</v>
      </c>
      <c r="AG202" s="5">
        <v>-6.396469316038</v>
      </c>
      <c r="AH202" s="5">
        <v>-0.40273738681989402</v>
      </c>
      <c r="AI202" s="5">
        <v>4.8052881500417399</v>
      </c>
      <c r="AJ202" s="5">
        <v>-4.2055235684485597</v>
      </c>
      <c r="AK202" s="5">
        <v>24.203030950105401</v>
      </c>
      <c r="AL202" s="5">
        <v>4.2865529344587703</v>
      </c>
      <c r="AM202" s="5">
        <v>18.884575384274399</v>
      </c>
      <c r="AN202" s="5">
        <v>12.966772088373499</v>
      </c>
      <c r="AO202" s="5">
        <v>5.2178872114013997</v>
      </c>
      <c r="AP202" s="5">
        <f t="shared" si="38"/>
        <v>38.197539645646643</v>
      </c>
      <c r="AQ202" s="5">
        <f t="shared" si="39"/>
        <v>1.5719741072158313</v>
      </c>
      <c r="AR202" s="5">
        <f t="shared" si="40"/>
        <v>10.636541073175092</v>
      </c>
      <c r="AS202" s="5">
        <f t="shared" si="41"/>
        <v>47.277815970368884</v>
      </c>
      <c r="AT202" s="5">
        <f t="shared" si="42"/>
        <v>10.590470659216141</v>
      </c>
      <c r="AU202" s="5">
        <f t="shared" si="43"/>
        <v>88.734242600051289</v>
      </c>
      <c r="AV202" s="5">
        <f t="shared" si="44"/>
        <v>42.230376677110335</v>
      </c>
      <c r="AW202" s="5">
        <f t="shared" si="45"/>
        <v>19.85302962431156</v>
      </c>
      <c r="AX202" s="5">
        <f t="shared" si="46"/>
        <v>31.92812731241407</v>
      </c>
      <c r="AY202" s="5">
        <f t="shared" si="47"/>
        <v>14.982358823197121</v>
      </c>
      <c r="AZ202" s="5">
        <f t="shared" si="48"/>
        <v>5.9384868638220372</v>
      </c>
      <c r="BA202" s="5">
        <f t="shared" si="48"/>
        <v>5.9384868638220372</v>
      </c>
      <c r="BB202" s="5">
        <f t="shared" si="49"/>
        <v>17.053230244220696</v>
      </c>
    </row>
    <row r="203" spans="1:54" x14ac:dyDescent="0.5">
      <c r="A203" t="s">
        <v>630</v>
      </c>
      <c r="B203" t="s">
        <v>631</v>
      </c>
      <c r="C203">
        <v>2017</v>
      </c>
      <c r="D203" t="s">
        <v>632</v>
      </c>
      <c r="E203" t="s">
        <v>5</v>
      </c>
      <c r="F203" s="4">
        <v>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24">
        <v>3402.7217711172639</v>
      </c>
      <c r="O203" s="5">
        <v>8.1323309112751243</v>
      </c>
      <c r="P203" s="6">
        <v>32.999040650438118</v>
      </c>
      <c r="Q203" s="6">
        <v>2.7195460497599413</v>
      </c>
      <c r="R203" s="6">
        <v>17.916267755000916</v>
      </c>
      <c r="S203" s="5">
        <v>60.050182112944803</v>
      </c>
      <c r="T203" s="5">
        <v>14.537444235261567</v>
      </c>
      <c r="U203" s="5">
        <v>93.589940829731702</v>
      </c>
      <c r="V203" s="6">
        <v>39.924588202782942</v>
      </c>
      <c r="W203" s="6">
        <v>34.473685000000003</v>
      </c>
      <c r="X203" s="5">
        <v>35.883905013192617</v>
      </c>
      <c r="Y203" s="5">
        <v>19.277108433734941</v>
      </c>
      <c r="Z203" s="5">
        <v>0</v>
      </c>
      <c r="AA203" s="5">
        <v>3.367496339677885</v>
      </c>
      <c r="AB203" s="7">
        <v>16.808983735477486</v>
      </c>
      <c r="AC203" s="5">
        <v>-24.308979317357998</v>
      </c>
      <c r="AD203" s="5">
        <v>-0.911557128944679</v>
      </c>
      <c r="AE203" s="5">
        <v>-1.3568375555719701</v>
      </c>
      <c r="AF203" s="5">
        <v>-3.6528034640932399</v>
      </c>
      <c r="AG203" s="5">
        <v>-9.42006851779907</v>
      </c>
      <c r="AH203" s="5">
        <v>1.6478891050203499</v>
      </c>
      <c r="AI203" s="5">
        <v>-4.1526371907062902</v>
      </c>
      <c r="AJ203" s="5">
        <v>8.3448441067468107</v>
      </c>
      <c r="AK203" s="5">
        <v>0.21687794735326099</v>
      </c>
      <c r="AL203" s="5">
        <v>-12.2795439606095</v>
      </c>
      <c r="AM203" s="5">
        <v>-29.797295832701501</v>
      </c>
      <c r="AN203" s="5">
        <v>-9.44311925729696</v>
      </c>
      <c r="AO203" s="5">
        <v>-8.1421704231359104</v>
      </c>
      <c r="AP203" s="5">
        <f t="shared" si="38"/>
        <v>57.254515800589836</v>
      </c>
      <c r="AQ203" s="5">
        <f t="shared" si="39"/>
        <v>3.6237589660565224</v>
      </c>
      <c r="AR203" s="5">
        <f t="shared" si="40"/>
        <v>19.246057879195341</v>
      </c>
      <c r="AS203" s="5">
        <f t="shared" si="41"/>
        <v>63.65796929861618</v>
      </c>
      <c r="AT203" s="5">
        <f t="shared" si="42"/>
        <v>14.957502332738065</v>
      </c>
      <c r="AU203" s="5">
        <f t="shared" si="43"/>
        <v>91.93420343797743</v>
      </c>
      <c r="AV203" s="5">
        <f t="shared" si="44"/>
        <v>44.067285598842872</v>
      </c>
      <c r="AW203" s="5">
        <f t="shared" si="45"/>
        <v>26.105279116698092</v>
      </c>
      <c r="AX203" s="5">
        <f t="shared" si="46"/>
        <v>35.651972522899428</v>
      </c>
      <c r="AY203" s="5">
        <f t="shared" si="47"/>
        <v>31.500856991576555</v>
      </c>
      <c r="AZ203" s="5">
        <f t="shared" si="48"/>
        <v>12.786793252588462</v>
      </c>
      <c r="BA203" s="5">
        <f t="shared" si="48"/>
        <v>12.786793252588462</v>
      </c>
      <c r="BB203" s="5">
        <f t="shared" si="49"/>
        <v>24.926250095653817</v>
      </c>
    </row>
    <row r="204" spans="1:54" x14ac:dyDescent="0.5">
      <c r="A204" t="s">
        <v>633</v>
      </c>
      <c r="B204" t="s">
        <v>634</v>
      </c>
      <c r="C204">
        <v>2017</v>
      </c>
      <c r="D204" t="s">
        <v>635</v>
      </c>
      <c r="E204" t="s">
        <v>11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24">
        <v>662.4343274600908</v>
      </c>
      <c r="O204" s="5">
        <v>6.4959214245847097</v>
      </c>
      <c r="P204" s="5">
        <v>56.565802677098162</v>
      </c>
      <c r="Q204" s="5">
        <v>8.3579223046704385</v>
      </c>
      <c r="R204" s="5">
        <v>41.763080843388764</v>
      </c>
      <c r="S204" s="5">
        <v>77.892179779049243</v>
      </c>
      <c r="T204" s="5">
        <v>21.145374578891825</v>
      </c>
      <c r="U204" s="5">
        <v>94.796259123287001</v>
      </c>
      <c r="V204" s="5">
        <v>44.599629607477922</v>
      </c>
      <c r="W204" s="5">
        <v>55</v>
      </c>
      <c r="X204" s="5">
        <v>40.897097625329813</v>
      </c>
      <c r="Y204" s="5">
        <v>72.946330777656073</v>
      </c>
      <c r="Z204" s="5">
        <v>67.793749067061142</v>
      </c>
      <c r="AA204" s="5">
        <v>30.746705710102489</v>
      </c>
      <c r="AB204" s="7">
        <v>43.87088889562213</v>
      </c>
      <c r="AC204" s="5">
        <v>-29.828002912359999</v>
      </c>
      <c r="AD204" s="5">
        <v>-4.9025557786957803</v>
      </c>
      <c r="AE204" s="5">
        <v>-6.34365456826505</v>
      </c>
      <c r="AF204" s="5">
        <v>-9.2265479333553504</v>
      </c>
      <c r="AG204" s="5">
        <v>-19.227285441354901</v>
      </c>
      <c r="AH204" s="5">
        <v>-1.2165946038658</v>
      </c>
      <c r="AI204" s="5">
        <v>-3.2310936943284299</v>
      </c>
      <c r="AJ204" s="5">
        <v>13.1821411277993</v>
      </c>
      <c r="AK204" s="5">
        <v>-2.7787096022987501</v>
      </c>
      <c r="AL204" s="5">
        <v>-2.41534650548786</v>
      </c>
      <c r="AM204" s="5">
        <v>6.2845330734920699</v>
      </c>
      <c r="AN204" s="5">
        <v>-11.2467034100821</v>
      </c>
      <c r="AO204" s="5">
        <v>-2.4206144379136298</v>
      </c>
      <c r="AP204" s="5">
        <f t="shared" si="38"/>
        <v>86.443600014834715</v>
      </c>
      <c r="AQ204" s="5">
        <f t="shared" si="39"/>
        <v>13.300216923963855</v>
      </c>
      <c r="AR204" s="5">
        <f t="shared" si="40"/>
        <v>48.187302641255833</v>
      </c>
      <c r="AS204" s="5">
        <f t="shared" si="41"/>
        <v>87.15427464278882</v>
      </c>
      <c r="AT204" s="5">
        <f t="shared" si="42"/>
        <v>27.747783557768017</v>
      </c>
      <c r="AU204" s="5">
        <f t="shared" si="43"/>
        <v>96.023756509018554</v>
      </c>
      <c r="AV204" s="5">
        <f t="shared" si="44"/>
        <v>47.840530003527341</v>
      </c>
      <c r="AW204" s="5">
        <f t="shared" si="45"/>
        <v>41.860600561891125</v>
      </c>
      <c r="AX204" s="5">
        <f t="shared" si="46"/>
        <v>43.699227098513724</v>
      </c>
      <c r="AY204" s="5">
        <f t="shared" si="47"/>
        <v>75.452887037016609</v>
      </c>
      <c r="AZ204" s="5">
        <f t="shared" si="48"/>
        <v>42.091986755345197</v>
      </c>
      <c r="BA204" s="5">
        <f t="shared" si="48"/>
        <v>42.091986755345197</v>
      </c>
      <c r="BB204" s="5">
        <f t="shared" si="49"/>
        <v>46.349240743728963</v>
      </c>
    </row>
    <row r="205" spans="1:54" x14ac:dyDescent="0.5">
      <c r="A205" t="s">
        <v>636</v>
      </c>
      <c r="B205" t="s">
        <v>637</v>
      </c>
      <c r="C205">
        <v>2017</v>
      </c>
      <c r="D205" t="s">
        <v>638</v>
      </c>
      <c r="E205" t="s">
        <v>6</v>
      </c>
      <c r="F205" s="4">
        <v>0</v>
      </c>
      <c r="G205" s="4">
        <v>1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24">
        <v>2905.8574403436901</v>
      </c>
      <c r="O205" s="5">
        <v>7.9744837859219695</v>
      </c>
      <c r="P205" s="5">
        <v>48.147389865490162</v>
      </c>
      <c r="Q205" s="5">
        <v>0</v>
      </c>
      <c r="R205" s="5">
        <v>4.590366862558426E-2</v>
      </c>
      <c r="S205" s="5">
        <v>35.379072572190204</v>
      </c>
      <c r="T205" s="5">
        <v>1.3215859111807404</v>
      </c>
      <c r="U205" s="5">
        <v>81.420964502886193</v>
      </c>
      <c r="V205" s="5">
        <v>52.529701273249508</v>
      </c>
      <c r="W205" s="5">
        <v>30</v>
      </c>
      <c r="X205" s="5">
        <v>0</v>
      </c>
      <c r="Y205" s="5">
        <v>0.547645125958379</v>
      </c>
      <c r="Z205" s="5">
        <v>40.268494686188973</v>
      </c>
      <c r="AA205" s="5">
        <v>5.5636896046852087</v>
      </c>
      <c r="AB205" s="7">
        <v>7.9057752668168053</v>
      </c>
      <c r="AC205" s="5">
        <v>-12.854570349380101</v>
      </c>
      <c r="AD205" s="5">
        <v>-4.1953568862078203</v>
      </c>
      <c r="AE205" s="5">
        <v>-21.418867913827999</v>
      </c>
      <c r="AF205" s="5">
        <v>-31.3316785221391</v>
      </c>
      <c r="AG205" s="5">
        <v>-24.046568440182199</v>
      </c>
      <c r="AH205" s="5">
        <v>-11.049597997148499</v>
      </c>
      <c r="AI205" s="5">
        <v>8.0904303330012297</v>
      </c>
      <c r="AJ205" s="5">
        <v>2.49957735417069</v>
      </c>
      <c r="AK205" s="5">
        <v>-36.424753888007601</v>
      </c>
      <c r="AL205" s="5">
        <v>-35.193585149796903</v>
      </c>
      <c r="AM205" s="5">
        <v>7.6561062467315404</v>
      </c>
      <c r="AN205" s="5">
        <v>-9.1604869516106895</v>
      </c>
      <c r="AO205" s="5">
        <v>-18.850288579000299</v>
      </c>
      <c r="AP205" s="5">
        <f t="shared" si="38"/>
        <v>60.902667028395868</v>
      </c>
      <c r="AQ205" s="5">
        <f t="shared" si="39"/>
        <v>4.1786730882613012</v>
      </c>
      <c r="AR205" s="5">
        <f t="shared" si="40"/>
        <v>21.405131531998265</v>
      </c>
      <c r="AS205" s="5">
        <f t="shared" si="41"/>
        <v>66.628975868111368</v>
      </c>
      <c r="AT205" s="5">
        <f t="shared" si="42"/>
        <v>15.955963921739404</v>
      </c>
      <c r="AU205" s="5">
        <f t="shared" si="43"/>
        <v>92.45527788119729</v>
      </c>
      <c r="AV205" s="5">
        <f t="shared" si="44"/>
        <v>44.429269218559568</v>
      </c>
      <c r="AW205" s="5">
        <f t="shared" si="45"/>
        <v>27.461152765452418</v>
      </c>
      <c r="AX205" s="5">
        <f t="shared" si="46"/>
        <v>36.403217645032875</v>
      </c>
      <c r="AY205" s="5">
        <f t="shared" si="47"/>
        <v>35.623585108786884</v>
      </c>
      <c r="AZ205" s="5">
        <f t="shared" si="48"/>
        <v>14.664187484280808</v>
      </c>
      <c r="BA205" s="5">
        <f t="shared" si="48"/>
        <v>14.664187484280808</v>
      </c>
      <c r="BB205" s="5">
        <f t="shared" si="49"/>
        <v>26.708404285395847</v>
      </c>
    </row>
    <row r="206" spans="1:54" x14ac:dyDescent="0.5">
      <c r="A206" t="s">
        <v>639</v>
      </c>
      <c r="B206" t="s">
        <v>640</v>
      </c>
      <c r="C206">
        <v>2017</v>
      </c>
      <c r="D206" t="s">
        <v>641</v>
      </c>
      <c r="E206" t="s">
        <v>8</v>
      </c>
      <c r="F206" s="4">
        <v>0</v>
      </c>
      <c r="G206" s="4">
        <v>0</v>
      </c>
      <c r="H206" s="4">
        <v>0</v>
      </c>
      <c r="I206" s="4">
        <v>1</v>
      </c>
      <c r="J206" s="4">
        <v>1</v>
      </c>
      <c r="K206" s="4">
        <v>0</v>
      </c>
      <c r="L206" s="4">
        <v>0</v>
      </c>
      <c r="M206" s="4">
        <v>0</v>
      </c>
      <c r="N206" s="24">
        <v>40864.249846574894</v>
      </c>
      <c r="O206" s="5">
        <v>10.618010872913391</v>
      </c>
      <c r="P206" s="5">
        <v>16.553104891373323</v>
      </c>
      <c r="Q206" s="5">
        <v>0</v>
      </c>
      <c r="R206" s="5">
        <v>9.362206960533598</v>
      </c>
      <c r="S206" s="5">
        <v>31.34847230260678</v>
      </c>
      <c r="T206" s="6">
        <v>31.130690583663721</v>
      </c>
      <c r="U206" s="6">
        <v>87.679636469171257</v>
      </c>
      <c r="V206" s="6">
        <v>44.233706648227269</v>
      </c>
      <c r="W206" s="5">
        <v>90</v>
      </c>
      <c r="X206" s="6">
        <v>26.506992084432714</v>
      </c>
      <c r="Y206" s="6">
        <v>15.62894852135816</v>
      </c>
      <c r="Z206" s="5">
        <v>64.860236329138033</v>
      </c>
      <c r="AA206" s="5">
        <v>0.58565153733529485</v>
      </c>
      <c r="AB206" s="7">
        <v>18.641313941285464</v>
      </c>
      <c r="AC206" s="5">
        <v>6.0679110545208399</v>
      </c>
      <c r="AD206" s="5">
        <v>0.26397586461852901</v>
      </c>
      <c r="AE206" s="5">
        <v>7.1217453402442299</v>
      </c>
      <c r="AF206" s="5">
        <v>13.560366906294901</v>
      </c>
      <c r="AG206" s="5">
        <v>22.566250620661101</v>
      </c>
      <c r="AH206" s="5">
        <v>9.2482227216074193</v>
      </c>
      <c r="AI206" s="5">
        <v>5.7699624672673098</v>
      </c>
      <c r="AJ206" s="5">
        <v>79.623160536391893</v>
      </c>
      <c r="AK206" s="5">
        <v>1.6695420779221899</v>
      </c>
      <c r="AL206" s="5">
        <v>13.959360291902801</v>
      </c>
      <c r="AM206" s="5">
        <v>60.195170876378</v>
      </c>
      <c r="AN206" s="5">
        <v>9.7257325602003702E-2</v>
      </c>
      <c r="AO206" s="5">
        <v>11.9040635197307</v>
      </c>
      <c r="AP206" s="5">
        <f t="shared" si="38"/>
        <v>10.501385161445365</v>
      </c>
      <c r="AQ206" s="5">
        <f t="shared" si="39"/>
        <v>-0.26288420654312017</v>
      </c>
      <c r="AR206" s="5">
        <f t="shared" si="40"/>
        <v>2.2433168308410858</v>
      </c>
      <c r="AS206" s="5">
        <f t="shared" si="41"/>
        <v>17.814650903440327</v>
      </c>
      <c r="AT206" s="5">
        <f t="shared" si="42"/>
        <v>4.7088547260899842</v>
      </c>
      <c r="AU206" s="5">
        <f t="shared" si="43"/>
        <v>78.447284503287534</v>
      </c>
      <c r="AV206" s="5">
        <f t="shared" si="44"/>
        <v>38.464416805969464</v>
      </c>
      <c r="AW206" s="5">
        <f t="shared" si="45"/>
        <v>10.385318691755545</v>
      </c>
      <c r="AX206" s="5">
        <f t="shared" si="46"/>
        <v>24.848130218275493</v>
      </c>
      <c r="AY206" s="5">
        <f t="shared" si="47"/>
        <v>1.6766554012221686</v>
      </c>
      <c r="AZ206" s="5">
        <f t="shared" si="48"/>
        <v>0.49551087783035208</v>
      </c>
      <c r="BA206" s="5">
        <f t="shared" si="48"/>
        <v>0.49551087783035208</v>
      </c>
      <c r="BB206" s="5">
        <f t="shared" si="49"/>
        <v>6.7440222700189363</v>
      </c>
    </row>
    <row r="207" spans="1:54" x14ac:dyDescent="0.5">
      <c r="A207" t="s">
        <v>642</v>
      </c>
      <c r="B207" t="s">
        <v>643</v>
      </c>
      <c r="C207">
        <v>2017</v>
      </c>
      <c r="D207" t="s">
        <v>644</v>
      </c>
      <c r="E207" t="s">
        <v>12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1</v>
      </c>
      <c r="N207" s="24">
        <v>41981.392089274654</v>
      </c>
      <c r="O207" s="5">
        <v>10.644981753598392</v>
      </c>
      <c r="P207" s="5">
        <v>1.0884412729803046</v>
      </c>
      <c r="Q207" s="6">
        <v>6.4600611086859772E-2</v>
      </c>
      <c r="R207" s="5">
        <v>3.2771924876998924</v>
      </c>
      <c r="S207" s="5">
        <v>17.291652867125542</v>
      </c>
      <c r="T207" s="5">
        <v>6.1674005687427531</v>
      </c>
      <c r="U207" s="5">
        <v>86.791294392151187</v>
      </c>
      <c r="V207" s="5">
        <v>38.141493831481284</v>
      </c>
      <c r="W207" s="5">
        <v>0</v>
      </c>
      <c r="X207" s="5">
        <v>22.691292875989451</v>
      </c>
      <c r="Y207" s="5">
        <v>0.21905805038335163</v>
      </c>
      <c r="Z207" s="5">
        <v>7.3843154117221648</v>
      </c>
      <c r="AA207" s="5">
        <v>0</v>
      </c>
      <c r="AB207" s="7">
        <v>4.6406523522585745</v>
      </c>
      <c r="AC207" s="5">
        <v>-9.2001525361886092</v>
      </c>
      <c r="AD207" s="5">
        <v>0.334921733885712</v>
      </c>
      <c r="AE207" s="5">
        <v>1.0923644139286901</v>
      </c>
      <c r="AF207" s="5">
        <v>-0.248613723005601</v>
      </c>
      <c r="AG207" s="5">
        <v>-2.3145095924714201</v>
      </c>
      <c r="AH207" s="5">
        <v>8.5141691486521704</v>
      </c>
      <c r="AI207" s="5">
        <v>-0.27589569611410503</v>
      </c>
      <c r="AJ207" s="5">
        <v>-10.2909993578022</v>
      </c>
      <c r="AK207" s="5">
        <v>-2.0724892068121101</v>
      </c>
      <c r="AL207" s="5">
        <v>-1.39149410760531</v>
      </c>
      <c r="AM207" s="5">
        <v>2.8004225079697398</v>
      </c>
      <c r="AN207" s="5">
        <v>-0.46515232504641602</v>
      </c>
      <c r="AO207" s="5">
        <v>-2.0144170634362601</v>
      </c>
      <c r="AP207" s="5">
        <f t="shared" si="38"/>
        <v>10.242833048562696</v>
      </c>
      <c r="AQ207" s="5">
        <f t="shared" si="39"/>
        <v>-0.27762877601718872</v>
      </c>
      <c r="AR207" s="5">
        <f t="shared" si="40"/>
        <v>2.1751323249747556</v>
      </c>
      <c r="AS207" s="5">
        <f t="shared" si="41"/>
        <v>17.476404382636513</v>
      </c>
      <c r="AT207" s="5">
        <f t="shared" si="42"/>
        <v>4.642496374013624</v>
      </c>
      <c r="AU207" s="5">
        <f t="shared" si="43"/>
        <v>78.236901694266905</v>
      </c>
      <c r="AV207" s="5">
        <f t="shared" si="44"/>
        <v>38.404891374666043</v>
      </c>
      <c r="AW207" s="5">
        <f t="shared" si="45"/>
        <v>10.269617387917078</v>
      </c>
      <c r="AX207" s="5">
        <f t="shared" si="46"/>
        <v>24.743001776432795</v>
      </c>
      <c r="AY207" s="5">
        <f t="shared" si="47"/>
        <v>1.5970220165856936</v>
      </c>
      <c r="AZ207" s="5">
        <f t="shared" si="48"/>
        <v>0.45835488535787783</v>
      </c>
      <c r="BA207" s="5">
        <f t="shared" si="48"/>
        <v>0.45835488535787783</v>
      </c>
      <c r="BB207" s="5">
        <f t="shared" si="49"/>
        <v>6.6341701552702652</v>
      </c>
    </row>
    <row r="208" spans="1:54" x14ac:dyDescent="0.5">
      <c r="A208" t="s">
        <v>645</v>
      </c>
      <c r="B208" t="s">
        <v>646</v>
      </c>
      <c r="C208">
        <v>2017</v>
      </c>
      <c r="D208" t="s">
        <v>647</v>
      </c>
      <c r="E208" t="s">
        <v>9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24">
        <v>52364.244024618238</v>
      </c>
      <c r="O208" s="5">
        <v>10.865979271449131</v>
      </c>
      <c r="P208" s="5">
        <v>6.5331932229723151</v>
      </c>
      <c r="Q208" s="6">
        <v>0</v>
      </c>
      <c r="R208" s="5">
        <v>0</v>
      </c>
      <c r="S208" s="5">
        <v>27.260832959149329</v>
      </c>
      <c r="T208" s="5">
        <v>2.2026430977760607</v>
      </c>
      <c r="U208" s="5">
        <v>95.301541338766754</v>
      </c>
      <c r="V208" s="5">
        <v>39.174459169557025</v>
      </c>
      <c r="W208" s="5">
        <v>10</v>
      </c>
      <c r="X208" s="5">
        <v>40.897097625329813</v>
      </c>
      <c r="Y208" s="5">
        <v>1.5334063526834611</v>
      </c>
      <c r="Z208" s="5">
        <v>6.4496777866954815</v>
      </c>
      <c r="AA208" s="5">
        <v>1.1713030746705755</v>
      </c>
      <c r="AB208" s="7">
        <v>6.7884243958652544</v>
      </c>
      <c r="AC208" s="5">
        <v>-1.7477899740882901</v>
      </c>
      <c r="AD208" s="5">
        <v>0.38975489320488499</v>
      </c>
      <c r="AE208" s="5">
        <v>-1.6579214756174601</v>
      </c>
      <c r="AF208" s="5">
        <v>12.4228109158494</v>
      </c>
      <c r="AG208" s="5">
        <v>-5.4147659914102899</v>
      </c>
      <c r="AH208" s="5">
        <v>18.8761723068328</v>
      </c>
      <c r="AI208" s="5">
        <v>1.26044097570622</v>
      </c>
      <c r="AJ208" s="5">
        <v>0.65606874383583502</v>
      </c>
      <c r="AK208" s="5">
        <v>17.022977472700902</v>
      </c>
      <c r="AL208" s="5">
        <v>0.51325367499797503</v>
      </c>
      <c r="AM208" s="5">
        <v>2.7676027675006898</v>
      </c>
      <c r="AN208" s="5">
        <v>0.98816283892062795</v>
      </c>
      <c r="AO208" s="5">
        <v>1.01786992090527</v>
      </c>
      <c r="AP208" s="5">
        <f t="shared" si="38"/>
        <v>8.3100653866321021</v>
      </c>
      <c r="AQ208" s="5">
        <f t="shared" si="39"/>
        <v>-0.38791672274543998</v>
      </c>
      <c r="AR208" s="5">
        <f t="shared" si="40"/>
        <v>1.6663887240241682</v>
      </c>
      <c r="AS208" s="5">
        <f t="shared" si="41"/>
        <v>14.881450222713042</v>
      </c>
      <c r="AT208" s="5">
        <f t="shared" si="42"/>
        <v>4.1254966933139894</v>
      </c>
      <c r="AU208" s="5">
        <f t="shared" si="43"/>
        <v>76.457171141140904</v>
      </c>
      <c r="AV208" s="5">
        <f t="shared" si="44"/>
        <v>37.91837774100226</v>
      </c>
      <c r="AW208" s="5">
        <f t="shared" si="45"/>
        <v>9.3597826706363332</v>
      </c>
      <c r="AX208" s="5">
        <f t="shared" si="46"/>
        <v>23.892235463969602</v>
      </c>
      <c r="AY208" s="5">
        <f t="shared" si="47"/>
        <v>1.0259529111363768</v>
      </c>
      <c r="AZ208" s="5">
        <f t="shared" si="48"/>
        <v>0.18628832589407196</v>
      </c>
      <c r="BA208" s="5">
        <f t="shared" si="48"/>
        <v>0.18628832589407196</v>
      </c>
      <c r="BB208" s="5">
        <f t="shared" si="49"/>
        <v>5.7866516162676529</v>
      </c>
    </row>
    <row r="209" spans="1:54" x14ac:dyDescent="0.5">
      <c r="A209" t="s">
        <v>648</v>
      </c>
      <c r="B209" t="s">
        <v>649</v>
      </c>
      <c r="C209">
        <v>2017</v>
      </c>
      <c r="D209" t="s">
        <v>650</v>
      </c>
      <c r="E209" t="s">
        <v>7</v>
      </c>
      <c r="F209" s="4">
        <v>0</v>
      </c>
      <c r="G209" s="4">
        <v>0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24">
        <v>14009.998440332191</v>
      </c>
      <c r="O209" s="5">
        <v>9.5475265280057204</v>
      </c>
      <c r="P209" s="5">
        <v>55.406461768178275</v>
      </c>
      <c r="Q209" s="5">
        <v>0</v>
      </c>
      <c r="R209" s="5">
        <v>1.2437258580197437</v>
      </c>
      <c r="S209" s="5">
        <v>35.642763907377628</v>
      </c>
      <c r="T209" s="5">
        <v>4.84581492013755</v>
      </c>
      <c r="U209" s="5">
        <v>94.240103824078929</v>
      </c>
      <c r="V209" s="5">
        <v>49.099908078203384</v>
      </c>
      <c r="W209" s="5">
        <v>0</v>
      </c>
      <c r="X209" s="5">
        <v>42.744063324538267</v>
      </c>
      <c r="Y209" s="5">
        <v>1.5334063526834611</v>
      </c>
      <c r="Z209" s="5">
        <v>24.587152099716661</v>
      </c>
      <c r="AA209" s="5">
        <v>0.43923865300146758</v>
      </c>
      <c r="AB209" s="7">
        <v>8.4815780050743097</v>
      </c>
      <c r="AC209" s="5">
        <v>29.979027256493101</v>
      </c>
      <c r="AD209" s="5">
        <v>-0.63549170816463996</v>
      </c>
      <c r="AE209" s="5">
        <v>-5.1643977649527404</v>
      </c>
      <c r="AF209" s="5">
        <v>0.69677424237457997</v>
      </c>
      <c r="AG209" s="5">
        <v>-8.8975534629655701</v>
      </c>
      <c r="AH209" s="5">
        <v>8.6377392120949992</v>
      </c>
      <c r="AI209" s="5">
        <v>8.2541977155569608</v>
      </c>
      <c r="AJ209" s="5">
        <v>-15.858850417631499</v>
      </c>
      <c r="AK209" s="5">
        <v>13.508520684177</v>
      </c>
      <c r="AL209" s="5">
        <v>-6.0597126458909596</v>
      </c>
      <c r="AM209" s="5">
        <v>13.1639767936613</v>
      </c>
      <c r="AN209" s="5">
        <v>-2.5666348305088902</v>
      </c>
      <c r="AO209" s="5">
        <v>-3.9371171141362402</v>
      </c>
      <c r="AP209" s="5">
        <f t="shared" si="38"/>
        <v>25.476949088038648</v>
      </c>
      <c r="AQ209" s="5">
        <f t="shared" si="39"/>
        <v>0.63848538168565439</v>
      </c>
      <c r="AR209" s="5">
        <f t="shared" si="40"/>
        <v>6.4181891342658393</v>
      </c>
      <c r="AS209" s="5">
        <f t="shared" si="41"/>
        <v>34.990353415633095</v>
      </c>
      <c r="AT209" s="5">
        <f t="shared" si="42"/>
        <v>8.0109011889253043</v>
      </c>
      <c r="AU209" s="5">
        <f t="shared" si="43"/>
        <v>85.616287850014032</v>
      </c>
      <c r="AV209" s="5">
        <f t="shared" si="44"/>
        <v>40.851357098201106</v>
      </c>
      <c r="AW209" s="5">
        <f t="shared" si="45"/>
        <v>15.873555981286064</v>
      </c>
      <c r="AX209" s="5">
        <f t="shared" si="46"/>
        <v>29.242015980449025</v>
      </c>
      <c r="AY209" s="5">
        <f t="shared" si="47"/>
        <v>7.6122634450823696</v>
      </c>
      <c r="AZ209" s="5">
        <f t="shared" si="48"/>
        <v>3.0156436030011129</v>
      </c>
      <c r="BA209" s="5">
        <f t="shared" si="48"/>
        <v>3.0156436030011129</v>
      </c>
      <c r="BB209" s="5">
        <f t="shared" si="49"/>
        <v>12.433525006527193</v>
      </c>
    </row>
    <row r="210" spans="1:54" x14ac:dyDescent="0.5">
      <c r="A210" t="s">
        <v>651</v>
      </c>
      <c r="B210" t="s">
        <v>652</v>
      </c>
      <c r="C210">
        <v>2017</v>
      </c>
      <c r="D210" t="s">
        <v>653</v>
      </c>
      <c r="E210" t="s">
        <v>6</v>
      </c>
      <c r="F210" s="4">
        <v>0</v>
      </c>
      <c r="G210" s="4">
        <v>1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24">
        <v>1961.4821746983671</v>
      </c>
      <c r="O210" s="5">
        <v>7.5814556780214515</v>
      </c>
      <c r="P210" s="5">
        <v>60.371085823087803</v>
      </c>
      <c r="Q210" s="5">
        <v>0</v>
      </c>
      <c r="R210" s="5">
        <v>2.6608753368378757E-2</v>
      </c>
      <c r="S210" s="5">
        <v>58.877764409825694</v>
      </c>
      <c r="T210" s="5">
        <v>19.823787879984547</v>
      </c>
      <c r="U210" s="6">
        <v>77.429775800405238</v>
      </c>
      <c r="V210" s="6">
        <v>41.007622847618862</v>
      </c>
      <c r="W210" s="5">
        <v>95</v>
      </c>
      <c r="X210" s="5">
        <v>25.8575197889182</v>
      </c>
      <c r="Y210" s="5">
        <v>97.152245345016425</v>
      </c>
      <c r="Z210" s="5">
        <v>59.261683131574692</v>
      </c>
      <c r="AA210" s="5">
        <v>18.594436310395324</v>
      </c>
      <c r="AB210" s="7">
        <v>24.548645513976638</v>
      </c>
      <c r="AC210" s="5">
        <v>-9.0526610844621196</v>
      </c>
      <c r="AD210" s="5">
        <v>-5.8525428582640204</v>
      </c>
      <c r="AE210" s="5">
        <v>-27.462566772643399</v>
      </c>
      <c r="AF210" s="5">
        <v>-14.5832354083089</v>
      </c>
      <c r="AG210" s="5">
        <v>-9.1825703770478295</v>
      </c>
      <c r="AH210" s="5">
        <v>-16.194846901709099</v>
      </c>
      <c r="AI210" s="5">
        <v>-4.3261549211018098</v>
      </c>
      <c r="AJ210" s="5">
        <v>63.976696011575697</v>
      </c>
      <c r="AK210" s="5">
        <v>-12.4475067627902</v>
      </c>
      <c r="AL210" s="5">
        <v>50.436693247381697</v>
      </c>
      <c r="AM210" s="5">
        <v>19.299058658554902</v>
      </c>
      <c r="AN210" s="5">
        <v>-1.6728871456155701</v>
      </c>
      <c r="AO210" s="5">
        <v>-6.9296521421029702</v>
      </c>
      <c r="AP210" s="5">
        <f t="shared" si="38"/>
        <v>69.393272786582713</v>
      </c>
      <c r="AQ210" s="5">
        <f t="shared" si="39"/>
        <v>5.8454856999690454</v>
      </c>
      <c r="AR210" s="5">
        <f t="shared" si="40"/>
        <v>27.468271716329962</v>
      </c>
      <c r="AS210" s="5">
        <f t="shared" si="41"/>
        <v>73.439646442674871</v>
      </c>
      <c r="AT210" s="5">
        <f t="shared" si="42"/>
        <v>18.657660816763247</v>
      </c>
      <c r="AU210" s="5">
        <f t="shared" si="43"/>
        <v>93.620876427974096</v>
      </c>
      <c r="AV210" s="5">
        <f t="shared" si="44"/>
        <v>45.332793315210104</v>
      </c>
      <c r="AW210" s="5">
        <f t="shared" si="45"/>
        <v>31.009560087659949</v>
      </c>
      <c r="AX210" s="5">
        <f t="shared" si="46"/>
        <v>38.300309978127459</v>
      </c>
      <c r="AY210" s="5">
        <f t="shared" si="47"/>
        <v>46.671623768738804</v>
      </c>
      <c r="AZ210" s="5">
        <f t="shared" si="48"/>
        <v>20.239711459305642</v>
      </c>
      <c r="BA210" s="5">
        <f t="shared" si="48"/>
        <v>20.239711459305642</v>
      </c>
      <c r="BB210" s="5">
        <f t="shared" si="49"/>
        <v>31.461089621879651</v>
      </c>
    </row>
    <row r="211" spans="1:54" x14ac:dyDescent="0.5">
      <c r="A211" t="s">
        <v>654</v>
      </c>
      <c r="B211" t="s">
        <v>655</v>
      </c>
      <c r="C211">
        <v>2017</v>
      </c>
      <c r="D211" t="s">
        <v>656</v>
      </c>
      <c r="E211" t="s">
        <v>5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24">
        <v>2873.6929366553354</v>
      </c>
      <c r="O211" s="5">
        <v>7.9633532191269891</v>
      </c>
      <c r="P211" s="6">
        <v>32.999040650438118</v>
      </c>
      <c r="Q211" s="5">
        <v>18.671322566564825</v>
      </c>
      <c r="R211" s="6">
        <v>57.343796294893075</v>
      </c>
      <c r="S211" s="5">
        <v>62.149550591472988</v>
      </c>
      <c r="T211" s="5">
        <v>19.383259680550157</v>
      </c>
      <c r="U211" s="5">
        <v>78.815113279907706</v>
      </c>
      <c r="V211" s="5">
        <v>41.015313146947719</v>
      </c>
      <c r="W211" s="6">
        <v>34.473685000000003</v>
      </c>
      <c r="X211" s="5">
        <v>31.134564643799468</v>
      </c>
      <c r="Y211" s="5">
        <v>43.154435925520261</v>
      </c>
      <c r="Z211" s="5">
        <v>16.268440766714175</v>
      </c>
      <c r="AA211" s="5">
        <v>8.0527086383601727</v>
      </c>
      <c r="AB211" s="7">
        <v>31.373751110474551</v>
      </c>
      <c r="AC211" s="5">
        <v>-28.231743098640901</v>
      </c>
      <c r="AD211" s="5">
        <v>14.437328265804499</v>
      </c>
      <c r="AE211" s="5">
        <v>35.728665909931998</v>
      </c>
      <c r="AF211" s="5">
        <v>-4.7455171038078801</v>
      </c>
      <c r="AG211" s="5">
        <v>-6.0761560527847003</v>
      </c>
      <c r="AH211" s="5">
        <v>-13.6814896290311</v>
      </c>
      <c r="AI211" s="5">
        <v>-3.44252129466344</v>
      </c>
      <c r="AJ211" s="5">
        <v>6.8822310061179097</v>
      </c>
      <c r="AK211" s="5">
        <v>-5.34257270437391</v>
      </c>
      <c r="AL211" s="5">
        <v>7.13720361011229</v>
      </c>
      <c r="AM211" s="5">
        <v>-16.524195044867099</v>
      </c>
      <c r="AN211" s="5">
        <v>-6.79655299569625</v>
      </c>
      <c r="AO211" s="5">
        <v>4.4941417658679796</v>
      </c>
      <c r="AP211" s="5">
        <f t="shared" si="38"/>
        <v>61.155738565861121</v>
      </c>
      <c r="AQ211" s="5">
        <f t="shared" si="39"/>
        <v>4.2200964010017366</v>
      </c>
      <c r="AR211" s="5">
        <f t="shared" si="40"/>
        <v>21.563424239053216</v>
      </c>
      <c r="AS211" s="5">
        <f t="shared" si="41"/>
        <v>66.833825304653971</v>
      </c>
      <c r="AT211" s="5">
        <f t="shared" si="42"/>
        <v>16.028218969435315</v>
      </c>
      <c r="AU211" s="5">
        <f t="shared" si="43"/>
        <v>92.490829317607094</v>
      </c>
      <c r="AV211" s="5">
        <f t="shared" si="44"/>
        <v>44.454814769529058</v>
      </c>
      <c r="AW211" s="5">
        <f t="shared" si="45"/>
        <v>27.558303282888495</v>
      </c>
      <c r="AX211" s="5">
        <f t="shared" si="46"/>
        <v>36.456431722886407</v>
      </c>
      <c r="AY211" s="5">
        <f t="shared" si="47"/>
        <v>35.922867946169205</v>
      </c>
      <c r="AZ211" s="5">
        <f t="shared" si="48"/>
        <v>14.804148211438687</v>
      </c>
      <c r="BA211" s="5">
        <f t="shared" si="48"/>
        <v>14.804148211438687</v>
      </c>
      <c r="BB211" s="5">
        <f t="shared" si="49"/>
        <v>26.836909603858622</v>
      </c>
    </row>
    <row r="212" spans="1:54" x14ac:dyDescent="0.5">
      <c r="A212" t="s">
        <v>657</v>
      </c>
      <c r="B212" t="s">
        <v>658</v>
      </c>
      <c r="C212">
        <v>2017</v>
      </c>
      <c r="D212" t="s">
        <v>659</v>
      </c>
      <c r="E212" t="s">
        <v>7</v>
      </c>
      <c r="F212" s="4">
        <v>0</v>
      </c>
      <c r="G212" s="4">
        <v>0</v>
      </c>
      <c r="H212" s="4">
        <v>1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24">
        <v>13708.984743336179</v>
      </c>
      <c r="O212" s="5">
        <v>9.5258067175412826</v>
      </c>
      <c r="P212" s="5">
        <v>43.757253453796395</v>
      </c>
      <c r="Q212" s="5">
        <v>0</v>
      </c>
      <c r="R212" s="5">
        <v>3.059830929540496</v>
      </c>
      <c r="S212" s="5">
        <v>49.442777714627923</v>
      </c>
      <c r="T212" s="5">
        <v>18.061672981642875</v>
      </c>
      <c r="U212" s="5">
        <v>99.622248644372021</v>
      </c>
      <c r="V212" s="5">
        <v>80.063420817703786</v>
      </c>
      <c r="W212" s="5">
        <v>30</v>
      </c>
      <c r="X212" s="5">
        <v>56.464379947229546</v>
      </c>
      <c r="Y212" s="5">
        <v>16.867469879518072</v>
      </c>
      <c r="Z212" s="5">
        <v>70.615169268143873</v>
      </c>
      <c r="AA212" s="5">
        <v>10.102489019033683</v>
      </c>
      <c r="AB212" s="7">
        <v>22.974980640403331</v>
      </c>
      <c r="AC212" s="5">
        <v>17.9565963202406</v>
      </c>
      <c r="AD212" s="5">
        <v>-0.65995377744273398</v>
      </c>
      <c r="AE212" s="5">
        <v>-3.4568323560265899</v>
      </c>
      <c r="AF212" s="5">
        <v>14.113904576595299</v>
      </c>
      <c r="AG212" s="5">
        <v>4.1963773657941204</v>
      </c>
      <c r="AH212" s="5">
        <v>13.9049059490321</v>
      </c>
      <c r="AI212" s="5">
        <v>39.169185650595601</v>
      </c>
      <c r="AJ212" s="5">
        <v>14.020991306509099</v>
      </c>
      <c r="AK212" s="5">
        <v>27.1424768104443</v>
      </c>
      <c r="AL212" s="5">
        <v>9.0978175352973594</v>
      </c>
      <c r="AM212" s="5">
        <v>59.017932131996297</v>
      </c>
      <c r="AN212" s="5">
        <v>7.0198778508177604</v>
      </c>
      <c r="AO212" s="5">
        <v>10.4189002612032</v>
      </c>
      <c r="AP212" s="5">
        <f t="shared" si="38"/>
        <v>25.882011659429018</v>
      </c>
      <c r="AQ212" s="5">
        <f t="shared" si="39"/>
        <v>0.66511553534029644</v>
      </c>
      <c r="AR212" s="5">
        <f t="shared" si="40"/>
        <v>6.5405742811391585</v>
      </c>
      <c r="AS212" s="5">
        <f t="shared" si="41"/>
        <v>35.406470158644169</v>
      </c>
      <c r="AT212" s="5">
        <f t="shared" si="42"/>
        <v>8.0931111447738679</v>
      </c>
      <c r="AU212" s="5">
        <f t="shared" si="43"/>
        <v>85.738689490796105</v>
      </c>
      <c r="AV212" s="5">
        <f t="shared" si="44"/>
        <v>40.900242344055798</v>
      </c>
      <c r="AW212" s="5">
        <f t="shared" si="45"/>
        <v>16.004169540983657</v>
      </c>
      <c r="AX212" s="5">
        <f t="shared" si="46"/>
        <v>29.335484004116395</v>
      </c>
      <c r="AY212" s="5">
        <f t="shared" si="47"/>
        <v>7.8110573247073525</v>
      </c>
      <c r="AZ212" s="5">
        <f t="shared" si="48"/>
        <v>3.0956820593093504</v>
      </c>
      <c r="BA212" s="5">
        <f t="shared" si="48"/>
        <v>3.0956820593093504</v>
      </c>
      <c r="BB212" s="5">
        <f t="shared" si="49"/>
        <v>12.579232007482732</v>
      </c>
    </row>
    <row r="213" spans="1:54" x14ac:dyDescent="0.5">
      <c r="A213" t="s">
        <v>660</v>
      </c>
      <c r="B213" t="s">
        <v>661</v>
      </c>
      <c r="C213">
        <v>2017</v>
      </c>
      <c r="D213" t="s">
        <v>662</v>
      </c>
      <c r="E213" t="s">
        <v>5</v>
      </c>
      <c r="F213" s="4">
        <v>1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24">
        <v>1735.2909543746264</v>
      </c>
      <c r="O213" s="5">
        <v>7.4589303753672755</v>
      </c>
      <c r="P213" s="5">
        <v>70.308103058602967</v>
      </c>
      <c r="Q213" s="5">
        <v>1.101702313400267</v>
      </c>
      <c r="R213" s="5">
        <v>9.4672582749049923</v>
      </c>
      <c r="S213" s="5">
        <v>56.235354315334007</v>
      </c>
      <c r="T213" s="5">
        <v>19.383259680550157</v>
      </c>
      <c r="U213" s="5">
        <v>64.660138713954282</v>
      </c>
      <c r="V213" s="5">
        <v>38.543901591610592</v>
      </c>
      <c r="W213" s="5">
        <v>85</v>
      </c>
      <c r="X213" s="5">
        <v>24.538258575197883</v>
      </c>
      <c r="Y213" s="5">
        <v>12.705366922234393</v>
      </c>
      <c r="Z213" s="5">
        <v>32.132682644951196</v>
      </c>
      <c r="AA213" s="5">
        <v>3.5139092240117265</v>
      </c>
      <c r="AB213" s="7">
        <v>21.953787018560483</v>
      </c>
      <c r="AC213" s="5">
        <v>-1.48715734655953</v>
      </c>
      <c r="AD213" s="5">
        <v>-5.35410321778396</v>
      </c>
      <c r="AE213" s="5">
        <v>-20.061448437770402</v>
      </c>
      <c r="AF213" s="5">
        <v>-19.114011840404899</v>
      </c>
      <c r="AG213" s="5">
        <v>-10.797851090722601</v>
      </c>
      <c r="AH213" s="5">
        <v>-29.285696224526099</v>
      </c>
      <c r="AI213" s="5">
        <v>-7.0725868530192599</v>
      </c>
      <c r="AJ213" s="5">
        <v>52.846912459595899</v>
      </c>
      <c r="AK213" s="5">
        <v>-14.3537518741069</v>
      </c>
      <c r="AL213" s="5">
        <v>-37.484483655737598</v>
      </c>
      <c r="AM213" s="5">
        <v>-10.196565266144001</v>
      </c>
      <c r="AN213" s="5">
        <v>-18.722478178003598</v>
      </c>
      <c r="AO213" s="5">
        <v>-11.0639760641323</v>
      </c>
      <c r="AP213" s="5">
        <f t="shared" si="38"/>
        <v>71.817905814725663</v>
      </c>
      <c r="AQ213" s="5">
        <f t="shared" si="39"/>
        <v>6.4596307435098144</v>
      </c>
      <c r="AR213" s="5">
        <f t="shared" si="40"/>
        <v>29.549913294564707</v>
      </c>
      <c r="AS213" s="5">
        <f t="shared" si="41"/>
        <v>75.370365170793733</v>
      </c>
      <c r="AT213" s="5">
        <f t="shared" si="42"/>
        <v>19.563958129574054</v>
      </c>
      <c r="AU213" s="5">
        <f t="shared" si="43"/>
        <v>93.948503600126543</v>
      </c>
      <c r="AV213" s="5">
        <f t="shared" si="44"/>
        <v>45.615042199649714</v>
      </c>
      <c r="AW213" s="5">
        <f t="shared" si="45"/>
        <v>32.163081680056031</v>
      </c>
      <c r="AX213" s="5">
        <f t="shared" si="46"/>
        <v>38.898886607426306</v>
      </c>
      <c r="AY213" s="5">
        <f t="shared" si="47"/>
        <v>50.225978074320821</v>
      </c>
      <c r="AZ213" s="5">
        <f t="shared" si="48"/>
        <v>22.250539974692245</v>
      </c>
      <c r="BA213" s="5">
        <f t="shared" si="48"/>
        <v>22.250539974692245</v>
      </c>
      <c r="BB213" s="5">
        <f t="shared" si="49"/>
        <v>33.027635518499956</v>
      </c>
    </row>
    <row r="214" spans="1:54" x14ac:dyDescent="0.5">
      <c r="A214" t="s">
        <v>663</v>
      </c>
      <c r="B214" t="s">
        <v>664</v>
      </c>
      <c r="C214">
        <v>2017</v>
      </c>
      <c r="D214" t="s">
        <v>665</v>
      </c>
      <c r="E214" t="s">
        <v>7</v>
      </c>
      <c r="F214" s="4">
        <v>0</v>
      </c>
      <c r="G214" s="4">
        <v>0</v>
      </c>
      <c r="H214" s="4">
        <v>1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24">
        <v>29389.057673640549</v>
      </c>
      <c r="O214" s="5">
        <v>10.28837769607623</v>
      </c>
      <c r="P214" s="6">
        <v>53.854876743839064</v>
      </c>
      <c r="Q214" s="6">
        <v>0</v>
      </c>
      <c r="R214" s="6">
        <v>10.198071035597749</v>
      </c>
      <c r="S214" s="6">
        <v>52.670721123122711</v>
      </c>
      <c r="T214" s="6">
        <v>11.241638388692071</v>
      </c>
      <c r="U214" s="6">
        <v>88.315487459695362</v>
      </c>
      <c r="V214" s="6">
        <v>47.029190753632633</v>
      </c>
      <c r="W214" s="6">
        <v>15.625</v>
      </c>
      <c r="X214" s="6">
        <v>56.116094986807397</v>
      </c>
      <c r="Y214" s="6">
        <v>19.233296823658268</v>
      </c>
      <c r="Z214" s="5">
        <v>0</v>
      </c>
      <c r="AA214" s="5">
        <v>0</v>
      </c>
      <c r="AB214" s="7">
        <v>12.391509216907963</v>
      </c>
      <c r="AC214" s="5">
        <v>39.771477288396703</v>
      </c>
      <c r="AD214" s="5">
        <v>5.7788140425422997E-2</v>
      </c>
      <c r="AE214" s="5">
        <v>7.0057799438618096</v>
      </c>
      <c r="AF214" s="5">
        <v>30.3584072633932</v>
      </c>
      <c r="AG214" s="5">
        <v>1.2808636970932501</v>
      </c>
      <c r="AH214" s="5">
        <v>7.4329333898965499</v>
      </c>
      <c r="AI214" s="5">
        <v>7.8391111102646702</v>
      </c>
      <c r="AJ214" s="5">
        <v>3.7527765959602601</v>
      </c>
      <c r="AK214" s="5">
        <v>29.970872938492501</v>
      </c>
      <c r="AL214" s="5">
        <v>16.373972567007598</v>
      </c>
      <c r="AM214" s="5">
        <v>-6.2598111670749601</v>
      </c>
      <c r="AN214" s="5">
        <v>-1.0291305352648099</v>
      </c>
      <c r="AO214" s="5">
        <v>4.1894817377472897</v>
      </c>
      <c r="AP214" s="5">
        <f t="shared" si="38"/>
        <v>14.098367452580305</v>
      </c>
      <c r="AQ214" s="5">
        <f t="shared" si="39"/>
        <v>-5.6652150674382007E-2</v>
      </c>
      <c r="AR214" s="5">
        <f t="shared" si="40"/>
        <v>3.1995114013191088</v>
      </c>
      <c r="AS214" s="5">
        <f t="shared" si="41"/>
        <v>22.335494470411909</v>
      </c>
      <c r="AT214" s="5">
        <f t="shared" si="42"/>
        <v>5.5812506107088797</v>
      </c>
      <c r="AU214" s="5">
        <f t="shared" si="43"/>
        <v>80.898628959468823</v>
      </c>
      <c r="AV214" s="5">
        <f t="shared" si="44"/>
        <v>39.194481560493102</v>
      </c>
      <c r="AW214" s="5">
        <f t="shared" si="45"/>
        <v>11.884902606404774</v>
      </c>
      <c r="AX214" s="5">
        <f t="shared" si="46"/>
        <v>26.155570302576535</v>
      </c>
      <c r="AY214" s="5">
        <f t="shared" si="47"/>
        <v>2.863038468357646</v>
      </c>
      <c r="AZ214" s="5">
        <f t="shared" si="48"/>
        <v>1.0321813730962948</v>
      </c>
      <c r="BA214" s="5">
        <f t="shared" si="48"/>
        <v>1.0321813730962948</v>
      </c>
      <c r="BB214" s="5">
        <f t="shared" si="49"/>
        <v>8.2082245111573453</v>
      </c>
    </row>
    <row r="215" spans="1:54" x14ac:dyDescent="0.5">
      <c r="A215" t="s">
        <v>666</v>
      </c>
      <c r="B215" t="s">
        <v>667</v>
      </c>
      <c r="C215">
        <v>2017</v>
      </c>
      <c r="D215" t="s">
        <v>668</v>
      </c>
      <c r="E215" t="s">
        <v>8</v>
      </c>
      <c r="F215" s="4">
        <v>0</v>
      </c>
      <c r="G215" s="4">
        <v>0</v>
      </c>
      <c r="H215" s="4">
        <v>0</v>
      </c>
      <c r="I215" s="4">
        <v>1</v>
      </c>
      <c r="J215" s="4">
        <v>1</v>
      </c>
      <c r="K215" s="4">
        <v>0</v>
      </c>
      <c r="L215" s="4">
        <v>0</v>
      </c>
      <c r="M215" s="4">
        <v>0</v>
      </c>
      <c r="N215" s="24">
        <v>2570.675722510724</v>
      </c>
      <c r="O215" s="5">
        <v>7.851924070376981</v>
      </c>
      <c r="P215" s="5">
        <v>77.137531109722673</v>
      </c>
      <c r="Q215" s="5">
        <v>0.24268878219118051</v>
      </c>
      <c r="R215" s="5">
        <v>5.2625481192344523</v>
      </c>
      <c r="S215" s="5">
        <v>53.643570439334418</v>
      </c>
      <c r="T215" s="5">
        <v>5.2863436447229795</v>
      </c>
      <c r="U215" s="5">
        <v>95.074960780552743</v>
      </c>
      <c r="V215" s="6">
        <v>44.233706648227269</v>
      </c>
      <c r="W215" s="6">
        <v>63.157895000000003</v>
      </c>
      <c r="X215" s="5">
        <v>23.482849604221634</v>
      </c>
      <c r="Y215" s="5">
        <v>3.7239868565169769</v>
      </c>
      <c r="Z215" s="5">
        <v>0</v>
      </c>
      <c r="AA215" s="5">
        <v>60.907759882869698</v>
      </c>
      <c r="AB215" s="7">
        <v>15.532773400510713</v>
      </c>
      <c r="AC215" s="5">
        <v>13.444242966371499</v>
      </c>
      <c r="AD215" s="5">
        <v>-4.4201849183715103</v>
      </c>
      <c r="AE215" s="5">
        <v>-17.960689971965401</v>
      </c>
      <c r="AF215" s="5">
        <v>-15.242465171937001</v>
      </c>
      <c r="AG215" s="5">
        <v>-21.164494472511102</v>
      </c>
      <c r="AH215" s="5">
        <v>2.2258170790409499</v>
      </c>
      <c r="AI215" s="5">
        <v>-0.48512588732955197</v>
      </c>
      <c r="AJ215" s="5">
        <v>34.6008200237765</v>
      </c>
      <c r="AK215" s="5">
        <v>-13.520214925558999</v>
      </c>
      <c r="AL215" s="5">
        <v>-35.305571716163399</v>
      </c>
      <c r="AM215" s="5">
        <v>-34.808266703427698</v>
      </c>
      <c r="AN215" s="5">
        <v>44.622008093869603</v>
      </c>
      <c r="AO215" s="5">
        <v>-12.6365680650102</v>
      </c>
      <c r="AP215" s="5">
        <f t="shared" si="38"/>
        <v>63.653353200353635</v>
      </c>
      <c r="AQ215" s="5">
        <f t="shared" si="39"/>
        <v>4.6523950149399065</v>
      </c>
      <c r="AR215" s="5">
        <f t="shared" si="40"/>
        <v>23.19180829496111</v>
      </c>
      <c r="AS215" s="5">
        <f t="shared" si="41"/>
        <v>68.84818121522639</v>
      </c>
      <c r="AT215" s="5">
        <f t="shared" si="42"/>
        <v>16.765136510276008</v>
      </c>
      <c r="AU215" s="5">
        <f t="shared" si="43"/>
        <v>92.838333962200963</v>
      </c>
      <c r="AV215" s="5">
        <f t="shared" si="44"/>
        <v>44.71069530458972</v>
      </c>
      <c r="AW215" s="5">
        <f t="shared" si="45"/>
        <v>28.541862202706735</v>
      </c>
      <c r="AX215" s="5">
        <f t="shared" si="46"/>
        <v>36.990856447707046</v>
      </c>
      <c r="AY215" s="5">
        <f t="shared" si="47"/>
        <v>38.972569497865152</v>
      </c>
      <c r="AZ215" s="5">
        <f t="shared" si="48"/>
        <v>16.261864444860723</v>
      </c>
      <c r="BA215" s="5">
        <f t="shared" si="48"/>
        <v>16.261864444860723</v>
      </c>
      <c r="BB215" s="5">
        <f t="shared" si="49"/>
        <v>28.143522547620194</v>
      </c>
    </row>
    <row r="216" spans="1:54" x14ac:dyDescent="0.5">
      <c r="A216" t="s">
        <v>669</v>
      </c>
      <c r="B216" t="s">
        <v>670</v>
      </c>
      <c r="C216">
        <v>2017</v>
      </c>
      <c r="D216" t="s">
        <v>671</v>
      </c>
      <c r="E216" t="s">
        <v>8</v>
      </c>
      <c r="F216" s="4">
        <v>0</v>
      </c>
      <c r="G216" s="4">
        <v>0</v>
      </c>
      <c r="H216" s="4">
        <v>0</v>
      </c>
      <c r="I216" s="4">
        <v>1</v>
      </c>
      <c r="J216" s="4">
        <v>1</v>
      </c>
      <c r="K216" s="4">
        <v>0</v>
      </c>
      <c r="L216" s="4">
        <v>0</v>
      </c>
      <c r="M216" s="4">
        <v>0</v>
      </c>
      <c r="N216" s="24">
        <v>679.66736003009441</v>
      </c>
      <c r="O216" s="5">
        <v>6.5216035020579994</v>
      </c>
      <c r="P216" s="5">
        <v>95.257339764404477</v>
      </c>
      <c r="Q216" s="5">
        <v>100</v>
      </c>
      <c r="R216" s="5">
        <v>91.083025679917895</v>
      </c>
      <c r="S216" s="5">
        <v>78.917140708010365</v>
      </c>
      <c r="T216" s="5">
        <v>71.365639728911219</v>
      </c>
      <c r="U216" s="5">
        <v>99.433505928852213</v>
      </c>
      <c r="V216" s="5">
        <v>47.668120246048794</v>
      </c>
      <c r="W216" s="5">
        <v>50</v>
      </c>
      <c r="X216" s="5">
        <v>29.551451187335097</v>
      </c>
      <c r="Y216" s="5">
        <v>57.174151150054762</v>
      </c>
      <c r="Z216" s="5">
        <v>30.223889147416301</v>
      </c>
      <c r="AA216" s="5">
        <v>66.032210834553439</v>
      </c>
      <c r="AB216" s="7">
        <v>63.088151731609543</v>
      </c>
      <c r="AC216" s="5">
        <v>9.0871919130091907</v>
      </c>
      <c r="AD216" s="5">
        <v>86.921305438465794</v>
      </c>
      <c r="AE216" s="5">
        <v>43.386819217708101</v>
      </c>
      <c r="AF216" s="5">
        <v>-8.0099525455477298</v>
      </c>
      <c r="AG216" s="5">
        <v>31.216909979986799</v>
      </c>
      <c r="AH216" s="5">
        <v>3.4486466937621301</v>
      </c>
      <c r="AI216" s="5">
        <v>-0.11477896681751799</v>
      </c>
      <c r="AJ216" s="5">
        <v>8.3924301921365991</v>
      </c>
      <c r="AK216" s="5">
        <v>-14.027612254726099</v>
      </c>
      <c r="AL216" s="5">
        <v>-17.764473942223599</v>
      </c>
      <c r="AM216" s="5">
        <v>-30.902200436348199</v>
      </c>
      <c r="AN216" s="5">
        <v>24.500138070507401</v>
      </c>
      <c r="AO216" s="5">
        <v>17.087661034297899</v>
      </c>
      <c r="AP216" s="5">
        <f t="shared" si="38"/>
        <v>86.154674220625068</v>
      </c>
      <c r="AQ216" s="5">
        <f t="shared" si="39"/>
        <v>13.063961943889236</v>
      </c>
      <c r="AR216" s="5">
        <f t="shared" si="40"/>
        <v>47.660196690717633</v>
      </c>
      <c r="AS216" s="5">
        <f t="shared" si="41"/>
        <v>86.914847058130519</v>
      </c>
      <c r="AT216" s="5">
        <f t="shared" si="42"/>
        <v>27.505812163868931</v>
      </c>
      <c r="AU216" s="5">
        <f t="shared" si="43"/>
        <v>95.978526690997143</v>
      </c>
      <c r="AV216" s="5">
        <f t="shared" si="44"/>
        <v>47.781056837698578</v>
      </c>
      <c r="AW216" s="5">
        <f t="shared" si="45"/>
        <v>41.5905458788069</v>
      </c>
      <c r="AX216" s="5">
        <f t="shared" si="46"/>
        <v>43.569403827520411</v>
      </c>
      <c r="AY216" s="5">
        <f t="shared" si="47"/>
        <v>74.900008125613766</v>
      </c>
      <c r="AZ216" s="5">
        <f t="shared" si="48"/>
        <v>41.492409538894719</v>
      </c>
      <c r="BA216" s="5">
        <f t="shared" si="48"/>
        <v>41.492409538894719</v>
      </c>
      <c r="BB216" s="5">
        <f t="shared" si="49"/>
        <v>45.97904826698413</v>
      </c>
    </row>
    <row r="217" spans="1:54" x14ac:dyDescent="0.5">
      <c r="A217" t="s">
        <v>672</v>
      </c>
      <c r="B217" t="s">
        <v>673</v>
      </c>
      <c r="C217">
        <v>2017</v>
      </c>
      <c r="D217" t="s">
        <v>674</v>
      </c>
      <c r="E217" t="s">
        <v>11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24">
        <v>1627.2747035863249</v>
      </c>
      <c r="O217" s="5">
        <v>7.3946619335241284</v>
      </c>
      <c r="P217" s="5">
        <v>65.528583769131558</v>
      </c>
      <c r="Q217" s="5">
        <v>8.9725010912265475</v>
      </c>
      <c r="R217" s="5">
        <v>24.438058929328776</v>
      </c>
      <c r="S217" s="5">
        <v>82.215153999809004</v>
      </c>
      <c r="T217" s="5">
        <v>27.753303872220009</v>
      </c>
      <c r="U217" s="5">
        <v>96.149451057581999</v>
      </c>
      <c r="V217" s="5">
        <v>49.507417208186006</v>
      </c>
      <c r="W217" s="5">
        <v>20</v>
      </c>
      <c r="X217" s="5">
        <v>83.377308707124016</v>
      </c>
      <c r="Y217" s="5">
        <v>81.380065717415121</v>
      </c>
      <c r="Z217" s="5">
        <v>69.216010764713047</v>
      </c>
      <c r="AA217" s="5">
        <v>50.658857979502194</v>
      </c>
      <c r="AB217" s="7">
        <v>45.601780126100024</v>
      </c>
      <c r="AC217" s="5">
        <v>-7.5988827409852302</v>
      </c>
      <c r="AD217" s="5">
        <v>2.1428928633706898</v>
      </c>
      <c r="AE217" s="5">
        <v>-6.3181817477265696</v>
      </c>
      <c r="AF217" s="5">
        <v>5.8060433007387502</v>
      </c>
      <c r="AG217" s="5">
        <v>-3.1250626443893799</v>
      </c>
      <c r="AH217" s="5">
        <v>2.0241846692741601</v>
      </c>
      <c r="AI217" s="5">
        <v>3.7360518006711501</v>
      </c>
      <c r="AJ217" s="5">
        <v>-12.8214437537747</v>
      </c>
      <c r="AK217" s="5">
        <v>44.142873876758202</v>
      </c>
      <c r="AL217" s="5">
        <v>29.155752513883598</v>
      </c>
      <c r="AM217" s="5">
        <v>25.4977729121936</v>
      </c>
      <c r="AN217" s="5">
        <v>27.220977698617201</v>
      </c>
      <c r="AO217" s="5">
        <v>11.674748799307901</v>
      </c>
      <c r="AP217" s="5">
        <f t="shared" si="38"/>
        <v>73.041542557748954</v>
      </c>
      <c r="AQ217" s="5">
        <f t="shared" si="39"/>
        <v>6.8016941352380078</v>
      </c>
      <c r="AR217" s="5">
        <f t="shared" si="40"/>
        <v>30.675576752038644</v>
      </c>
      <c r="AS217" s="5">
        <f t="shared" si="41"/>
        <v>76.344280327021281</v>
      </c>
      <c r="AT217" s="5">
        <f t="shared" si="42"/>
        <v>20.051626492080384</v>
      </c>
      <c r="AU217" s="5">
        <f t="shared" si="43"/>
        <v>94.113993671687865</v>
      </c>
      <c r="AV217" s="5">
        <f t="shared" si="44"/>
        <v>45.763189602494471</v>
      </c>
      <c r="AW217" s="5">
        <f t="shared" si="45"/>
        <v>32.776555055133016</v>
      </c>
      <c r="AX217" s="5">
        <f t="shared" si="46"/>
        <v>39.214121911970025</v>
      </c>
      <c r="AY217" s="5">
        <f t="shared" si="47"/>
        <v>52.089709350661217</v>
      </c>
      <c r="AZ217" s="5">
        <f t="shared" si="48"/>
        <v>23.357298784400953</v>
      </c>
      <c r="BA217" s="5">
        <f t="shared" si="48"/>
        <v>23.357298784400953</v>
      </c>
      <c r="BB217" s="5">
        <f t="shared" si="49"/>
        <v>33.864023890849523</v>
      </c>
    </row>
    <row r="218" spans="1:54" x14ac:dyDescent="0.5">
      <c r="A218" t="s">
        <v>675</v>
      </c>
      <c r="B218" t="s">
        <v>676</v>
      </c>
      <c r="C218">
        <v>2017</v>
      </c>
      <c r="D218" t="s">
        <v>677</v>
      </c>
      <c r="E218" t="s">
        <v>11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1</v>
      </c>
      <c r="M218" s="4">
        <v>0</v>
      </c>
      <c r="N218" s="24">
        <v>917.5637152027947</v>
      </c>
      <c r="O218" s="5">
        <v>6.8217220218802961</v>
      </c>
      <c r="P218" s="5">
        <v>68.843566862017241</v>
      </c>
      <c r="Q218" s="5">
        <v>0</v>
      </c>
      <c r="R218" s="5">
        <v>12.866391991413167</v>
      </c>
      <c r="S218" s="5">
        <v>79.392362314366224</v>
      </c>
      <c r="T218" s="5">
        <v>14.537444235261567</v>
      </c>
      <c r="U218" s="5">
        <v>97.642065809446294</v>
      </c>
      <c r="V218" s="5">
        <v>33.854362940305535</v>
      </c>
      <c r="W218" s="5">
        <v>30</v>
      </c>
      <c r="X218" s="5">
        <v>46.701846965699218</v>
      </c>
      <c r="Y218" s="5">
        <v>51.697699890470986</v>
      </c>
      <c r="Z218" s="5">
        <v>57.520870895825482</v>
      </c>
      <c r="AA218" s="5">
        <v>33.821376281112734</v>
      </c>
      <c r="AB218" s="7">
        <v>29.548324988493157</v>
      </c>
      <c r="AC218" s="5">
        <v>-13.567292239113099</v>
      </c>
      <c r="AD218" s="5">
        <v>-10.552725585926501</v>
      </c>
      <c r="AE218" s="5">
        <v>-28.724617517821201</v>
      </c>
      <c r="AF218" s="5">
        <v>-4.4568105154162803</v>
      </c>
      <c r="AG218" s="5">
        <v>-22.300477468921201</v>
      </c>
      <c r="AH218" s="5">
        <v>2.2244197651757398</v>
      </c>
      <c r="AI218" s="5">
        <v>-13.240448305609201</v>
      </c>
      <c r="AJ218" s="5">
        <v>-8.4907386797358608</v>
      </c>
      <c r="AK218" s="5">
        <v>4.6326308835789796</v>
      </c>
      <c r="AL218" s="5">
        <v>-16.1915871739801</v>
      </c>
      <c r="AM218" s="5">
        <v>2.2924414812072902</v>
      </c>
      <c r="AN218" s="5">
        <v>-0.91537775077013395</v>
      </c>
      <c r="AO218" s="5">
        <v>-12.165976550611999</v>
      </c>
      <c r="AP218" s="5">
        <f t="shared" si="38"/>
        <v>82.383581198943432</v>
      </c>
      <c r="AQ218" s="5">
        <f t="shared" si="39"/>
        <v>10.539369921955364</v>
      </c>
      <c r="AR218" s="5">
        <f t="shared" si="40"/>
        <v>41.5600260049805</v>
      </c>
      <c r="AS218" s="5">
        <f t="shared" si="41"/>
        <v>83.827467462283849</v>
      </c>
      <c r="AT218" s="5">
        <f t="shared" si="42"/>
        <v>24.771785841702293</v>
      </c>
      <c r="AU218" s="5">
        <f t="shared" si="43"/>
        <v>95.412136400729878</v>
      </c>
      <c r="AV218" s="5">
        <f t="shared" si="44"/>
        <v>47.086455968386844</v>
      </c>
      <c r="AW218" s="5">
        <f t="shared" si="45"/>
        <v>38.472899602916911</v>
      </c>
      <c r="AX218" s="5">
        <f t="shared" si="46"/>
        <v>42.058631531982094</v>
      </c>
      <c r="AY218" s="5">
        <f t="shared" si="47"/>
        <v>67.848563999595385</v>
      </c>
      <c r="AZ218" s="5">
        <f t="shared" si="48"/>
        <v>34.69766732378028</v>
      </c>
      <c r="BA218" s="5">
        <f t="shared" si="48"/>
        <v>34.69766732378028</v>
      </c>
      <c r="BB218" s="5">
        <f t="shared" si="49"/>
        <v>41.691452701184396</v>
      </c>
    </row>
    <row r="219" spans="1:54" x14ac:dyDescent="0.5">
      <c r="A219" s="15" t="s">
        <v>5</v>
      </c>
      <c r="B219" s="15" t="s">
        <v>5</v>
      </c>
      <c r="C219" s="15">
        <v>2017</v>
      </c>
      <c r="D219" s="15" t="s">
        <v>679</v>
      </c>
      <c r="E219" s="15" t="s">
        <v>5</v>
      </c>
      <c r="F219" s="16">
        <v>1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7">
        <v>14421.1</v>
      </c>
      <c r="O219" s="17">
        <v>8.8108830000000005</v>
      </c>
      <c r="P219" s="17">
        <v>32.999040650438118</v>
      </c>
      <c r="Q219" s="17">
        <v>26.021854586010946</v>
      </c>
      <c r="R219" s="17">
        <v>16.314599999999999</v>
      </c>
      <c r="S219" s="17">
        <v>59.060609156681387</v>
      </c>
      <c r="T219" s="17">
        <v>25.753981513271818</v>
      </c>
      <c r="U219" s="17">
        <v>81.245995280097063</v>
      </c>
      <c r="V219" s="17">
        <v>39.924588202782942</v>
      </c>
      <c r="W219" s="17">
        <v>34.473685000000003</v>
      </c>
      <c r="X219" s="17">
        <v>31.554327176781012</v>
      </c>
      <c r="Y219" s="17">
        <v>27.606297918948524</v>
      </c>
      <c r="Z219" s="17">
        <v>37.510308617423114</v>
      </c>
      <c r="AA219" s="17">
        <v>13.831713030746698</v>
      </c>
      <c r="AB219" s="17">
        <v>20.314589999999999</v>
      </c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x14ac:dyDescent="0.5">
      <c r="A220" s="15" t="s">
        <v>6</v>
      </c>
      <c r="B220" s="15" t="s">
        <v>6</v>
      </c>
      <c r="C220" s="15">
        <v>2017</v>
      </c>
      <c r="D220" s="15" t="s">
        <v>681</v>
      </c>
      <c r="E220" s="15" t="s">
        <v>6</v>
      </c>
      <c r="F220" s="16">
        <v>0</v>
      </c>
      <c r="G220" s="16">
        <v>1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7">
        <v>9210.3050000000003</v>
      </c>
      <c r="O220" s="17">
        <v>8.8268970000000007</v>
      </c>
      <c r="P220" s="17">
        <v>43.598602408618362</v>
      </c>
      <c r="Q220" s="17">
        <v>24.005271124329482</v>
      </c>
      <c r="R220" s="17">
        <v>1.3606000000000051</v>
      </c>
      <c r="S220" s="17">
        <v>42.267984094877207</v>
      </c>
      <c r="T220" s="17">
        <v>16.509334246888844</v>
      </c>
      <c r="U220" s="17">
        <v>77.429775800405238</v>
      </c>
      <c r="V220" s="17">
        <v>41.007622847618862</v>
      </c>
      <c r="W220" s="17">
        <v>26.851850000000013</v>
      </c>
      <c r="X220" s="17">
        <v>16.10408970976253</v>
      </c>
      <c r="Y220" s="17">
        <v>10.896249726177437</v>
      </c>
      <c r="Z220" s="17">
        <v>37.018262129914149</v>
      </c>
      <c r="AA220" s="17">
        <v>7.4147730600292761</v>
      </c>
      <c r="AB220" s="17">
        <v>11.91724</v>
      </c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</row>
    <row r="221" spans="1:54" x14ac:dyDescent="0.5">
      <c r="A221" s="15" t="s">
        <v>7</v>
      </c>
      <c r="B221" s="15" t="s">
        <v>7</v>
      </c>
      <c r="C221" s="15">
        <v>2017</v>
      </c>
      <c r="D221" s="15" t="s">
        <v>683</v>
      </c>
      <c r="E221" s="15" t="s">
        <v>7</v>
      </c>
      <c r="F221" s="16">
        <v>0</v>
      </c>
      <c r="G221" s="16">
        <v>0</v>
      </c>
      <c r="H221" s="16">
        <v>1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7">
        <v>9945.73</v>
      </c>
      <c r="O221" s="17">
        <v>8.9375</v>
      </c>
      <c r="P221" s="17">
        <v>53.854876743839064</v>
      </c>
      <c r="Q221" s="17">
        <v>23.953741568856543</v>
      </c>
      <c r="R221" s="17">
        <v>9.2863899999999973</v>
      </c>
      <c r="S221" s="17">
        <v>52.670721123122711</v>
      </c>
      <c r="T221" s="17">
        <v>11.241638388692071</v>
      </c>
      <c r="U221" s="17">
        <v>88.315487459695362</v>
      </c>
      <c r="V221" s="17">
        <v>47.029190753632633</v>
      </c>
      <c r="W221" s="17">
        <v>15.625</v>
      </c>
      <c r="X221" s="17">
        <v>56.116094986807397</v>
      </c>
      <c r="Y221" s="17">
        <v>19.233296823658268</v>
      </c>
      <c r="Z221" s="17">
        <v>36.697075592141225</v>
      </c>
      <c r="AA221" s="17">
        <v>8.9349341142020364</v>
      </c>
      <c r="AB221" s="17">
        <v>17.83548</v>
      </c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</row>
    <row r="222" spans="1:54" x14ac:dyDescent="0.5">
      <c r="A222" s="15" t="s">
        <v>8</v>
      </c>
      <c r="B222" s="15" t="s">
        <v>8</v>
      </c>
      <c r="C222" s="15">
        <v>2017</v>
      </c>
      <c r="D222" s="15" t="s">
        <v>685</v>
      </c>
      <c r="E222" s="15" t="s">
        <v>8</v>
      </c>
      <c r="F222" s="16">
        <v>0</v>
      </c>
      <c r="G222" s="16">
        <v>0</v>
      </c>
      <c r="H222" s="16">
        <v>0</v>
      </c>
      <c r="I222" s="16">
        <v>1</v>
      </c>
      <c r="J222" s="16">
        <v>0</v>
      </c>
      <c r="K222" s="16">
        <v>0</v>
      </c>
      <c r="L222" s="16">
        <v>0</v>
      </c>
      <c r="M222" s="16">
        <v>0</v>
      </c>
      <c r="N222" s="17">
        <v>15548.11</v>
      </c>
      <c r="O222" s="17">
        <v>8.9975000000000005</v>
      </c>
      <c r="P222" s="17">
        <v>50.612391914329777</v>
      </c>
      <c r="Q222" s="17">
        <v>31.005696000849753</v>
      </c>
      <c r="R222" s="17">
        <v>23.323440000000005</v>
      </c>
      <c r="S222" s="17">
        <v>52.97098712212901</v>
      </c>
      <c r="T222" s="17">
        <v>31.130690583663721</v>
      </c>
      <c r="U222" s="17">
        <v>87.679636469171257</v>
      </c>
      <c r="V222" s="17">
        <v>44.233706648227269</v>
      </c>
      <c r="W222" s="17">
        <v>63.157895000000003</v>
      </c>
      <c r="X222" s="17">
        <v>26.506992084432714</v>
      </c>
      <c r="Y222" s="17">
        <v>15.62894852135816</v>
      </c>
      <c r="Z222" s="17">
        <v>66.069306819481582</v>
      </c>
      <c r="AA222" s="17">
        <v>14.055636896046835</v>
      </c>
      <c r="AB222" s="17">
        <v>25.555710000000001</v>
      </c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</row>
    <row r="223" spans="1:54" x14ac:dyDescent="0.5">
      <c r="A223" s="15" t="s">
        <v>9</v>
      </c>
      <c r="B223" s="15" t="s">
        <v>9</v>
      </c>
      <c r="C223" s="15">
        <v>2017</v>
      </c>
      <c r="D223" s="15" t="s">
        <v>437</v>
      </c>
      <c r="E223" s="15" t="s">
        <v>9</v>
      </c>
      <c r="F223" s="16">
        <v>0</v>
      </c>
      <c r="G223" s="16">
        <v>0</v>
      </c>
      <c r="H223" s="16">
        <v>0</v>
      </c>
      <c r="I223" s="16">
        <v>0</v>
      </c>
      <c r="J223" s="16">
        <v>1</v>
      </c>
      <c r="K223" s="16">
        <v>0</v>
      </c>
      <c r="L223" s="16">
        <v>0</v>
      </c>
      <c r="M223" s="16">
        <v>0</v>
      </c>
      <c r="N223" s="17">
        <v>60582.15</v>
      </c>
      <c r="O223" s="17">
        <v>10.99333</v>
      </c>
      <c r="P223" s="17">
        <v>3.7231116592694775</v>
      </c>
      <c r="Q223" s="17">
        <v>23.953741568856543</v>
      </c>
      <c r="R223" s="17">
        <v>0</v>
      </c>
      <c r="S223" s="17">
        <v>24.092021335172642</v>
      </c>
      <c r="T223" s="17">
        <v>3.5242289564416973</v>
      </c>
      <c r="U223" s="17">
        <v>89.571113432532925</v>
      </c>
      <c r="V223" s="17">
        <v>39.308987270700833</v>
      </c>
      <c r="W223" s="17">
        <v>5</v>
      </c>
      <c r="X223" s="17">
        <v>31.662269129287601</v>
      </c>
      <c r="Y223" s="17">
        <v>1.150054764512596</v>
      </c>
      <c r="Z223" s="17">
        <v>8.3869392078578091</v>
      </c>
      <c r="AA223" s="17">
        <v>0.7320644216691079</v>
      </c>
      <c r="AB223" s="17">
        <v>5.3566669999999998</v>
      </c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</row>
    <row r="224" spans="1:54" x14ac:dyDescent="0.5">
      <c r="A224" s="15" t="s">
        <v>10</v>
      </c>
      <c r="B224" s="15" t="s">
        <v>10</v>
      </c>
      <c r="C224" s="15">
        <v>2017</v>
      </c>
      <c r="D224" s="15" t="s">
        <v>524</v>
      </c>
      <c r="E224" s="15" t="s">
        <v>10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1</v>
      </c>
      <c r="L224" s="16">
        <v>0</v>
      </c>
      <c r="M224" s="16">
        <v>0</v>
      </c>
      <c r="N224" s="17">
        <v>2566.9540000000002</v>
      </c>
      <c r="O224" s="17">
        <v>7.4662499999999996</v>
      </c>
      <c r="P224" s="17">
        <v>64.397743230884487</v>
      </c>
      <c r="Q224" s="17">
        <v>38.584098996229223</v>
      </c>
      <c r="R224" s="17">
        <v>40.428180000000005</v>
      </c>
      <c r="S224" s="17">
        <v>70.429595155083604</v>
      </c>
      <c r="T224" s="17">
        <v>53.579293353402676</v>
      </c>
      <c r="U224" s="17">
        <v>89.117590537820917</v>
      </c>
      <c r="V224" s="17">
        <v>43.063670312703579</v>
      </c>
      <c r="W224" s="17">
        <v>26.428569999999993</v>
      </c>
      <c r="X224" s="17">
        <v>25.895224274406331</v>
      </c>
      <c r="Y224" s="17">
        <v>41.495859802847754</v>
      </c>
      <c r="Z224" s="17">
        <v>23.178474936821996</v>
      </c>
      <c r="AA224" s="17">
        <v>15.830893118594432</v>
      </c>
      <c r="AB224" s="17">
        <v>31.074999999999999</v>
      </c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</row>
    <row r="225" spans="1:54" x14ac:dyDescent="0.5">
      <c r="A225" s="15" t="s">
        <v>11</v>
      </c>
      <c r="B225" s="15" t="s">
        <v>11</v>
      </c>
      <c r="C225" s="15">
        <v>2017</v>
      </c>
      <c r="D225" s="15" t="s">
        <v>689</v>
      </c>
      <c r="E225" s="15" t="s">
        <v>11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1</v>
      </c>
      <c r="M225" s="16">
        <v>0</v>
      </c>
      <c r="N225" s="17">
        <v>2385.5120000000002</v>
      </c>
      <c r="O225" s="17">
        <v>7.152609</v>
      </c>
      <c r="P225" s="17">
        <v>72.835176654288432</v>
      </c>
      <c r="Q225" s="17">
        <v>42.008537362578991</v>
      </c>
      <c r="R225" s="17">
        <v>45.35219</v>
      </c>
      <c r="S225" s="17">
        <v>84.66692761427116</v>
      </c>
      <c r="T225" s="17">
        <v>36.288545035860601</v>
      </c>
      <c r="U225" s="17">
        <v>92.760357780974985</v>
      </c>
      <c r="V225" s="17">
        <v>53.073202569984858</v>
      </c>
      <c r="W225" s="17">
        <v>35.333335000000005</v>
      </c>
      <c r="X225" s="17">
        <v>48.58984168865436</v>
      </c>
      <c r="Y225" s="17">
        <v>68.110010952902527</v>
      </c>
      <c r="Z225" s="17">
        <v>66.13885328332951</v>
      </c>
      <c r="AA225" s="17">
        <v>39.985973645680815</v>
      </c>
      <c r="AB225" s="17">
        <v>45.22542</v>
      </c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</row>
    <row r="226" spans="1:54" x14ac:dyDescent="0.5">
      <c r="A226" s="15" t="s">
        <v>12</v>
      </c>
      <c r="B226" s="15" t="s">
        <v>12</v>
      </c>
      <c r="C226" s="15">
        <v>2017</v>
      </c>
      <c r="D226" s="15" t="s">
        <v>691</v>
      </c>
      <c r="E226" s="15" t="s">
        <v>12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1</v>
      </c>
      <c r="N226" s="17">
        <v>57007.95</v>
      </c>
      <c r="O226" s="17">
        <v>10.81296</v>
      </c>
      <c r="P226" s="17">
        <v>6.2349932031350761</v>
      </c>
      <c r="Q226" s="17">
        <v>24.002867916511761</v>
      </c>
      <c r="R226" s="17">
        <v>2.9842199999999934</v>
      </c>
      <c r="S226" s="17">
        <v>13.835231606366916</v>
      </c>
      <c r="T226" s="17">
        <v>6.4610878885718428</v>
      </c>
      <c r="U226" s="17">
        <v>75.323824130327381</v>
      </c>
      <c r="V226" s="17">
        <v>38.49257528239923</v>
      </c>
      <c r="W226" s="17">
        <v>4.473684999999989</v>
      </c>
      <c r="X226" s="17">
        <v>16.411609498680736</v>
      </c>
      <c r="Y226" s="17">
        <v>0.70646221248630892</v>
      </c>
      <c r="Z226" s="17">
        <v>7.1033278513606302</v>
      </c>
      <c r="AA226" s="17">
        <v>0.13367496339678553</v>
      </c>
      <c r="AB226" s="17">
        <v>4.737241</v>
      </c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</row>
    <row r="227" spans="1:54" x14ac:dyDescent="0.5">
      <c r="A227" s="13" t="s">
        <v>692</v>
      </c>
      <c r="B227" s="13" t="s">
        <v>692</v>
      </c>
      <c r="C227" s="13" t="s">
        <v>692</v>
      </c>
      <c r="D227" s="13" t="s">
        <v>692</v>
      </c>
      <c r="E227" s="13" t="s">
        <v>692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3">
        <v>16213.49660782327</v>
      </c>
      <c r="O227" s="22">
        <v>8.74</v>
      </c>
      <c r="P227" s="14">
        <v>46.144329999999997</v>
      </c>
      <c r="Q227" s="22">
        <v>7.9079259999999998</v>
      </c>
      <c r="R227" s="22">
        <v>20.79899</v>
      </c>
      <c r="S227" s="14">
        <v>50.387929999999997</v>
      </c>
      <c r="T227" s="14">
        <v>22.699909999999999</v>
      </c>
      <c r="U227" s="14">
        <v>84.887789999999995</v>
      </c>
      <c r="V227" s="14">
        <v>41.94885</v>
      </c>
      <c r="W227" s="14">
        <v>28.059629999999999</v>
      </c>
      <c r="X227" s="14">
        <v>35.292299999999997</v>
      </c>
      <c r="Y227" s="14">
        <v>28.104649999999999</v>
      </c>
      <c r="Z227" s="14">
        <v>31.72917</v>
      </c>
      <c r="AA227" s="14">
        <v>15.89507</v>
      </c>
      <c r="AB227" s="14">
        <v>22.83811</v>
      </c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1:54" x14ac:dyDescent="0.5">
      <c r="O228" s="12"/>
      <c r="P228" s="7"/>
      <c r="Q228" s="7"/>
      <c r="R228" s="7"/>
      <c r="S228" s="7"/>
      <c r="T228" s="7"/>
      <c r="U228" s="7"/>
      <c r="V228" s="7"/>
      <c r="W228" s="7">
        <f>101.001/(1+EXP(-(2.46596-0.42655*O227)))-1</f>
        <v>21.282319051941492</v>
      </c>
      <c r="X228" s="7"/>
      <c r="Y228" s="7"/>
      <c r="Z228" s="7"/>
      <c r="AA228" s="7"/>
      <c r="AB228" s="7"/>
      <c r="AD228" s="5"/>
      <c r="AE228" s="5"/>
    </row>
    <row r="229" spans="1:54" x14ac:dyDescent="0.5">
      <c r="Q229" s="5"/>
      <c r="R229" s="5"/>
      <c r="W229" s="7">
        <f>AVERAGE(W2:W218)</f>
        <v>28.059729239631331</v>
      </c>
      <c r="AD229" s="5"/>
      <c r="AE229" s="5"/>
    </row>
    <row r="230" spans="1:54" x14ac:dyDescent="0.5">
      <c r="Q230" s="5"/>
      <c r="R230" s="5"/>
      <c r="AD230" s="5"/>
      <c r="AE230" s="5"/>
    </row>
    <row r="231" spans="1:54" x14ac:dyDescent="0.5">
      <c r="Q231" s="5"/>
      <c r="R231" s="5"/>
      <c r="AD231" s="5"/>
      <c r="AE231" s="5"/>
    </row>
    <row r="232" spans="1:54" x14ac:dyDescent="0.5">
      <c r="Q232" s="5"/>
      <c r="R232" s="5"/>
      <c r="AD232" s="5"/>
      <c r="AE232" s="5"/>
    </row>
    <row r="233" spans="1:54" x14ac:dyDescent="0.5">
      <c r="Q233" s="5"/>
      <c r="R233" s="5"/>
      <c r="AD233" s="5"/>
      <c r="AE233" s="5"/>
    </row>
    <row r="234" spans="1:54" x14ac:dyDescent="0.5">
      <c r="Q234" s="5"/>
      <c r="R234" s="5"/>
      <c r="AD234" s="5"/>
      <c r="AE234" s="5"/>
    </row>
    <row r="235" spans="1:54" x14ac:dyDescent="0.5">
      <c r="Q235" s="5"/>
      <c r="R235" s="5"/>
      <c r="AD235" s="5"/>
      <c r="AE235" s="5"/>
    </row>
    <row r="236" spans="1:54" x14ac:dyDescent="0.5">
      <c r="Q236" s="5"/>
      <c r="R236" s="5"/>
      <c r="AD236" s="5"/>
      <c r="AE236" s="5"/>
    </row>
    <row r="237" spans="1:54" x14ac:dyDescent="0.5">
      <c r="Q237" s="5"/>
      <c r="R237" s="5"/>
      <c r="AD237" s="5"/>
      <c r="AE237" s="5"/>
    </row>
    <row r="238" spans="1:54" x14ac:dyDescent="0.5">
      <c r="Q238" s="5"/>
      <c r="R238" s="5"/>
      <c r="AD238" s="5"/>
      <c r="AE238" s="5"/>
    </row>
    <row r="239" spans="1:54" x14ac:dyDescent="0.5">
      <c r="Q239" s="5"/>
      <c r="R239" s="5"/>
      <c r="AD239" s="5"/>
      <c r="AE239" s="5"/>
    </row>
    <row r="240" spans="1:54" x14ac:dyDescent="0.5">
      <c r="Q240" s="5"/>
      <c r="R240" s="5"/>
      <c r="AD240" s="5"/>
      <c r="AE240" s="5"/>
    </row>
    <row r="241" spans="17:31" x14ac:dyDescent="0.5">
      <c r="Q241" s="5"/>
      <c r="R241" s="5"/>
      <c r="AD241" s="5"/>
      <c r="AE241" s="5"/>
    </row>
    <row r="242" spans="17:31" x14ac:dyDescent="0.5">
      <c r="Q242" s="5"/>
      <c r="R242" s="5"/>
      <c r="AD242" s="5"/>
      <c r="AE242" s="5"/>
    </row>
    <row r="243" spans="17:31" x14ac:dyDescent="0.5">
      <c r="Q243" s="5"/>
      <c r="R243" s="5"/>
      <c r="AD243" s="5"/>
      <c r="AE243" s="5"/>
    </row>
    <row r="244" spans="17:31" x14ac:dyDescent="0.5">
      <c r="Q244" s="5"/>
      <c r="R244" s="5"/>
      <c r="AD244" s="5"/>
      <c r="AE244" s="5"/>
    </row>
    <row r="245" spans="17:31" x14ac:dyDescent="0.5">
      <c r="Q245" s="5"/>
      <c r="R245" s="5"/>
      <c r="AD245" s="5"/>
      <c r="AE245" s="5"/>
    </row>
    <row r="246" spans="17:31" x14ac:dyDescent="0.5">
      <c r="Q246" s="5"/>
      <c r="R246" s="5"/>
      <c r="AD246" s="5"/>
      <c r="AE246" s="5"/>
    </row>
    <row r="247" spans="17:31" x14ac:dyDescent="0.5">
      <c r="Q247" s="5"/>
      <c r="R247" s="5"/>
      <c r="AD247" s="5"/>
      <c r="AE247" s="5"/>
    </row>
    <row r="248" spans="17:31" x14ac:dyDescent="0.5">
      <c r="Q248" s="5"/>
      <c r="R248" s="5"/>
      <c r="AD248" s="5"/>
      <c r="AE248" s="5"/>
    </row>
    <row r="249" spans="17:31" x14ac:dyDescent="0.5">
      <c r="Q249" s="5"/>
      <c r="R249" s="5"/>
      <c r="AD249" s="5"/>
      <c r="AE249" s="5"/>
    </row>
    <row r="250" spans="17:31" x14ac:dyDescent="0.5">
      <c r="Q250" s="5"/>
      <c r="R250" s="5"/>
      <c r="AD250" s="5"/>
      <c r="AE250" s="5"/>
    </row>
    <row r="251" spans="17:31" x14ac:dyDescent="0.5">
      <c r="Q251" s="5"/>
      <c r="R251" s="5"/>
      <c r="AD251" s="5"/>
      <c r="AE251" s="5"/>
    </row>
    <row r="252" spans="17:31" x14ac:dyDescent="0.5">
      <c r="Q252" s="5"/>
      <c r="R252" s="5"/>
      <c r="AD252" s="5"/>
      <c r="AE252" s="5"/>
    </row>
    <row r="253" spans="17:31" x14ac:dyDescent="0.5">
      <c r="Q253" s="5"/>
      <c r="R253" s="5"/>
      <c r="AD253" s="5"/>
      <c r="AE253" s="5"/>
    </row>
    <row r="254" spans="17:31" x14ac:dyDescent="0.5">
      <c r="Q254" s="5"/>
      <c r="R254" s="5"/>
      <c r="AD254" s="5"/>
      <c r="AE254" s="5"/>
    </row>
    <row r="255" spans="17:31" x14ac:dyDescent="0.5">
      <c r="Q255" s="5"/>
      <c r="R255" s="5"/>
      <c r="AD255" s="5"/>
      <c r="AE255" s="5"/>
    </row>
    <row r="256" spans="17:31" x14ac:dyDescent="0.5">
      <c r="Q256" s="5"/>
      <c r="R256" s="5"/>
      <c r="AD256" s="5"/>
      <c r="AE256" s="5"/>
    </row>
    <row r="257" spans="17:31" x14ac:dyDescent="0.5">
      <c r="Q257" s="5"/>
      <c r="R257" s="5"/>
      <c r="AD257" s="5"/>
      <c r="AE257" s="5"/>
    </row>
    <row r="258" spans="17:31" x14ac:dyDescent="0.5">
      <c r="Q258" s="5"/>
      <c r="R258" s="5"/>
      <c r="AD258" s="5"/>
      <c r="AE258" s="5"/>
    </row>
    <row r="259" spans="17:31" x14ac:dyDescent="0.5">
      <c r="Q259" s="5"/>
      <c r="R259" s="5"/>
      <c r="AD259" s="5"/>
      <c r="AE259" s="5"/>
    </row>
    <row r="260" spans="17:31" x14ac:dyDescent="0.5">
      <c r="Q260" s="5"/>
      <c r="R260" s="5"/>
      <c r="AD260" s="5"/>
      <c r="AE260" s="5"/>
    </row>
    <row r="261" spans="17:31" x14ac:dyDescent="0.5">
      <c r="Q261" s="5"/>
      <c r="R261" s="5"/>
      <c r="AD261" s="5"/>
      <c r="AE261" s="5"/>
    </row>
    <row r="262" spans="17:31" x14ac:dyDescent="0.5">
      <c r="Q262" s="5"/>
      <c r="R262" s="5"/>
      <c r="AD262" s="5"/>
      <c r="AE262" s="5"/>
    </row>
    <row r="263" spans="17:31" x14ac:dyDescent="0.5">
      <c r="Q263" s="5"/>
      <c r="R263" s="5"/>
      <c r="AD263" s="5"/>
      <c r="AE263" s="5"/>
    </row>
    <row r="264" spans="17:31" x14ac:dyDescent="0.5">
      <c r="Q264" s="5"/>
      <c r="R264" s="5"/>
      <c r="AD264" s="5"/>
      <c r="AE264" s="5"/>
    </row>
    <row r="265" spans="17:31" x14ac:dyDescent="0.5">
      <c r="Q265" s="5"/>
      <c r="R265" s="5"/>
      <c r="AD265" s="5"/>
      <c r="AE265" s="5"/>
    </row>
    <row r="266" spans="17:31" x14ac:dyDescent="0.5">
      <c r="Q266" s="5"/>
      <c r="R266" s="5"/>
      <c r="AD266" s="5"/>
      <c r="AE266" s="5"/>
    </row>
    <row r="267" spans="17:31" x14ac:dyDescent="0.5">
      <c r="Q267" s="5"/>
      <c r="R267" s="5"/>
      <c r="AD267" s="5"/>
      <c r="AE267" s="5"/>
    </row>
    <row r="268" spans="17:31" x14ac:dyDescent="0.5">
      <c r="Q268" s="5"/>
      <c r="R268" s="5"/>
      <c r="AD268" s="5"/>
      <c r="AE268" s="5"/>
    </row>
    <row r="269" spans="17:31" x14ac:dyDescent="0.5">
      <c r="Q269" s="5"/>
      <c r="R269" s="5"/>
      <c r="AD269" s="5"/>
      <c r="AE269" s="5"/>
    </row>
    <row r="270" spans="17:31" x14ac:dyDescent="0.5">
      <c r="Q270" s="5"/>
      <c r="R270" s="5"/>
      <c r="AD270" s="5"/>
      <c r="AE270" s="5"/>
    </row>
    <row r="271" spans="17:31" x14ac:dyDescent="0.5">
      <c r="Q271" s="5"/>
      <c r="R271" s="5"/>
      <c r="AD271" s="5"/>
      <c r="AE271" s="5"/>
    </row>
    <row r="272" spans="17:31" x14ac:dyDescent="0.5">
      <c r="Q272" s="5"/>
      <c r="R272" s="5"/>
      <c r="AD272" s="5"/>
      <c r="AE272" s="5"/>
    </row>
    <row r="273" spans="17:31" x14ac:dyDescent="0.5">
      <c r="Q273" s="5"/>
      <c r="R273" s="5"/>
      <c r="AD273" s="5"/>
      <c r="AE273" s="5"/>
    </row>
    <row r="274" spans="17:31" x14ac:dyDescent="0.5">
      <c r="Q274" s="5"/>
      <c r="R274" s="5"/>
      <c r="AD274" s="5"/>
      <c r="AE274" s="5"/>
    </row>
    <row r="275" spans="17:31" x14ac:dyDescent="0.5">
      <c r="Q275" s="5"/>
      <c r="R275" s="5"/>
      <c r="AD275" s="5"/>
      <c r="AE27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2" sqref="C2:C9"/>
    </sheetView>
  </sheetViews>
  <sheetFormatPr defaultRowHeight="14.35" x14ac:dyDescent="0.5"/>
  <cols>
    <col min="1" max="1" width="7.1171875" bestFit="1" customWidth="1"/>
    <col min="2" max="2" width="8.5859375" bestFit="1" customWidth="1"/>
    <col min="3" max="3" width="12" bestFit="1" customWidth="1"/>
    <col min="4" max="4" width="6.29296875" bestFit="1" customWidth="1"/>
    <col min="5" max="5" width="6.5859375" bestFit="1" customWidth="1"/>
    <col min="6" max="6" width="7" bestFit="1" customWidth="1"/>
    <col min="7" max="7" width="12.29296875" bestFit="1" customWidth="1"/>
    <col min="8" max="8" width="6.703125" bestFit="1" customWidth="1"/>
    <col min="9" max="9" width="9.87890625" bestFit="1" customWidth="1"/>
    <col min="10" max="10" width="10.29296875" bestFit="1" customWidth="1"/>
    <col min="11" max="11" width="7.1171875" bestFit="1" customWidth="1"/>
    <col min="12" max="12" width="5.5859375" bestFit="1" customWidth="1"/>
    <col min="13" max="13" width="8.41015625" bestFit="1" customWidth="1"/>
    <col min="14" max="14" width="6.41015625" bestFit="1" customWidth="1"/>
    <col min="15" max="15" width="8.1171875" bestFit="1" customWidth="1"/>
    <col min="16" max="16" width="5.5859375" bestFit="1" customWidth="1"/>
  </cols>
  <sheetData>
    <row r="1" spans="1:16" x14ac:dyDescent="0.5">
      <c r="A1" s="3" t="s">
        <v>4</v>
      </c>
      <c r="B1" s="3" t="s">
        <v>13</v>
      </c>
      <c r="C1" s="1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</row>
    <row r="2" spans="1:16" x14ac:dyDescent="0.5">
      <c r="A2" s="4" t="s">
        <v>5</v>
      </c>
      <c r="B2" s="8">
        <v>14421.1</v>
      </c>
      <c r="C2">
        <v>8.8108830000000005</v>
      </c>
      <c r="D2" s="9">
        <v>32.999040650438118</v>
      </c>
      <c r="E2" s="9">
        <v>26.021854586010946</v>
      </c>
      <c r="F2" s="9">
        <v>16.314599999999999</v>
      </c>
      <c r="G2" s="9">
        <v>59.060609156681387</v>
      </c>
      <c r="H2" s="9">
        <v>25.753981513271818</v>
      </c>
      <c r="I2" s="9">
        <v>81.245995280097063</v>
      </c>
      <c r="J2" s="9">
        <v>39.924588202782942</v>
      </c>
      <c r="K2" s="9">
        <v>34.473685000000003</v>
      </c>
      <c r="L2" s="9">
        <v>31.554327176781012</v>
      </c>
      <c r="M2" s="9">
        <v>27.606297918948524</v>
      </c>
      <c r="N2" s="9">
        <v>37.510308617423114</v>
      </c>
      <c r="O2" s="9">
        <v>13.831713030746698</v>
      </c>
      <c r="P2" s="9">
        <v>20.314589999999999</v>
      </c>
    </row>
    <row r="3" spans="1:16" x14ac:dyDescent="0.5">
      <c r="A3" s="4" t="s">
        <v>6</v>
      </c>
      <c r="B3" s="8">
        <v>9210.3050000000003</v>
      </c>
      <c r="C3">
        <v>8.8268970000000007</v>
      </c>
      <c r="D3" s="9">
        <v>43.598602408618362</v>
      </c>
      <c r="E3" s="9">
        <v>24.005271124329482</v>
      </c>
      <c r="F3" s="9">
        <v>1.3606000000000051</v>
      </c>
      <c r="G3" s="9">
        <v>42.267984094877207</v>
      </c>
      <c r="H3" s="9">
        <v>16.509334246888844</v>
      </c>
      <c r="I3" s="9">
        <v>77.429775800405238</v>
      </c>
      <c r="J3" s="9">
        <v>41.007622847618862</v>
      </c>
      <c r="K3" s="9">
        <v>26.851850000000013</v>
      </c>
      <c r="L3" s="9">
        <v>16.10408970976253</v>
      </c>
      <c r="M3" s="9">
        <v>10.896249726177437</v>
      </c>
      <c r="N3" s="9">
        <v>37.018262129914149</v>
      </c>
      <c r="O3" s="9">
        <v>7.4147730600292761</v>
      </c>
      <c r="P3" s="9">
        <v>11.91724</v>
      </c>
    </row>
    <row r="4" spans="1:16" x14ac:dyDescent="0.5">
      <c r="A4" s="4" t="s">
        <v>7</v>
      </c>
      <c r="B4" s="8">
        <v>9945.73</v>
      </c>
      <c r="C4">
        <v>8.9375</v>
      </c>
      <c r="D4" s="9">
        <v>53.854876743839064</v>
      </c>
      <c r="E4" s="9">
        <v>23.953741568856543</v>
      </c>
      <c r="F4" s="9">
        <v>9.2863899999999973</v>
      </c>
      <c r="G4" s="9">
        <v>52.670721123122711</v>
      </c>
      <c r="H4" s="9">
        <v>11.241638388692071</v>
      </c>
      <c r="I4" s="9">
        <v>88.315487459695362</v>
      </c>
      <c r="J4" s="9">
        <v>47.029190753632633</v>
      </c>
      <c r="K4" s="9">
        <v>15.625</v>
      </c>
      <c r="L4" s="9">
        <v>56.116094986807397</v>
      </c>
      <c r="M4" s="9">
        <v>19.233296823658268</v>
      </c>
      <c r="N4" s="9">
        <v>36.697075592141225</v>
      </c>
      <c r="O4" s="9">
        <v>8.9349341142020364</v>
      </c>
      <c r="P4" s="9">
        <v>17.83548</v>
      </c>
    </row>
    <row r="5" spans="1:16" x14ac:dyDescent="0.5">
      <c r="A5" s="4" t="s">
        <v>8</v>
      </c>
      <c r="B5" s="8">
        <v>15548.11</v>
      </c>
      <c r="C5">
        <v>8.9975000000000005</v>
      </c>
      <c r="D5" s="9">
        <v>50.612391914329777</v>
      </c>
      <c r="E5" s="9">
        <v>31.005696000849753</v>
      </c>
      <c r="F5" s="9">
        <v>23.323440000000005</v>
      </c>
      <c r="G5" s="9">
        <v>52.97098712212901</v>
      </c>
      <c r="H5" s="9">
        <v>31.130690583663721</v>
      </c>
      <c r="I5" s="9">
        <v>87.679636469171257</v>
      </c>
      <c r="J5" s="9">
        <v>44.233706648227269</v>
      </c>
      <c r="K5" s="9">
        <v>63.157895000000003</v>
      </c>
      <c r="L5" s="9">
        <v>26.506992084432714</v>
      </c>
      <c r="M5" s="9">
        <v>15.62894852135816</v>
      </c>
      <c r="N5" s="9">
        <v>66.069306819481582</v>
      </c>
      <c r="O5" s="9">
        <v>14.055636896046835</v>
      </c>
      <c r="P5" s="9">
        <v>25.555710000000001</v>
      </c>
    </row>
    <row r="6" spans="1:16" x14ac:dyDescent="0.5">
      <c r="A6" s="4" t="s">
        <v>9</v>
      </c>
      <c r="B6" s="8">
        <v>60582.15</v>
      </c>
      <c r="C6">
        <v>10.99333</v>
      </c>
      <c r="D6" s="9">
        <v>3.7231116592694775</v>
      </c>
      <c r="E6" s="9">
        <v>23.953741568856543</v>
      </c>
      <c r="F6" s="9">
        <v>0</v>
      </c>
      <c r="G6" s="9">
        <v>24.092021335172642</v>
      </c>
      <c r="H6" s="9">
        <v>3.5242289564416973</v>
      </c>
      <c r="I6" s="9">
        <v>89.571113432532925</v>
      </c>
      <c r="J6" s="9">
        <v>39.308987270700833</v>
      </c>
      <c r="K6" s="9">
        <v>5</v>
      </c>
      <c r="L6" s="9">
        <v>31.662269129287601</v>
      </c>
      <c r="M6" s="9">
        <v>1.150054764512596</v>
      </c>
      <c r="N6" s="9">
        <v>8.3869392078578091</v>
      </c>
      <c r="O6" s="9">
        <v>0.7320644216691079</v>
      </c>
      <c r="P6" s="9">
        <v>5.3566669999999998</v>
      </c>
    </row>
    <row r="7" spans="1:16" x14ac:dyDescent="0.5">
      <c r="A7" s="4" t="s">
        <v>10</v>
      </c>
      <c r="B7" s="8">
        <v>2566.9540000000002</v>
      </c>
      <c r="C7">
        <v>7.4662499999999996</v>
      </c>
      <c r="D7" s="9">
        <v>64.397743230884487</v>
      </c>
      <c r="E7" s="9">
        <v>38.584098996229223</v>
      </c>
      <c r="F7" s="9">
        <v>40.428180000000005</v>
      </c>
      <c r="G7" s="9">
        <v>70.429595155083604</v>
      </c>
      <c r="H7" s="9">
        <v>53.579293353402676</v>
      </c>
      <c r="I7" s="9">
        <v>89.117590537820917</v>
      </c>
      <c r="J7" s="9">
        <v>43.063670312703579</v>
      </c>
      <c r="K7" s="9">
        <v>26.428569999999993</v>
      </c>
      <c r="L7" s="9">
        <v>25.895224274406331</v>
      </c>
      <c r="M7" s="9">
        <v>41.495859802847754</v>
      </c>
      <c r="N7" s="9">
        <v>23.178474936821996</v>
      </c>
      <c r="O7" s="9">
        <v>15.830893118594432</v>
      </c>
      <c r="P7" s="9">
        <v>31.074999999999999</v>
      </c>
    </row>
    <row r="8" spans="1:16" x14ac:dyDescent="0.5">
      <c r="A8" s="4" t="s">
        <v>11</v>
      </c>
      <c r="B8" s="8">
        <v>2385.5120000000002</v>
      </c>
      <c r="C8">
        <v>7.152609</v>
      </c>
      <c r="D8" s="9">
        <v>72.835176654288432</v>
      </c>
      <c r="E8" s="9">
        <v>42.008537362578991</v>
      </c>
      <c r="F8" s="9">
        <v>45.35219</v>
      </c>
      <c r="G8" s="9">
        <v>84.66692761427116</v>
      </c>
      <c r="H8" s="9">
        <v>36.288545035860601</v>
      </c>
      <c r="I8" s="9">
        <v>92.760357780974985</v>
      </c>
      <c r="J8" s="9">
        <v>53.073202569984858</v>
      </c>
      <c r="K8" s="9">
        <v>35.333335000000005</v>
      </c>
      <c r="L8" s="9">
        <v>48.58984168865436</v>
      </c>
      <c r="M8" s="9">
        <v>68.110010952902527</v>
      </c>
      <c r="N8" s="9">
        <v>66.13885328332951</v>
      </c>
      <c r="O8" s="9">
        <v>39.985973645680815</v>
      </c>
      <c r="P8" s="9">
        <v>45.22542</v>
      </c>
    </row>
    <row r="9" spans="1:16" x14ac:dyDescent="0.5">
      <c r="A9" s="4" t="s">
        <v>12</v>
      </c>
      <c r="B9" s="8">
        <v>57007.95</v>
      </c>
      <c r="C9">
        <v>10.81296</v>
      </c>
      <c r="D9" s="9">
        <v>6.2349932031350761</v>
      </c>
      <c r="E9" s="9">
        <v>24.002867916511761</v>
      </c>
      <c r="F9" s="9">
        <v>2.9842199999999934</v>
      </c>
      <c r="G9" s="9">
        <v>13.835231606366916</v>
      </c>
      <c r="H9" s="9">
        <v>6.4610878885718428</v>
      </c>
      <c r="I9" s="9">
        <v>75.323824130327381</v>
      </c>
      <c r="J9" s="9">
        <v>38.49257528239923</v>
      </c>
      <c r="K9" s="9">
        <v>4.473684999999989</v>
      </c>
      <c r="L9" s="9">
        <v>16.411609498680736</v>
      </c>
      <c r="M9" s="9">
        <v>0.70646221248630892</v>
      </c>
      <c r="N9" s="9">
        <v>7.1033278513606302</v>
      </c>
      <c r="O9" s="9">
        <v>0.13367496339678553</v>
      </c>
      <c r="P9" s="9">
        <v>4.737241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workbookViewId="0">
      <selection activeCell="B9" sqref="B9"/>
    </sheetView>
  </sheetViews>
  <sheetFormatPr defaultColWidth="9.1171875" defaultRowHeight="14.35" x14ac:dyDescent="0.5"/>
  <cols>
    <col min="1" max="2" width="9.1171875" style="11"/>
    <col min="3" max="3" width="11" style="11" bestFit="1" customWidth="1"/>
    <col min="4" max="4" width="13.703125" style="11" bestFit="1" customWidth="1"/>
    <col min="5" max="5" width="10.5859375" style="11" bestFit="1" customWidth="1"/>
    <col min="6" max="6" width="8.5859375" style="11" bestFit="1" customWidth="1"/>
    <col min="7" max="8" width="10.5859375" style="11" bestFit="1" customWidth="1"/>
    <col min="9" max="9" width="9.41015625" style="11" customWidth="1"/>
    <col min="10" max="11" width="12.1171875" style="11" bestFit="1" customWidth="1"/>
    <col min="12" max="12" width="12.87890625" style="11" bestFit="1" customWidth="1"/>
    <col min="13" max="13" width="12.703125" style="11" customWidth="1"/>
    <col min="14" max="14" width="10.29296875" style="11" bestFit="1" customWidth="1"/>
    <col min="15" max="16" width="9.5859375" style="11" bestFit="1" customWidth="1"/>
    <col min="17" max="17" width="12.1171875" style="11" bestFit="1" customWidth="1"/>
    <col min="18" max="18" width="12" style="11" customWidth="1"/>
    <col min="19" max="19" width="10.5859375" style="11" bestFit="1" customWidth="1"/>
    <col min="20" max="16384" width="9.1171875" style="11"/>
  </cols>
  <sheetData>
    <row r="1" spans="1:20" x14ac:dyDescent="0.5">
      <c r="A1" s="1" t="s">
        <v>13</v>
      </c>
      <c r="B1" s="1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S1" s="10"/>
      <c r="T1" s="10"/>
    </row>
    <row r="2" spans="1:20" x14ac:dyDescent="0.5">
      <c r="A2" s="11">
        <v>16213.49660782327</v>
      </c>
      <c r="B2" s="11">
        <v>8.74</v>
      </c>
      <c r="C2" s="4">
        <v>46.144329999999997</v>
      </c>
      <c r="D2" s="4">
        <v>7.9079259999999998</v>
      </c>
      <c r="E2" s="4">
        <v>20.79899</v>
      </c>
      <c r="F2" s="4">
        <v>50.387929999999997</v>
      </c>
      <c r="G2" s="4">
        <v>22.699909999999999</v>
      </c>
      <c r="H2" s="4">
        <v>84.887789999999995</v>
      </c>
      <c r="I2" s="4">
        <v>41.94885</v>
      </c>
      <c r="J2" s="4">
        <v>28.059629999999999</v>
      </c>
      <c r="K2" s="4">
        <v>35.292299999999997</v>
      </c>
      <c r="L2" s="4">
        <v>28.104649999999999</v>
      </c>
      <c r="M2" s="4">
        <v>31.72917</v>
      </c>
      <c r="N2" s="4">
        <v>15.89507</v>
      </c>
      <c r="O2" s="4">
        <v>22.83811</v>
      </c>
      <c r="P2" s="12"/>
      <c r="Q2" s="8"/>
      <c r="R2" s="8"/>
      <c r="S2" s="8"/>
      <c r="T2" s="8"/>
    </row>
    <row r="3" spans="1:20" x14ac:dyDescent="0.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2"/>
      <c r="Q3" s="8"/>
      <c r="R3" s="8"/>
      <c r="S3" s="8"/>
      <c r="T3" s="8"/>
    </row>
    <row r="4" spans="1:20" x14ac:dyDescent="0.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2"/>
      <c r="Q4" s="8"/>
      <c r="R4" s="8"/>
      <c r="S4" s="8"/>
      <c r="T4" s="8"/>
    </row>
    <row r="5" spans="1:20" x14ac:dyDescent="0.5"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8"/>
      <c r="O5" s="8"/>
      <c r="P5" s="12"/>
      <c r="Q5" s="8"/>
      <c r="R5" s="8"/>
      <c r="S5" s="8"/>
      <c r="T5" s="8"/>
    </row>
    <row r="6" spans="1:20" x14ac:dyDescent="0.5">
      <c r="C6" s="8"/>
      <c r="D6" s="6"/>
      <c r="E6" s="8"/>
      <c r="F6" s="8"/>
      <c r="G6" s="8"/>
      <c r="H6" s="6"/>
      <c r="I6" s="6"/>
      <c r="J6" s="6"/>
      <c r="K6" s="6"/>
      <c r="L6" s="6"/>
      <c r="M6" s="6"/>
      <c r="N6" s="8"/>
      <c r="O6" s="8"/>
      <c r="P6" s="12"/>
      <c r="Q6" s="8"/>
      <c r="R6" s="8"/>
      <c r="S6" s="8"/>
      <c r="T6" s="8"/>
    </row>
    <row r="7" spans="1:20" x14ac:dyDescent="0.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2"/>
      <c r="Q7" s="8"/>
      <c r="R7" s="8"/>
      <c r="S7" s="8"/>
      <c r="T7" s="8"/>
    </row>
    <row r="8" spans="1:20" x14ac:dyDescent="0.5">
      <c r="C8" s="8"/>
      <c r="D8" s="6"/>
      <c r="E8" s="6"/>
      <c r="F8" s="8"/>
      <c r="G8" s="8"/>
      <c r="H8" s="6"/>
      <c r="I8" s="8"/>
      <c r="J8" s="8"/>
      <c r="K8" s="6"/>
      <c r="L8" s="6"/>
      <c r="M8" s="6"/>
      <c r="N8" s="8"/>
      <c r="O8" s="8"/>
      <c r="P8" s="12"/>
      <c r="Q8" s="8"/>
      <c r="R8" s="8"/>
      <c r="S8" s="8"/>
      <c r="T8" s="8"/>
    </row>
    <row r="9" spans="1:20" x14ac:dyDescent="0.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2"/>
      <c r="Q9" s="8"/>
      <c r="R9" s="8"/>
      <c r="S9" s="8"/>
      <c r="T9" s="8"/>
    </row>
    <row r="10" spans="1:20" x14ac:dyDescent="0.5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2"/>
      <c r="Q10" s="8"/>
      <c r="R10" s="8"/>
      <c r="S10" s="8"/>
      <c r="T10" s="8"/>
    </row>
    <row r="11" spans="1:20" x14ac:dyDescent="0.5">
      <c r="C11" s="8"/>
      <c r="D11" s="6"/>
      <c r="E11" s="8"/>
      <c r="F11" s="8"/>
      <c r="G11" s="6"/>
      <c r="H11" s="6"/>
      <c r="I11" s="8"/>
      <c r="J11" s="8"/>
      <c r="K11" s="6"/>
      <c r="L11" s="6"/>
      <c r="M11" s="6"/>
      <c r="N11" s="8"/>
      <c r="O11" s="8"/>
      <c r="P11" s="12"/>
      <c r="Q11" s="8"/>
      <c r="R11" s="8"/>
      <c r="S11" s="8"/>
      <c r="T11" s="8"/>
    </row>
    <row r="12" spans="1:20" x14ac:dyDescent="0.5">
      <c r="C12" s="8"/>
      <c r="D12" s="8"/>
      <c r="E12" s="6"/>
      <c r="F12" s="6"/>
      <c r="G12" s="8"/>
      <c r="H12" s="8"/>
      <c r="I12" s="8"/>
      <c r="J12" s="8"/>
      <c r="K12" s="8"/>
      <c r="L12" s="8"/>
      <c r="M12" s="8"/>
      <c r="N12" s="8"/>
      <c r="O12" s="8"/>
      <c r="P12" s="12"/>
      <c r="Q12" s="8"/>
      <c r="R12" s="8"/>
      <c r="S12" s="8"/>
      <c r="T12" s="8"/>
    </row>
    <row r="13" spans="1:20" x14ac:dyDescent="0.5">
      <c r="C13" s="8"/>
      <c r="D13" s="8"/>
      <c r="E13" s="6"/>
      <c r="F13" s="6"/>
      <c r="G13" s="8"/>
      <c r="H13" s="6"/>
      <c r="I13" s="8"/>
      <c r="J13" s="8"/>
      <c r="K13" s="8"/>
      <c r="L13" s="8"/>
      <c r="M13" s="8"/>
      <c r="N13" s="8"/>
      <c r="O13" s="8"/>
      <c r="P13" s="12"/>
      <c r="Q13" s="8"/>
      <c r="R13" s="8"/>
      <c r="S13" s="8"/>
      <c r="T13" s="8"/>
    </row>
    <row r="14" spans="1:20" x14ac:dyDescent="0.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12"/>
      <c r="Q14" s="8"/>
      <c r="R14" s="8"/>
      <c r="S14" s="8"/>
      <c r="T14" s="8"/>
    </row>
    <row r="15" spans="1:20" x14ac:dyDescent="0.5">
      <c r="C15" s="8"/>
      <c r="D15" s="6"/>
      <c r="E15" s="6"/>
      <c r="F15" s="6"/>
      <c r="G15" s="8"/>
      <c r="H15" s="6"/>
      <c r="I15" s="8"/>
      <c r="J15" s="8"/>
      <c r="K15" s="6"/>
      <c r="L15" s="6"/>
      <c r="M15" s="6"/>
      <c r="N15" s="8"/>
      <c r="O15" s="8"/>
      <c r="P15" s="12"/>
      <c r="Q15" s="8"/>
      <c r="R15" s="8"/>
      <c r="S15" s="8"/>
      <c r="T15" s="8"/>
    </row>
    <row r="16" spans="1:20" x14ac:dyDescent="0.5">
      <c r="C16" s="8"/>
      <c r="D16" s="8"/>
      <c r="E16" s="8"/>
      <c r="F16" s="8"/>
      <c r="G16" s="8"/>
      <c r="H16" s="8"/>
      <c r="I16" s="8"/>
      <c r="J16" s="8"/>
      <c r="K16" s="8"/>
      <c r="L16" s="6"/>
      <c r="M16" s="6"/>
      <c r="N16" s="8"/>
      <c r="O16" s="8"/>
      <c r="P16" s="12"/>
      <c r="Q16" s="8"/>
      <c r="R16" s="8"/>
      <c r="S16" s="8"/>
      <c r="T16" s="8"/>
    </row>
    <row r="17" spans="3:20" x14ac:dyDescent="0.5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2"/>
      <c r="Q17" s="8"/>
      <c r="R17" s="8"/>
      <c r="S17" s="8"/>
      <c r="T17" s="8"/>
    </row>
    <row r="18" spans="3:20" x14ac:dyDescent="0.5">
      <c r="C18" s="8"/>
      <c r="D18" s="6"/>
      <c r="E18" s="8"/>
      <c r="F18" s="8"/>
      <c r="G18" s="8"/>
      <c r="H18" s="8"/>
      <c r="I18" s="8"/>
      <c r="J18" s="8"/>
      <c r="K18" s="6"/>
      <c r="L18" s="6"/>
      <c r="M18" s="6"/>
      <c r="N18" s="8"/>
      <c r="O18" s="8"/>
      <c r="P18" s="12"/>
      <c r="Q18" s="8"/>
      <c r="R18" s="8"/>
      <c r="S18" s="8"/>
      <c r="T18" s="8"/>
    </row>
    <row r="19" spans="3:20" x14ac:dyDescent="0.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2"/>
      <c r="Q19" s="8"/>
      <c r="R19" s="8"/>
      <c r="S19" s="8"/>
      <c r="T19" s="8"/>
    </row>
    <row r="20" spans="3:20" x14ac:dyDescent="0.5">
      <c r="C20" s="8"/>
      <c r="D20" s="8"/>
      <c r="E20" s="6"/>
      <c r="F20" s="6"/>
      <c r="G20" s="8"/>
      <c r="H20" s="6"/>
      <c r="I20" s="8"/>
      <c r="J20" s="8"/>
      <c r="K20" s="8"/>
      <c r="L20" s="8"/>
      <c r="M20" s="8"/>
      <c r="N20" s="8"/>
      <c r="O20" s="8"/>
      <c r="P20" s="12"/>
      <c r="Q20" s="8"/>
      <c r="R20" s="8"/>
      <c r="S20" s="8"/>
      <c r="T20" s="8"/>
    </row>
    <row r="21" spans="3:20" x14ac:dyDescent="0.5">
      <c r="C21" s="8"/>
      <c r="D21" s="8"/>
      <c r="E21" s="8"/>
      <c r="F21" s="8"/>
      <c r="G21" s="8"/>
      <c r="H21" s="8"/>
      <c r="I21" s="8"/>
      <c r="J21" s="8"/>
      <c r="K21" s="6"/>
      <c r="L21" s="8"/>
      <c r="M21" s="8"/>
      <c r="N21" s="8"/>
      <c r="O21" s="8"/>
      <c r="P21" s="12"/>
      <c r="Q21" s="8"/>
      <c r="R21" s="8"/>
      <c r="S21" s="8"/>
      <c r="T21" s="8"/>
    </row>
    <row r="22" spans="3:20" x14ac:dyDescent="0.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2"/>
      <c r="Q22" s="8"/>
      <c r="R22" s="8"/>
      <c r="S22" s="8"/>
      <c r="T22" s="8"/>
    </row>
    <row r="23" spans="3:20" x14ac:dyDescent="0.5">
      <c r="C23" s="8"/>
      <c r="D23" s="6"/>
      <c r="E23" s="6"/>
      <c r="F23" s="6"/>
      <c r="G23" s="6"/>
      <c r="H23" s="6"/>
      <c r="I23" s="8"/>
      <c r="J23" s="6"/>
      <c r="K23" s="6"/>
      <c r="L23" s="6"/>
      <c r="M23" s="6"/>
      <c r="N23" s="8"/>
      <c r="O23" s="6"/>
      <c r="P23" s="12"/>
      <c r="Q23" s="8"/>
      <c r="R23" s="8"/>
      <c r="S23" s="8"/>
      <c r="T23" s="8"/>
    </row>
    <row r="24" spans="3:20" x14ac:dyDescent="0.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8"/>
      <c r="R24" s="8"/>
      <c r="S24" s="8"/>
      <c r="T24" s="8"/>
    </row>
    <row r="25" spans="3:20" x14ac:dyDescent="0.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8"/>
      <c r="R25" s="8"/>
      <c r="S25" s="8"/>
      <c r="T25" s="8"/>
    </row>
    <row r="26" spans="3:20" x14ac:dyDescent="0.5">
      <c r="C26" s="8"/>
      <c r="D26" s="8"/>
      <c r="E26" s="8"/>
      <c r="F26" s="8"/>
      <c r="G26" s="8"/>
      <c r="H26" s="8"/>
      <c r="I26" s="8"/>
      <c r="J26" s="6"/>
      <c r="K26" s="8"/>
      <c r="L26" s="8"/>
      <c r="M26" s="8"/>
      <c r="N26" s="8"/>
      <c r="O26" s="8"/>
      <c r="P26" s="12"/>
      <c r="Q26" s="8"/>
      <c r="R26" s="8"/>
      <c r="S26" s="8"/>
      <c r="T26" s="8"/>
    </row>
    <row r="27" spans="3:20" x14ac:dyDescent="0.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8"/>
      <c r="R27" s="8"/>
      <c r="S27" s="8"/>
      <c r="T27" s="8"/>
    </row>
    <row r="28" spans="3:20" x14ac:dyDescent="0.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8"/>
      <c r="R28" s="8"/>
      <c r="S28" s="8"/>
      <c r="T28" s="8"/>
    </row>
    <row r="29" spans="3:20" x14ac:dyDescent="0.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8"/>
      <c r="P29" s="12"/>
      <c r="Q29" s="8"/>
      <c r="R29" s="8"/>
      <c r="S29" s="8"/>
      <c r="T29" s="8"/>
    </row>
    <row r="30" spans="3:20" x14ac:dyDescent="0.5">
      <c r="C30" s="8"/>
      <c r="D30" s="6"/>
      <c r="E30" s="8"/>
      <c r="F30" s="8"/>
      <c r="G30" s="8"/>
      <c r="H30" s="8"/>
      <c r="I30" s="8"/>
      <c r="J30" s="8"/>
      <c r="K30" s="6"/>
      <c r="L30" s="6"/>
      <c r="M30" s="6"/>
      <c r="N30" s="8"/>
      <c r="O30" s="6"/>
      <c r="P30" s="12"/>
      <c r="Q30" s="8"/>
      <c r="R30" s="8"/>
      <c r="S30" s="8"/>
      <c r="T30" s="8"/>
    </row>
    <row r="31" spans="3:20" x14ac:dyDescent="0.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8"/>
      <c r="R31" s="8"/>
      <c r="S31" s="8"/>
      <c r="T31" s="8"/>
    </row>
    <row r="32" spans="3:20" x14ac:dyDescent="0.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8"/>
      <c r="R32" s="8"/>
      <c r="S32" s="8"/>
      <c r="T32" s="8"/>
    </row>
    <row r="33" spans="3:20" x14ac:dyDescent="0.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8"/>
      <c r="R33" s="8"/>
      <c r="S33" s="8"/>
      <c r="T33" s="8"/>
    </row>
    <row r="34" spans="3:20" x14ac:dyDescent="0.5">
      <c r="C34" s="8"/>
      <c r="D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8"/>
      <c r="R34" s="8"/>
      <c r="S34" s="8"/>
      <c r="T34" s="8"/>
    </row>
    <row r="35" spans="3:20" x14ac:dyDescent="0.5">
      <c r="C35" s="8"/>
      <c r="D35" s="8"/>
      <c r="E35" s="8"/>
      <c r="F35" s="8"/>
      <c r="G35" s="8"/>
      <c r="H35" s="8"/>
      <c r="I35" s="8"/>
      <c r="J35" s="8"/>
      <c r="K35" s="8"/>
      <c r="L35" s="6"/>
      <c r="M35" s="6"/>
      <c r="N35" s="8"/>
      <c r="O35" s="8"/>
      <c r="P35" s="12"/>
      <c r="Q35" s="8"/>
      <c r="R35" s="8"/>
      <c r="S35" s="8"/>
      <c r="T35" s="8"/>
    </row>
    <row r="36" spans="3:20" x14ac:dyDescent="0.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8"/>
      <c r="R36" s="8"/>
      <c r="S36" s="8"/>
      <c r="T36" s="8"/>
    </row>
    <row r="37" spans="3:20" x14ac:dyDescent="0.5">
      <c r="C37" s="8"/>
      <c r="D37" s="8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12"/>
      <c r="Q37" s="8"/>
      <c r="R37" s="8"/>
      <c r="S37" s="8"/>
      <c r="T37" s="8"/>
    </row>
    <row r="38" spans="3:20" x14ac:dyDescent="0.5">
      <c r="C38" s="6"/>
      <c r="D38" s="6"/>
      <c r="E38" s="8"/>
      <c r="F38" s="8"/>
      <c r="G38" s="6"/>
      <c r="H38" s="6"/>
      <c r="I38" s="6"/>
      <c r="J38" s="6"/>
      <c r="K38" s="6"/>
      <c r="L38" s="6"/>
      <c r="M38" s="6"/>
      <c r="N38" s="8"/>
      <c r="O38" s="8"/>
      <c r="P38" s="12"/>
      <c r="Q38" s="8"/>
      <c r="R38" s="8"/>
      <c r="S38" s="8"/>
      <c r="T38" s="8"/>
    </row>
    <row r="39" spans="3:20" x14ac:dyDescent="0.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8"/>
      <c r="R39" s="8"/>
      <c r="S39" s="8"/>
      <c r="T39" s="8"/>
    </row>
    <row r="40" spans="3:20" x14ac:dyDescent="0.5">
      <c r="C40" s="8"/>
      <c r="D40" s="8"/>
      <c r="E40" s="8"/>
      <c r="F40" s="8"/>
      <c r="G40" s="8"/>
      <c r="H40" s="8"/>
      <c r="I40" s="6"/>
      <c r="J40" s="8"/>
      <c r="K40" s="8"/>
      <c r="L40" s="8"/>
      <c r="M40" s="8"/>
      <c r="N40" s="8"/>
      <c r="O40" s="8"/>
      <c r="P40" s="12"/>
      <c r="Q40" s="8"/>
      <c r="R40" s="8"/>
      <c r="S40" s="8"/>
      <c r="T40" s="8"/>
    </row>
    <row r="41" spans="3:20" x14ac:dyDescent="0.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8"/>
      <c r="O41" s="6"/>
      <c r="P41" s="12"/>
      <c r="Q41" s="8"/>
      <c r="R41" s="8"/>
      <c r="S41" s="8"/>
      <c r="T41" s="8"/>
    </row>
    <row r="42" spans="3:20" x14ac:dyDescent="0.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2"/>
      <c r="Q42" s="8"/>
      <c r="R42" s="8"/>
      <c r="S42" s="8"/>
      <c r="T42" s="8"/>
    </row>
    <row r="43" spans="3:20" x14ac:dyDescent="0.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2"/>
      <c r="Q43" s="8"/>
      <c r="R43" s="8"/>
      <c r="S43" s="8"/>
      <c r="T43" s="8"/>
    </row>
    <row r="44" spans="3:20" x14ac:dyDescent="0.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2"/>
      <c r="Q44" s="8"/>
      <c r="R44" s="8"/>
      <c r="S44" s="8"/>
      <c r="T44" s="8"/>
    </row>
    <row r="45" spans="3:20" x14ac:dyDescent="0.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2"/>
      <c r="Q45" s="8"/>
      <c r="R45" s="8"/>
      <c r="S45" s="8"/>
      <c r="T45" s="8"/>
    </row>
    <row r="46" spans="3:20" x14ac:dyDescent="0.5">
      <c r="C46" s="8"/>
      <c r="D46" s="8"/>
      <c r="E46" s="8"/>
      <c r="F46" s="8"/>
      <c r="G46" s="8"/>
      <c r="H46" s="8"/>
      <c r="I46" s="6"/>
      <c r="J46" s="8"/>
      <c r="K46" s="6"/>
      <c r="L46" s="8"/>
      <c r="M46" s="8"/>
      <c r="N46" s="8"/>
      <c r="O46" s="8"/>
      <c r="P46" s="12"/>
      <c r="Q46" s="8"/>
      <c r="R46" s="8"/>
      <c r="S46" s="8"/>
      <c r="T46" s="8"/>
    </row>
    <row r="47" spans="3:20" x14ac:dyDescent="0.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12"/>
      <c r="Q47" s="8"/>
      <c r="R47" s="8"/>
      <c r="S47" s="8"/>
      <c r="T47" s="8"/>
    </row>
    <row r="48" spans="3:20" x14ac:dyDescent="0.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12"/>
      <c r="Q48" s="8"/>
      <c r="R48" s="8"/>
      <c r="S48" s="8"/>
      <c r="T48" s="8"/>
    </row>
    <row r="49" spans="3:20" x14ac:dyDescent="0.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12"/>
      <c r="Q49" s="8"/>
      <c r="R49" s="8"/>
      <c r="S49" s="8"/>
      <c r="T49" s="8"/>
    </row>
    <row r="50" spans="3:20" x14ac:dyDescent="0.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12"/>
      <c r="Q50" s="8"/>
      <c r="R50" s="8"/>
      <c r="S50" s="8"/>
      <c r="T50" s="8"/>
    </row>
    <row r="51" spans="3:20" x14ac:dyDescent="0.5">
      <c r="C51" s="8"/>
      <c r="D51" s="6"/>
      <c r="E51" s="8"/>
      <c r="F51" s="8"/>
      <c r="G51" s="8"/>
      <c r="H51" s="8"/>
      <c r="I51" s="6"/>
      <c r="J51" s="6"/>
      <c r="K51" s="8"/>
      <c r="L51" s="6"/>
      <c r="M51" s="6"/>
      <c r="N51" s="8"/>
      <c r="O51" s="8"/>
      <c r="P51" s="12"/>
      <c r="Q51" s="8"/>
      <c r="R51" s="8"/>
      <c r="S51" s="8"/>
      <c r="T51" s="8"/>
    </row>
    <row r="52" spans="3:20" x14ac:dyDescent="0.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/>
      <c r="Q52" s="8"/>
      <c r="R52" s="8"/>
      <c r="S52" s="8"/>
      <c r="T52" s="8"/>
    </row>
    <row r="53" spans="3:20" x14ac:dyDescent="0.5">
      <c r="C53" s="8"/>
      <c r="D53" s="8"/>
      <c r="E53" s="8"/>
      <c r="F53" s="8"/>
      <c r="G53" s="8"/>
      <c r="H53" s="6"/>
      <c r="I53" s="8"/>
      <c r="J53" s="8"/>
      <c r="K53" s="8"/>
      <c r="L53" s="8"/>
      <c r="M53" s="8"/>
      <c r="N53" s="8"/>
      <c r="O53" s="8"/>
      <c r="P53" s="12"/>
      <c r="Q53" s="8"/>
      <c r="R53" s="8"/>
      <c r="S53" s="8"/>
      <c r="T53" s="8"/>
    </row>
    <row r="54" spans="3:20" x14ac:dyDescent="0.5">
      <c r="C54" s="8"/>
      <c r="D54" s="8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12"/>
      <c r="Q54" s="8"/>
      <c r="R54" s="8"/>
      <c r="S54" s="8"/>
      <c r="T54" s="8"/>
    </row>
    <row r="55" spans="3:20" x14ac:dyDescent="0.5">
      <c r="C55" s="8"/>
      <c r="D55" s="8"/>
      <c r="E55" s="6"/>
      <c r="F55" s="6"/>
      <c r="G55" s="8"/>
      <c r="H55" s="6"/>
      <c r="I55" s="8"/>
      <c r="J55" s="8"/>
      <c r="K55" s="8"/>
      <c r="L55" s="8"/>
      <c r="M55" s="8"/>
      <c r="N55" s="8"/>
      <c r="O55" s="8"/>
      <c r="P55" s="12"/>
      <c r="Q55" s="8"/>
      <c r="R55" s="8"/>
      <c r="S55" s="8"/>
      <c r="T55" s="8"/>
    </row>
    <row r="56" spans="3:20" x14ac:dyDescent="0.5">
      <c r="C56" s="8"/>
      <c r="D56" s="8"/>
      <c r="E56" s="6"/>
      <c r="F56" s="6"/>
      <c r="G56" s="8"/>
      <c r="H56" s="8"/>
      <c r="I56" s="8"/>
      <c r="J56" s="8"/>
      <c r="K56" s="8"/>
      <c r="L56" s="8"/>
      <c r="M56" s="8"/>
      <c r="N56" s="8"/>
      <c r="O56" s="8"/>
      <c r="P56" s="12"/>
      <c r="Q56" s="8"/>
      <c r="R56" s="8"/>
      <c r="S56" s="8"/>
      <c r="T56" s="8"/>
    </row>
    <row r="57" spans="3:20" x14ac:dyDescent="0.5">
      <c r="C57" s="8"/>
      <c r="D57" s="6"/>
      <c r="E57" s="6"/>
      <c r="F57" s="6"/>
      <c r="G57" s="8"/>
      <c r="H57" s="6"/>
      <c r="I57" s="8"/>
      <c r="J57" s="8"/>
      <c r="K57" s="6"/>
      <c r="L57" s="6"/>
      <c r="M57" s="6"/>
      <c r="N57" s="8"/>
      <c r="O57" s="8"/>
      <c r="P57" s="12"/>
      <c r="Q57" s="8"/>
      <c r="R57" s="8"/>
      <c r="S57" s="8"/>
      <c r="T57" s="8"/>
    </row>
    <row r="58" spans="3:20" x14ac:dyDescent="0.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12"/>
      <c r="Q58" s="8"/>
      <c r="R58" s="8"/>
      <c r="S58" s="8"/>
      <c r="T58" s="8"/>
    </row>
    <row r="59" spans="3:20" x14ac:dyDescent="0.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12"/>
      <c r="Q59" s="8"/>
      <c r="R59" s="8"/>
      <c r="S59" s="8"/>
      <c r="T59" s="8"/>
    </row>
    <row r="60" spans="3:20" x14ac:dyDescent="0.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12"/>
      <c r="Q60" s="8"/>
      <c r="R60" s="8"/>
      <c r="S60" s="8"/>
      <c r="T60" s="8"/>
    </row>
    <row r="61" spans="3:20" x14ac:dyDescent="0.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12"/>
      <c r="Q61" s="8"/>
      <c r="R61" s="8"/>
      <c r="S61" s="8"/>
      <c r="T61" s="8"/>
    </row>
    <row r="62" spans="3:20" x14ac:dyDescent="0.5">
      <c r="C62" s="8"/>
      <c r="D62" s="6"/>
      <c r="E62" s="8"/>
      <c r="F62" s="8"/>
      <c r="G62" s="8"/>
      <c r="H62" s="8"/>
      <c r="I62" s="6"/>
      <c r="J62" s="8"/>
      <c r="K62" s="8"/>
      <c r="L62" s="6"/>
      <c r="M62" s="6"/>
      <c r="N62" s="8"/>
      <c r="O62" s="8"/>
      <c r="P62" s="12"/>
      <c r="Q62" s="8"/>
      <c r="R62" s="8"/>
      <c r="S62" s="8"/>
      <c r="T62" s="8"/>
    </row>
    <row r="63" spans="3:20" x14ac:dyDescent="0.5">
      <c r="C63" s="8"/>
      <c r="D63" s="6"/>
      <c r="E63" s="8"/>
      <c r="F63" s="8"/>
      <c r="G63" s="8"/>
      <c r="H63" s="8"/>
      <c r="I63" s="8"/>
      <c r="J63" s="6"/>
      <c r="K63" s="8"/>
      <c r="L63" s="6"/>
      <c r="M63" s="6"/>
      <c r="N63" s="8"/>
      <c r="O63" s="8"/>
      <c r="P63" s="12"/>
      <c r="Q63" s="8"/>
      <c r="R63" s="8"/>
      <c r="S63" s="8"/>
      <c r="T63" s="8"/>
    </row>
    <row r="64" spans="3:20" x14ac:dyDescent="0.5">
      <c r="C64" s="8"/>
      <c r="D64" s="8"/>
      <c r="E64" s="8"/>
      <c r="F64" s="8"/>
      <c r="G64" s="8"/>
      <c r="H64" s="6"/>
      <c r="I64" s="8"/>
      <c r="J64" s="8"/>
      <c r="K64" s="8"/>
      <c r="L64" s="8"/>
      <c r="M64" s="8"/>
      <c r="N64" s="8"/>
      <c r="O64" s="8"/>
      <c r="P64" s="12"/>
      <c r="Q64" s="8"/>
      <c r="R64" s="8"/>
      <c r="S64" s="8"/>
      <c r="T64" s="8"/>
    </row>
    <row r="65" spans="3:20" x14ac:dyDescent="0.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2"/>
      <c r="Q65" s="8"/>
      <c r="R65" s="8"/>
      <c r="S65" s="8"/>
      <c r="T65" s="8"/>
    </row>
    <row r="66" spans="3:20" x14ac:dyDescent="0.5">
      <c r="C66" s="8"/>
      <c r="D66" s="6"/>
      <c r="E66" s="6"/>
      <c r="F66" s="6"/>
      <c r="G66" s="6"/>
      <c r="H66" s="6"/>
      <c r="I66" s="8"/>
      <c r="J66" s="6"/>
      <c r="K66" s="6"/>
      <c r="L66" s="6"/>
      <c r="M66" s="6"/>
      <c r="N66" s="8"/>
      <c r="O66" s="6"/>
      <c r="P66" s="12"/>
      <c r="Q66" s="8"/>
      <c r="R66" s="8"/>
      <c r="S66" s="8"/>
      <c r="T66" s="8"/>
    </row>
    <row r="67" spans="3:20" x14ac:dyDescent="0.5">
      <c r="C67" s="8"/>
      <c r="D67" s="6"/>
      <c r="E67" s="6"/>
      <c r="F67" s="6"/>
      <c r="G67" s="8"/>
      <c r="H67" s="8"/>
      <c r="I67" s="8"/>
      <c r="J67" s="8"/>
      <c r="K67" s="8"/>
      <c r="L67" s="8"/>
      <c r="M67" s="8"/>
      <c r="N67" s="8"/>
      <c r="O67" s="8"/>
      <c r="P67" s="12"/>
      <c r="Q67" s="8"/>
      <c r="R67" s="8"/>
      <c r="S67" s="8"/>
      <c r="T67" s="8"/>
    </row>
    <row r="68" spans="3:20" x14ac:dyDescent="0.5">
      <c r="C68" s="8"/>
      <c r="D68" s="8"/>
      <c r="E68" s="6"/>
      <c r="F68" s="6"/>
      <c r="G68" s="8"/>
      <c r="H68" s="6"/>
      <c r="I68" s="8"/>
      <c r="J68" s="8"/>
      <c r="K68" s="8"/>
      <c r="L68" s="8"/>
      <c r="M68" s="8"/>
      <c r="N68" s="8"/>
      <c r="O68" s="8"/>
      <c r="P68" s="12"/>
      <c r="Q68" s="8"/>
      <c r="R68" s="8"/>
      <c r="S68" s="8"/>
      <c r="T68" s="8"/>
    </row>
    <row r="69" spans="3:20" x14ac:dyDescent="0.5">
      <c r="C69" s="8"/>
      <c r="D69" s="8"/>
      <c r="E69" s="6"/>
      <c r="F69" s="6"/>
      <c r="G69" s="8"/>
      <c r="H69" s="6"/>
      <c r="I69" s="8"/>
      <c r="J69" s="8"/>
      <c r="K69" s="8"/>
      <c r="L69" s="8"/>
      <c r="M69" s="8"/>
      <c r="N69" s="8"/>
      <c r="O69" s="8"/>
      <c r="P69" s="12"/>
      <c r="Q69" s="8"/>
      <c r="R69" s="8"/>
      <c r="S69" s="8"/>
      <c r="T69" s="8"/>
    </row>
    <row r="70" spans="3:20" x14ac:dyDescent="0.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"/>
      <c r="O70" s="8"/>
      <c r="P70" s="12"/>
      <c r="Q70" s="8"/>
      <c r="R70" s="8"/>
      <c r="S70" s="8"/>
      <c r="T70" s="8"/>
    </row>
    <row r="71" spans="3:20" x14ac:dyDescent="0.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12"/>
      <c r="Q71" s="8"/>
      <c r="R71" s="8"/>
      <c r="S71" s="8"/>
      <c r="T71" s="8"/>
    </row>
    <row r="72" spans="3:20" x14ac:dyDescent="0.5">
      <c r="C72" s="8"/>
      <c r="D72" s="6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12"/>
      <c r="Q72" s="8"/>
      <c r="R72" s="8"/>
      <c r="S72" s="8"/>
      <c r="T72" s="8"/>
    </row>
    <row r="73" spans="3:20" x14ac:dyDescent="0.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12"/>
      <c r="Q73" s="8"/>
      <c r="R73" s="8"/>
      <c r="S73" s="8"/>
      <c r="T73" s="8"/>
    </row>
    <row r="74" spans="3:20" x14ac:dyDescent="0.5">
      <c r="C74" s="8"/>
      <c r="D74" s="8"/>
      <c r="E74" s="6"/>
      <c r="F74" s="6"/>
      <c r="G74" s="8"/>
      <c r="H74" s="8"/>
      <c r="I74" s="8"/>
      <c r="J74" s="8"/>
      <c r="K74" s="8"/>
      <c r="L74" s="8"/>
      <c r="M74" s="8"/>
      <c r="N74" s="8"/>
      <c r="O74" s="8"/>
      <c r="P74" s="12"/>
      <c r="Q74" s="8"/>
      <c r="R74" s="8"/>
      <c r="S74" s="8"/>
      <c r="T74" s="8"/>
    </row>
    <row r="75" spans="3:20" x14ac:dyDescent="0.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2"/>
      <c r="Q75" s="8"/>
      <c r="R75" s="8"/>
      <c r="S75" s="8"/>
      <c r="T75" s="8"/>
    </row>
    <row r="76" spans="3:20" x14ac:dyDescent="0.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2"/>
      <c r="Q76" s="8"/>
      <c r="R76" s="8"/>
      <c r="S76" s="8"/>
      <c r="T76" s="8"/>
    </row>
    <row r="77" spans="3:20" x14ac:dyDescent="0.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12"/>
      <c r="Q77" s="8"/>
      <c r="R77" s="8"/>
      <c r="S77" s="8"/>
      <c r="T77" s="8"/>
    </row>
    <row r="78" spans="3:20" x14ac:dyDescent="0.5">
      <c r="C78" s="8"/>
      <c r="D78" s="6"/>
      <c r="E78" s="8"/>
      <c r="F78" s="8"/>
      <c r="G78" s="6"/>
      <c r="H78" s="6"/>
      <c r="I78" s="6"/>
      <c r="J78" s="6"/>
      <c r="K78" s="6"/>
      <c r="L78" s="6"/>
      <c r="M78" s="6"/>
      <c r="N78" s="8"/>
      <c r="O78" s="8"/>
      <c r="P78" s="12"/>
      <c r="Q78" s="8"/>
      <c r="R78" s="8"/>
      <c r="S78" s="8"/>
      <c r="T78" s="8"/>
    </row>
    <row r="79" spans="3:20" x14ac:dyDescent="0.5">
      <c r="C79" s="8"/>
      <c r="D79" s="6"/>
      <c r="E79" s="8"/>
      <c r="F79" s="8"/>
      <c r="G79" s="8"/>
      <c r="H79" s="6"/>
      <c r="I79" s="8"/>
      <c r="J79" s="8"/>
      <c r="K79" s="6"/>
      <c r="L79" s="6"/>
      <c r="M79" s="6"/>
      <c r="N79" s="8"/>
      <c r="O79" s="8"/>
      <c r="P79" s="12"/>
      <c r="Q79" s="8"/>
      <c r="R79" s="8"/>
      <c r="S79" s="8"/>
      <c r="T79" s="8"/>
    </row>
    <row r="80" spans="3:20" x14ac:dyDescent="0.5"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8"/>
      <c r="O80" s="8"/>
      <c r="P80" s="12"/>
      <c r="Q80" s="8"/>
      <c r="R80" s="8"/>
      <c r="S80" s="8"/>
      <c r="T80" s="8"/>
    </row>
    <row r="81" spans="3:20" x14ac:dyDescent="0.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12"/>
      <c r="Q81" s="8"/>
      <c r="R81" s="8"/>
      <c r="S81" s="8"/>
      <c r="T81" s="8"/>
    </row>
    <row r="82" spans="3:20" x14ac:dyDescent="0.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2"/>
      <c r="Q82" s="8"/>
      <c r="R82" s="8"/>
      <c r="S82" s="8"/>
      <c r="T82" s="8"/>
    </row>
    <row r="83" spans="3:20" x14ac:dyDescent="0.5">
      <c r="C83" s="8"/>
      <c r="D83" s="6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12"/>
      <c r="Q83" s="8"/>
      <c r="R83" s="8"/>
      <c r="S83" s="8"/>
      <c r="T83" s="8"/>
    </row>
    <row r="84" spans="3:20" x14ac:dyDescent="0.5">
      <c r="C84" s="8"/>
      <c r="D84" s="6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2"/>
      <c r="Q84" s="8"/>
      <c r="R84" s="8"/>
      <c r="S84" s="8"/>
      <c r="T84" s="8"/>
    </row>
    <row r="85" spans="3:20" x14ac:dyDescent="0.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2"/>
      <c r="Q85" s="8"/>
      <c r="R85" s="8"/>
      <c r="S85" s="8"/>
      <c r="T85" s="8"/>
    </row>
    <row r="86" spans="3:20" x14ac:dyDescent="0.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12"/>
      <c r="Q86" s="8"/>
      <c r="R86" s="8"/>
      <c r="S86" s="8"/>
      <c r="T86" s="8"/>
    </row>
    <row r="87" spans="3:20" x14ac:dyDescent="0.5">
      <c r="C87" s="8"/>
      <c r="D87" s="8"/>
      <c r="E87" s="6"/>
      <c r="F87" s="6"/>
      <c r="G87" s="6"/>
      <c r="H87" s="6"/>
      <c r="I87" s="8"/>
      <c r="J87" s="8"/>
      <c r="K87" s="6"/>
      <c r="L87" s="6"/>
      <c r="M87" s="6"/>
      <c r="N87" s="8"/>
      <c r="O87" s="6"/>
      <c r="P87" s="12"/>
      <c r="Q87" s="8"/>
      <c r="R87" s="8"/>
      <c r="S87" s="8"/>
      <c r="T87" s="8"/>
    </row>
    <row r="88" spans="3:20" x14ac:dyDescent="0.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12"/>
      <c r="Q88" s="8"/>
      <c r="R88" s="8"/>
      <c r="S88" s="8"/>
      <c r="T88" s="8"/>
    </row>
    <row r="89" spans="3:20" x14ac:dyDescent="0.5">
      <c r="C89" s="8"/>
      <c r="D89" s="6"/>
      <c r="E89" s="6"/>
      <c r="F89" s="6"/>
      <c r="G89" s="8"/>
      <c r="H89" s="6"/>
      <c r="I89" s="8"/>
      <c r="J89" s="8"/>
      <c r="K89" s="6"/>
      <c r="L89" s="8"/>
      <c r="M89" s="8"/>
      <c r="N89" s="8"/>
      <c r="O89" s="8"/>
      <c r="P89" s="12"/>
      <c r="Q89" s="8"/>
      <c r="R89" s="8"/>
      <c r="S89" s="8"/>
      <c r="T89" s="8"/>
    </row>
    <row r="90" spans="3:20" x14ac:dyDescent="0.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12"/>
      <c r="Q90" s="8"/>
      <c r="R90" s="8"/>
      <c r="S90" s="8"/>
      <c r="T90" s="8"/>
    </row>
    <row r="91" spans="3:20" x14ac:dyDescent="0.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12"/>
      <c r="Q91" s="8"/>
      <c r="R91" s="8"/>
      <c r="S91" s="8"/>
      <c r="T91" s="8"/>
    </row>
    <row r="92" spans="3:20" x14ac:dyDescent="0.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12"/>
      <c r="Q92" s="8"/>
      <c r="R92" s="8"/>
      <c r="S92" s="8"/>
      <c r="T92" s="8"/>
    </row>
    <row r="93" spans="3:20" x14ac:dyDescent="0.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12"/>
      <c r="Q93" s="8"/>
      <c r="R93" s="8"/>
      <c r="S93" s="8"/>
      <c r="T93" s="8"/>
    </row>
    <row r="94" spans="3:20" x14ac:dyDescent="0.5">
      <c r="C94" s="8"/>
      <c r="D94" s="8"/>
      <c r="E94" s="6"/>
      <c r="F94" s="6"/>
      <c r="G94" s="8"/>
      <c r="H94" s="6"/>
      <c r="I94" s="8"/>
      <c r="J94" s="8"/>
      <c r="K94" s="8"/>
      <c r="L94" s="8"/>
      <c r="M94" s="8"/>
      <c r="N94" s="8"/>
      <c r="O94" s="8"/>
      <c r="P94" s="12"/>
      <c r="Q94" s="8"/>
      <c r="R94" s="8"/>
      <c r="S94" s="8"/>
      <c r="T94" s="8"/>
    </row>
    <row r="95" spans="3:20" x14ac:dyDescent="0.5">
      <c r="C95" s="8"/>
      <c r="D95" s="6"/>
      <c r="E95" s="6"/>
      <c r="F95" s="6"/>
      <c r="G95" s="6"/>
      <c r="H95" s="6"/>
      <c r="I95" s="6"/>
      <c r="J95" s="6"/>
      <c r="K95" s="6"/>
      <c r="L95" s="6"/>
      <c r="M95" s="6"/>
      <c r="N95" s="8"/>
      <c r="O95" s="6"/>
      <c r="P95" s="12"/>
      <c r="Q95" s="8"/>
      <c r="R95" s="8"/>
      <c r="S95" s="8"/>
      <c r="T95" s="8"/>
    </row>
    <row r="96" spans="3:20" x14ac:dyDescent="0.5">
      <c r="C96" s="8"/>
      <c r="D96" s="8"/>
      <c r="E96" s="8"/>
      <c r="F96" s="8"/>
      <c r="G96" s="8"/>
      <c r="H96" s="6"/>
      <c r="I96" s="8"/>
      <c r="J96" s="8"/>
      <c r="K96" s="8"/>
      <c r="L96" s="8"/>
      <c r="M96" s="8"/>
      <c r="N96" s="8"/>
      <c r="O96" s="8"/>
      <c r="P96" s="12"/>
      <c r="Q96" s="8"/>
      <c r="R96" s="8"/>
      <c r="S96" s="8"/>
      <c r="T96" s="8"/>
    </row>
    <row r="97" spans="3:20" x14ac:dyDescent="0.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12"/>
      <c r="Q97" s="8"/>
      <c r="R97" s="8"/>
      <c r="S97" s="8"/>
      <c r="T97" s="8"/>
    </row>
    <row r="98" spans="3:20" x14ac:dyDescent="0.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12"/>
      <c r="Q98" s="8"/>
      <c r="R98" s="8"/>
      <c r="S98" s="8"/>
      <c r="T98" s="8"/>
    </row>
    <row r="99" spans="3:20" x14ac:dyDescent="0.5">
      <c r="C99" s="8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12"/>
      <c r="Q99" s="8"/>
      <c r="R99" s="8"/>
      <c r="S99" s="8"/>
      <c r="T99" s="8"/>
    </row>
    <row r="100" spans="3:20" x14ac:dyDescent="0.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12"/>
      <c r="Q100" s="8"/>
      <c r="R100" s="8"/>
      <c r="S100" s="8"/>
      <c r="T100" s="8"/>
    </row>
    <row r="101" spans="3:20" x14ac:dyDescent="0.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12"/>
      <c r="Q101" s="8"/>
      <c r="R101" s="8"/>
      <c r="S101" s="8"/>
      <c r="T101" s="8"/>
    </row>
    <row r="102" spans="3:20" x14ac:dyDescent="0.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12"/>
      <c r="Q102" s="8"/>
      <c r="R102" s="8"/>
      <c r="S102" s="8"/>
      <c r="T102" s="8"/>
    </row>
    <row r="103" spans="3:20" x14ac:dyDescent="0.5">
      <c r="C103" s="8"/>
      <c r="D103" s="6"/>
      <c r="E103" s="6"/>
      <c r="F103" s="6"/>
      <c r="G103" s="8"/>
      <c r="H103" s="8"/>
      <c r="I103" s="8"/>
      <c r="J103" s="6"/>
      <c r="K103" s="6"/>
      <c r="L103" s="8"/>
      <c r="M103" s="8"/>
      <c r="N103" s="8"/>
      <c r="O103" s="8"/>
      <c r="P103" s="12"/>
      <c r="Q103" s="8"/>
      <c r="R103" s="8"/>
      <c r="S103" s="8"/>
      <c r="T103" s="8"/>
    </row>
    <row r="104" spans="3:20" x14ac:dyDescent="0.5">
      <c r="C104" s="6"/>
      <c r="D104" s="6"/>
      <c r="E104" s="8"/>
      <c r="F104" s="8"/>
      <c r="G104" s="8"/>
      <c r="H104" s="8"/>
      <c r="I104" s="6"/>
      <c r="J104" s="6"/>
      <c r="K104" s="8"/>
      <c r="L104" s="6"/>
      <c r="M104" s="6"/>
      <c r="N104" s="6"/>
      <c r="O104" s="8"/>
      <c r="P104" s="12"/>
      <c r="Q104" s="8"/>
      <c r="R104" s="8"/>
      <c r="S104" s="8"/>
      <c r="T104" s="8"/>
    </row>
    <row r="105" spans="3:20" x14ac:dyDescent="0.5">
      <c r="C105" s="8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12"/>
      <c r="Q105" s="8"/>
      <c r="R105" s="8"/>
      <c r="S105" s="8"/>
      <c r="T105" s="8"/>
    </row>
    <row r="106" spans="3:20" x14ac:dyDescent="0.5">
      <c r="C106" s="8"/>
      <c r="D106" s="8"/>
      <c r="E106" s="6"/>
      <c r="F106" s="6"/>
      <c r="G106" s="6"/>
      <c r="H106" s="6"/>
      <c r="I106" s="6"/>
      <c r="J106" s="6"/>
      <c r="K106" s="6"/>
      <c r="L106" s="8"/>
      <c r="M106" s="8"/>
      <c r="N106" s="8"/>
      <c r="O106" s="6"/>
      <c r="P106" s="12"/>
      <c r="Q106" s="8"/>
      <c r="R106" s="8"/>
      <c r="S106" s="8"/>
      <c r="T106" s="8"/>
    </row>
    <row r="107" spans="3:20" x14ac:dyDescent="0.5">
      <c r="C107" s="8"/>
      <c r="D107" s="8"/>
      <c r="E107" s="8"/>
      <c r="F107" s="8"/>
      <c r="G107" s="8"/>
      <c r="H107" s="8"/>
      <c r="I107" s="8"/>
      <c r="J107" s="8"/>
      <c r="K107" s="8"/>
      <c r="L107" s="6"/>
      <c r="M107" s="6"/>
      <c r="N107" s="8"/>
      <c r="O107" s="8"/>
      <c r="P107" s="12"/>
      <c r="Q107" s="8"/>
      <c r="R107" s="8"/>
      <c r="S107" s="8"/>
      <c r="T107" s="8"/>
    </row>
    <row r="108" spans="3:20" x14ac:dyDescent="0.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12"/>
      <c r="Q108" s="8"/>
      <c r="R108" s="8"/>
      <c r="S108" s="8"/>
      <c r="T108" s="8"/>
    </row>
    <row r="109" spans="3:20" x14ac:dyDescent="0.5">
      <c r="C109" s="8"/>
      <c r="D109" s="8"/>
      <c r="E109" s="8"/>
      <c r="F109" s="8"/>
      <c r="G109" s="8"/>
      <c r="H109" s="8"/>
      <c r="I109" s="6"/>
      <c r="J109" s="8"/>
      <c r="K109" s="8"/>
      <c r="L109" s="8"/>
      <c r="M109" s="8"/>
      <c r="N109" s="8"/>
      <c r="O109" s="8"/>
      <c r="P109" s="12"/>
      <c r="Q109" s="8"/>
      <c r="R109" s="8"/>
      <c r="S109" s="8"/>
      <c r="T109" s="8"/>
    </row>
    <row r="110" spans="3:20" x14ac:dyDescent="0.5">
      <c r="C110" s="8"/>
      <c r="D110" s="8"/>
      <c r="E110" s="8"/>
      <c r="F110" s="8"/>
      <c r="G110" s="8"/>
      <c r="H110" s="6"/>
      <c r="I110" s="8"/>
      <c r="J110" s="8"/>
      <c r="K110" s="8"/>
      <c r="L110" s="8"/>
      <c r="M110" s="8"/>
      <c r="N110" s="8"/>
      <c r="O110" s="8"/>
      <c r="P110" s="12"/>
      <c r="Q110" s="8"/>
      <c r="R110" s="8"/>
      <c r="S110" s="8"/>
      <c r="T110" s="8"/>
    </row>
    <row r="111" spans="3:20" x14ac:dyDescent="0.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12"/>
      <c r="Q111" s="8"/>
      <c r="R111" s="8"/>
      <c r="S111" s="8"/>
      <c r="T111" s="8"/>
    </row>
    <row r="112" spans="3:20" x14ac:dyDescent="0.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2"/>
      <c r="Q112" s="8"/>
      <c r="R112" s="8"/>
      <c r="S112" s="8"/>
      <c r="T112" s="8"/>
    </row>
    <row r="113" spans="3:20" x14ac:dyDescent="0.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12"/>
      <c r="Q113" s="8"/>
      <c r="R113" s="8"/>
      <c r="S113" s="8"/>
      <c r="T113" s="8"/>
    </row>
    <row r="114" spans="3:20" x14ac:dyDescent="0.5">
      <c r="C114" s="8"/>
      <c r="D114" s="6"/>
      <c r="E114" s="8"/>
      <c r="F114" s="8"/>
      <c r="G114" s="8"/>
      <c r="H114" s="8"/>
      <c r="I114" s="8"/>
      <c r="J114" s="8"/>
      <c r="K114" s="8"/>
      <c r="L114" s="6"/>
      <c r="M114" s="6"/>
      <c r="N114" s="8"/>
      <c r="O114" s="8"/>
      <c r="P114" s="12"/>
      <c r="Q114" s="8"/>
      <c r="R114" s="8"/>
      <c r="S114" s="8"/>
      <c r="T114" s="8"/>
    </row>
    <row r="115" spans="3:20" x14ac:dyDescent="0.5">
      <c r="C115" s="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8"/>
      <c r="O115" s="6"/>
      <c r="P115" s="12"/>
      <c r="Q115" s="8"/>
      <c r="R115" s="8"/>
      <c r="S115" s="8"/>
      <c r="T115" s="8"/>
    </row>
    <row r="116" spans="3:20" x14ac:dyDescent="0.5">
      <c r="C116" s="8"/>
      <c r="D116" s="8"/>
      <c r="E116" s="8"/>
      <c r="F116" s="8"/>
      <c r="G116" s="8"/>
      <c r="H116" s="6"/>
      <c r="I116" s="8"/>
      <c r="J116" s="8"/>
      <c r="K116" s="8"/>
      <c r="L116" s="8"/>
      <c r="M116" s="8"/>
      <c r="N116" s="8"/>
      <c r="O116" s="8"/>
      <c r="P116" s="12"/>
      <c r="Q116" s="8"/>
      <c r="R116" s="8"/>
      <c r="S116" s="8"/>
      <c r="T116" s="8"/>
    </row>
    <row r="117" spans="3:20" x14ac:dyDescent="0.5">
      <c r="C117" s="8"/>
      <c r="D117" s="8"/>
      <c r="E117" s="6"/>
      <c r="F117" s="6"/>
      <c r="G117" s="8"/>
      <c r="H117" s="6"/>
      <c r="I117" s="8"/>
      <c r="J117" s="8"/>
      <c r="K117" s="8"/>
      <c r="L117" s="8"/>
      <c r="M117" s="8"/>
      <c r="N117" s="8"/>
      <c r="O117" s="8"/>
      <c r="P117" s="12"/>
      <c r="Q117" s="8"/>
      <c r="R117" s="8"/>
      <c r="S117" s="8"/>
      <c r="T117" s="8"/>
    </row>
    <row r="118" spans="3:20" x14ac:dyDescent="0.5">
      <c r="C118" s="8"/>
      <c r="D118" s="6"/>
      <c r="E118" s="8"/>
      <c r="F118" s="8"/>
      <c r="G118" s="6"/>
      <c r="H118" s="6"/>
      <c r="I118" s="8"/>
      <c r="J118" s="8"/>
      <c r="K118" s="6"/>
      <c r="L118" s="6"/>
      <c r="M118" s="6"/>
      <c r="N118" s="8"/>
      <c r="O118" s="6"/>
      <c r="P118" s="12"/>
      <c r="Q118" s="8"/>
      <c r="R118" s="8"/>
      <c r="S118" s="8"/>
      <c r="T118" s="8"/>
    </row>
    <row r="119" spans="3:20" x14ac:dyDescent="0.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12"/>
      <c r="Q119" s="8"/>
      <c r="R119" s="8"/>
      <c r="S119" s="8"/>
      <c r="T119" s="8"/>
    </row>
    <row r="120" spans="3:20" x14ac:dyDescent="0.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12"/>
      <c r="Q120" s="8"/>
      <c r="R120" s="8"/>
      <c r="S120" s="8"/>
      <c r="T120" s="8"/>
    </row>
    <row r="121" spans="3:20" x14ac:dyDescent="0.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12"/>
      <c r="Q121" s="8"/>
      <c r="R121" s="8"/>
      <c r="S121" s="8"/>
      <c r="T121" s="8"/>
    </row>
    <row r="122" spans="3:20" x14ac:dyDescent="0.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12"/>
      <c r="Q122" s="8"/>
      <c r="R122" s="8"/>
      <c r="S122" s="8"/>
      <c r="T122" s="8"/>
    </row>
    <row r="123" spans="3:20" x14ac:dyDescent="0.5">
      <c r="C123" s="8"/>
      <c r="D123" s="6"/>
      <c r="E123" s="8"/>
      <c r="F123" s="8"/>
      <c r="G123" s="8"/>
      <c r="H123" s="8"/>
      <c r="I123" s="8"/>
      <c r="J123" s="8"/>
      <c r="K123" s="6"/>
      <c r="L123" s="8"/>
      <c r="M123" s="8"/>
      <c r="N123" s="8"/>
      <c r="O123" s="8"/>
      <c r="P123" s="12"/>
      <c r="Q123" s="8"/>
      <c r="R123" s="8"/>
      <c r="S123" s="8"/>
      <c r="T123" s="8"/>
    </row>
    <row r="124" spans="3:20" x14ac:dyDescent="0.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12"/>
      <c r="Q124" s="8"/>
      <c r="R124" s="8"/>
      <c r="S124" s="8"/>
      <c r="T124" s="8"/>
    </row>
    <row r="125" spans="3:20" x14ac:dyDescent="0.5">
      <c r="C125" s="8"/>
      <c r="D125" s="8"/>
      <c r="E125" s="8"/>
      <c r="F125" s="8"/>
      <c r="G125" s="8"/>
      <c r="H125" s="6"/>
      <c r="I125" s="8"/>
      <c r="J125" s="8"/>
      <c r="K125" s="6"/>
      <c r="L125" s="6"/>
      <c r="M125" s="6"/>
      <c r="N125" s="8"/>
      <c r="O125" s="8"/>
      <c r="P125" s="12"/>
      <c r="Q125" s="8"/>
      <c r="R125" s="8"/>
      <c r="S125" s="8"/>
      <c r="T125" s="8"/>
    </row>
    <row r="126" spans="3:20" x14ac:dyDescent="0.5">
      <c r="C126" s="8"/>
      <c r="D126" s="6"/>
      <c r="E126" s="8"/>
      <c r="F126" s="8"/>
      <c r="G126" s="8"/>
      <c r="H126" s="6"/>
      <c r="I126" s="6"/>
      <c r="J126" s="6"/>
      <c r="K126" s="6"/>
      <c r="L126" s="6"/>
      <c r="M126" s="6"/>
      <c r="N126" s="8"/>
      <c r="O126" s="8"/>
      <c r="P126" s="12"/>
      <c r="Q126" s="8"/>
      <c r="R126" s="8"/>
      <c r="S126" s="8"/>
      <c r="T126" s="8"/>
    </row>
    <row r="127" spans="3:20" x14ac:dyDescent="0.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12"/>
      <c r="Q127" s="8"/>
      <c r="R127" s="8"/>
      <c r="S127" s="8"/>
      <c r="T127" s="8"/>
    </row>
    <row r="128" spans="3:20" x14ac:dyDescent="0.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12"/>
      <c r="Q128" s="8"/>
      <c r="R128" s="8"/>
      <c r="S128" s="8"/>
      <c r="T128" s="8"/>
    </row>
    <row r="129" spans="3:20" x14ac:dyDescent="0.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12"/>
      <c r="Q129" s="8"/>
      <c r="R129" s="8"/>
      <c r="S129" s="8"/>
      <c r="T129" s="8"/>
    </row>
    <row r="130" spans="3:20" x14ac:dyDescent="0.5">
      <c r="C130" s="8"/>
      <c r="D130" s="6"/>
      <c r="E130" s="6"/>
      <c r="F130" s="6"/>
      <c r="G130" s="8"/>
      <c r="H130" s="6"/>
      <c r="I130" s="6"/>
      <c r="J130" s="6"/>
      <c r="K130" s="6"/>
      <c r="L130" s="8"/>
      <c r="M130" s="8"/>
      <c r="N130" s="8"/>
      <c r="O130" s="8"/>
      <c r="P130" s="12"/>
      <c r="Q130" s="8"/>
      <c r="R130" s="8"/>
      <c r="S130" s="8"/>
      <c r="T130" s="8"/>
    </row>
    <row r="131" spans="3:20" x14ac:dyDescent="0.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12"/>
      <c r="Q131" s="8"/>
      <c r="R131" s="8"/>
      <c r="S131" s="8"/>
      <c r="T131" s="8"/>
    </row>
    <row r="132" spans="3:20" x14ac:dyDescent="0.5">
      <c r="C132" s="8"/>
      <c r="D132" s="6"/>
      <c r="E132" s="6"/>
      <c r="F132" s="6"/>
      <c r="G132" s="8"/>
      <c r="H132" s="6"/>
      <c r="I132" s="6"/>
      <c r="J132" s="6"/>
      <c r="K132" s="6"/>
      <c r="L132" s="6"/>
      <c r="M132" s="6"/>
      <c r="N132" s="8"/>
      <c r="O132" s="8"/>
      <c r="P132" s="12"/>
      <c r="Q132" s="8"/>
      <c r="R132" s="8"/>
      <c r="S132" s="8"/>
      <c r="T132" s="8"/>
    </row>
    <row r="133" spans="3:20" x14ac:dyDescent="0.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12"/>
      <c r="Q133" s="8"/>
      <c r="R133" s="8"/>
      <c r="S133" s="8"/>
      <c r="T133" s="8"/>
    </row>
    <row r="134" spans="3:20" x14ac:dyDescent="0.5">
      <c r="C134" s="8"/>
      <c r="D134" s="8"/>
      <c r="E134" s="8"/>
      <c r="F134" s="8"/>
      <c r="G134" s="8"/>
      <c r="H134" s="8"/>
      <c r="I134" s="6"/>
      <c r="J134" s="8"/>
      <c r="K134" s="8"/>
      <c r="L134" s="8"/>
      <c r="M134" s="8"/>
      <c r="N134" s="8"/>
      <c r="O134" s="8"/>
      <c r="P134" s="12"/>
      <c r="Q134" s="8"/>
      <c r="R134" s="8"/>
      <c r="S134" s="8"/>
      <c r="T134" s="8"/>
    </row>
    <row r="135" spans="3:20" x14ac:dyDescent="0.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12"/>
      <c r="Q135" s="8"/>
      <c r="R135" s="8"/>
      <c r="S135" s="8"/>
      <c r="T135" s="8"/>
    </row>
    <row r="136" spans="3:20" x14ac:dyDescent="0.5">
      <c r="C136" s="8"/>
      <c r="D136" s="6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12"/>
      <c r="Q136" s="8"/>
      <c r="R136" s="8"/>
      <c r="S136" s="8"/>
      <c r="T136" s="8"/>
    </row>
    <row r="137" spans="3:20" x14ac:dyDescent="0.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12"/>
      <c r="Q137" s="8"/>
      <c r="R137" s="8"/>
      <c r="S137" s="8"/>
      <c r="T137" s="8"/>
    </row>
    <row r="138" spans="3:20" x14ac:dyDescent="0.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12"/>
      <c r="Q138" s="8"/>
      <c r="R138" s="8"/>
      <c r="S138" s="8"/>
      <c r="T138" s="8"/>
    </row>
    <row r="139" spans="3:20" x14ac:dyDescent="0.5">
      <c r="C139" s="8"/>
      <c r="D139" s="6"/>
      <c r="E139" s="6"/>
      <c r="F139" s="6"/>
      <c r="G139" s="8"/>
      <c r="H139" s="8"/>
      <c r="I139" s="6"/>
      <c r="J139" s="6"/>
      <c r="K139" s="6"/>
      <c r="L139" s="6"/>
      <c r="M139" s="6"/>
      <c r="N139" s="6"/>
      <c r="O139" s="8"/>
      <c r="P139" s="12"/>
      <c r="Q139" s="8"/>
      <c r="R139" s="8"/>
      <c r="S139" s="8"/>
      <c r="T139" s="8"/>
    </row>
    <row r="140" spans="3:20" x14ac:dyDescent="0.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12"/>
      <c r="Q140" s="8"/>
      <c r="R140" s="8"/>
      <c r="S140" s="8"/>
      <c r="T140" s="8"/>
    </row>
    <row r="141" spans="3:20" x14ac:dyDescent="0.5">
      <c r="C141" s="8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12"/>
      <c r="Q141" s="8"/>
      <c r="R141" s="8"/>
      <c r="S141" s="8"/>
      <c r="T141" s="8"/>
    </row>
    <row r="142" spans="3:20" x14ac:dyDescent="0.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8"/>
      <c r="O142" s="8"/>
      <c r="P142" s="12"/>
      <c r="Q142" s="8"/>
      <c r="R142" s="8"/>
      <c r="S142" s="8"/>
      <c r="T142" s="8"/>
    </row>
    <row r="143" spans="3:20" x14ac:dyDescent="0.5">
      <c r="C143" s="8"/>
      <c r="D143" s="8"/>
      <c r="E143" s="6"/>
      <c r="F143" s="6"/>
      <c r="G143" s="8"/>
      <c r="H143" s="6"/>
      <c r="I143" s="8"/>
      <c r="J143" s="8"/>
      <c r="K143" s="8"/>
      <c r="L143" s="6"/>
      <c r="M143" s="6"/>
      <c r="N143" s="8"/>
      <c r="O143" s="8"/>
      <c r="P143" s="12"/>
      <c r="Q143" s="8"/>
      <c r="R143" s="8"/>
      <c r="S143" s="8"/>
      <c r="T143" s="8"/>
    </row>
    <row r="144" spans="3:20" x14ac:dyDescent="0.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12"/>
      <c r="Q144" s="8"/>
      <c r="R144" s="8"/>
      <c r="S144" s="8"/>
      <c r="T144" s="8"/>
    </row>
    <row r="145" spans="3:20" x14ac:dyDescent="0.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12"/>
      <c r="Q145" s="8"/>
      <c r="R145" s="8"/>
      <c r="S145" s="8"/>
      <c r="T145" s="8"/>
    </row>
    <row r="146" spans="3:20" x14ac:dyDescent="0.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12"/>
      <c r="Q146" s="8"/>
      <c r="R146" s="8"/>
      <c r="S146" s="8"/>
      <c r="T146" s="8"/>
    </row>
    <row r="147" spans="3:20" x14ac:dyDescent="0.5">
      <c r="C147" s="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8"/>
      <c r="O147" s="8"/>
      <c r="P147" s="12"/>
      <c r="Q147" s="8"/>
      <c r="R147" s="8"/>
      <c r="S147" s="8"/>
      <c r="T147" s="8"/>
    </row>
    <row r="148" spans="3:20" x14ac:dyDescent="0.5">
      <c r="C148" s="8"/>
      <c r="D148" s="8"/>
      <c r="E148" s="6"/>
      <c r="F148" s="6"/>
      <c r="G148" s="8"/>
      <c r="H148" s="6"/>
      <c r="I148" s="8"/>
      <c r="J148" s="8"/>
      <c r="K148" s="8"/>
      <c r="L148" s="8"/>
      <c r="M148" s="8"/>
      <c r="N148" s="8"/>
      <c r="O148" s="8"/>
      <c r="P148" s="12"/>
      <c r="Q148" s="8"/>
      <c r="R148" s="8"/>
      <c r="S148" s="8"/>
      <c r="T148" s="8"/>
    </row>
    <row r="149" spans="3:20" x14ac:dyDescent="0.5">
      <c r="C149" s="8"/>
      <c r="D149" s="8"/>
      <c r="E149" s="8"/>
      <c r="F149" s="8"/>
      <c r="G149" s="8"/>
      <c r="H149" s="8"/>
      <c r="I149" s="8"/>
      <c r="J149" s="8"/>
      <c r="K149" s="8"/>
      <c r="L149" s="6"/>
      <c r="M149" s="6"/>
      <c r="N149" s="8"/>
      <c r="O149" s="8"/>
      <c r="P149" s="12"/>
      <c r="Q149" s="8"/>
      <c r="R149" s="8"/>
      <c r="S149" s="8"/>
      <c r="T149" s="8"/>
    </row>
    <row r="150" spans="3:20" x14ac:dyDescent="0.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12"/>
      <c r="Q150" s="8"/>
      <c r="R150" s="8"/>
      <c r="S150" s="8"/>
      <c r="T150" s="8"/>
    </row>
    <row r="151" spans="3:20" x14ac:dyDescent="0.5">
      <c r="C151" s="8"/>
      <c r="D151" s="6"/>
      <c r="E151" s="8"/>
      <c r="F151" s="8"/>
      <c r="G151" s="8"/>
      <c r="H151" s="6"/>
      <c r="I151" s="8"/>
      <c r="J151" s="6"/>
      <c r="K151" s="6"/>
      <c r="L151" s="6"/>
      <c r="M151" s="6"/>
      <c r="N151" s="8"/>
      <c r="O151" s="8"/>
      <c r="P151" s="12"/>
      <c r="Q151" s="8"/>
      <c r="R151" s="8"/>
      <c r="S151" s="8"/>
      <c r="T151" s="8"/>
    </row>
    <row r="152" spans="3:20" x14ac:dyDescent="0.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12"/>
      <c r="Q152" s="8"/>
      <c r="R152" s="8"/>
      <c r="S152" s="8"/>
      <c r="T152" s="8"/>
    </row>
    <row r="153" spans="3:20" x14ac:dyDescent="0.5">
      <c r="C153" s="8"/>
      <c r="D153" s="6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12"/>
      <c r="Q153" s="8"/>
      <c r="R153" s="8"/>
      <c r="S153" s="8"/>
      <c r="T153" s="8"/>
    </row>
    <row r="154" spans="3:20" x14ac:dyDescent="0.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12"/>
      <c r="Q154" s="8"/>
      <c r="R154" s="8"/>
      <c r="S154" s="8"/>
      <c r="T154" s="8"/>
    </row>
    <row r="155" spans="3:20" x14ac:dyDescent="0.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12"/>
      <c r="Q155" s="8"/>
      <c r="R155" s="8"/>
      <c r="S155" s="8"/>
      <c r="T155" s="8"/>
    </row>
    <row r="156" spans="3:20" x14ac:dyDescent="0.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12"/>
      <c r="Q156" s="8"/>
      <c r="R156" s="8"/>
      <c r="S156" s="8"/>
      <c r="T156" s="8"/>
    </row>
    <row r="157" spans="3:20" x14ac:dyDescent="0.5">
      <c r="C157" s="8"/>
      <c r="D157" s="8"/>
      <c r="E157" s="8"/>
      <c r="F157" s="8"/>
      <c r="G157" s="8"/>
      <c r="H157" s="6"/>
      <c r="I157" s="8"/>
      <c r="J157" s="8"/>
      <c r="K157" s="8"/>
      <c r="L157" s="8"/>
      <c r="M157" s="8"/>
      <c r="N157" s="8"/>
      <c r="O157" s="8"/>
      <c r="P157" s="12"/>
      <c r="Q157" s="8"/>
      <c r="R157" s="8"/>
      <c r="S157" s="8"/>
      <c r="T157" s="8"/>
    </row>
    <row r="158" spans="3:20" x14ac:dyDescent="0.5">
      <c r="C158" s="8"/>
      <c r="D158" s="8"/>
      <c r="E158" s="8"/>
      <c r="F158" s="8"/>
      <c r="G158" s="8"/>
      <c r="H158" s="6"/>
      <c r="I158" s="8"/>
      <c r="J158" s="8"/>
      <c r="K158" s="8"/>
      <c r="L158" s="8"/>
      <c r="M158" s="8"/>
      <c r="N158" s="8"/>
      <c r="O158" s="8"/>
      <c r="P158" s="12"/>
      <c r="Q158" s="8"/>
      <c r="R158" s="8"/>
      <c r="S158" s="8"/>
      <c r="T158" s="8"/>
    </row>
    <row r="159" spans="3:20" x14ac:dyDescent="0.5">
      <c r="C159" s="8"/>
      <c r="D159" s="8"/>
      <c r="E159" s="8"/>
      <c r="F159" s="8"/>
      <c r="G159" s="6"/>
      <c r="H159" s="6"/>
      <c r="I159" s="6"/>
      <c r="J159" s="6"/>
      <c r="K159" s="6"/>
      <c r="L159" s="6"/>
      <c r="M159" s="6"/>
      <c r="N159" s="8"/>
      <c r="O159" s="8"/>
      <c r="P159" s="12"/>
      <c r="Q159" s="8"/>
      <c r="R159" s="8"/>
      <c r="S159" s="8"/>
      <c r="T159" s="8"/>
    </row>
    <row r="160" spans="3:20" x14ac:dyDescent="0.5">
      <c r="C160" s="8"/>
      <c r="D160" s="8"/>
      <c r="E160" s="8"/>
      <c r="F160" s="8"/>
      <c r="G160" s="8"/>
      <c r="H160" s="8"/>
      <c r="I160" s="8"/>
      <c r="J160" s="8"/>
      <c r="K160" s="8"/>
      <c r="L160" s="6"/>
      <c r="M160" s="6"/>
      <c r="N160" s="8"/>
      <c r="O160" s="8"/>
      <c r="P160" s="12"/>
      <c r="Q160" s="8"/>
      <c r="R160" s="8"/>
      <c r="S160" s="8"/>
      <c r="T160" s="8"/>
    </row>
    <row r="161" spans="3:20" x14ac:dyDescent="0.5">
      <c r="C161" s="8"/>
      <c r="D161" s="8"/>
      <c r="E161" s="8"/>
      <c r="F161" s="8"/>
      <c r="G161" s="8"/>
      <c r="H161" s="8"/>
      <c r="I161" s="8"/>
      <c r="J161" s="8"/>
      <c r="K161" s="6"/>
      <c r="L161" s="8"/>
      <c r="M161" s="8"/>
      <c r="N161" s="8"/>
      <c r="O161" s="8"/>
      <c r="P161" s="12"/>
      <c r="Q161" s="8"/>
      <c r="R161" s="8"/>
      <c r="S161" s="8"/>
      <c r="T161" s="8"/>
    </row>
    <row r="162" spans="3:20" x14ac:dyDescent="0.5">
      <c r="C162" s="8"/>
      <c r="D162" s="8"/>
      <c r="E162" s="8"/>
      <c r="F162" s="8"/>
      <c r="G162" s="8"/>
      <c r="H162" s="6"/>
      <c r="I162" s="8"/>
      <c r="J162" s="8"/>
      <c r="K162" s="8"/>
      <c r="L162" s="8"/>
      <c r="M162" s="8"/>
      <c r="N162" s="8"/>
      <c r="O162" s="8"/>
      <c r="P162" s="12"/>
      <c r="Q162" s="8"/>
      <c r="R162" s="8"/>
      <c r="S162" s="8"/>
      <c r="T162" s="8"/>
    </row>
    <row r="163" spans="3:20" x14ac:dyDescent="0.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12"/>
      <c r="Q163" s="8"/>
      <c r="R163" s="8"/>
      <c r="S163" s="8"/>
      <c r="T163" s="8"/>
    </row>
    <row r="164" spans="3:20" x14ac:dyDescent="0.5">
      <c r="C164" s="8"/>
      <c r="D164" s="6"/>
      <c r="E164" s="8"/>
      <c r="F164" s="8"/>
      <c r="G164" s="8"/>
      <c r="H164" s="8"/>
      <c r="I164" s="8"/>
      <c r="J164" s="8"/>
      <c r="K164" s="6"/>
      <c r="L164" s="8"/>
      <c r="M164" s="8"/>
      <c r="N164" s="8"/>
      <c r="O164" s="8"/>
      <c r="P164" s="12"/>
      <c r="Q164" s="8"/>
      <c r="R164" s="8"/>
      <c r="S164" s="8"/>
      <c r="T164" s="8"/>
    </row>
    <row r="165" spans="3:20" x14ac:dyDescent="0.5">
      <c r="C165" s="8"/>
      <c r="D165" s="6"/>
      <c r="E165" s="6"/>
      <c r="F165" s="6"/>
      <c r="G165" s="8"/>
      <c r="H165" s="6"/>
      <c r="I165" s="6"/>
      <c r="J165" s="6"/>
      <c r="K165" s="6"/>
      <c r="L165" s="6"/>
      <c r="M165" s="6"/>
      <c r="N165" s="8"/>
      <c r="O165" s="6"/>
      <c r="P165" s="12"/>
      <c r="Q165" s="8"/>
      <c r="R165" s="8"/>
      <c r="S165" s="8"/>
      <c r="T165" s="8"/>
    </row>
    <row r="166" spans="3:20" x14ac:dyDescent="0.5">
      <c r="C166" s="8"/>
      <c r="D166" s="6"/>
      <c r="E166" s="8"/>
      <c r="F166" s="8"/>
      <c r="G166" s="8"/>
      <c r="H166" s="8"/>
      <c r="I166" s="8"/>
      <c r="J166" s="8"/>
      <c r="K166" s="6"/>
      <c r="L166" s="8"/>
      <c r="M166" s="8"/>
      <c r="N166" s="8"/>
      <c r="O166" s="8"/>
      <c r="P166" s="12"/>
      <c r="Q166" s="8"/>
      <c r="R166" s="8"/>
      <c r="S166" s="8"/>
      <c r="T166" s="8"/>
    </row>
    <row r="167" spans="3:20" x14ac:dyDescent="0.5">
      <c r="C167" s="8"/>
      <c r="D167" s="8"/>
      <c r="E167" s="8"/>
      <c r="F167" s="8"/>
      <c r="G167" s="8"/>
      <c r="H167" s="8"/>
      <c r="I167" s="8"/>
      <c r="J167" s="8"/>
      <c r="K167" s="8"/>
      <c r="L167" s="6"/>
      <c r="M167" s="6"/>
      <c r="N167" s="8"/>
      <c r="O167" s="8"/>
      <c r="P167" s="12"/>
      <c r="Q167" s="8"/>
      <c r="R167" s="8"/>
      <c r="S167" s="8"/>
      <c r="T167" s="8"/>
    </row>
    <row r="168" spans="3:20" x14ac:dyDescent="0.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12"/>
      <c r="Q168" s="8"/>
      <c r="R168" s="8"/>
      <c r="S168" s="8"/>
      <c r="T168" s="8"/>
    </row>
    <row r="169" spans="3:20" x14ac:dyDescent="0.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12"/>
      <c r="Q169" s="8"/>
      <c r="R169" s="8"/>
      <c r="S169" s="8"/>
      <c r="T169" s="8"/>
    </row>
    <row r="170" spans="3:20" x14ac:dyDescent="0.5">
      <c r="C170" s="8"/>
      <c r="D170" s="6"/>
      <c r="E170" s="8"/>
      <c r="F170" s="8"/>
      <c r="G170" s="8"/>
      <c r="H170" s="8"/>
      <c r="I170" s="8"/>
      <c r="J170" s="8"/>
      <c r="K170" s="6"/>
      <c r="L170" s="8"/>
      <c r="M170" s="8"/>
      <c r="N170" s="8"/>
      <c r="O170" s="8"/>
      <c r="P170" s="12"/>
      <c r="Q170" s="8"/>
      <c r="R170" s="8"/>
      <c r="S170" s="8"/>
      <c r="T170" s="8"/>
    </row>
    <row r="171" spans="3:20" x14ac:dyDescent="0.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12"/>
      <c r="Q171" s="8"/>
      <c r="R171" s="8"/>
      <c r="S171" s="8"/>
      <c r="T171" s="8"/>
    </row>
    <row r="172" spans="3:20" x14ac:dyDescent="0.5">
      <c r="C172" s="8"/>
      <c r="D172" s="8"/>
      <c r="E172" s="8"/>
      <c r="F172" s="8"/>
      <c r="G172" s="8"/>
      <c r="H172" s="8"/>
      <c r="I172" s="8"/>
      <c r="J172" s="8"/>
      <c r="K172" s="8"/>
      <c r="L172" s="6"/>
      <c r="M172" s="6"/>
      <c r="N172" s="8"/>
      <c r="O172" s="8"/>
      <c r="P172" s="12"/>
      <c r="Q172" s="8"/>
      <c r="R172" s="8"/>
      <c r="S172" s="8"/>
      <c r="T172" s="8"/>
    </row>
    <row r="173" spans="3:20" x14ac:dyDescent="0.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12"/>
      <c r="Q173" s="8"/>
      <c r="R173" s="8"/>
      <c r="S173" s="8"/>
      <c r="T173" s="8"/>
    </row>
    <row r="174" spans="3:20" x14ac:dyDescent="0.5">
      <c r="C174" s="8"/>
      <c r="D174" s="8"/>
      <c r="E174" s="6"/>
      <c r="F174" s="6"/>
      <c r="G174" s="8"/>
      <c r="H174" s="6"/>
      <c r="I174" s="8"/>
      <c r="J174" s="8"/>
      <c r="K174" s="8"/>
      <c r="L174" s="8"/>
      <c r="M174" s="8"/>
      <c r="N174" s="8"/>
      <c r="O174" s="8"/>
      <c r="P174" s="12"/>
      <c r="Q174" s="8"/>
      <c r="R174" s="8"/>
      <c r="S174" s="8"/>
      <c r="T174" s="8"/>
    </row>
    <row r="175" spans="3:20" x14ac:dyDescent="0.5">
      <c r="C175" s="8"/>
      <c r="D175" s="8"/>
      <c r="E175" s="8"/>
      <c r="F175" s="8"/>
      <c r="G175" s="8"/>
      <c r="H175" s="6"/>
      <c r="I175" s="8"/>
      <c r="J175" s="8"/>
      <c r="K175" s="8"/>
      <c r="L175" s="8"/>
      <c r="M175" s="8"/>
      <c r="N175" s="8"/>
      <c r="O175" s="8"/>
      <c r="P175" s="12"/>
      <c r="Q175" s="8"/>
      <c r="R175" s="8"/>
      <c r="S175" s="8"/>
      <c r="T175" s="8"/>
    </row>
    <row r="176" spans="3:20" x14ac:dyDescent="0.5">
      <c r="C176" s="8"/>
      <c r="D176" s="6"/>
      <c r="E176" s="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12"/>
      <c r="Q176" s="8"/>
      <c r="R176" s="8"/>
      <c r="S176" s="8"/>
      <c r="T176" s="8"/>
    </row>
    <row r="177" spans="3:20" x14ac:dyDescent="0.5">
      <c r="C177" s="6"/>
      <c r="D177" s="8"/>
      <c r="E177" s="6"/>
      <c r="F177" s="6"/>
      <c r="G177" s="8"/>
      <c r="H177" s="8"/>
      <c r="I177" s="6"/>
      <c r="J177" s="6"/>
      <c r="K177" s="8"/>
      <c r="L177" s="6"/>
      <c r="M177" s="6"/>
      <c r="N177" s="8"/>
      <c r="O177" s="8"/>
      <c r="P177" s="12"/>
      <c r="Q177" s="8"/>
      <c r="R177" s="8"/>
      <c r="S177" s="8"/>
      <c r="T177" s="8"/>
    </row>
    <row r="178" spans="3:20" x14ac:dyDescent="0.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12"/>
      <c r="Q178" s="8"/>
      <c r="R178" s="8"/>
      <c r="S178" s="8"/>
      <c r="T178" s="8"/>
    </row>
    <row r="179" spans="3:20" x14ac:dyDescent="0.5">
      <c r="C179" s="8"/>
      <c r="D179" s="6"/>
      <c r="E179" s="8"/>
      <c r="F179" s="8"/>
      <c r="G179" s="8"/>
      <c r="H179" s="8"/>
      <c r="I179" s="6"/>
      <c r="J179" s="8"/>
      <c r="K179" s="8"/>
      <c r="L179" s="8"/>
      <c r="M179" s="8"/>
      <c r="N179" s="8"/>
      <c r="O179" s="8"/>
      <c r="P179" s="12"/>
      <c r="Q179" s="8"/>
      <c r="R179" s="8"/>
      <c r="S179" s="8"/>
      <c r="T179" s="8"/>
    </row>
    <row r="180" spans="3:20" x14ac:dyDescent="0.5">
      <c r="C180" s="8"/>
      <c r="D180" s="8"/>
      <c r="E180" s="8"/>
      <c r="F180" s="8"/>
      <c r="G180" s="8"/>
      <c r="H180" s="6"/>
      <c r="I180" s="8"/>
      <c r="J180" s="8"/>
      <c r="K180" s="8"/>
      <c r="L180" s="8"/>
      <c r="M180" s="8"/>
      <c r="N180" s="8"/>
      <c r="O180" s="8"/>
      <c r="P180" s="12"/>
      <c r="Q180" s="8"/>
      <c r="R180" s="8"/>
      <c r="S180" s="8"/>
      <c r="T180" s="8"/>
    </row>
    <row r="181" spans="3:20" x14ac:dyDescent="0.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12"/>
      <c r="Q181" s="8"/>
      <c r="R181" s="8"/>
      <c r="S181" s="8"/>
      <c r="T181" s="8"/>
    </row>
    <row r="182" spans="3:20" x14ac:dyDescent="0.5">
      <c r="C182" s="8"/>
      <c r="D182" s="6"/>
      <c r="E182" s="6"/>
      <c r="F182" s="6"/>
      <c r="G182" s="8"/>
      <c r="H182" s="6"/>
      <c r="I182" s="8"/>
      <c r="J182" s="8"/>
      <c r="K182" s="6"/>
      <c r="L182" s="6"/>
      <c r="M182" s="6"/>
      <c r="N182" s="8"/>
      <c r="O182" s="8"/>
      <c r="P182" s="12"/>
      <c r="Q182" s="8"/>
      <c r="R182" s="8"/>
      <c r="S182" s="8"/>
      <c r="T182" s="8"/>
    </row>
    <row r="183" spans="3:20" x14ac:dyDescent="0.5">
      <c r="C183" s="8"/>
      <c r="D183" s="6"/>
      <c r="E183" s="6"/>
      <c r="F183" s="6"/>
      <c r="G183" s="8"/>
      <c r="H183" s="8"/>
      <c r="I183" s="8"/>
      <c r="J183" s="8"/>
      <c r="K183" s="6"/>
      <c r="L183" s="8"/>
      <c r="M183" s="8"/>
      <c r="N183" s="8"/>
      <c r="O183" s="8"/>
      <c r="P183" s="12"/>
      <c r="Q183" s="8"/>
      <c r="R183" s="8"/>
      <c r="S183" s="8"/>
      <c r="T183" s="8"/>
    </row>
    <row r="184" spans="3:20" x14ac:dyDescent="0.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12"/>
      <c r="Q184" s="8"/>
      <c r="R184" s="8"/>
      <c r="S184" s="8"/>
      <c r="T184" s="8"/>
    </row>
    <row r="185" spans="3:20" x14ac:dyDescent="0.5">
      <c r="C185" s="8"/>
      <c r="D185" s="6"/>
      <c r="E185" s="8"/>
      <c r="F185" s="8"/>
      <c r="G185" s="8"/>
      <c r="H185" s="6"/>
      <c r="I185" s="8"/>
      <c r="J185" s="8"/>
      <c r="K185" s="6"/>
      <c r="L185" s="6"/>
      <c r="M185" s="6"/>
      <c r="N185" s="8"/>
      <c r="O185" s="8"/>
      <c r="P185" s="12"/>
      <c r="Q185" s="8"/>
      <c r="R185" s="8"/>
      <c r="S185" s="8"/>
      <c r="T185" s="8"/>
    </row>
    <row r="186" spans="3:20" x14ac:dyDescent="0.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12"/>
      <c r="Q186" s="8"/>
      <c r="R186" s="8"/>
      <c r="S186" s="8"/>
      <c r="T186" s="8"/>
    </row>
    <row r="187" spans="3:20" x14ac:dyDescent="0.5">
      <c r="C187" s="8"/>
      <c r="D187" s="6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12"/>
      <c r="Q187" s="8"/>
      <c r="R187" s="8"/>
      <c r="S187" s="8"/>
      <c r="T187" s="8"/>
    </row>
    <row r="188" spans="3:20" x14ac:dyDescent="0.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12"/>
      <c r="Q188" s="8"/>
      <c r="R188" s="8"/>
      <c r="S188" s="8"/>
      <c r="T188" s="8"/>
    </row>
    <row r="189" spans="3:20" x14ac:dyDescent="0.5">
      <c r="C189" s="8"/>
      <c r="D189" s="8"/>
      <c r="E189" s="6"/>
      <c r="F189" s="6"/>
      <c r="G189" s="8"/>
      <c r="H189" s="6"/>
      <c r="I189" s="8"/>
      <c r="J189" s="8"/>
      <c r="K189" s="8"/>
      <c r="L189" s="8"/>
      <c r="M189" s="8"/>
      <c r="N189" s="8"/>
      <c r="O189" s="8"/>
      <c r="P189" s="12"/>
      <c r="Q189" s="8"/>
      <c r="R189" s="8"/>
      <c r="S189" s="8"/>
      <c r="T189" s="8"/>
    </row>
    <row r="190" spans="3:20" x14ac:dyDescent="0.5">
      <c r="C190" s="8"/>
      <c r="D190" s="8"/>
      <c r="E190" s="6"/>
      <c r="F190" s="6"/>
      <c r="G190" s="8"/>
      <c r="H190" s="6"/>
      <c r="I190" s="8"/>
      <c r="J190" s="8"/>
      <c r="K190" s="8"/>
      <c r="L190" s="8"/>
      <c r="M190" s="8"/>
      <c r="N190" s="8"/>
      <c r="O190" s="8"/>
      <c r="P190" s="12"/>
      <c r="Q190" s="8"/>
      <c r="R190" s="8"/>
      <c r="S190" s="8"/>
      <c r="T190" s="8"/>
    </row>
    <row r="191" spans="3:20" x14ac:dyDescent="0.5"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12"/>
      <c r="Q191" s="8"/>
      <c r="R191" s="8"/>
      <c r="S191" s="8"/>
      <c r="T191" s="8"/>
    </row>
    <row r="192" spans="3:20" x14ac:dyDescent="0.5">
      <c r="C192" s="8"/>
      <c r="D192" s="8"/>
      <c r="E192" s="8"/>
      <c r="F192" s="8"/>
      <c r="G192" s="8"/>
      <c r="H192" s="8"/>
      <c r="I192" s="6"/>
      <c r="J192" s="8"/>
      <c r="K192" s="8"/>
      <c r="L192" s="8"/>
      <c r="M192" s="8"/>
      <c r="N192" s="8"/>
      <c r="O192" s="8"/>
      <c r="P192" s="12"/>
      <c r="Q192" s="8"/>
      <c r="R192" s="8"/>
      <c r="S192" s="8"/>
      <c r="T192" s="8"/>
    </row>
    <row r="193" spans="3:20" x14ac:dyDescent="0.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12"/>
      <c r="Q193" s="8"/>
      <c r="R193" s="8"/>
      <c r="S193" s="8"/>
      <c r="T193" s="8"/>
    </row>
    <row r="194" spans="3:20" x14ac:dyDescent="0.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12"/>
      <c r="Q194" s="8"/>
      <c r="R194" s="8"/>
      <c r="S194" s="8"/>
      <c r="T194" s="8"/>
    </row>
    <row r="195" spans="3:20" x14ac:dyDescent="0.5">
      <c r="C195" s="8"/>
      <c r="D195" s="6"/>
      <c r="E195" s="8"/>
      <c r="F195" s="8"/>
      <c r="G195" s="8"/>
      <c r="H195" s="8"/>
      <c r="I195" s="8"/>
      <c r="J195" s="8"/>
      <c r="K195" s="6"/>
      <c r="L195" s="8"/>
      <c r="M195" s="8"/>
      <c r="N195" s="8"/>
      <c r="O195" s="8"/>
      <c r="P195" s="12"/>
      <c r="Q195" s="8"/>
      <c r="R195" s="8"/>
      <c r="S195" s="8"/>
      <c r="T195" s="8"/>
    </row>
    <row r="196" spans="3:20" x14ac:dyDescent="0.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12"/>
      <c r="Q196" s="8"/>
      <c r="R196" s="8"/>
      <c r="S196" s="8"/>
      <c r="T196" s="8"/>
    </row>
    <row r="197" spans="3:20" x14ac:dyDescent="0.5">
      <c r="C197" s="8"/>
      <c r="D197" s="6"/>
      <c r="E197" s="8"/>
      <c r="F197" s="8"/>
      <c r="G197" s="8"/>
      <c r="H197" s="8"/>
      <c r="I197" s="8"/>
      <c r="J197" s="8"/>
      <c r="K197" s="6"/>
      <c r="L197" s="8"/>
      <c r="M197" s="8"/>
      <c r="N197" s="8"/>
      <c r="O197" s="8"/>
      <c r="P197" s="12"/>
      <c r="Q197" s="8"/>
      <c r="R197" s="8"/>
      <c r="S197" s="8"/>
      <c r="T197" s="8"/>
    </row>
    <row r="198" spans="3:20" x14ac:dyDescent="0.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12"/>
      <c r="Q198" s="8"/>
      <c r="R198" s="8"/>
      <c r="S198" s="8"/>
      <c r="T198" s="8"/>
    </row>
    <row r="199" spans="3:20" x14ac:dyDescent="0.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12"/>
      <c r="Q199" s="8"/>
      <c r="R199" s="8"/>
      <c r="S199" s="8"/>
      <c r="T199" s="8"/>
    </row>
    <row r="200" spans="3:20" x14ac:dyDescent="0.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12"/>
      <c r="Q200" s="8"/>
      <c r="R200" s="8"/>
      <c r="S200" s="8"/>
      <c r="T200" s="8"/>
    </row>
    <row r="201" spans="3:20" x14ac:dyDescent="0.5">
      <c r="C201" s="8"/>
      <c r="D201" s="8"/>
      <c r="E201" s="8"/>
      <c r="F201" s="8"/>
      <c r="G201" s="8"/>
      <c r="H201" s="8"/>
      <c r="I201" s="6"/>
      <c r="J201" s="6"/>
      <c r="K201" s="8"/>
      <c r="L201" s="8"/>
      <c r="M201" s="8"/>
      <c r="N201" s="8"/>
      <c r="O201" s="8"/>
      <c r="P201" s="12"/>
      <c r="Q201" s="8"/>
      <c r="R201" s="8"/>
      <c r="S201" s="8"/>
      <c r="T201" s="8"/>
    </row>
    <row r="202" spans="3:20" x14ac:dyDescent="0.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8"/>
      <c r="P202" s="12"/>
      <c r="Q202" s="8"/>
      <c r="R202" s="8"/>
      <c r="S202" s="8"/>
      <c r="T202" s="8"/>
    </row>
    <row r="203" spans="3:20" x14ac:dyDescent="0.5">
      <c r="C203" s="8"/>
      <c r="D203" s="6"/>
      <c r="E203" s="6"/>
      <c r="F203" s="6"/>
      <c r="G203" s="8"/>
      <c r="H203" s="8"/>
      <c r="I203" s="8"/>
      <c r="J203" s="6"/>
      <c r="K203" s="6"/>
      <c r="L203" s="8"/>
      <c r="M203" s="8"/>
      <c r="N203" s="8"/>
      <c r="O203" s="8"/>
      <c r="P203" s="12"/>
      <c r="Q203" s="8"/>
      <c r="R203" s="8"/>
      <c r="S203" s="8"/>
      <c r="T203" s="8"/>
    </row>
    <row r="204" spans="3:20" x14ac:dyDescent="0.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12"/>
      <c r="Q204" s="8"/>
      <c r="R204" s="8"/>
      <c r="S204" s="8"/>
      <c r="T204" s="8"/>
    </row>
    <row r="205" spans="3:20" x14ac:dyDescent="0.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12"/>
      <c r="Q205" s="8"/>
      <c r="R205" s="8"/>
      <c r="S205" s="8"/>
      <c r="T205" s="8"/>
    </row>
    <row r="206" spans="3:20" x14ac:dyDescent="0.5">
      <c r="C206" s="8"/>
      <c r="D206" s="8"/>
      <c r="E206" s="8"/>
      <c r="F206" s="8"/>
      <c r="G206" s="8"/>
      <c r="H206" s="6"/>
      <c r="I206" s="6"/>
      <c r="J206" s="6"/>
      <c r="K206" s="8"/>
      <c r="L206" s="6"/>
      <c r="M206" s="6"/>
      <c r="N206" s="8"/>
      <c r="O206" s="8"/>
      <c r="P206" s="12"/>
      <c r="Q206" s="8"/>
      <c r="R206" s="8"/>
      <c r="S206" s="8"/>
      <c r="T206" s="8"/>
    </row>
    <row r="207" spans="3:20" x14ac:dyDescent="0.5">
      <c r="C207" s="8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12"/>
      <c r="Q207" s="8"/>
      <c r="R207" s="8"/>
      <c r="S207" s="8"/>
      <c r="T207" s="8"/>
    </row>
    <row r="208" spans="3:20" x14ac:dyDescent="0.5">
      <c r="C208" s="8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12"/>
      <c r="Q208" s="8"/>
      <c r="R208" s="8"/>
      <c r="S208" s="8"/>
      <c r="T208" s="8"/>
    </row>
    <row r="209" spans="3:20" x14ac:dyDescent="0.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12"/>
      <c r="Q209" s="8"/>
      <c r="R209" s="8"/>
      <c r="S209" s="8"/>
      <c r="T209" s="8"/>
    </row>
    <row r="210" spans="3:20" x14ac:dyDescent="0.5">
      <c r="C210" s="8"/>
      <c r="D210" s="8"/>
      <c r="E210" s="8"/>
      <c r="F210" s="8"/>
      <c r="G210" s="8"/>
      <c r="H210" s="8"/>
      <c r="I210" s="6"/>
      <c r="J210" s="6"/>
      <c r="K210" s="8"/>
      <c r="L210" s="8"/>
      <c r="M210" s="8"/>
      <c r="N210" s="8"/>
      <c r="O210" s="8"/>
      <c r="P210" s="12"/>
      <c r="Q210" s="8"/>
      <c r="R210" s="8"/>
      <c r="S210" s="8"/>
      <c r="T210" s="8"/>
    </row>
    <row r="211" spans="3:20" x14ac:dyDescent="0.5">
      <c r="C211" s="8"/>
      <c r="D211" s="6"/>
      <c r="E211" s="8"/>
      <c r="F211" s="8"/>
      <c r="G211" s="8"/>
      <c r="H211" s="8"/>
      <c r="I211" s="8"/>
      <c r="J211" s="8"/>
      <c r="K211" s="6"/>
      <c r="L211" s="8"/>
      <c r="M211" s="8"/>
      <c r="N211" s="8"/>
      <c r="O211" s="8"/>
      <c r="P211" s="12"/>
      <c r="Q211" s="8"/>
      <c r="R211" s="8"/>
      <c r="S211" s="8"/>
      <c r="T211" s="8"/>
    </row>
    <row r="212" spans="3:20" x14ac:dyDescent="0.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12"/>
      <c r="Q212" s="8"/>
      <c r="R212" s="8"/>
      <c r="S212" s="8"/>
      <c r="T212" s="8"/>
    </row>
    <row r="213" spans="3:20" x14ac:dyDescent="0.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12"/>
      <c r="Q213" s="8"/>
      <c r="R213" s="8"/>
      <c r="S213" s="8"/>
      <c r="T213" s="8"/>
    </row>
    <row r="214" spans="3:20" x14ac:dyDescent="0.5">
      <c r="C214" s="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8"/>
      <c r="O214" s="8"/>
      <c r="P214" s="12"/>
      <c r="Q214" s="8"/>
      <c r="R214" s="8"/>
      <c r="S214" s="8"/>
      <c r="T214" s="8"/>
    </row>
    <row r="215" spans="3:20" x14ac:dyDescent="0.5">
      <c r="C215" s="8"/>
      <c r="D215" s="8"/>
      <c r="E215" s="8"/>
      <c r="F215" s="8"/>
      <c r="G215" s="8"/>
      <c r="H215" s="8"/>
      <c r="I215" s="8"/>
      <c r="J215" s="6"/>
      <c r="K215" s="6"/>
      <c r="L215" s="8"/>
      <c r="M215" s="8"/>
      <c r="N215" s="8"/>
      <c r="O215" s="8"/>
      <c r="P215" s="12"/>
      <c r="Q215" s="8"/>
      <c r="R215" s="8"/>
      <c r="S215" s="8"/>
      <c r="T215" s="8"/>
    </row>
    <row r="216" spans="3:20" x14ac:dyDescent="0.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12"/>
      <c r="Q216" s="8"/>
      <c r="R216" s="8"/>
      <c r="S216" s="8"/>
      <c r="T216" s="8"/>
    </row>
    <row r="217" spans="3:20" x14ac:dyDescent="0.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12"/>
      <c r="Q217" s="8"/>
      <c r="R217" s="8"/>
      <c r="S217" s="8"/>
      <c r="T217" s="8"/>
    </row>
    <row r="218" spans="3:20" x14ac:dyDescent="0.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12"/>
      <c r="Q218" s="8"/>
      <c r="R218" s="8"/>
      <c r="S218" s="8"/>
      <c r="T218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9"/>
  <sheetViews>
    <sheetView zoomScaleNormal="100" workbookViewId="0">
      <selection activeCell="F15" sqref="F15"/>
    </sheetView>
  </sheetViews>
  <sheetFormatPr defaultRowHeight="14.35" x14ac:dyDescent="0.5"/>
  <cols>
    <col min="1" max="1" width="8" bestFit="1" customWidth="1"/>
    <col min="2" max="2" width="8.41015625" bestFit="1" customWidth="1"/>
    <col min="4" max="4" width="11.5859375" bestFit="1" customWidth="1"/>
    <col min="5" max="5" width="8" bestFit="1" customWidth="1"/>
    <col min="6" max="6" width="7.1171875" bestFit="1" customWidth="1"/>
    <col min="7" max="7" width="6.41015625" bestFit="1" customWidth="1"/>
    <col min="8" max="8" width="7.5859375" bestFit="1" customWidth="1"/>
    <col min="9" max="9" width="12.703125" customWidth="1"/>
    <col min="10" max="10" width="30.29296875" bestFit="1" customWidth="1"/>
    <col min="11" max="11" width="13.1171875" bestFit="1" customWidth="1"/>
    <col min="12" max="12" width="13.1171875" customWidth="1"/>
    <col min="13" max="13" width="12" bestFit="1" customWidth="1"/>
    <col min="14" max="14" width="9" bestFit="1" customWidth="1"/>
    <col min="15" max="15" width="6.5859375" bestFit="1" customWidth="1"/>
    <col min="16" max="16" width="7" bestFit="1" customWidth="1"/>
    <col min="17" max="17" width="11.1171875" bestFit="1" customWidth="1"/>
    <col min="18" max="18" width="9" bestFit="1" customWidth="1"/>
    <col min="19" max="19" width="9.87890625" bestFit="1" customWidth="1"/>
    <col min="20" max="20" width="10.29296875" bestFit="1" customWidth="1"/>
    <col min="21" max="21" width="9" bestFit="1" customWidth="1"/>
    <col min="22" max="22" width="8" bestFit="1" customWidth="1"/>
    <col min="23" max="26" width="9" bestFit="1" customWidth="1"/>
    <col min="27" max="27" width="12" bestFit="1" customWidth="1"/>
    <col min="28" max="28" width="12.703125" bestFit="1" customWidth="1"/>
    <col min="29" max="29" width="12" bestFit="1" customWidth="1"/>
    <col min="30" max="30" width="14" bestFit="1" customWidth="1"/>
    <col min="31" max="31" width="12" bestFit="1" customWidth="1"/>
    <col min="32" max="32" width="12.5859375" bestFit="1" customWidth="1"/>
    <col min="33" max="33" width="13.29296875" bestFit="1" customWidth="1"/>
    <col min="34" max="35" width="12" bestFit="1" customWidth="1"/>
    <col min="36" max="36" width="12.703125" bestFit="1" customWidth="1"/>
    <col min="37" max="37" width="12" bestFit="1" customWidth="1"/>
    <col min="38" max="38" width="12.703125" bestFit="1" customWidth="1"/>
    <col min="39" max="39" width="12" bestFit="1" customWidth="1"/>
  </cols>
  <sheetData>
    <row r="1" spans="1:53" x14ac:dyDescent="0.5">
      <c r="C1" s="25"/>
      <c r="D1" s="25"/>
      <c r="E1" s="25"/>
      <c r="F1" s="25"/>
      <c r="G1" s="25"/>
      <c r="H1" s="25"/>
      <c r="I1" s="25"/>
    </row>
    <row r="2" spans="1:53" x14ac:dyDescent="0.5">
      <c r="A2" t="s">
        <v>693</v>
      </c>
      <c r="B2" s="13" t="s">
        <v>441</v>
      </c>
      <c r="C2" s="25"/>
      <c r="D2" s="25"/>
      <c r="E2" s="25" t="s">
        <v>693</v>
      </c>
      <c r="F2" s="25" t="s">
        <v>4</v>
      </c>
      <c r="G2" s="25" t="s">
        <v>692</v>
      </c>
      <c r="H2" s="25" t="s">
        <v>694</v>
      </c>
      <c r="I2" s="25"/>
      <c r="J2" s="3" t="s">
        <v>0</v>
      </c>
      <c r="K2" s="3" t="s">
        <v>1</v>
      </c>
      <c r="L2" s="2" t="s">
        <v>13</v>
      </c>
      <c r="M2" s="3" t="s">
        <v>14</v>
      </c>
      <c r="N2" s="21" t="s">
        <v>15</v>
      </c>
      <c r="O2" s="21" t="s">
        <v>16</v>
      </c>
      <c r="P2" s="21" t="s">
        <v>17</v>
      </c>
      <c r="Q2" s="21" t="s">
        <v>698</v>
      </c>
      <c r="R2" s="21" t="s">
        <v>19</v>
      </c>
      <c r="S2" s="21" t="s">
        <v>20</v>
      </c>
      <c r="T2" s="21" t="s">
        <v>21</v>
      </c>
      <c r="U2" s="21" t="s">
        <v>22</v>
      </c>
      <c r="V2" s="21" t="s">
        <v>23</v>
      </c>
      <c r="W2" s="21" t="s">
        <v>24</v>
      </c>
      <c r="X2" s="21" t="s">
        <v>25</v>
      </c>
      <c r="Y2" s="21" t="s">
        <v>26</v>
      </c>
      <c r="Z2" s="21" t="s">
        <v>27</v>
      </c>
      <c r="AA2" s="23" t="s">
        <v>712</v>
      </c>
      <c r="AB2" s="23" t="s">
        <v>713</v>
      </c>
      <c r="AC2" s="23" t="s">
        <v>714</v>
      </c>
      <c r="AD2" s="23" t="s">
        <v>715</v>
      </c>
      <c r="AE2" s="23" t="s">
        <v>716</v>
      </c>
      <c r="AF2" s="23" t="s">
        <v>717</v>
      </c>
      <c r="AG2" s="23" t="s">
        <v>718</v>
      </c>
      <c r="AH2" s="23" t="s">
        <v>719</v>
      </c>
      <c r="AI2" s="23" t="s">
        <v>720</v>
      </c>
      <c r="AJ2" s="23" t="s">
        <v>721</v>
      </c>
      <c r="AK2" s="23" t="s">
        <v>722</v>
      </c>
      <c r="AL2" s="23" t="s">
        <v>723</v>
      </c>
      <c r="AM2" s="23" t="s">
        <v>724</v>
      </c>
      <c r="AN2" s="21" t="s">
        <v>15</v>
      </c>
      <c r="AO2" s="21" t="s">
        <v>16</v>
      </c>
      <c r="AP2" s="21" t="s">
        <v>17</v>
      </c>
      <c r="AQ2" s="21" t="s">
        <v>698</v>
      </c>
      <c r="AR2" s="21" t="s">
        <v>19</v>
      </c>
      <c r="AS2" s="21" t="s">
        <v>20</v>
      </c>
      <c r="AT2" s="21" t="s">
        <v>21</v>
      </c>
      <c r="AU2" s="21" t="s">
        <v>22</v>
      </c>
      <c r="AV2" s="21" t="s">
        <v>23</v>
      </c>
      <c r="AW2" s="21" t="s">
        <v>24</v>
      </c>
      <c r="AX2" s="21" t="s">
        <v>25</v>
      </c>
      <c r="AY2" s="21" t="s">
        <v>26</v>
      </c>
      <c r="AZ2" s="21" t="s">
        <v>27</v>
      </c>
      <c r="BA2" s="21" t="s">
        <v>725</v>
      </c>
    </row>
    <row r="3" spans="1:53" x14ac:dyDescent="0.5">
      <c r="A3" t="s">
        <v>4</v>
      </c>
      <c r="B3" t="str">
        <f>VLOOKUP($B$2,Dataset!A2:E218,5,FALSE)</f>
        <v>SA</v>
      </c>
      <c r="C3" s="25"/>
      <c r="D3" s="25" t="s">
        <v>15</v>
      </c>
      <c r="E3" s="26">
        <f>ROUND(VLOOKUP($B$2,Dataset!$A$2:$AB$227,15,FALSE),2)</f>
        <v>6.53</v>
      </c>
      <c r="F3" s="26">
        <f>ROUND(VLOOKUP($B$3,Dataset!$E$219:$AB$226,12,FALSE),2)</f>
        <v>64.400000000000006</v>
      </c>
      <c r="G3" s="26">
        <v>46.144329999999997</v>
      </c>
      <c r="H3" s="26">
        <f>VLOOKUP($B$2,Dataset!$A$2:$AO$218,28,FALSE)</f>
        <v>37.196390807204175</v>
      </c>
      <c r="I3" s="25"/>
      <c r="J3" t="s">
        <v>28</v>
      </c>
      <c r="K3" t="s">
        <v>29</v>
      </c>
      <c r="L3" s="24">
        <v>617.88997235924842</v>
      </c>
      <c r="M3" s="5">
        <v>6.426310403353356</v>
      </c>
      <c r="N3" s="5">
        <v>91.680774384090853</v>
      </c>
      <c r="O3" s="5">
        <v>83.986032300305538</v>
      </c>
      <c r="P3" s="5">
        <v>90.476284605381096</v>
      </c>
      <c r="Q3" s="5">
        <v>84.74201442145251</v>
      </c>
      <c r="R3" s="5">
        <v>37.885462962231578</v>
      </c>
      <c r="S3" s="5">
        <v>97.844753329433857</v>
      </c>
      <c r="T3" s="5">
        <v>40.580843563018085</v>
      </c>
      <c r="U3" s="5">
        <v>55</v>
      </c>
      <c r="V3" s="6">
        <v>25.895224274406331</v>
      </c>
      <c r="W3" s="6">
        <v>41.495859802847754</v>
      </c>
      <c r="X3" s="5">
        <v>13.48071959600661</v>
      </c>
      <c r="Y3" s="5">
        <v>65.446559297218158</v>
      </c>
      <c r="Z3" s="5">
        <v>52.95050383625906</v>
      </c>
      <c r="AA3" s="5">
        <v>87.201180931418719</v>
      </c>
      <c r="AB3" s="5">
        <v>13.957271583943335</v>
      </c>
      <c r="AC3" s="5">
        <v>49.61712905531305</v>
      </c>
      <c r="AD3" s="5">
        <v>87.784475267985641</v>
      </c>
      <c r="AE3" s="5">
        <v>28.409820933646944</v>
      </c>
      <c r="AF3" s="5">
        <v>96.143911505128898</v>
      </c>
      <c r="AG3" s="5">
        <v>48.001754149557684</v>
      </c>
      <c r="AH3" s="5">
        <v>42.594790092237055</v>
      </c>
      <c r="AI3" s="5">
        <v>44.051497919284401</v>
      </c>
      <c r="AJ3" s="5">
        <v>76.909463192751844</v>
      </c>
      <c r="AK3" s="5">
        <v>43.727426555417125</v>
      </c>
      <c r="AL3" s="5">
        <v>43.727426555417125</v>
      </c>
      <c r="AM3" s="5">
        <v>47.354241081831056</v>
      </c>
      <c r="AN3" t="e">
        <f>VLOOKUP(IF($J3=$B$2,$J3,FALSE),$J$3:$Z$219,4,FALSE)</f>
        <v>#N/A</v>
      </c>
      <c r="AO3" t="e">
        <f>VLOOKUP(IF($J3=$B$2,$J3,FALSE),$J$3:$Z$219,5,FALSE)</f>
        <v>#N/A</v>
      </c>
      <c r="AP3" t="e">
        <f>VLOOKUP(IF($J3=$B$2,$J3,FALSE),$J$3:$Z$219,6,FALSE)</f>
        <v>#N/A</v>
      </c>
      <c r="AQ3" t="e">
        <f>VLOOKUP(IF($J3=$B$2,$J3,FALSE),$J$3:$Z$219,7,FALSE)</f>
        <v>#N/A</v>
      </c>
      <c r="AR3" t="e">
        <f>VLOOKUP(IF($J3=$B$2,$J3,FALSE),$J$3:$Z$219,8,FALSE)</f>
        <v>#N/A</v>
      </c>
      <c r="AS3" t="e">
        <f>VLOOKUP(IF($J3=$B$2,$J3,FALSE),$J$3:$Z$219,9,FALSE)</f>
        <v>#N/A</v>
      </c>
      <c r="AT3" t="e">
        <f>VLOOKUP(IF($J3=$B$2,$J3,FALSE),$J$3:$Z$219,10,FALSE)</f>
        <v>#N/A</v>
      </c>
      <c r="AU3" t="e">
        <f>VLOOKUP(IF($J3=$B$2,$J3,FALSE),$J$3:$Z$219,11,FALSE)</f>
        <v>#N/A</v>
      </c>
      <c r="AV3" t="e">
        <f>VLOOKUP(IF($J3=$B$2,$J3,FALSE),$J$3:$Z$219,12,FALSE)</f>
        <v>#N/A</v>
      </c>
      <c r="AW3" t="e">
        <f>VLOOKUP(IF($J3=$B$2,$J3,FALSE),$J$3:$Z$219,13,FALSE)</f>
        <v>#N/A</v>
      </c>
      <c r="AX3" t="e">
        <f>VLOOKUP(IF($J3=$B$2,$J3,FALSE),$J$3:$Z$219,14,FALSE)</f>
        <v>#N/A</v>
      </c>
      <c r="AY3" t="e">
        <f>VLOOKUP(IF($J3=$B$2,$J3,FALSE),$J$3:$Z$219,15,FALSE)</f>
        <v>#N/A</v>
      </c>
      <c r="AZ3" t="e">
        <f>VLOOKUP(IF($J3=$B$2,$J3,FALSE),$J$3:$Z$219,16,FALSE)</f>
        <v>#N/A</v>
      </c>
      <c r="BA3" t="str">
        <f>IF(J3=$B$2,K3,"")</f>
        <v/>
      </c>
    </row>
    <row r="4" spans="1:53" x14ac:dyDescent="0.5">
      <c r="C4" s="25"/>
      <c r="D4" s="25" t="s">
        <v>16</v>
      </c>
      <c r="E4" s="26">
        <f>ROUND(VLOOKUP($B$2,Dataset!$A$2:$AB$227,16,FALSE),2)</f>
        <v>67.41</v>
      </c>
      <c r="F4" s="26">
        <f>ROUND(VLOOKUP($B$3,Dataset!$E$219:$AB$226,13,FALSE),2)</f>
        <v>38.58</v>
      </c>
      <c r="G4" s="26">
        <v>7.9079259999999998</v>
      </c>
      <c r="H4" s="26">
        <f>VLOOKUP($B$2,Dataset!$A$2:$AO$218,29,FALSE)</f>
        <v>-18.6490389872185</v>
      </c>
      <c r="I4" s="25"/>
      <c r="J4" t="s">
        <v>31</v>
      </c>
      <c r="K4" t="s">
        <v>32</v>
      </c>
      <c r="L4" s="24">
        <v>4684.9670340203511</v>
      </c>
      <c r="M4" s="5">
        <v>8.4521141581526447</v>
      </c>
      <c r="N4" s="5">
        <v>63.144409138084335</v>
      </c>
      <c r="O4" s="5">
        <v>0.62505456132693382</v>
      </c>
      <c r="P4" s="5">
        <v>4.2432670409682487</v>
      </c>
      <c r="Q4" s="5">
        <v>44.895333755149835</v>
      </c>
      <c r="R4" s="5">
        <v>41.409688557706602</v>
      </c>
      <c r="S4" s="5">
        <v>82.155025593296713</v>
      </c>
      <c r="T4" s="5">
        <v>39.208706379310463</v>
      </c>
      <c r="U4" s="5">
        <v>5</v>
      </c>
      <c r="V4" s="5">
        <v>9.2348284960422156</v>
      </c>
      <c r="W4" s="5">
        <v>8.4337349397590362</v>
      </c>
      <c r="X4" s="5">
        <v>25.883356597918151</v>
      </c>
      <c r="Y4" s="5">
        <v>7.174231332357266</v>
      </c>
      <c r="Z4" s="5">
        <v>15.646632994394537</v>
      </c>
      <c r="AA4" s="5">
        <v>49.64575747243623</v>
      </c>
      <c r="AB4" s="5">
        <v>2.6684006545027321</v>
      </c>
      <c r="AC4" s="5">
        <v>15.359088968966276</v>
      </c>
      <c r="AD4" s="5">
        <v>57.323087440058188</v>
      </c>
      <c r="AE4" s="5">
        <v>13.081589941308216</v>
      </c>
      <c r="AF4" s="5">
        <v>90.776781239468349</v>
      </c>
      <c r="AG4" s="5">
        <v>43.335708165420044</v>
      </c>
      <c r="AH4" s="5">
        <v>23.486996501650072</v>
      </c>
      <c r="AI4" s="5">
        <v>34.150463139324202</v>
      </c>
      <c r="AJ4" s="5">
        <v>23.973705105225321</v>
      </c>
      <c r="AK4" s="5">
        <v>9.562297454115086</v>
      </c>
      <c r="AL4" s="5">
        <v>9.562297454115086</v>
      </c>
      <c r="AM4" s="5">
        <v>21.55275650514038</v>
      </c>
      <c r="AN4" t="e">
        <f t="shared" ref="AN4:AN67" si="0">VLOOKUP(IF($J4=$B$2,$J4,FALSE),$J$3:$Z$219,4,FALSE)</f>
        <v>#N/A</v>
      </c>
      <c r="AO4" t="e">
        <f t="shared" ref="AO4:AO67" si="1">VLOOKUP(IF($J4=$B$2,$J4,FALSE),$J$3:$Z$219,5,FALSE)</f>
        <v>#N/A</v>
      </c>
      <c r="AP4" t="e">
        <f t="shared" ref="AP4:AP67" si="2">VLOOKUP(IF($J4=$B$2,$J4,FALSE),$J$3:$Z$219,6,FALSE)</f>
        <v>#N/A</v>
      </c>
      <c r="AQ4" t="e">
        <f t="shared" ref="AQ4:AQ67" si="3">VLOOKUP(IF($J4=$B$2,$J4,FALSE),$J$3:$Z$219,7,FALSE)</f>
        <v>#N/A</v>
      </c>
      <c r="AR4" t="e">
        <f t="shared" ref="AR4:AR67" si="4">VLOOKUP(IF($J4=$B$2,$J4,FALSE),$J$3:$Z$219,8,FALSE)</f>
        <v>#N/A</v>
      </c>
      <c r="AS4" t="e">
        <f t="shared" ref="AS4:AS67" si="5">VLOOKUP(IF($J4=$B$2,$J4,FALSE),$J$3:$Z$219,9,FALSE)</f>
        <v>#N/A</v>
      </c>
      <c r="AT4" t="e">
        <f t="shared" ref="AT4:AT67" si="6">VLOOKUP(IF($J4=$B$2,$J4,FALSE),$J$3:$Z$219,10,FALSE)</f>
        <v>#N/A</v>
      </c>
      <c r="AU4" t="e">
        <f t="shared" ref="AU4:AU67" si="7">VLOOKUP(IF($J4=$B$2,$J4,FALSE),$J$3:$Z$219,11,FALSE)</f>
        <v>#N/A</v>
      </c>
      <c r="AV4" t="e">
        <f t="shared" ref="AV4:AV67" si="8">VLOOKUP(IF($J4=$B$2,$J4,FALSE),$J$3:$Z$219,12,FALSE)</f>
        <v>#N/A</v>
      </c>
      <c r="AW4" t="e">
        <f t="shared" ref="AW4:AW67" si="9">VLOOKUP(IF($J4=$B$2,$J4,FALSE),$J$3:$Z$219,13,FALSE)</f>
        <v>#N/A</v>
      </c>
      <c r="AX4" t="e">
        <f t="shared" ref="AX4:AX67" si="10">VLOOKUP(IF($J4=$B$2,$J4,FALSE),$J$3:$Z$219,14,FALSE)</f>
        <v>#N/A</v>
      </c>
      <c r="AY4" t="e">
        <f t="shared" ref="AY4:AY67" si="11">VLOOKUP(IF($J4=$B$2,$J4,FALSE),$J$3:$Z$219,15,FALSE)</f>
        <v>#N/A</v>
      </c>
      <c r="AZ4" t="e">
        <f t="shared" ref="AZ4:AZ67" si="12">VLOOKUP(IF($J4=$B$2,$J4,FALSE),$J$3:$Z$219,16,FALSE)</f>
        <v>#N/A</v>
      </c>
      <c r="BA4" t="str">
        <f t="shared" ref="BA4:BA67" si="13">IF(J4=$B$2,K4,"")</f>
        <v/>
      </c>
    </row>
    <row r="5" spans="1:53" x14ac:dyDescent="0.5">
      <c r="C5" s="25"/>
      <c r="D5" s="25" t="s">
        <v>17</v>
      </c>
      <c r="E5" s="26">
        <f>ROUND(VLOOKUP($B$2,Dataset!$A$2:$AB$227,17,FALSE),2)</f>
        <v>18.8</v>
      </c>
      <c r="F5" s="26">
        <f>ROUND(VLOOKUP($B$3,Dataset!$E$219:$AB$226,14,FALSE),2)</f>
        <v>40.43</v>
      </c>
      <c r="G5" s="26">
        <v>20.79899</v>
      </c>
      <c r="H5" s="26">
        <f>VLOOKUP($B$2,Dataset!$A$2:$AO$218,30,FALSE)</f>
        <v>5.8124888979215497</v>
      </c>
      <c r="I5" s="25"/>
      <c r="J5" t="s">
        <v>34</v>
      </c>
      <c r="K5" t="s">
        <v>35</v>
      </c>
      <c r="L5" s="24">
        <v>4827.724251387318</v>
      </c>
      <c r="M5" s="5">
        <v>8.482130466126371</v>
      </c>
      <c r="N5" s="5">
        <v>50.427236237189838</v>
      </c>
      <c r="O5" s="5">
        <v>7.3068529026625981</v>
      </c>
      <c r="P5" s="5">
        <v>35.637115466175914</v>
      </c>
      <c r="Q5" s="5">
        <v>59.954627465230296</v>
      </c>
      <c r="R5" s="5">
        <v>18.061672981642875</v>
      </c>
      <c r="S5" s="5">
        <v>98.532507410140468</v>
      </c>
      <c r="T5" s="5">
        <v>44.076494724180257</v>
      </c>
      <c r="U5" s="5">
        <v>40</v>
      </c>
      <c r="V5" s="5">
        <v>5.5408970976253338</v>
      </c>
      <c r="W5" s="5">
        <v>4.2716319824753564</v>
      </c>
      <c r="X5" s="5">
        <v>64.940140667257822</v>
      </c>
      <c r="Y5" s="5">
        <v>24.011713030746719</v>
      </c>
      <c r="Z5" s="5">
        <v>26.538552575759933</v>
      </c>
      <c r="AA5" s="5">
        <v>48.925788170129032</v>
      </c>
      <c r="AB5" s="5">
        <v>2.5891612154791082</v>
      </c>
      <c r="AC5" s="5">
        <v>15.027031087321458</v>
      </c>
      <c r="AD5" s="5">
        <v>56.711732714347505</v>
      </c>
      <c r="AE5" s="5">
        <v>12.915346490384172</v>
      </c>
      <c r="AF5" s="5">
        <v>90.66078610349166</v>
      </c>
      <c r="AG5" s="5">
        <v>43.267168685922734</v>
      </c>
      <c r="AH5" s="5">
        <v>23.250269732834955</v>
      </c>
      <c r="AI5" s="5">
        <v>34.010994771412491</v>
      </c>
      <c r="AJ5" s="5">
        <v>23.33056310069756</v>
      </c>
      <c r="AK5" s="5">
        <v>9.2965580289594421</v>
      </c>
      <c r="AL5" s="5">
        <v>9.2965580289594421</v>
      </c>
      <c r="AM5" s="5">
        <v>21.252720117350819</v>
      </c>
      <c r="AN5" t="e">
        <f t="shared" si="0"/>
        <v>#N/A</v>
      </c>
      <c r="AO5" t="e">
        <f t="shared" si="1"/>
        <v>#N/A</v>
      </c>
      <c r="AP5" t="e">
        <f t="shared" si="2"/>
        <v>#N/A</v>
      </c>
      <c r="AQ5" t="e">
        <f t="shared" si="3"/>
        <v>#N/A</v>
      </c>
      <c r="AR5" t="e">
        <f t="shared" si="4"/>
        <v>#N/A</v>
      </c>
      <c r="AS5" t="e">
        <f t="shared" si="5"/>
        <v>#N/A</v>
      </c>
      <c r="AT5" t="e">
        <f t="shared" si="6"/>
        <v>#N/A</v>
      </c>
      <c r="AU5" t="e">
        <f t="shared" si="7"/>
        <v>#N/A</v>
      </c>
      <c r="AV5" t="e">
        <f t="shared" si="8"/>
        <v>#N/A</v>
      </c>
      <c r="AW5" t="e">
        <f t="shared" si="9"/>
        <v>#N/A</v>
      </c>
      <c r="AX5" t="e">
        <f t="shared" si="10"/>
        <v>#N/A</v>
      </c>
      <c r="AY5" t="e">
        <f t="shared" si="11"/>
        <v>#N/A</v>
      </c>
      <c r="AZ5" t="e">
        <f t="shared" si="12"/>
        <v>#N/A</v>
      </c>
      <c r="BA5" t="str">
        <f t="shared" si="13"/>
        <v/>
      </c>
    </row>
    <row r="6" spans="1:53" x14ac:dyDescent="0.5">
      <c r="C6" s="25"/>
      <c r="D6" s="25" t="s">
        <v>695</v>
      </c>
      <c r="E6" s="26">
        <f>ROUND(VLOOKUP($B$2,Dataset!$A$2:$AB$227,18,FALSE),2)</f>
        <v>56.19</v>
      </c>
      <c r="F6" s="26">
        <f>ROUND(VLOOKUP($B$3,Dataset!$E$219:$AB$226,15,FALSE),2)</f>
        <v>70.430000000000007</v>
      </c>
      <c r="G6" s="26">
        <v>50.387929999999997</v>
      </c>
      <c r="H6" s="26">
        <f>VLOOKUP($B$2,Dataset!$A$2:$AO$218,31,FALSE)</f>
        <v>8.7019698776009893</v>
      </c>
      <c r="I6" s="25"/>
      <c r="J6" t="s">
        <v>37</v>
      </c>
      <c r="K6" t="s">
        <v>38</v>
      </c>
      <c r="L6" s="24">
        <v>9614.4726717979684</v>
      </c>
      <c r="M6" s="5">
        <v>9.1710248121920905</v>
      </c>
      <c r="N6" s="6">
        <v>32.999040650438118</v>
      </c>
      <c r="O6" s="6">
        <v>2.7195460497599413</v>
      </c>
      <c r="P6" s="6">
        <v>17.916267755000916</v>
      </c>
      <c r="Q6" s="6">
        <v>59.060609156681387</v>
      </c>
      <c r="R6" s="6">
        <v>25.753981513271818</v>
      </c>
      <c r="S6" s="6">
        <v>81.245995280097063</v>
      </c>
      <c r="T6" s="6">
        <v>39.924588202782942</v>
      </c>
      <c r="U6" s="6">
        <v>34.473685000000003</v>
      </c>
      <c r="V6" s="6">
        <v>31.554327176781012</v>
      </c>
      <c r="W6" s="6">
        <v>27.606297918948524</v>
      </c>
      <c r="X6" s="5">
        <v>0</v>
      </c>
      <c r="Y6" s="5">
        <v>0</v>
      </c>
      <c r="Z6" s="5">
        <v>15.566744127186087</v>
      </c>
      <c r="AA6" s="5">
        <v>33.026212195299664</v>
      </c>
      <c r="AB6" s="5">
        <v>1.1653307825746109</v>
      </c>
      <c r="AC6" s="5">
        <v>8.8186582986784376</v>
      </c>
      <c r="AD6" s="5">
        <v>42.458432349122972</v>
      </c>
      <c r="AE6" s="5">
        <v>9.5345829940869855</v>
      </c>
      <c r="AF6" s="5">
        <v>87.617165444719006</v>
      </c>
      <c r="AG6" s="5">
        <v>41.70104386032704</v>
      </c>
      <c r="AH6" s="5">
        <v>18.25281243074042</v>
      </c>
      <c r="AI6" s="5">
        <v>30.885188789441148</v>
      </c>
      <c r="AJ6" s="5">
        <v>11.691655815332892</v>
      </c>
      <c r="AK6" s="5">
        <v>4.6391566644541076</v>
      </c>
      <c r="AL6" s="5">
        <v>4.6391566644541076</v>
      </c>
      <c r="AM6" s="5">
        <v>15.15264006715012</v>
      </c>
      <c r="AN6" t="e">
        <f t="shared" si="0"/>
        <v>#N/A</v>
      </c>
      <c r="AO6" t="e">
        <f t="shared" si="1"/>
        <v>#N/A</v>
      </c>
      <c r="AP6" t="e">
        <f t="shared" si="2"/>
        <v>#N/A</v>
      </c>
      <c r="AQ6" t="e">
        <f t="shared" si="3"/>
        <v>#N/A</v>
      </c>
      <c r="AR6" t="e">
        <f t="shared" si="4"/>
        <v>#N/A</v>
      </c>
      <c r="AS6" t="e">
        <f t="shared" si="5"/>
        <v>#N/A</v>
      </c>
      <c r="AT6" t="e">
        <f t="shared" si="6"/>
        <v>#N/A</v>
      </c>
      <c r="AU6" t="e">
        <f t="shared" si="7"/>
        <v>#N/A</v>
      </c>
      <c r="AV6" t="e">
        <f t="shared" si="8"/>
        <v>#N/A</v>
      </c>
      <c r="AW6" t="e">
        <f t="shared" si="9"/>
        <v>#N/A</v>
      </c>
      <c r="AX6" t="e">
        <f t="shared" si="10"/>
        <v>#N/A</v>
      </c>
      <c r="AY6" t="e">
        <f t="shared" si="11"/>
        <v>#N/A</v>
      </c>
      <c r="AZ6" t="e">
        <f t="shared" si="12"/>
        <v>#N/A</v>
      </c>
      <c r="BA6" t="str">
        <f t="shared" si="13"/>
        <v/>
      </c>
    </row>
    <row r="7" spans="1:53" x14ac:dyDescent="0.5">
      <c r="C7" s="25"/>
      <c r="D7" s="25" t="s">
        <v>19</v>
      </c>
      <c r="E7" s="26">
        <f>ROUND(VLOOKUP($B$2,Dataset!$A$2:$AB$227,19,FALSE),2)</f>
        <v>67.53</v>
      </c>
      <c r="F7" s="26">
        <v>6</v>
      </c>
      <c r="G7" s="26">
        <v>22.699909999999999</v>
      </c>
      <c r="H7" s="26">
        <f>VLOOKUP($B$2,Dataset!$A$2:$AO$218,32,FALSE)</f>
        <v>-19.305795010260301</v>
      </c>
      <c r="I7" s="25"/>
      <c r="J7" t="s">
        <v>40</v>
      </c>
      <c r="K7" t="s">
        <v>41</v>
      </c>
      <c r="L7" s="24">
        <v>42681.603823966587</v>
      </c>
      <c r="M7" s="5">
        <v>10.661523282590787</v>
      </c>
      <c r="N7" s="6">
        <v>6.2349932031350761</v>
      </c>
      <c r="O7" s="5">
        <v>0</v>
      </c>
      <c r="P7" s="6">
        <v>0</v>
      </c>
      <c r="Q7" s="5">
        <v>6.0635931436315911</v>
      </c>
      <c r="R7" s="6">
        <v>6.4610878885718428</v>
      </c>
      <c r="S7" s="6">
        <v>75.323824130327381</v>
      </c>
      <c r="T7" s="6">
        <v>38.49257528239923</v>
      </c>
      <c r="U7" s="6">
        <v>4.473684999999989</v>
      </c>
      <c r="V7" s="6">
        <v>16.411609498680736</v>
      </c>
      <c r="W7" s="6">
        <v>0.70646221248630892</v>
      </c>
      <c r="X7" s="5">
        <v>0</v>
      </c>
      <c r="Y7" s="5">
        <v>0</v>
      </c>
      <c r="Z7" s="5">
        <v>3.8899536688166343</v>
      </c>
      <c r="AA7" s="5">
        <v>10.086787072791276</v>
      </c>
      <c r="AB7" s="5">
        <v>-0.28652652597954209</v>
      </c>
      <c r="AC7" s="5">
        <v>2.1340023507411487</v>
      </c>
      <c r="AD7" s="5">
        <v>17.271299598046699</v>
      </c>
      <c r="AE7" s="5">
        <v>4.6021577987105982</v>
      </c>
      <c r="AF7" s="5">
        <v>78.10713672210241</v>
      </c>
      <c r="AG7" s="5">
        <v>38.368399800617951</v>
      </c>
      <c r="AH7" s="5">
        <v>10.199166231150112</v>
      </c>
      <c r="AI7" s="5">
        <v>24.678664722876704</v>
      </c>
      <c r="AJ7" s="5">
        <v>1.5493281538162771</v>
      </c>
      <c r="AK7" s="5">
        <v>0.43601828794310005</v>
      </c>
      <c r="AL7" s="5">
        <v>0.43601828794310005</v>
      </c>
      <c r="AM7" s="5">
        <v>6.5675063697470275</v>
      </c>
      <c r="AN7" t="e">
        <f t="shared" si="0"/>
        <v>#N/A</v>
      </c>
      <c r="AO7" t="e">
        <f t="shared" si="1"/>
        <v>#N/A</v>
      </c>
      <c r="AP7" t="e">
        <f t="shared" si="2"/>
        <v>#N/A</v>
      </c>
      <c r="AQ7" t="e">
        <f t="shared" si="3"/>
        <v>#N/A</v>
      </c>
      <c r="AR7" t="e">
        <f t="shared" si="4"/>
        <v>#N/A</v>
      </c>
      <c r="AS7" t="e">
        <f t="shared" si="5"/>
        <v>#N/A</v>
      </c>
      <c r="AT7" t="e">
        <f t="shared" si="6"/>
        <v>#N/A</v>
      </c>
      <c r="AU7" t="e">
        <f t="shared" si="7"/>
        <v>#N/A</v>
      </c>
      <c r="AV7" t="e">
        <f t="shared" si="8"/>
        <v>#N/A</v>
      </c>
      <c r="AW7" t="e">
        <f t="shared" si="9"/>
        <v>#N/A</v>
      </c>
      <c r="AX7" t="e">
        <f t="shared" si="10"/>
        <v>#N/A</v>
      </c>
      <c r="AY7" t="e">
        <f t="shared" si="11"/>
        <v>#N/A</v>
      </c>
      <c r="AZ7" t="e">
        <f t="shared" si="12"/>
        <v>#N/A</v>
      </c>
      <c r="BA7" t="str">
        <f t="shared" si="13"/>
        <v/>
      </c>
    </row>
    <row r="8" spans="1:53" x14ac:dyDescent="0.5">
      <c r="C8" s="25"/>
      <c r="D8" s="25" t="s">
        <v>20</v>
      </c>
      <c r="E8" s="26">
        <f>ROUND(VLOOKUP($B$2,Dataset!$A$2:$AB$227,20,FALSE),2)</f>
        <v>49.78</v>
      </c>
      <c r="F8" s="26">
        <f>ROUND(VLOOKUP($B$3,Dataset!$E$219:$AB$226,17,FALSE),2)</f>
        <v>89.12</v>
      </c>
      <c r="G8" s="26">
        <v>84.887789999999995</v>
      </c>
      <c r="H8" s="26">
        <f>VLOOKUP($B$2,Dataset!$A$2:$AO$218,33,FALSE)</f>
        <v>9.7388653912569403</v>
      </c>
      <c r="I8" s="25"/>
      <c r="J8" t="s">
        <v>43</v>
      </c>
      <c r="K8" t="s">
        <v>44</v>
      </c>
      <c r="L8" s="24">
        <v>3582.6475623499159</v>
      </c>
      <c r="M8" s="5">
        <v>8.1838573486237429</v>
      </c>
      <c r="N8" s="5">
        <v>71.970695957567102</v>
      </c>
      <c r="O8" s="5">
        <v>29.374072457442153</v>
      </c>
      <c r="P8" s="5">
        <v>51.166985466547096</v>
      </c>
      <c r="Q8" s="5">
        <v>88.568759985179497</v>
      </c>
      <c r="R8" s="5">
        <v>36.12334596328575</v>
      </c>
      <c r="S8" s="5">
        <v>99.239178472454213</v>
      </c>
      <c r="T8" s="5">
        <v>63.346015814557497</v>
      </c>
      <c r="U8" s="5">
        <v>60</v>
      </c>
      <c r="V8" s="5">
        <v>45.382585751978901</v>
      </c>
      <c r="W8" s="5">
        <v>61.007667031763425</v>
      </c>
      <c r="X8" s="5">
        <v>63.457138792394943</v>
      </c>
      <c r="Y8" s="5">
        <v>74.670571010248892</v>
      </c>
      <c r="Z8" s="5">
        <v>58.872610225660246</v>
      </c>
      <c r="AA8" s="5">
        <v>56.043391477658197</v>
      </c>
      <c r="AB8" s="5">
        <v>3.4552016438945996</v>
      </c>
      <c r="AC8" s="5">
        <v>18.575925055177652</v>
      </c>
      <c r="AD8" s="5">
        <v>62.663288614331925</v>
      </c>
      <c r="AE8" s="5">
        <v>14.642078692271896</v>
      </c>
      <c r="AF8" s="5">
        <v>91.757112694564313</v>
      </c>
      <c r="AG8" s="5">
        <v>43.949242682599582</v>
      </c>
      <c r="AH8" s="5">
        <v>25.671638596365664</v>
      </c>
      <c r="AI8" s="5">
        <v>35.408149576835697</v>
      </c>
      <c r="AJ8" s="5">
        <v>30.208921103069535</v>
      </c>
      <c r="AK8" s="5">
        <v>12.216326185142908</v>
      </c>
      <c r="AL8" s="5">
        <v>12.216326185142908</v>
      </c>
      <c r="AM8" s="5">
        <v>24.361014483189706</v>
      </c>
      <c r="AN8" t="e">
        <f t="shared" si="0"/>
        <v>#N/A</v>
      </c>
      <c r="AO8" t="e">
        <f t="shared" si="1"/>
        <v>#N/A</v>
      </c>
      <c r="AP8" t="e">
        <f t="shared" si="2"/>
        <v>#N/A</v>
      </c>
      <c r="AQ8" t="e">
        <f t="shared" si="3"/>
        <v>#N/A</v>
      </c>
      <c r="AR8" t="e">
        <f t="shared" si="4"/>
        <v>#N/A</v>
      </c>
      <c r="AS8" t="e">
        <f t="shared" si="5"/>
        <v>#N/A</v>
      </c>
      <c r="AT8" t="e">
        <f t="shared" si="6"/>
        <v>#N/A</v>
      </c>
      <c r="AU8" t="e">
        <f t="shared" si="7"/>
        <v>#N/A</v>
      </c>
      <c r="AV8" t="e">
        <f t="shared" si="8"/>
        <v>#N/A</v>
      </c>
      <c r="AW8" t="e">
        <f t="shared" si="9"/>
        <v>#N/A</v>
      </c>
      <c r="AX8" t="e">
        <f t="shared" si="10"/>
        <v>#N/A</v>
      </c>
      <c r="AY8" t="e">
        <f t="shared" si="11"/>
        <v>#N/A</v>
      </c>
      <c r="AZ8" t="e">
        <f t="shared" si="12"/>
        <v>#N/A</v>
      </c>
      <c r="BA8" t="str">
        <f t="shared" si="13"/>
        <v/>
      </c>
    </row>
    <row r="9" spans="1:53" x14ac:dyDescent="0.5">
      <c r="C9" s="25"/>
      <c r="D9" s="25" t="s">
        <v>21</v>
      </c>
      <c r="E9" s="26">
        <f>ROUND(VLOOKUP($B$2,Dataset!$A$2:$AB$227,21,FALSE),2)</f>
        <v>95.38</v>
      </c>
      <c r="F9" s="26">
        <f>ROUND(VLOOKUP($B$3,Dataset!$E$219:$AB$226,18,FALSE),2)</f>
        <v>43.06</v>
      </c>
      <c r="G9" s="26">
        <v>41.94885</v>
      </c>
      <c r="H9" s="26">
        <f>VLOOKUP($B$2,Dataset!$A$2:$AO$218,34,FALSE)</f>
        <v>-0.58362079823187696</v>
      </c>
      <c r="I9" s="25"/>
      <c r="J9" t="s">
        <v>46</v>
      </c>
      <c r="K9" t="s">
        <v>47</v>
      </c>
      <c r="L9" s="24">
        <v>13315.508631115397</v>
      </c>
      <c r="M9" s="5">
        <v>9.4966846973768959</v>
      </c>
      <c r="N9" s="6">
        <v>53.854876743839064</v>
      </c>
      <c r="O9" s="6">
        <v>0</v>
      </c>
      <c r="P9" s="6">
        <v>0.63694085652731758</v>
      </c>
      <c r="Q9" s="5">
        <v>33.733376859337177</v>
      </c>
      <c r="R9" s="6">
        <v>11.241638388692071</v>
      </c>
      <c r="S9" s="5">
        <v>61.604387263621568</v>
      </c>
      <c r="T9" s="5">
        <v>38.694874967194451</v>
      </c>
      <c r="U9" s="6">
        <v>15.625</v>
      </c>
      <c r="V9" s="6">
        <v>56.116094986807397</v>
      </c>
      <c r="W9" s="6">
        <v>19.233296823658268</v>
      </c>
      <c r="X9" s="5">
        <v>0</v>
      </c>
      <c r="Y9" s="5">
        <v>3.0746705710102447</v>
      </c>
      <c r="Z9" s="5">
        <v>10.818738109492484</v>
      </c>
      <c r="AA9" s="5">
        <v>26.431279429564004</v>
      </c>
      <c r="AB9" s="5">
        <v>0.70149017673321357</v>
      </c>
      <c r="AC9" s="5">
        <v>6.7075818952105966</v>
      </c>
      <c r="AD9" s="5">
        <v>35.967665510594216</v>
      </c>
      <c r="AE9" s="5">
        <v>8.2043989764015226</v>
      </c>
      <c r="AF9" s="5">
        <v>85.901439133699924</v>
      </c>
      <c r="AG9" s="5">
        <v>40.96581394476901</v>
      </c>
      <c r="AH9" s="5">
        <v>16.180560551369176</v>
      </c>
      <c r="AI9" s="5">
        <v>29.461064649813828</v>
      </c>
      <c r="AJ9" s="5">
        <v>8.0841111027851902</v>
      </c>
      <c r="AK9" s="5">
        <v>3.2053983181661714</v>
      </c>
      <c r="AL9" s="5">
        <v>3.2053983181661714</v>
      </c>
      <c r="AM9" s="5">
        <v>12.776689183363002</v>
      </c>
      <c r="AN9" t="e">
        <f t="shared" si="0"/>
        <v>#N/A</v>
      </c>
      <c r="AO9" t="e">
        <f t="shared" si="1"/>
        <v>#N/A</v>
      </c>
      <c r="AP9" t="e">
        <f t="shared" si="2"/>
        <v>#N/A</v>
      </c>
      <c r="AQ9" t="e">
        <f t="shared" si="3"/>
        <v>#N/A</v>
      </c>
      <c r="AR9" t="e">
        <f t="shared" si="4"/>
        <v>#N/A</v>
      </c>
      <c r="AS9" t="e">
        <f t="shared" si="5"/>
        <v>#N/A</v>
      </c>
      <c r="AT9" t="e">
        <f t="shared" si="6"/>
        <v>#N/A</v>
      </c>
      <c r="AU9" t="e">
        <f t="shared" si="7"/>
        <v>#N/A</v>
      </c>
      <c r="AV9" t="e">
        <f t="shared" si="8"/>
        <v>#N/A</v>
      </c>
      <c r="AW9" t="e">
        <f t="shared" si="9"/>
        <v>#N/A</v>
      </c>
      <c r="AX9" t="e">
        <f t="shared" si="10"/>
        <v>#N/A</v>
      </c>
      <c r="AY9" t="e">
        <f t="shared" si="11"/>
        <v>#N/A</v>
      </c>
      <c r="AZ9" t="e">
        <f t="shared" si="12"/>
        <v>#N/A</v>
      </c>
      <c r="BA9" t="str">
        <f t="shared" si="13"/>
        <v/>
      </c>
    </row>
    <row r="10" spans="1:53" x14ac:dyDescent="0.5">
      <c r="C10" s="25"/>
      <c r="D10" s="25" t="s">
        <v>22</v>
      </c>
      <c r="E10" s="26">
        <f>ROUND(VLOOKUP($B$2,Dataset!$A$2:$AB$227,22,FALSE),2)</f>
        <v>47.44</v>
      </c>
      <c r="F10" s="26">
        <f>ROUND(VLOOKUP($B$3,Dataset!$E$219:$AB$226,19,FALSE),2)</f>
        <v>26.43</v>
      </c>
      <c r="G10" s="26">
        <v>28.059629999999999</v>
      </c>
      <c r="H10" s="26">
        <f>VLOOKUP($B$2,Dataset!$A$2:$AO$218,35,FALSE)</f>
        <v>-0.32162268169985703</v>
      </c>
      <c r="I10" s="25"/>
      <c r="J10" t="s">
        <v>49</v>
      </c>
      <c r="K10" t="s">
        <v>50</v>
      </c>
      <c r="L10" s="24">
        <v>10153.99791173373</v>
      </c>
      <c r="M10" s="5">
        <v>9.2256227898478471</v>
      </c>
      <c r="N10" s="5">
        <v>50.710804233927092</v>
      </c>
      <c r="O10" s="5">
        <v>0</v>
      </c>
      <c r="P10" s="5">
        <v>2.0535851753553089</v>
      </c>
      <c r="Q10" s="5">
        <v>40.172503140593221</v>
      </c>
      <c r="R10" s="5">
        <v>5.2863436447229795</v>
      </c>
      <c r="S10" s="5">
        <v>97.372052593091041</v>
      </c>
      <c r="T10" s="5">
        <v>49.954162261057562</v>
      </c>
      <c r="U10" s="5">
        <v>5</v>
      </c>
      <c r="V10" s="5">
        <v>45.382585751978901</v>
      </c>
      <c r="W10" s="5">
        <v>4.928806133625411</v>
      </c>
      <c r="X10" s="5">
        <v>19.77560305042169</v>
      </c>
      <c r="Y10" s="5">
        <v>1.3177159590044027</v>
      </c>
      <c r="Z10" s="5">
        <v>11.617150558244871</v>
      </c>
      <c r="AA10" s="5">
        <v>31.866028063419201</v>
      </c>
      <c r="AB10" s="5">
        <v>1.0797296567141426</v>
      </c>
      <c r="AC10" s="5">
        <v>8.4318719432783009</v>
      </c>
      <c r="AD10" s="5">
        <v>41.346992574623698</v>
      </c>
      <c r="AE10" s="5">
        <v>9.3002951515506886</v>
      </c>
      <c r="AF10" s="5">
        <v>87.342612328224689</v>
      </c>
      <c r="AG10" s="5">
        <v>41.577534362571647</v>
      </c>
      <c r="AH10" s="5">
        <v>17.892515302411855</v>
      </c>
      <c r="AI10" s="5">
        <v>30.643929615541815</v>
      </c>
      <c r="AJ10" s="5">
        <v>11.011222222937263</v>
      </c>
      <c r="AK10" s="5">
        <v>4.3702008803352284</v>
      </c>
      <c r="AL10" s="5">
        <v>4.3702008803352284</v>
      </c>
      <c r="AM10" s="5">
        <v>14.732361566151557</v>
      </c>
      <c r="AN10" t="e">
        <f t="shared" si="0"/>
        <v>#N/A</v>
      </c>
      <c r="AO10" t="e">
        <f t="shared" si="1"/>
        <v>#N/A</v>
      </c>
      <c r="AP10" t="e">
        <f t="shared" si="2"/>
        <v>#N/A</v>
      </c>
      <c r="AQ10" t="e">
        <f t="shared" si="3"/>
        <v>#N/A</v>
      </c>
      <c r="AR10" t="e">
        <f t="shared" si="4"/>
        <v>#N/A</v>
      </c>
      <c r="AS10" t="e">
        <f t="shared" si="5"/>
        <v>#N/A</v>
      </c>
      <c r="AT10" t="e">
        <f t="shared" si="6"/>
        <v>#N/A</v>
      </c>
      <c r="AU10" t="e">
        <f t="shared" si="7"/>
        <v>#N/A</v>
      </c>
      <c r="AV10" t="e">
        <f t="shared" si="8"/>
        <v>#N/A</v>
      </c>
      <c r="AW10" t="e">
        <f t="shared" si="9"/>
        <v>#N/A</v>
      </c>
      <c r="AX10" t="e">
        <f t="shared" si="10"/>
        <v>#N/A</v>
      </c>
      <c r="AY10" t="e">
        <f t="shared" si="11"/>
        <v>#N/A</v>
      </c>
      <c r="AZ10" t="e">
        <f t="shared" si="12"/>
        <v>#N/A</v>
      </c>
      <c r="BA10" t="str">
        <f t="shared" si="13"/>
        <v/>
      </c>
    </row>
    <row r="11" spans="1:53" x14ac:dyDescent="0.5">
      <c r="C11" s="25"/>
      <c r="D11" s="25" t="s">
        <v>696</v>
      </c>
      <c r="E11" s="26">
        <f>ROUND(VLOOKUP($B$2,Dataset!$A$2:$AB$227,23,FALSE),2)</f>
        <v>20</v>
      </c>
      <c r="F11" s="26">
        <f>ROUND(VLOOKUP($B$3,Dataset!$E$219:$AB$226,20,FALSE),2)</f>
        <v>25.9</v>
      </c>
      <c r="G11" s="26">
        <v>35.292299999999997</v>
      </c>
      <c r="H11" s="26">
        <f>VLOOKUP($B$2,Dataset!$A$2:$AO$218,36,FALSE)</f>
        <v>-21.502529908966</v>
      </c>
      <c r="I11" s="25"/>
      <c r="J11" t="s">
        <v>52</v>
      </c>
      <c r="K11" t="s">
        <v>53</v>
      </c>
      <c r="L11" s="24">
        <v>3932.5546173340131</v>
      </c>
      <c r="M11" s="5">
        <v>8.2770445235413934</v>
      </c>
      <c r="N11" s="5">
        <v>83.832155156791799</v>
      </c>
      <c r="O11" s="5">
        <v>0</v>
      </c>
      <c r="P11" s="5">
        <v>0.34004954521324748</v>
      </c>
      <c r="Q11" s="5">
        <v>44.715946185210669</v>
      </c>
      <c r="R11" s="5">
        <v>18.502201181077265</v>
      </c>
      <c r="S11" s="5">
        <v>89.77289183673534</v>
      </c>
      <c r="T11" s="5">
        <v>34.478858918373056</v>
      </c>
      <c r="U11" s="5">
        <v>25</v>
      </c>
      <c r="V11" s="5">
        <v>18.205804749340366</v>
      </c>
      <c r="W11" s="5">
        <v>14.786418400876233</v>
      </c>
      <c r="X11" s="5">
        <v>38.012374211297377</v>
      </c>
      <c r="Y11" s="5">
        <v>0</v>
      </c>
      <c r="Z11" s="5">
        <v>13.682641569418582</v>
      </c>
      <c r="AA11" s="5">
        <v>53.834427295176148</v>
      </c>
      <c r="AB11" s="5">
        <v>3.1651441738559711</v>
      </c>
      <c r="AC11" s="5">
        <v>17.407043512039586</v>
      </c>
      <c r="AD11" s="5">
        <v>60.836742688010922</v>
      </c>
      <c r="AE11" s="5">
        <v>14.084578590650949</v>
      </c>
      <c r="AF11" s="5">
        <v>91.427822539519681</v>
      </c>
      <c r="AG11" s="5">
        <v>43.735915105271218</v>
      </c>
      <c r="AH11" s="5">
        <v>24.898770926326691</v>
      </c>
      <c r="AI11" s="5">
        <v>34.968999297885212</v>
      </c>
      <c r="AJ11" s="5">
        <v>27.946636367372914</v>
      </c>
      <c r="AK11" s="5">
        <v>11.23556542300501</v>
      </c>
      <c r="AL11" s="5">
        <v>11.23556542300501</v>
      </c>
      <c r="AM11" s="5">
        <v>23.359764771282453</v>
      </c>
      <c r="AN11" t="e">
        <f t="shared" si="0"/>
        <v>#N/A</v>
      </c>
      <c r="AO11" t="e">
        <f t="shared" si="1"/>
        <v>#N/A</v>
      </c>
      <c r="AP11" t="e">
        <f t="shared" si="2"/>
        <v>#N/A</v>
      </c>
      <c r="AQ11" t="e">
        <f t="shared" si="3"/>
        <v>#N/A</v>
      </c>
      <c r="AR11" t="e">
        <f t="shared" si="4"/>
        <v>#N/A</v>
      </c>
      <c r="AS11" t="e">
        <f t="shared" si="5"/>
        <v>#N/A</v>
      </c>
      <c r="AT11" t="e">
        <f t="shared" si="6"/>
        <v>#N/A</v>
      </c>
      <c r="AU11" t="e">
        <f t="shared" si="7"/>
        <v>#N/A</v>
      </c>
      <c r="AV11" t="e">
        <f t="shared" si="8"/>
        <v>#N/A</v>
      </c>
      <c r="AW11" t="e">
        <f t="shared" si="9"/>
        <v>#N/A</v>
      </c>
      <c r="AX11" t="e">
        <f t="shared" si="10"/>
        <v>#N/A</v>
      </c>
      <c r="AY11" t="e">
        <f t="shared" si="11"/>
        <v>#N/A</v>
      </c>
      <c r="AZ11" t="e">
        <f t="shared" si="12"/>
        <v>#N/A</v>
      </c>
      <c r="BA11" t="str">
        <f t="shared" si="13"/>
        <v/>
      </c>
    </row>
    <row r="12" spans="1:53" x14ac:dyDescent="0.5">
      <c r="C12" s="25"/>
      <c r="D12" s="25" t="s">
        <v>24</v>
      </c>
      <c r="E12" s="26">
        <f>ROUND(VLOOKUP($B$2,Dataset!$A$2:$AB$227,24,FALSE),2)</f>
        <v>19.260000000000002</v>
      </c>
      <c r="F12" s="26">
        <f>ROUND(VLOOKUP($B$3,Dataset!$E$219:$AB$226,21,FALSE),2)</f>
        <v>41.5</v>
      </c>
      <c r="G12" s="26">
        <v>28.104649999999999</v>
      </c>
      <c r="H12" s="26">
        <f>VLOOKUP($B$2,Dataset!$A$2:$AO$218,37,FALSE)</f>
        <v>-24.2670815733557</v>
      </c>
      <c r="I12" s="25"/>
      <c r="J12" t="s">
        <v>55</v>
      </c>
      <c r="K12" t="s">
        <v>56</v>
      </c>
      <c r="L12" s="24">
        <v>24271.940420526662</v>
      </c>
      <c r="M12" s="5">
        <v>10.09707624692671</v>
      </c>
      <c r="N12" s="6">
        <v>53.854876743839064</v>
      </c>
      <c r="O12" s="5">
        <v>0</v>
      </c>
      <c r="P12" s="6">
        <v>3.6022519593069404</v>
      </c>
      <c r="Q12" s="6">
        <v>52.670721123122711</v>
      </c>
      <c r="R12" s="6">
        <v>11.241638388692071</v>
      </c>
      <c r="S12" s="5">
        <v>64.445448019841052</v>
      </c>
      <c r="T12" s="5">
        <v>35.27222921548104</v>
      </c>
      <c r="U12" s="6">
        <v>15.625</v>
      </c>
      <c r="V12" s="6">
        <v>56.116094986807397</v>
      </c>
      <c r="W12" s="6">
        <v>19.233296823658268</v>
      </c>
      <c r="X12" s="5">
        <v>4.8625949996650049E-2</v>
      </c>
      <c r="Y12" s="5">
        <v>2.7818448023426186</v>
      </c>
      <c r="Z12" s="5">
        <v>12.276816466681931</v>
      </c>
      <c r="AA12" s="5">
        <v>16.583476931091585</v>
      </c>
      <c r="AB12" s="5">
        <v>8.8271894494730052E-2</v>
      </c>
      <c r="AC12" s="5">
        <v>3.8726579235910732</v>
      </c>
      <c r="AD12" s="5">
        <v>25.28629615300185</v>
      </c>
      <c r="AE12" s="5">
        <v>6.1429412669256873</v>
      </c>
      <c r="AF12" s="5">
        <v>82.220249025285142</v>
      </c>
      <c r="AG12" s="5">
        <v>39.620265007713527</v>
      </c>
      <c r="AH12" s="5">
        <v>12.830396320002428</v>
      </c>
      <c r="AI12" s="5">
        <v>26.933233616357835</v>
      </c>
      <c r="AJ12" s="5">
        <v>3.7686053920257727</v>
      </c>
      <c r="AK12" s="5">
        <v>1.4259428519262447</v>
      </c>
      <c r="AL12" s="5">
        <v>1.4259428519262447</v>
      </c>
      <c r="AM12" s="5">
        <v>9.1682442327446623</v>
      </c>
      <c r="AN12" t="e">
        <f t="shared" si="0"/>
        <v>#N/A</v>
      </c>
      <c r="AO12" t="e">
        <f t="shared" si="1"/>
        <v>#N/A</v>
      </c>
      <c r="AP12" t="e">
        <f t="shared" si="2"/>
        <v>#N/A</v>
      </c>
      <c r="AQ12" t="e">
        <f t="shared" si="3"/>
        <v>#N/A</v>
      </c>
      <c r="AR12" t="e">
        <f t="shared" si="4"/>
        <v>#N/A</v>
      </c>
      <c r="AS12" t="e">
        <f t="shared" si="5"/>
        <v>#N/A</v>
      </c>
      <c r="AT12" t="e">
        <f t="shared" si="6"/>
        <v>#N/A</v>
      </c>
      <c r="AU12" t="e">
        <f t="shared" si="7"/>
        <v>#N/A</v>
      </c>
      <c r="AV12" t="e">
        <f t="shared" si="8"/>
        <v>#N/A</v>
      </c>
      <c r="AW12" t="e">
        <f t="shared" si="9"/>
        <v>#N/A</v>
      </c>
      <c r="AX12" t="e">
        <f t="shared" si="10"/>
        <v>#N/A</v>
      </c>
      <c r="AY12" t="e">
        <f t="shared" si="11"/>
        <v>#N/A</v>
      </c>
      <c r="AZ12" t="e">
        <f t="shared" si="12"/>
        <v>#N/A</v>
      </c>
      <c r="BA12" t="str">
        <f t="shared" si="13"/>
        <v/>
      </c>
    </row>
    <row r="13" spans="1:53" x14ac:dyDescent="0.5">
      <c r="C13" s="25"/>
      <c r="D13" s="25" t="s">
        <v>25</v>
      </c>
      <c r="E13" s="26">
        <f>ROUND(VLOOKUP($B$2,Dataset!$A$2:$AB$227,25,FALSE),2)</f>
        <v>55.75</v>
      </c>
      <c r="F13" s="26">
        <f>ROUND(VLOOKUP($B$3,Dataset!$E$219:$AB$226,22,FALSE),2)</f>
        <v>23.18</v>
      </c>
      <c r="G13" s="26">
        <v>31.72917</v>
      </c>
      <c r="H13" s="26">
        <f>VLOOKUP($B$2,Dataset!$A$2:$AO$218,38,FALSE)</f>
        <v>-18.967153704647501</v>
      </c>
      <c r="I13" s="25"/>
      <c r="J13" t="s">
        <v>58</v>
      </c>
      <c r="K13" t="s">
        <v>59</v>
      </c>
      <c r="L13" s="24">
        <v>55478.577294350471</v>
      </c>
      <c r="M13" s="5">
        <v>10.923752230523009</v>
      </c>
      <c r="N13" s="5">
        <v>1.1612246418868324</v>
      </c>
      <c r="O13" s="6">
        <v>2.7195460497599413</v>
      </c>
      <c r="P13" s="5">
        <v>17.916267755000916</v>
      </c>
      <c r="Q13" s="5">
        <v>13.665716456497865</v>
      </c>
      <c r="R13" s="5">
        <v>0</v>
      </c>
      <c r="S13" s="5">
        <v>96.269540720250944</v>
      </c>
      <c r="T13" s="5">
        <v>39.199337974960763</v>
      </c>
      <c r="U13" s="5">
        <v>0</v>
      </c>
      <c r="V13" s="5">
        <v>24.274406332453836</v>
      </c>
      <c r="W13" s="5">
        <v>0.76670317634173057</v>
      </c>
      <c r="X13" s="5">
        <v>44.530924422616216</v>
      </c>
      <c r="Y13" s="5">
        <v>0</v>
      </c>
      <c r="Z13" s="5">
        <v>6.1458892530572307</v>
      </c>
      <c r="AA13" s="5">
        <v>7.8564743699209529</v>
      </c>
      <c r="AB13" s="5">
        <v>-0.41387677612720197</v>
      </c>
      <c r="AC13" s="5">
        <v>1.5470399529100631</v>
      </c>
      <c r="AD13" s="5">
        <v>14.253959644433014</v>
      </c>
      <c r="AE13" s="5">
        <v>3.9979187418271183</v>
      </c>
      <c r="AF13" s="5">
        <v>75.975560090841356</v>
      </c>
      <c r="AG13" s="5">
        <v>37.791562818872151</v>
      </c>
      <c r="AH13" s="5">
        <v>9.1329028819902582</v>
      </c>
      <c r="AI13" s="5">
        <v>23.672974944054008</v>
      </c>
      <c r="AJ13" s="5">
        <v>0.89818949867511022</v>
      </c>
      <c r="AK13" s="5">
        <v>0.12385355754495575</v>
      </c>
      <c r="AL13" s="5">
        <v>0.12385355754495575</v>
      </c>
      <c r="AM13" s="5">
        <v>5.5799310549759866</v>
      </c>
      <c r="AN13" t="e">
        <f t="shared" si="0"/>
        <v>#N/A</v>
      </c>
      <c r="AO13" t="e">
        <f t="shared" si="1"/>
        <v>#N/A</v>
      </c>
      <c r="AP13" t="e">
        <f t="shared" si="2"/>
        <v>#N/A</v>
      </c>
      <c r="AQ13" t="e">
        <f t="shared" si="3"/>
        <v>#N/A</v>
      </c>
      <c r="AR13" t="e">
        <f t="shared" si="4"/>
        <v>#N/A</v>
      </c>
      <c r="AS13" t="e">
        <f t="shared" si="5"/>
        <v>#N/A</v>
      </c>
      <c r="AT13" t="e">
        <f t="shared" si="6"/>
        <v>#N/A</v>
      </c>
      <c r="AU13" t="e">
        <f t="shared" si="7"/>
        <v>#N/A</v>
      </c>
      <c r="AV13" t="e">
        <f t="shared" si="8"/>
        <v>#N/A</v>
      </c>
      <c r="AW13" t="e">
        <f t="shared" si="9"/>
        <v>#N/A</v>
      </c>
      <c r="AX13" t="e">
        <f t="shared" si="10"/>
        <v>#N/A</v>
      </c>
      <c r="AY13" t="e">
        <f t="shared" si="11"/>
        <v>#N/A</v>
      </c>
      <c r="AZ13" t="e">
        <f t="shared" si="12"/>
        <v>#N/A</v>
      </c>
      <c r="BA13" t="str">
        <f t="shared" si="13"/>
        <v/>
      </c>
    </row>
    <row r="14" spans="1:53" x14ac:dyDescent="0.5">
      <c r="C14" s="25"/>
      <c r="D14" s="25" t="s">
        <v>697</v>
      </c>
      <c r="E14" s="26">
        <f>ROUND(VLOOKUP($B$2,Dataset!$A$2:$AB$227,26,FALSE),2)</f>
        <v>22.87</v>
      </c>
      <c r="F14" s="26">
        <f>ROUND(VLOOKUP($B$3,Dataset!$E$219:$AB$226,23,FALSE),2)</f>
        <v>15.83</v>
      </c>
      <c r="G14" s="26">
        <v>15.89507</v>
      </c>
      <c r="H14" s="26">
        <f>VLOOKUP($B$2,Dataset!$A$2:$AO$218,39,FALSE)</f>
        <v>-38.060032502617197</v>
      </c>
      <c r="I14" s="25"/>
      <c r="J14" t="s">
        <v>61</v>
      </c>
      <c r="K14" t="s">
        <v>62</v>
      </c>
      <c r="L14" s="24">
        <v>47996.576341050968</v>
      </c>
      <c r="M14" s="5">
        <v>10.778884961118086</v>
      </c>
      <c r="N14" s="5">
        <v>3.3254912681391176</v>
      </c>
      <c r="O14" s="6">
        <v>6.4600611086859772E-2</v>
      </c>
      <c r="P14" s="5">
        <v>3.2771924876998924</v>
      </c>
      <c r="Q14" s="5">
        <v>12.324953927422891</v>
      </c>
      <c r="R14" s="6">
        <v>6.4610878885718428</v>
      </c>
      <c r="S14" s="5">
        <v>73.964422730294416</v>
      </c>
      <c r="T14" s="5">
        <v>38.509736027038308</v>
      </c>
      <c r="U14" s="5">
        <v>0</v>
      </c>
      <c r="V14" s="5">
        <v>13.192612137203167</v>
      </c>
      <c r="W14" s="5">
        <v>0.21905805038335163</v>
      </c>
      <c r="X14" s="5">
        <v>3.1634412112815933</v>
      </c>
      <c r="Y14" s="5">
        <v>0</v>
      </c>
      <c r="Z14" s="5">
        <v>4.2289233475324401</v>
      </c>
      <c r="AA14" s="5">
        <v>9.0333345397520759</v>
      </c>
      <c r="AB14" s="5">
        <v>-0.34660606741564404</v>
      </c>
      <c r="AC14" s="5">
        <v>1.8566546610954511</v>
      </c>
      <c r="AD14" s="5">
        <v>15.866883697304807</v>
      </c>
      <c r="AE14" s="5">
        <v>4.3236629223040177</v>
      </c>
      <c r="AF14" s="5">
        <v>77.170426948160255</v>
      </c>
      <c r="AG14" s="5">
        <v>38.109845982346165</v>
      </c>
      <c r="AH14" s="5">
        <v>9.7103124012137894</v>
      </c>
      <c r="AI14" s="5">
        <v>24.225246669936098</v>
      </c>
      <c r="AJ14" s="5">
        <v>1.2346265304464801</v>
      </c>
      <c r="AK14" s="5">
        <v>0.28694216385099258</v>
      </c>
      <c r="AL14" s="5">
        <v>0.28694216385099258</v>
      </c>
      <c r="AM14" s="5">
        <v>6.1096997947576455</v>
      </c>
      <c r="AN14" t="e">
        <f t="shared" si="0"/>
        <v>#N/A</v>
      </c>
      <c r="AO14" t="e">
        <f t="shared" si="1"/>
        <v>#N/A</v>
      </c>
      <c r="AP14" t="e">
        <f t="shared" si="2"/>
        <v>#N/A</v>
      </c>
      <c r="AQ14" t="e">
        <f t="shared" si="3"/>
        <v>#N/A</v>
      </c>
      <c r="AR14" t="e">
        <f t="shared" si="4"/>
        <v>#N/A</v>
      </c>
      <c r="AS14" t="e">
        <f t="shared" si="5"/>
        <v>#N/A</v>
      </c>
      <c r="AT14" t="e">
        <f t="shared" si="6"/>
        <v>#N/A</v>
      </c>
      <c r="AU14" t="e">
        <f t="shared" si="7"/>
        <v>#N/A</v>
      </c>
      <c r="AV14" t="e">
        <f t="shared" si="8"/>
        <v>#N/A</v>
      </c>
      <c r="AW14" t="e">
        <f t="shared" si="9"/>
        <v>#N/A</v>
      </c>
      <c r="AX14" t="e">
        <f t="shared" si="10"/>
        <v>#N/A</v>
      </c>
      <c r="AY14" t="e">
        <f t="shared" si="11"/>
        <v>#N/A</v>
      </c>
      <c r="AZ14" t="e">
        <f t="shared" si="12"/>
        <v>#N/A</v>
      </c>
      <c r="BA14" t="str">
        <f t="shared" si="13"/>
        <v/>
      </c>
    </row>
    <row r="15" spans="1:53" x14ac:dyDescent="0.5">
      <c r="C15" s="25"/>
      <c r="D15" s="25" t="s">
        <v>27</v>
      </c>
      <c r="E15" s="26">
        <f>ROUND(VLOOKUP($B$2,Dataset!$A$2:$AB$227,27,FALSE),2)</f>
        <v>12.3</v>
      </c>
      <c r="F15" s="26">
        <f>ROUND(VLOOKUP($B$3,Dataset!$E$219:$AB$226,24,FALSE),2)</f>
        <v>31.08</v>
      </c>
      <c r="G15" s="26">
        <v>22.83811</v>
      </c>
      <c r="H15" s="26">
        <f>VLOOKUP($B$2,Dataset!$A$2:$AO$218,40,FALSE)</f>
        <v>-28.996958713262899</v>
      </c>
      <c r="I15" s="25"/>
      <c r="J15" t="s">
        <v>64</v>
      </c>
      <c r="K15" t="s">
        <v>65</v>
      </c>
      <c r="L15" s="24">
        <v>5861.5119620660571</v>
      </c>
      <c r="M15" s="5">
        <v>8.676162863295616</v>
      </c>
      <c r="N15" s="5">
        <v>72.140364295016653</v>
      </c>
      <c r="O15" s="5">
        <v>8.0314273243132561E-2</v>
      </c>
      <c r="P15" s="5">
        <v>0.30798286760877147</v>
      </c>
      <c r="Q15" s="5">
        <v>64.874522283540458</v>
      </c>
      <c r="R15" s="5">
        <v>13.656386786090755</v>
      </c>
      <c r="S15" s="5">
        <v>95.264319446185667</v>
      </c>
      <c r="T15" s="5">
        <v>43.330264066434481</v>
      </c>
      <c r="U15" s="5">
        <v>85</v>
      </c>
      <c r="V15" s="5">
        <v>16.622691292875992</v>
      </c>
      <c r="W15" s="5">
        <v>2.9572836801752467</v>
      </c>
      <c r="X15" s="5">
        <v>67.485422128590272</v>
      </c>
      <c r="Y15" s="5">
        <v>19.033674963396791</v>
      </c>
      <c r="Z15" s="5">
        <v>18.741440145874062</v>
      </c>
      <c r="AA15" s="5">
        <v>44.290158144111423</v>
      </c>
      <c r="AB15" s="5">
        <v>2.115373340826149</v>
      </c>
      <c r="AC15" s="5">
        <v>13.011128673133786</v>
      </c>
      <c r="AD15" s="5">
        <v>52.715464455089382</v>
      </c>
      <c r="AE15" s="5">
        <v>11.880162503827789</v>
      </c>
      <c r="AF15" s="5">
        <v>89.878921153079844</v>
      </c>
      <c r="AG15" s="5">
        <v>42.824686817893578</v>
      </c>
      <c r="AH15" s="5">
        <v>21.758035021470977</v>
      </c>
      <c r="AI15" s="5">
        <v>33.115799688216505</v>
      </c>
      <c r="AJ15" s="5">
        <v>19.450302296392405</v>
      </c>
      <c r="AK15" s="5">
        <v>7.7179291461437209</v>
      </c>
      <c r="AL15" s="5">
        <v>7.7179291461437209</v>
      </c>
      <c r="AM15" s="5">
        <v>19.382618986010907</v>
      </c>
      <c r="AN15" t="e">
        <f t="shared" si="0"/>
        <v>#N/A</v>
      </c>
      <c r="AO15" t="e">
        <f t="shared" si="1"/>
        <v>#N/A</v>
      </c>
      <c r="AP15" t="e">
        <f t="shared" si="2"/>
        <v>#N/A</v>
      </c>
      <c r="AQ15" t="e">
        <f t="shared" si="3"/>
        <v>#N/A</v>
      </c>
      <c r="AR15" t="e">
        <f t="shared" si="4"/>
        <v>#N/A</v>
      </c>
      <c r="AS15" t="e">
        <f t="shared" si="5"/>
        <v>#N/A</v>
      </c>
      <c r="AT15" t="e">
        <f t="shared" si="6"/>
        <v>#N/A</v>
      </c>
      <c r="AU15" t="e">
        <f t="shared" si="7"/>
        <v>#N/A</v>
      </c>
      <c r="AV15" t="e">
        <f t="shared" si="8"/>
        <v>#N/A</v>
      </c>
      <c r="AW15" t="e">
        <f t="shared" si="9"/>
        <v>#N/A</v>
      </c>
      <c r="AX15" t="e">
        <f t="shared" si="10"/>
        <v>#N/A</v>
      </c>
      <c r="AY15" t="e">
        <f t="shared" si="11"/>
        <v>#N/A</v>
      </c>
      <c r="AZ15" t="e">
        <f t="shared" si="12"/>
        <v>#N/A</v>
      </c>
      <c r="BA15" t="str">
        <f t="shared" si="13"/>
        <v/>
      </c>
    </row>
    <row r="16" spans="1:53" x14ac:dyDescent="0.5">
      <c r="C16" s="25"/>
      <c r="D16" s="25"/>
      <c r="E16" s="25"/>
      <c r="F16" s="25"/>
      <c r="G16" s="25"/>
      <c r="H16" s="25"/>
      <c r="I16" s="25"/>
      <c r="J16" t="s">
        <v>67</v>
      </c>
      <c r="K16" t="s">
        <v>68</v>
      </c>
      <c r="L16" s="24">
        <v>19991.092229426045</v>
      </c>
      <c r="M16" s="5">
        <v>9.9030420647924995</v>
      </c>
      <c r="N16" s="6">
        <v>53.854876743839064</v>
      </c>
      <c r="O16" s="6">
        <v>0</v>
      </c>
      <c r="P16" s="6">
        <v>10.198071035597749</v>
      </c>
      <c r="Q16" s="5">
        <v>39.060439167530994</v>
      </c>
      <c r="R16" s="6">
        <v>11.241638388692071</v>
      </c>
      <c r="S16" s="5">
        <v>84.475015666794704</v>
      </c>
      <c r="T16" s="5">
        <v>36.351413320032066</v>
      </c>
      <c r="U16" s="6">
        <v>15.625</v>
      </c>
      <c r="V16" s="6">
        <v>56.116094986807397</v>
      </c>
      <c r="W16" s="6">
        <v>19.233296823658268</v>
      </c>
      <c r="X16" s="5">
        <v>0.52026106756687529</v>
      </c>
      <c r="Y16" s="5">
        <v>2.3426061493411368</v>
      </c>
      <c r="Z16" s="5">
        <v>13.601165094037594</v>
      </c>
      <c r="AA16" s="5">
        <v>19.422841901389688</v>
      </c>
      <c r="AB16" s="5">
        <v>0.25773976377020147</v>
      </c>
      <c r="AC16" s="5">
        <v>4.6592756422793986</v>
      </c>
      <c r="AD16" s="5">
        <v>28.515722547366753</v>
      </c>
      <c r="AE16" s="5">
        <v>6.7576209323716503</v>
      </c>
      <c r="AF16" s="5">
        <v>83.486203730467949</v>
      </c>
      <c r="AG16" s="5">
        <v>40.05362765893063</v>
      </c>
      <c r="AH16" s="5">
        <v>13.848348314109867</v>
      </c>
      <c r="AI16" s="5">
        <v>27.7359051013742</v>
      </c>
      <c r="AJ16" s="5">
        <v>4.8910247757038219</v>
      </c>
      <c r="AK16" s="5">
        <v>1.9010503423197402</v>
      </c>
      <c r="AL16" s="5">
        <v>1.9010503423197402</v>
      </c>
      <c r="AM16" s="5">
        <v>10.231754764184892</v>
      </c>
      <c r="AN16" t="e">
        <f t="shared" si="0"/>
        <v>#N/A</v>
      </c>
      <c r="AO16" t="e">
        <f t="shared" si="1"/>
        <v>#N/A</v>
      </c>
      <c r="AP16" t="e">
        <f t="shared" si="2"/>
        <v>#N/A</v>
      </c>
      <c r="AQ16" t="e">
        <f t="shared" si="3"/>
        <v>#N/A</v>
      </c>
      <c r="AR16" t="e">
        <f t="shared" si="4"/>
        <v>#N/A</v>
      </c>
      <c r="AS16" t="e">
        <f t="shared" si="5"/>
        <v>#N/A</v>
      </c>
      <c r="AT16" t="e">
        <f t="shared" si="6"/>
        <v>#N/A</v>
      </c>
      <c r="AU16" t="e">
        <f t="shared" si="7"/>
        <v>#N/A</v>
      </c>
      <c r="AV16" t="e">
        <f t="shared" si="8"/>
        <v>#N/A</v>
      </c>
      <c r="AW16" t="e">
        <f t="shared" si="9"/>
        <v>#N/A</v>
      </c>
      <c r="AX16" t="e">
        <f t="shared" si="10"/>
        <v>#N/A</v>
      </c>
      <c r="AY16" t="e">
        <f t="shared" si="11"/>
        <v>#N/A</v>
      </c>
      <c r="AZ16" t="e">
        <f t="shared" si="12"/>
        <v>#N/A</v>
      </c>
      <c r="BA16" t="str">
        <f t="shared" si="13"/>
        <v/>
      </c>
    </row>
    <row r="17" spans="10:53" x14ac:dyDescent="0.5">
      <c r="J17" t="s">
        <v>70</v>
      </c>
      <c r="K17" t="s">
        <v>71</v>
      </c>
      <c r="L17" s="24">
        <v>22436.20753183811</v>
      </c>
      <c r="M17" s="5">
        <v>10.01843134053366</v>
      </c>
      <c r="N17" s="5">
        <v>18.389968545630566</v>
      </c>
      <c r="O17" s="5">
        <v>1.8367525098210393</v>
      </c>
      <c r="P17" s="5">
        <v>9.2108456531971257</v>
      </c>
      <c r="Q17" s="5">
        <v>31.033075432212225</v>
      </c>
      <c r="R17" s="5">
        <v>29.074888470523181</v>
      </c>
      <c r="S17" s="5">
        <v>89.24688240329391</v>
      </c>
      <c r="T17" s="5">
        <v>40.077876615191038</v>
      </c>
      <c r="U17" s="5">
        <v>100</v>
      </c>
      <c r="V17" s="6">
        <v>26.506992084432714</v>
      </c>
      <c r="W17" s="6">
        <v>15.62894852135816</v>
      </c>
      <c r="X17" s="5">
        <v>45.15632862228609</v>
      </c>
      <c r="Y17" s="5">
        <v>0</v>
      </c>
      <c r="Z17" s="5">
        <v>19.072292181559686</v>
      </c>
      <c r="AA17" s="5">
        <v>17.694982137280068</v>
      </c>
      <c r="AB17" s="5">
        <v>0.15405260910575325</v>
      </c>
      <c r="AC17" s="5">
        <v>4.1781349716693574</v>
      </c>
      <c r="AD17" s="5">
        <v>26.567269404174628</v>
      </c>
      <c r="AE17" s="5">
        <v>6.3864630002425038</v>
      </c>
      <c r="AF17" s="5">
        <v>82.742329602796389</v>
      </c>
      <c r="AG17" s="5">
        <v>39.795734979850479</v>
      </c>
      <c r="AH17" s="5">
        <v>13.235723206206972</v>
      </c>
      <c r="AI17" s="5">
        <v>27.25689518603123</v>
      </c>
      <c r="AJ17" s="5">
        <v>4.1967032917934306</v>
      </c>
      <c r="AK17" s="5">
        <v>1.608604346471679</v>
      </c>
      <c r="AL17" s="5">
        <v>1.608604346471679</v>
      </c>
      <c r="AM17" s="5">
        <v>9.5880837592215062</v>
      </c>
      <c r="AN17" t="e">
        <f t="shared" si="0"/>
        <v>#N/A</v>
      </c>
      <c r="AO17" t="e">
        <f t="shared" si="1"/>
        <v>#N/A</v>
      </c>
      <c r="AP17" t="e">
        <f t="shared" si="2"/>
        <v>#N/A</v>
      </c>
      <c r="AQ17" t="e">
        <f t="shared" si="3"/>
        <v>#N/A</v>
      </c>
      <c r="AR17" t="e">
        <f t="shared" si="4"/>
        <v>#N/A</v>
      </c>
      <c r="AS17" t="e">
        <f t="shared" si="5"/>
        <v>#N/A</v>
      </c>
      <c r="AT17" t="e">
        <f t="shared" si="6"/>
        <v>#N/A</v>
      </c>
      <c r="AU17" t="e">
        <f t="shared" si="7"/>
        <v>#N/A</v>
      </c>
      <c r="AV17" t="e">
        <f t="shared" si="8"/>
        <v>#N/A</v>
      </c>
      <c r="AW17" t="e">
        <f t="shared" si="9"/>
        <v>#N/A</v>
      </c>
      <c r="AX17" t="e">
        <f t="shared" si="10"/>
        <v>#N/A</v>
      </c>
      <c r="AY17" t="e">
        <f t="shared" si="11"/>
        <v>#N/A</v>
      </c>
      <c r="AZ17" t="e">
        <f t="shared" si="12"/>
        <v>#N/A</v>
      </c>
      <c r="BA17" t="str">
        <f t="shared" si="13"/>
        <v/>
      </c>
    </row>
    <row r="18" spans="10:53" x14ac:dyDescent="0.5">
      <c r="J18" t="s">
        <v>73</v>
      </c>
      <c r="K18" t="s">
        <v>74</v>
      </c>
      <c r="L18" s="24">
        <v>1029.5782123923937</v>
      </c>
      <c r="M18" s="5">
        <v>6.9369044948229659</v>
      </c>
      <c r="N18" s="5">
        <v>70.267495885239896</v>
      </c>
      <c r="O18" s="5">
        <v>0</v>
      </c>
      <c r="P18" s="5">
        <v>33.058098011141198</v>
      </c>
      <c r="Q18" s="5">
        <v>67.322728409835477</v>
      </c>
      <c r="R18" s="5">
        <v>62.995593436637165</v>
      </c>
      <c r="S18" s="5">
        <v>91.319105789981705</v>
      </c>
      <c r="T18" s="5">
        <v>44.933193367496145</v>
      </c>
      <c r="U18" s="5">
        <v>44.999999999999993</v>
      </c>
      <c r="V18" s="5">
        <v>17.414248021108182</v>
      </c>
      <c r="W18" s="5">
        <v>64.841182913472068</v>
      </c>
      <c r="X18" s="5">
        <v>17.875382183335166</v>
      </c>
      <c r="Y18" s="5">
        <v>19.180087847730604</v>
      </c>
      <c r="Z18" s="5">
        <v>30.504515384818642</v>
      </c>
      <c r="AA18" s="5">
        <v>80.735060959505333</v>
      </c>
      <c r="AB18" s="5">
        <v>9.6803107878262296</v>
      </c>
      <c r="AC18" s="5">
        <v>39.270707355542662</v>
      </c>
      <c r="AD18" s="5">
        <v>82.494783539745058</v>
      </c>
      <c r="AE18" s="5">
        <v>23.769463337156523</v>
      </c>
      <c r="AF18" s="5">
        <v>95.175190292448804</v>
      </c>
      <c r="AG18" s="5">
        <v>46.820103643256402</v>
      </c>
      <c r="AH18" s="5">
        <v>37.298007634306934</v>
      </c>
      <c r="AI18" s="5">
        <v>41.482253948417323</v>
      </c>
      <c r="AJ18" s="5">
        <v>64.878718780116856</v>
      </c>
      <c r="AK18" s="5">
        <v>32.222980293760394</v>
      </c>
      <c r="AL18" s="5">
        <v>32.222980293760394</v>
      </c>
      <c r="AM18" s="5">
        <v>40.072605541722751</v>
      </c>
      <c r="AN18" t="e">
        <f t="shared" si="0"/>
        <v>#N/A</v>
      </c>
      <c r="AO18" t="e">
        <f t="shared" si="1"/>
        <v>#N/A</v>
      </c>
      <c r="AP18" t="e">
        <f t="shared" si="2"/>
        <v>#N/A</v>
      </c>
      <c r="AQ18" t="e">
        <f t="shared" si="3"/>
        <v>#N/A</v>
      </c>
      <c r="AR18" t="e">
        <f t="shared" si="4"/>
        <v>#N/A</v>
      </c>
      <c r="AS18" t="e">
        <f t="shared" si="5"/>
        <v>#N/A</v>
      </c>
      <c r="AT18" t="e">
        <f t="shared" si="6"/>
        <v>#N/A</v>
      </c>
      <c r="AU18" t="e">
        <f t="shared" si="7"/>
        <v>#N/A</v>
      </c>
      <c r="AV18" t="e">
        <f t="shared" si="8"/>
        <v>#N/A</v>
      </c>
      <c r="AW18" t="e">
        <f t="shared" si="9"/>
        <v>#N/A</v>
      </c>
      <c r="AX18" t="e">
        <f t="shared" si="10"/>
        <v>#N/A</v>
      </c>
      <c r="AY18" t="e">
        <f t="shared" si="11"/>
        <v>#N/A</v>
      </c>
      <c r="AZ18" t="e">
        <f t="shared" si="12"/>
        <v>#N/A</v>
      </c>
      <c r="BA18" t="str">
        <f t="shared" si="13"/>
        <v/>
      </c>
    </row>
    <row r="19" spans="10:53" x14ac:dyDescent="0.5">
      <c r="J19" t="s">
        <v>76</v>
      </c>
      <c r="K19" t="s">
        <v>77</v>
      </c>
      <c r="L19" s="24">
        <v>16242.769974225415</v>
      </c>
      <c r="M19" s="5">
        <v>9.6954031640864855</v>
      </c>
      <c r="N19" s="6">
        <v>53.854876743839064</v>
      </c>
      <c r="O19" s="5">
        <v>0</v>
      </c>
      <c r="P19" s="6">
        <v>0.82191726665396914</v>
      </c>
      <c r="Q19" s="5">
        <v>42.649292988998894</v>
      </c>
      <c r="R19" s="5">
        <v>29.955946969996074</v>
      </c>
      <c r="S19" s="5">
        <v>81.252738505359005</v>
      </c>
      <c r="T19" s="5">
        <v>34.925707539115706</v>
      </c>
      <c r="U19" s="6">
        <v>15.625</v>
      </c>
      <c r="V19" s="6">
        <v>56.116094986807397</v>
      </c>
      <c r="W19" s="6">
        <v>19.233296823658268</v>
      </c>
      <c r="X19" s="5">
        <v>1.2548910451029129</v>
      </c>
      <c r="Y19" s="5">
        <v>0.43923865300146758</v>
      </c>
      <c r="Z19" s="5">
        <v>12.071402086297727</v>
      </c>
      <c r="AA19" s="5">
        <v>22.825518804323753</v>
      </c>
      <c r="AB19" s="5">
        <v>0.46799189868074209</v>
      </c>
      <c r="AC19" s="5">
        <v>5.6324762693035373</v>
      </c>
      <c r="AD19" s="5">
        <v>32.21653992001648</v>
      </c>
      <c r="AE19" s="5">
        <v>7.4688072779444195</v>
      </c>
      <c r="AF19" s="5">
        <v>84.759515246581358</v>
      </c>
      <c r="AG19" s="5">
        <v>40.51897624862503</v>
      </c>
      <c r="AH19" s="5">
        <v>15.005543156270114</v>
      </c>
      <c r="AI19" s="5">
        <v>28.610063369217215</v>
      </c>
      <c r="AJ19" s="5">
        <v>6.3637949643412375</v>
      </c>
      <c r="AK19" s="5">
        <v>2.5092989508568113</v>
      </c>
      <c r="AL19" s="5">
        <v>2.5092989508568113</v>
      </c>
      <c r="AM19" s="5">
        <v>11.476374830580003</v>
      </c>
      <c r="AN19" t="e">
        <f t="shared" si="0"/>
        <v>#N/A</v>
      </c>
      <c r="AO19" t="e">
        <f t="shared" si="1"/>
        <v>#N/A</v>
      </c>
      <c r="AP19" t="e">
        <f t="shared" si="2"/>
        <v>#N/A</v>
      </c>
      <c r="AQ19" t="e">
        <f t="shared" si="3"/>
        <v>#N/A</v>
      </c>
      <c r="AR19" t="e">
        <f t="shared" si="4"/>
        <v>#N/A</v>
      </c>
      <c r="AS19" t="e">
        <f t="shared" si="5"/>
        <v>#N/A</v>
      </c>
      <c r="AT19" t="e">
        <f t="shared" si="6"/>
        <v>#N/A</v>
      </c>
      <c r="AU19" t="e">
        <f t="shared" si="7"/>
        <v>#N/A</v>
      </c>
      <c r="AV19" t="e">
        <f t="shared" si="8"/>
        <v>#N/A</v>
      </c>
      <c r="AW19" t="e">
        <f t="shared" si="9"/>
        <v>#N/A</v>
      </c>
      <c r="AX19" t="e">
        <f t="shared" si="10"/>
        <v>#N/A</v>
      </c>
      <c r="AY19" t="e">
        <f t="shared" si="11"/>
        <v>#N/A</v>
      </c>
      <c r="AZ19" t="e">
        <f t="shared" si="12"/>
        <v>#N/A</v>
      </c>
      <c r="BA19" t="str">
        <f t="shared" si="13"/>
        <v/>
      </c>
    </row>
    <row r="20" spans="10:53" x14ac:dyDescent="0.5">
      <c r="J20" t="s">
        <v>79</v>
      </c>
      <c r="K20" t="s">
        <v>80</v>
      </c>
      <c r="L20" s="24">
        <v>6221.3725932251637</v>
      </c>
      <c r="M20" s="5">
        <v>8.7357458355402215</v>
      </c>
      <c r="N20" s="5">
        <v>28.525836706072354</v>
      </c>
      <c r="O20" s="5">
        <v>0</v>
      </c>
      <c r="P20" s="5">
        <v>0.55568697036446224</v>
      </c>
      <c r="Q20" s="5">
        <v>14.935879031726436</v>
      </c>
      <c r="R20" s="5">
        <v>9.6916298402751</v>
      </c>
      <c r="S20" s="5">
        <v>77.656188555919599</v>
      </c>
      <c r="T20" s="5">
        <v>50.957916146324244</v>
      </c>
      <c r="U20" s="5">
        <v>85</v>
      </c>
      <c r="V20" s="5">
        <v>3.1662269129287579</v>
      </c>
      <c r="W20" s="5">
        <v>0</v>
      </c>
      <c r="X20" s="5">
        <v>17.684373234849595</v>
      </c>
      <c r="Y20" s="5">
        <v>0.43923865300146758</v>
      </c>
      <c r="Z20" s="5">
        <v>8.0656401392216157</v>
      </c>
      <c r="AA20" s="5">
        <v>42.880660214865763</v>
      </c>
      <c r="AB20" s="5">
        <v>1.982444705265646</v>
      </c>
      <c r="AC20" s="5">
        <v>12.43629285014668</v>
      </c>
      <c r="AD20" s="5">
        <v>51.477742363008993</v>
      </c>
      <c r="AE20" s="5">
        <v>11.575744737384161</v>
      </c>
      <c r="AF20" s="5">
        <v>89.627400134189074</v>
      </c>
      <c r="AG20" s="5">
        <v>42.689016414489501</v>
      </c>
      <c r="AH20" s="5">
        <v>21.313089228674293</v>
      </c>
      <c r="AI20" s="5">
        <v>32.843163995705495</v>
      </c>
      <c r="AJ20" s="5">
        <v>18.355657969321445</v>
      </c>
      <c r="AK20" s="5">
        <v>7.2789992382950235</v>
      </c>
      <c r="AL20" s="5">
        <v>7.2789992382950235</v>
      </c>
      <c r="AM20" s="5">
        <v>18.832469979496757</v>
      </c>
      <c r="AN20" t="e">
        <f t="shared" si="0"/>
        <v>#N/A</v>
      </c>
      <c r="AO20" t="e">
        <f t="shared" si="1"/>
        <v>#N/A</v>
      </c>
      <c r="AP20" t="e">
        <f t="shared" si="2"/>
        <v>#N/A</v>
      </c>
      <c r="AQ20" t="e">
        <f t="shared" si="3"/>
        <v>#N/A</v>
      </c>
      <c r="AR20" t="e">
        <f t="shared" si="4"/>
        <v>#N/A</v>
      </c>
      <c r="AS20" t="e">
        <f t="shared" si="5"/>
        <v>#N/A</v>
      </c>
      <c r="AT20" t="e">
        <f t="shared" si="6"/>
        <v>#N/A</v>
      </c>
      <c r="AU20" t="e">
        <f t="shared" si="7"/>
        <v>#N/A</v>
      </c>
      <c r="AV20" t="e">
        <f t="shared" si="8"/>
        <v>#N/A</v>
      </c>
      <c r="AW20" t="e">
        <f t="shared" si="9"/>
        <v>#N/A</v>
      </c>
      <c r="AX20" t="e">
        <f t="shared" si="10"/>
        <v>#N/A</v>
      </c>
      <c r="AY20" t="e">
        <f t="shared" si="11"/>
        <v>#N/A</v>
      </c>
      <c r="AZ20" t="e">
        <f t="shared" si="12"/>
        <v>#N/A</v>
      </c>
      <c r="BA20" t="str">
        <f t="shared" si="13"/>
        <v/>
      </c>
    </row>
    <row r="21" spans="10:53" x14ac:dyDescent="0.5">
      <c r="J21" t="s">
        <v>82</v>
      </c>
      <c r="K21" t="s">
        <v>83</v>
      </c>
      <c r="L21" s="24">
        <v>45469.710832608078</v>
      </c>
      <c r="M21" s="5">
        <v>10.724801687278449</v>
      </c>
      <c r="N21" s="5">
        <v>1.9084149599799929</v>
      </c>
      <c r="O21" s="6">
        <v>6.4600611086859772E-2</v>
      </c>
      <c r="P21" s="5">
        <v>3.2771924876998924</v>
      </c>
      <c r="Q21" s="5">
        <v>14.935879031726436</v>
      </c>
      <c r="R21" s="6">
        <v>6.4610878885718428</v>
      </c>
      <c r="S21" s="5">
        <v>51.838900923433748</v>
      </c>
      <c r="T21" s="5">
        <v>40.29271433750155</v>
      </c>
      <c r="U21" s="5">
        <v>10</v>
      </c>
      <c r="V21" s="5">
        <v>6.8601583113456499</v>
      </c>
      <c r="W21" s="5">
        <v>0.21905805038335163</v>
      </c>
      <c r="X21" s="5">
        <v>0.4735907842656783</v>
      </c>
      <c r="Y21" s="5">
        <v>0</v>
      </c>
      <c r="Z21" s="5">
        <v>4.3366580644010435</v>
      </c>
      <c r="AA21" s="5">
        <v>9.5072615983767808</v>
      </c>
      <c r="AB21" s="5">
        <v>-0.31957112329065696</v>
      </c>
      <c r="AC21" s="5">
        <v>1.9813723652947726</v>
      </c>
      <c r="AD21" s="5">
        <v>16.503061132328675</v>
      </c>
      <c r="AE21" s="5">
        <v>4.4503381840212324</v>
      </c>
      <c r="AF21" s="5">
        <v>77.605575698986371</v>
      </c>
      <c r="AG21" s="5">
        <v>38.228917014327266</v>
      </c>
      <c r="AH21" s="5">
        <v>9.9332088216055077</v>
      </c>
      <c r="AI21" s="5">
        <v>24.43352784865538</v>
      </c>
      <c r="AJ21" s="5">
        <v>1.374632462785228</v>
      </c>
      <c r="AK21" s="5">
        <v>0.35364130564649776</v>
      </c>
      <c r="AL21" s="5">
        <v>0.35364130564649776</v>
      </c>
      <c r="AM21" s="5">
        <v>6.3173998628431187</v>
      </c>
      <c r="AN21" t="e">
        <f t="shared" si="0"/>
        <v>#N/A</v>
      </c>
      <c r="AO21" t="e">
        <f t="shared" si="1"/>
        <v>#N/A</v>
      </c>
      <c r="AP21" t="e">
        <f t="shared" si="2"/>
        <v>#N/A</v>
      </c>
      <c r="AQ21" t="e">
        <f t="shared" si="3"/>
        <v>#N/A</v>
      </c>
      <c r="AR21" t="e">
        <f t="shared" si="4"/>
        <v>#N/A</v>
      </c>
      <c r="AS21" t="e">
        <f t="shared" si="5"/>
        <v>#N/A</v>
      </c>
      <c r="AT21" t="e">
        <f t="shared" si="6"/>
        <v>#N/A</v>
      </c>
      <c r="AU21" t="e">
        <f t="shared" si="7"/>
        <v>#N/A</v>
      </c>
      <c r="AV21" t="e">
        <f t="shared" si="8"/>
        <v>#N/A</v>
      </c>
      <c r="AW21" t="e">
        <f t="shared" si="9"/>
        <v>#N/A</v>
      </c>
      <c r="AX21" t="e">
        <f t="shared" si="10"/>
        <v>#N/A</v>
      </c>
      <c r="AY21" t="e">
        <f t="shared" si="11"/>
        <v>#N/A</v>
      </c>
      <c r="AZ21" t="e">
        <f t="shared" si="12"/>
        <v>#N/A</v>
      </c>
      <c r="BA21" t="str">
        <f t="shared" si="13"/>
        <v/>
      </c>
    </row>
    <row r="22" spans="10:53" x14ac:dyDescent="0.5">
      <c r="J22" t="s">
        <v>85</v>
      </c>
      <c r="K22" t="s">
        <v>86</v>
      </c>
      <c r="L22" s="24">
        <v>4328.0207382017306</v>
      </c>
      <c r="M22" s="5">
        <v>8.3728656121510969</v>
      </c>
      <c r="N22" s="5">
        <v>52.735104409565338</v>
      </c>
      <c r="O22" s="5">
        <v>0</v>
      </c>
      <c r="P22" s="5">
        <v>32.584587393007666</v>
      </c>
      <c r="Q22" s="5">
        <v>47.276032713645478</v>
      </c>
      <c r="R22" s="5">
        <v>14.537444235261567</v>
      </c>
      <c r="S22" s="5">
        <v>83.627792217079346</v>
      </c>
      <c r="T22" s="5">
        <v>35.288001210022891</v>
      </c>
      <c r="U22" s="6">
        <v>15.625</v>
      </c>
      <c r="V22" s="5">
        <v>73.350923482849595</v>
      </c>
      <c r="W22" s="5">
        <v>31.106243154435926</v>
      </c>
      <c r="X22" s="5">
        <v>15.187949224574959</v>
      </c>
      <c r="Y22" s="5">
        <v>0.7320644216691079</v>
      </c>
      <c r="Z22" s="5">
        <v>19.20373016341243</v>
      </c>
      <c r="AA22" s="5">
        <v>51.545556150429235</v>
      </c>
      <c r="AB22" s="5">
        <v>2.88577638725743</v>
      </c>
      <c r="AC22" s="5">
        <v>16.262440129242389</v>
      </c>
      <c r="AD22" s="5">
        <v>58.925479054206924</v>
      </c>
      <c r="AE22" s="5">
        <v>13.528508399794104</v>
      </c>
      <c r="AF22" s="5">
        <v>91.076824098628933</v>
      </c>
      <c r="AG22" s="5">
        <v>43.516775103671165</v>
      </c>
      <c r="AH22" s="5">
        <v>24.119514810706885</v>
      </c>
      <c r="AI22" s="5">
        <v>34.519922235627433</v>
      </c>
      <c r="AJ22" s="5">
        <v>25.725837884570957</v>
      </c>
      <c r="AK22" s="5">
        <v>10.293167225136113</v>
      </c>
      <c r="AL22" s="5">
        <v>10.293167225136113</v>
      </c>
      <c r="AM22" s="5">
        <v>22.358693997736566</v>
      </c>
      <c r="AN22" t="e">
        <f t="shared" si="0"/>
        <v>#N/A</v>
      </c>
      <c r="AO22" t="e">
        <f t="shared" si="1"/>
        <v>#N/A</v>
      </c>
      <c r="AP22" t="e">
        <f t="shared" si="2"/>
        <v>#N/A</v>
      </c>
      <c r="AQ22" t="e">
        <f t="shared" si="3"/>
        <v>#N/A</v>
      </c>
      <c r="AR22" t="e">
        <f t="shared" si="4"/>
        <v>#N/A</v>
      </c>
      <c r="AS22" t="e">
        <f t="shared" si="5"/>
        <v>#N/A</v>
      </c>
      <c r="AT22" t="e">
        <f t="shared" si="6"/>
        <v>#N/A</v>
      </c>
      <c r="AU22" t="e">
        <f t="shared" si="7"/>
        <v>#N/A</v>
      </c>
      <c r="AV22" t="e">
        <f t="shared" si="8"/>
        <v>#N/A</v>
      </c>
      <c r="AW22" t="e">
        <f t="shared" si="9"/>
        <v>#N/A</v>
      </c>
      <c r="AX22" t="e">
        <f t="shared" si="10"/>
        <v>#N/A</v>
      </c>
      <c r="AY22" t="e">
        <f t="shared" si="11"/>
        <v>#N/A</v>
      </c>
      <c r="AZ22" t="e">
        <f t="shared" si="12"/>
        <v>#N/A</v>
      </c>
      <c r="BA22" t="str">
        <f t="shared" si="13"/>
        <v/>
      </c>
    </row>
    <row r="23" spans="10:53" x14ac:dyDescent="0.5">
      <c r="J23" t="s">
        <v>88</v>
      </c>
      <c r="K23" t="s">
        <v>89</v>
      </c>
      <c r="L23" s="24">
        <v>837.34195640527798</v>
      </c>
      <c r="M23" s="5">
        <v>6.7302325371216636</v>
      </c>
      <c r="N23" s="5">
        <v>84.899508802882707</v>
      </c>
      <c r="O23" s="5">
        <v>62.810999563509391</v>
      </c>
      <c r="P23" s="5">
        <v>85.554466899172041</v>
      </c>
      <c r="Q23" s="5">
        <v>92.624093744383217</v>
      </c>
      <c r="R23" s="5">
        <v>19.823787879984547</v>
      </c>
      <c r="S23" s="5">
        <v>96.788579337577787</v>
      </c>
      <c r="T23" s="5">
        <v>35.196585982201775</v>
      </c>
      <c r="U23" s="5">
        <v>15</v>
      </c>
      <c r="V23" s="5">
        <v>58.839050131926115</v>
      </c>
      <c r="W23" s="5">
        <v>83.461117196056961</v>
      </c>
      <c r="X23" s="5">
        <v>51.782976246306959</v>
      </c>
      <c r="Y23" s="5">
        <v>32.357247437774518</v>
      </c>
      <c r="Z23" s="5">
        <v>51.76877750566274</v>
      </c>
      <c r="AA23" s="5">
        <v>83.612125160647551</v>
      </c>
      <c r="AB23" s="5">
        <v>11.264040934690206</v>
      </c>
      <c r="AC23" s="5">
        <v>43.403096140420793</v>
      </c>
      <c r="AD23" s="5">
        <v>84.826531574634103</v>
      </c>
      <c r="AE23" s="5">
        <v>25.5866933504327</v>
      </c>
      <c r="AF23" s="5">
        <v>95.592405253895677</v>
      </c>
      <c r="AG23" s="5">
        <v>47.29811642637771</v>
      </c>
      <c r="AH23" s="5">
        <v>39.415206072478277</v>
      </c>
      <c r="AI23" s="5">
        <v>42.517872853100648</v>
      </c>
      <c r="AJ23" s="5">
        <v>70.108924121486055</v>
      </c>
      <c r="AK23" s="5">
        <v>36.721091739340451</v>
      </c>
      <c r="AL23" s="5">
        <v>36.721091739340451</v>
      </c>
      <c r="AM23" s="5">
        <v>42.989302931435695</v>
      </c>
      <c r="AN23" t="e">
        <f t="shared" si="0"/>
        <v>#N/A</v>
      </c>
      <c r="AO23" t="e">
        <f t="shared" si="1"/>
        <v>#N/A</v>
      </c>
      <c r="AP23" t="e">
        <f t="shared" si="2"/>
        <v>#N/A</v>
      </c>
      <c r="AQ23" t="e">
        <f t="shared" si="3"/>
        <v>#N/A</v>
      </c>
      <c r="AR23" t="e">
        <f t="shared" si="4"/>
        <v>#N/A</v>
      </c>
      <c r="AS23" t="e">
        <f t="shared" si="5"/>
        <v>#N/A</v>
      </c>
      <c r="AT23" t="e">
        <f t="shared" si="6"/>
        <v>#N/A</v>
      </c>
      <c r="AU23" t="e">
        <f t="shared" si="7"/>
        <v>#N/A</v>
      </c>
      <c r="AV23" t="e">
        <f t="shared" si="8"/>
        <v>#N/A</v>
      </c>
      <c r="AW23" t="e">
        <f t="shared" si="9"/>
        <v>#N/A</v>
      </c>
      <c r="AX23" t="e">
        <f t="shared" si="10"/>
        <v>#N/A</v>
      </c>
      <c r="AY23" t="e">
        <f t="shared" si="11"/>
        <v>#N/A</v>
      </c>
      <c r="AZ23" t="e">
        <f t="shared" si="12"/>
        <v>#N/A</v>
      </c>
      <c r="BA23" t="str">
        <f t="shared" si="13"/>
        <v/>
      </c>
    </row>
    <row r="24" spans="10:53" x14ac:dyDescent="0.5">
      <c r="J24" t="s">
        <v>91</v>
      </c>
      <c r="K24" t="s">
        <v>92</v>
      </c>
      <c r="L24" s="24">
        <v>79251.781663731294</v>
      </c>
      <c r="M24" s="5">
        <v>11.280385173048099</v>
      </c>
      <c r="N24" s="6">
        <v>3.7231116592694775</v>
      </c>
      <c r="O24" s="6">
        <v>0</v>
      </c>
      <c r="P24" s="6">
        <v>0</v>
      </c>
      <c r="Q24" s="6">
        <v>24.092021335172642</v>
      </c>
      <c r="R24" s="6">
        <v>3.5242289564416973</v>
      </c>
      <c r="S24" s="5">
        <v>83.624086682479103</v>
      </c>
      <c r="T24" s="6">
        <v>39.308987270700833</v>
      </c>
      <c r="U24" s="6">
        <v>5</v>
      </c>
      <c r="V24" s="6">
        <v>31.662269129287601</v>
      </c>
      <c r="W24" s="6">
        <v>1.150054764512596</v>
      </c>
      <c r="X24" s="5">
        <v>0</v>
      </c>
      <c r="Y24" s="6">
        <v>0.7320644216691079</v>
      </c>
      <c r="Z24" s="5">
        <v>4.7603820754973674</v>
      </c>
      <c r="AA24" s="5">
        <v>5.4745701336876014</v>
      </c>
      <c r="AB24" s="5">
        <v>-0.55155929428187345</v>
      </c>
      <c r="AC24" s="5">
        <v>0.91771536814868693</v>
      </c>
      <c r="AD24" s="5">
        <v>10.821278217562121</v>
      </c>
      <c r="AE24" s="5">
        <v>3.2747326796483467</v>
      </c>
      <c r="AF24" s="5">
        <v>72.854961236489629</v>
      </c>
      <c r="AG24" s="5">
        <v>37.012240761952306</v>
      </c>
      <c r="AH24" s="5">
        <v>7.8279521463282471</v>
      </c>
      <c r="AI24" s="5">
        <v>22.348608379568272</v>
      </c>
      <c r="AJ24" s="5">
        <v>0.26765906824968422</v>
      </c>
      <c r="AK24" s="5">
        <v>-0.19559520414394171</v>
      </c>
      <c r="AL24" s="5">
        <v>-0.19559520414394171</v>
      </c>
      <c r="AM24" s="5">
        <v>4.428501968306545</v>
      </c>
      <c r="AN24" t="e">
        <f t="shared" si="0"/>
        <v>#N/A</v>
      </c>
      <c r="AO24" t="e">
        <f t="shared" si="1"/>
        <v>#N/A</v>
      </c>
      <c r="AP24" t="e">
        <f t="shared" si="2"/>
        <v>#N/A</v>
      </c>
      <c r="AQ24" t="e">
        <f t="shared" si="3"/>
        <v>#N/A</v>
      </c>
      <c r="AR24" t="e">
        <f t="shared" si="4"/>
        <v>#N/A</v>
      </c>
      <c r="AS24" t="e">
        <f t="shared" si="5"/>
        <v>#N/A</v>
      </c>
      <c r="AT24" t="e">
        <f t="shared" si="6"/>
        <v>#N/A</v>
      </c>
      <c r="AU24" t="e">
        <f t="shared" si="7"/>
        <v>#N/A</v>
      </c>
      <c r="AV24" t="e">
        <f t="shared" si="8"/>
        <v>#N/A</v>
      </c>
      <c r="AW24" t="e">
        <f t="shared" si="9"/>
        <v>#N/A</v>
      </c>
      <c r="AX24" t="e">
        <f t="shared" si="10"/>
        <v>#N/A</v>
      </c>
      <c r="AY24" t="e">
        <f t="shared" si="11"/>
        <v>#N/A</v>
      </c>
      <c r="AZ24" t="e">
        <f t="shared" si="12"/>
        <v>#N/A</v>
      </c>
      <c r="BA24" t="str">
        <f t="shared" si="13"/>
        <v/>
      </c>
    </row>
    <row r="25" spans="10:53" x14ac:dyDescent="0.5">
      <c r="J25" t="s">
        <v>94</v>
      </c>
      <c r="K25" t="s">
        <v>95</v>
      </c>
      <c r="L25" s="24">
        <v>2801.2752400356057</v>
      </c>
      <c r="M25" s="5">
        <v>7.9378300353505304</v>
      </c>
      <c r="N25" s="5">
        <v>67.543628197380883</v>
      </c>
      <c r="O25" s="5">
        <v>11.411610650371017</v>
      </c>
      <c r="P25" s="5">
        <v>57.086856549717737</v>
      </c>
      <c r="Q25" s="5">
        <v>66.018220608861895</v>
      </c>
      <c r="R25" s="5">
        <v>25.991188973878337</v>
      </c>
      <c r="S25" s="5">
        <v>89.581701722131655</v>
      </c>
      <c r="T25" s="5">
        <v>42.163154306895443</v>
      </c>
      <c r="U25" s="5">
        <v>25</v>
      </c>
      <c r="V25" s="5">
        <v>35.092348284960416</v>
      </c>
      <c r="W25" s="5">
        <v>15.881708652792991</v>
      </c>
      <c r="X25" s="5">
        <v>47.488730483791144</v>
      </c>
      <c r="Y25" s="5">
        <v>0</v>
      </c>
      <c r="Z25" s="5">
        <v>27.34048516138111</v>
      </c>
      <c r="AA25" s="5">
        <v>61.733701574653224</v>
      </c>
      <c r="AB25" s="5">
        <v>4.3162687024805004</v>
      </c>
      <c r="AC25" s="5">
        <v>21.929401481798099</v>
      </c>
      <c r="AD25" s="5">
        <v>67.30111710375337</v>
      </c>
      <c r="AE25" s="5">
        <v>16.194831419836834</v>
      </c>
      <c r="AF25" s="5">
        <v>92.571770346530926</v>
      </c>
      <c r="AG25" s="5">
        <v>44.513402368113141</v>
      </c>
      <c r="AH25" s="5">
        <v>27.781833027971398</v>
      </c>
      <c r="AI25" s="5">
        <v>36.578572478515504</v>
      </c>
      <c r="AJ25" s="5">
        <v>36.613008165549317</v>
      </c>
      <c r="AK25" s="5">
        <v>15.12893277037692</v>
      </c>
      <c r="AL25" s="5">
        <v>15.12893277037692</v>
      </c>
      <c r="AM25" s="5">
        <v>27.132971359975485</v>
      </c>
      <c r="AN25" t="e">
        <f t="shared" si="0"/>
        <v>#N/A</v>
      </c>
      <c r="AO25" t="e">
        <f t="shared" si="1"/>
        <v>#N/A</v>
      </c>
      <c r="AP25" t="e">
        <f t="shared" si="2"/>
        <v>#N/A</v>
      </c>
      <c r="AQ25" t="e">
        <f t="shared" si="3"/>
        <v>#N/A</v>
      </c>
      <c r="AR25" t="e">
        <f t="shared" si="4"/>
        <v>#N/A</v>
      </c>
      <c r="AS25" t="e">
        <f t="shared" si="5"/>
        <v>#N/A</v>
      </c>
      <c r="AT25" t="e">
        <f t="shared" si="6"/>
        <v>#N/A</v>
      </c>
      <c r="AU25" t="e">
        <f t="shared" si="7"/>
        <v>#N/A</v>
      </c>
      <c r="AV25" t="e">
        <f t="shared" si="8"/>
        <v>#N/A</v>
      </c>
      <c r="AW25" t="e">
        <f t="shared" si="9"/>
        <v>#N/A</v>
      </c>
      <c r="AX25" t="e">
        <f t="shared" si="10"/>
        <v>#N/A</v>
      </c>
      <c r="AY25" t="e">
        <f t="shared" si="11"/>
        <v>#N/A</v>
      </c>
      <c r="AZ25" t="e">
        <f t="shared" si="12"/>
        <v>#N/A</v>
      </c>
      <c r="BA25" t="str">
        <f t="shared" si="13"/>
        <v/>
      </c>
    </row>
    <row r="26" spans="10:53" x14ac:dyDescent="0.5">
      <c r="J26" t="s">
        <v>97</v>
      </c>
      <c r="K26" t="s">
        <v>98</v>
      </c>
      <c r="L26" s="24">
        <v>2457.6259615501654</v>
      </c>
      <c r="M26" s="5">
        <v>7.806951106679362</v>
      </c>
      <c r="N26" s="5">
        <v>59.264560713624839</v>
      </c>
      <c r="O26" s="5">
        <v>0</v>
      </c>
      <c r="P26" s="5">
        <v>12.538005052917711</v>
      </c>
      <c r="Q26" s="5">
        <v>69.156079673094254</v>
      </c>
      <c r="R26" s="5">
        <v>6.1674005687427531</v>
      </c>
      <c r="S26" s="5">
        <v>97.431997155256866</v>
      </c>
      <c r="T26" s="5">
        <v>42.615530325145812</v>
      </c>
      <c r="U26" s="5">
        <v>15</v>
      </c>
      <c r="V26" s="5">
        <v>53.562005277044847</v>
      </c>
      <c r="W26" s="5">
        <v>14.129244249726177</v>
      </c>
      <c r="X26" s="5">
        <v>55.429720401367852</v>
      </c>
      <c r="Y26" s="5">
        <v>14.641288433382144</v>
      </c>
      <c r="Z26" s="5">
        <v>21.875420680521042</v>
      </c>
      <c r="AA26" s="5">
        <v>64.641318277437037</v>
      </c>
      <c r="AB26" s="5">
        <v>4.836241536429438</v>
      </c>
      <c r="AC26" s="5">
        <v>23.871398847025493</v>
      </c>
      <c r="AD26" s="5">
        <v>69.641705021914277</v>
      </c>
      <c r="AE26" s="5">
        <v>17.069583470983574</v>
      </c>
      <c r="AF26" s="5">
        <v>92.974335434554561</v>
      </c>
      <c r="AG26" s="5">
        <v>44.814040151472454</v>
      </c>
      <c r="AH26" s="5">
        <v>28.944408099410278</v>
      </c>
      <c r="AI26" s="5">
        <v>37.207407612918999</v>
      </c>
      <c r="AJ26" s="5">
        <v>40.228042851982863</v>
      </c>
      <c r="AK26" s="5">
        <v>16.879733473839966</v>
      </c>
      <c r="AL26" s="5">
        <v>16.879733473839966</v>
      </c>
      <c r="AM26" s="5">
        <v>28.681078394089599</v>
      </c>
      <c r="AN26" t="e">
        <f t="shared" si="0"/>
        <v>#N/A</v>
      </c>
      <c r="AO26" t="e">
        <f t="shared" si="1"/>
        <v>#N/A</v>
      </c>
      <c r="AP26" t="e">
        <f t="shared" si="2"/>
        <v>#N/A</v>
      </c>
      <c r="AQ26" t="e">
        <f t="shared" si="3"/>
        <v>#N/A</v>
      </c>
      <c r="AR26" t="e">
        <f t="shared" si="4"/>
        <v>#N/A</v>
      </c>
      <c r="AS26" t="e">
        <f t="shared" si="5"/>
        <v>#N/A</v>
      </c>
      <c r="AT26" t="e">
        <f t="shared" si="6"/>
        <v>#N/A</v>
      </c>
      <c r="AU26" t="e">
        <f t="shared" si="7"/>
        <v>#N/A</v>
      </c>
      <c r="AV26" t="e">
        <f t="shared" si="8"/>
        <v>#N/A</v>
      </c>
      <c r="AW26" t="e">
        <f t="shared" si="9"/>
        <v>#N/A</v>
      </c>
      <c r="AX26" t="e">
        <f t="shared" si="10"/>
        <v>#N/A</v>
      </c>
      <c r="AY26" t="e">
        <f t="shared" si="11"/>
        <v>#N/A</v>
      </c>
      <c r="AZ26" t="e">
        <f t="shared" si="12"/>
        <v>#N/A</v>
      </c>
      <c r="BA26" t="str">
        <f t="shared" si="13"/>
        <v/>
      </c>
    </row>
    <row r="27" spans="10:53" x14ac:dyDescent="0.5">
      <c r="J27" t="s">
        <v>100</v>
      </c>
      <c r="K27" t="s">
        <v>101</v>
      </c>
      <c r="L27" s="24">
        <v>5377.8372122424453</v>
      </c>
      <c r="M27" s="5">
        <v>8.5900415671706973</v>
      </c>
      <c r="N27" s="5">
        <v>48.177712875087764</v>
      </c>
      <c r="O27" s="5">
        <v>0</v>
      </c>
      <c r="P27" s="5">
        <v>5.5891669977660996</v>
      </c>
      <c r="Q27" s="5">
        <v>25.329601168094069</v>
      </c>
      <c r="R27" s="5">
        <v>10.132158039709447</v>
      </c>
      <c r="S27" s="5">
        <v>83.552734386375221</v>
      </c>
      <c r="T27" s="6">
        <v>41.007622847618862</v>
      </c>
      <c r="U27" s="5">
        <v>50</v>
      </c>
      <c r="V27" s="5">
        <v>21.899736147757249</v>
      </c>
      <c r="W27" s="5">
        <v>0.65717415115005473</v>
      </c>
      <c r="X27" s="5">
        <v>17.056391940024671</v>
      </c>
      <c r="Y27" s="5">
        <v>0.14641288433381305</v>
      </c>
      <c r="Z27" s="5">
        <v>11.423241386683193</v>
      </c>
      <c r="AA27" s="5">
        <v>46.34145398623243</v>
      </c>
      <c r="AB27" s="5">
        <v>2.3176913803108765</v>
      </c>
      <c r="AC27" s="5">
        <v>13.878309864289008</v>
      </c>
      <c r="AD27" s="5">
        <v>54.497252025076492</v>
      </c>
      <c r="AE27" s="5">
        <v>12.331268613930044</v>
      </c>
      <c r="AF27" s="5">
        <v>90.232889055951617</v>
      </c>
      <c r="AG27" s="5">
        <v>43.020957925508554</v>
      </c>
      <c r="AH27" s="5">
        <v>22.412211729436581</v>
      </c>
      <c r="AI27" s="5">
        <v>33.511757934945869</v>
      </c>
      <c r="AJ27" s="5">
        <v>21.113001011412159</v>
      </c>
      <c r="AK27" s="5">
        <v>8.3896123865676255</v>
      </c>
      <c r="AL27" s="5">
        <v>8.3896123865676255</v>
      </c>
      <c r="AM27" s="5">
        <v>20.197820901063171</v>
      </c>
      <c r="AN27" t="e">
        <f t="shared" si="0"/>
        <v>#N/A</v>
      </c>
      <c r="AO27" t="e">
        <f t="shared" si="1"/>
        <v>#N/A</v>
      </c>
      <c r="AP27" t="e">
        <f t="shared" si="2"/>
        <v>#N/A</v>
      </c>
      <c r="AQ27" t="e">
        <f t="shared" si="3"/>
        <v>#N/A</v>
      </c>
      <c r="AR27" t="e">
        <f t="shared" si="4"/>
        <v>#N/A</v>
      </c>
      <c r="AS27" t="e">
        <f t="shared" si="5"/>
        <v>#N/A</v>
      </c>
      <c r="AT27" t="e">
        <f t="shared" si="6"/>
        <v>#N/A</v>
      </c>
      <c r="AU27" t="e">
        <f t="shared" si="7"/>
        <v>#N/A</v>
      </c>
      <c r="AV27" t="e">
        <f t="shared" si="8"/>
        <v>#N/A</v>
      </c>
      <c r="AW27" t="e">
        <f t="shared" si="9"/>
        <v>#N/A</v>
      </c>
      <c r="AX27" t="e">
        <f t="shared" si="10"/>
        <v>#N/A</v>
      </c>
      <c r="AY27" t="e">
        <f t="shared" si="11"/>
        <v>#N/A</v>
      </c>
      <c r="AZ27" t="e">
        <f t="shared" si="12"/>
        <v>#N/A</v>
      </c>
      <c r="BA27" t="str">
        <f t="shared" si="13"/>
        <v/>
      </c>
    </row>
    <row r="28" spans="10:53" x14ac:dyDescent="0.5">
      <c r="J28" t="s">
        <v>103</v>
      </c>
      <c r="K28" t="s">
        <v>104</v>
      </c>
      <c r="L28" s="24">
        <v>7483.173152225917</v>
      </c>
      <c r="M28" s="5">
        <v>8.9204121992254368</v>
      </c>
      <c r="N28" s="5">
        <v>48.911309768797842</v>
      </c>
      <c r="O28" s="5">
        <v>0</v>
      </c>
      <c r="P28" s="5">
        <v>19.978034325840923</v>
      </c>
      <c r="Q28" s="5">
        <v>71.461621127875389</v>
      </c>
      <c r="R28" s="5">
        <v>31.718059767733632</v>
      </c>
      <c r="S28" s="5">
        <v>71.448199167870669</v>
      </c>
      <c r="T28" s="5">
        <v>42.804088089287902</v>
      </c>
      <c r="U28" s="5">
        <v>10</v>
      </c>
      <c r="V28" s="5">
        <v>92.348284960422163</v>
      </c>
      <c r="W28" s="5">
        <v>40.635268346111722</v>
      </c>
      <c r="X28" s="5">
        <v>33.213691620402074</v>
      </c>
      <c r="Y28" s="5">
        <v>5.5636896046852087</v>
      </c>
      <c r="Z28" s="5">
        <v>24.501114586380808</v>
      </c>
      <c r="AA28" s="5">
        <v>38.587587985427874</v>
      </c>
      <c r="AB28" s="5">
        <v>1.6044933539294624</v>
      </c>
      <c r="AC28" s="5">
        <v>10.780454544149251</v>
      </c>
      <c r="AD28" s="5">
        <v>47.633155774370486</v>
      </c>
      <c r="AE28" s="5">
        <v>10.671244007418455</v>
      </c>
      <c r="AF28" s="5">
        <v>88.812423228287358</v>
      </c>
      <c r="AG28" s="5">
        <v>42.269175386286356</v>
      </c>
      <c r="AH28" s="5">
        <v>19.973901563420295</v>
      </c>
      <c r="AI28" s="5">
        <v>32.005132543213904</v>
      </c>
      <c r="AJ28" s="5">
        <v>15.248471154408453</v>
      </c>
      <c r="AK28" s="5">
        <v>6.0437475171745909</v>
      </c>
      <c r="AL28" s="5">
        <v>6.0437475171745909</v>
      </c>
      <c r="AM28" s="5">
        <v>17.198950262327411</v>
      </c>
      <c r="AN28" t="e">
        <f t="shared" si="0"/>
        <v>#N/A</v>
      </c>
      <c r="AO28" t="e">
        <f t="shared" si="1"/>
        <v>#N/A</v>
      </c>
      <c r="AP28" t="e">
        <f t="shared" si="2"/>
        <v>#N/A</v>
      </c>
      <c r="AQ28" t="e">
        <f t="shared" si="3"/>
        <v>#N/A</v>
      </c>
      <c r="AR28" t="e">
        <f t="shared" si="4"/>
        <v>#N/A</v>
      </c>
      <c r="AS28" t="e">
        <f t="shared" si="5"/>
        <v>#N/A</v>
      </c>
      <c r="AT28" t="e">
        <f t="shared" si="6"/>
        <v>#N/A</v>
      </c>
      <c r="AU28" t="e">
        <f t="shared" si="7"/>
        <v>#N/A</v>
      </c>
      <c r="AV28" t="e">
        <f t="shared" si="8"/>
        <v>#N/A</v>
      </c>
      <c r="AW28" t="e">
        <f t="shared" si="9"/>
        <v>#N/A</v>
      </c>
      <c r="AX28" t="e">
        <f t="shared" si="10"/>
        <v>#N/A</v>
      </c>
      <c r="AY28" t="e">
        <f t="shared" si="11"/>
        <v>#N/A</v>
      </c>
      <c r="AZ28" t="e">
        <f t="shared" si="12"/>
        <v>#N/A</v>
      </c>
      <c r="BA28" t="str">
        <f t="shared" si="13"/>
        <v/>
      </c>
    </row>
    <row r="29" spans="10:53" x14ac:dyDescent="0.5">
      <c r="J29" t="s">
        <v>106</v>
      </c>
      <c r="K29" t="s">
        <v>107</v>
      </c>
      <c r="L29" s="24">
        <v>10826.271434829798</v>
      </c>
      <c r="M29" s="5">
        <v>9.2897309995375146</v>
      </c>
      <c r="N29" s="5">
        <v>32.458093636374315</v>
      </c>
      <c r="O29" s="5">
        <v>0</v>
      </c>
      <c r="P29" s="5">
        <v>8.7189296406577341</v>
      </c>
      <c r="Q29" s="5">
        <v>47.597737706524448</v>
      </c>
      <c r="R29" s="5">
        <v>7.0484580179136103</v>
      </c>
      <c r="S29" s="5">
        <v>96.94309374555877</v>
      </c>
      <c r="T29" s="5">
        <v>48.275201151970101</v>
      </c>
      <c r="U29" s="5">
        <v>10</v>
      </c>
      <c r="V29" s="5">
        <v>68.073878627968327</v>
      </c>
      <c r="W29" s="5">
        <v>10.18619934282585</v>
      </c>
      <c r="X29" s="5">
        <v>34.528603657585556</v>
      </c>
      <c r="Y29" s="5">
        <v>2.7818448023426186</v>
      </c>
      <c r="Z29" s="5">
        <v>16.264080783503612</v>
      </c>
      <c r="AA29" s="5">
        <v>30.530400908685923</v>
      </c>
      <c r="AB29" s="5">
        <v>0.98344103328693189</v>
      </c>
      <c r="AC29" s="5">
        <v>7.9952019256208509</v>
      </c>
      <c r="AD29" s="5">
        <v>40.052308141089895</v>
      </c>
      <c r="AE29" s="5">
        <v>9.0311032521448897</v>
      </c>
      <c r="AF29" s="5">
        <v>87.013596097566563</v>
      </c>
      <c r="AG29" s="5">
        <v>41.432635221324766</v>
      </c>
      <c r="AH29" s="5">
        <v>17.476112899707413</v>
      </c>
      <c r="AI29" s="5">
        <v>30.361918389582094</v>
      </c>
      <c r="AJ29" s="5">
        <v>10.252766926808826</v>
      </c>
      <c r="AK29" s="5">
        <v>4.0698564850422043</v>
      </c>
      <c r="AL29" s="5">
        <v>4.0698564850422043</v>
      </c>
      <c r="AM29" s="5">
        <v>14.250307646150443</v>
      </c>
      <c r="AN29" t="e">
        <f t="shared" si="0"/>
        <v>#N/A</v>
      </c>
      <c r="AO29" t="e">
        <f t="shared" si="1"/>
        <v>#N/A</v>
      </c>
      <c r="AP29" t="e">
        <f t="shared" si="2"/>
        <v>#N/A</v>
      </c>
      <c r="AQ29" t="e">
        <f t="shared" si="3"/>
        <v>#N/A</v>
      </c>
      <c r="AR29" t="e">
        <f t="shared" si="4"/>
        <v>#N/A</v>
      </c>
      <c r="AS29" t="e">
        <f t="shared" si="5"/>
        <v>#N/A</v>
      </c>
      <c r="AT29" t="e">
        <f t="shared" si="6"/>
        <v>#N/A</v>
      </c>
      <c r="AU29" t="e">
        <f t="shared" si="7"/>
        <v>#N/A</v>
      </c>
      <c r="AV29" t="e">
        <f t="shared" si="8"/>
        <v>#N/A</v>
      </c>
      <c r="AW29" t="e">
        <f t="shared" si="9"/>
        <v>#N/A</v>
      </c>
      <c r="AX29" t="e">
        <f t="shared" si="10"/>
        <v>#N/A</v>
      </c>
      <c r="AY29" t="e">
        <f t="shared" si="11"/>
        <v>#N/A</v>
      </c>
      <c r="AZ29" t="e">
        <f t="shared" si="12"/>
        <v>#N/A</v>
      </c>
      <c r="BA29" t="str">
        <f t="shared" si="13"/>
        <v/>
      </c>
    </row>
    <row r="30" spans="10:53" x14ac:dyDescent="0.5">
      <c r="J30" t="s">
        <v>109</v>
      </c>
      <c r="K30" t="s">
        <v>110</v>
      </c>
      <c r="L30" s="24">
        <v>9949.3279999999995</v>
      </c>
      <c r="M30" s="5">
        <v>8.9375</v>
      </c>
      <c r="N30" s="6">
        <v>53.854876743839064</v>
      </c>
      <c r="O30" s="6">
        <v>0</v>
      </c>
      <c r="P30" s="6">
        <v>10.198071035597749</v>
      </c>
      <c r="Q30" s="6">
        <v>52.670721123122711</v>
      </c>
      <c r="R30" s="6">
        <v>11.241638388692071</v>
      </c>
      <c r="S30" s="6">
        <v>88.315487459695362</v>
      </c>
      <c r="T30" s="6">
        <v>47.029190753632633</v>
      </c>
      <c r="U30" s="6">
        <v>15.625</v>
      </c>
      <c r="V30" s="6">
        <v>56.116094986807397</v>
      </c>
      <c r="W30" s="6">
        <v>19.233296823658268</v>
      </c>
      <c r="X30" s="6">
        <v>36.697075592141225</v>
      </c>
      <c r="Y30" s="5">
        <v>7.4670571010248921</v>
      </c>
      <c r="Z30" s="5">
        <v>20.652075708924993</v>
      </c>
      <c r="AA30" s="5">
        <v>38.197539645646643</v>
      </c>
      <c r="AB30" s="5">
        <v>1.5719741072158313</v>
      </c>
      <c r="AC30" s="5">
        <v>10.636541073175092</v>
      </c>
      <c r="AD30" s="5">
        <v>47.277815970368884</v>
      </c>
      <c r="AE30" s="5">
        <v>10.590470659216141</v>
      </c>
      <c r="AF30" s="5">
        <v>88.734242600051289</v>
      </c>
      <c r="AG30" s="5">
        <v>42.230376677110335</v>
      </c>
      <c r="AH30" s="5">
        <v>19.85302962431156</v>
      </c>
      <c r="AI30" s="5">
        <v>31.92812731241407</v>
      </c>
      <c r="AJ30" s="5">
        <v>14.982358823197121</v>
      </c>
      <c r="AK30" s="5">
        <v>5.9384868638220372</v>
      </c>
      <c r="AL30" s="5">
        <v>5.9384868638220372</v>
      </c>
      <c r="AM30" s="5">
        <v>17.053230244220696</v>
      </c>
      <c r="AN30" t="e">
        <f t="shared" si="0"/>
        <v>#N/A</v>
      </c>
      <c r="AO30" t="e">
        <f t="shared" si="1"/>
        <v>#N/A</v>
      </c>
      <c r="AP30" t="e">
        <f t="shared" si="2"/>
        <v>#N/A</v>
      </c>
      <c r="AQ30" t="e">
        <f t="shared" si="3"/>
        <v>#N/A</v>
      </c>
      <c r="AR30" t="e">
        <f t="shared" si="4"/>
        <v>#N/A</v>
      </c>
      <c r="AS30" t="e">
        <f t="shared" si="5"/>
        <v>#N/A</v>
      </c>
      <c r="AT30" t="e">
        <f t="shared" si="6"/>
        <v>#N/A</v>
      </c>
      <c r="AU30" t="e">
        <f t="shared" si="7"/>
        <v>#N/A</v>
      </c>
      <c r="AV30" t="e">
        <f t="shared" si="8"/>
        <v>#N/A</v>
      </c>
      <c r="AW30" t="e">
        <f t="shared" si="9"/>
        <v>#N/A</v>
      </c>
      <c r="AX30" t="e">
        <f t="shared" si="10"/>
        <v>#N/A</v>
      </c>
      <c r="AY30" t="e">
        <f t="shared" si="11"/>
        <v>#N/A</v>
      </c>
      <c r="AZ30" t="e">
        <f t="shared" si="12"/>
        <v>#N/A</v>
      </c>
      <c r="BA30" t="str">
        <f t="shared" si="13"/>
        <v/>
      </c>
    </row>
    <row r="31" spans="10:53" x14ac:dyDescent="0.5">
      <c r="J31" t="s">
        <v>112</v>
      </c>
      <c r="K31" t="s">
        <v>113</v>
      </c>
      <c r="L31" s="24">
        <v>31430.96259360811</v>
      </c>
      <c r="M31" s="5">
        <v>10.355548755908952</v>
      </c>
      <c r="N31" s="6">
        <v>32.999040650438118</v>
      </c>
      <c r="O31" s="5">
        <v>0</v>
      </c>
      <c r="P31" s="6">
        <v>5.8725068432705996</v>
      </c>
      <c r="Q31" s="5">
        <v>37.412065446238365</v>
      </c>
      <c r="R31" s="5">
        <v>12.775330387221976</v>
      </c>
      <c r="S31" s="5">
        <v>95.702355752429654</v>
      </c>
      <c r="T31" s="5">
        <v>35.596745272953669</v>
      </c>
      <c r="U31" s="6">
        <v>34.473685000000003</v>
      </c>
      <c r="V31" s="6">
        <v>31.554327176781012</v>
      </c>
      <c r="W31" s="6">
        <v>27.606297918948524</v>
      </c>
      <c r="X31" s="5">
        <v>57.133891431796243</v>
      </c>
      <c r="Y31" s="6">
        <v>13.831713030746698</v>
      </c>
      <c r="Z31" s="5">
        <v>20.943321695260895</v>
      </c>
      <c r="AA31" s="5">
        <v>13.297153250393135</v>
      </c>
      <c r="AB31" s="5">
        <v>-0.10286357807916069</v>
      </c>
      <c r="AC31" s="5">
        <v>2.9849681878883385</v>
      </c>
      <c r="AD31" s="5">
        <v>21.356062476872502</v>
      </c>
      <c r="AE31" s="5">
        <v>5.393962117851232</v>
      </c>
      <c r="AF31" s="5">
        <v>80.417050772853869</v>
      </c>
      <c r="AG31" s="5">
        <v>39.045336027415317</v>
      </c>
      <c r="AH31" s="5">
        <v>11.56624167785759</v>
      </c>
      <c r="AI31" s="5">
        <v>25.885781977626824</v>
      </c>
      <c r="AJ31" s="5">
        <v>2.5860990794430272</v>
      </c>
      <c r="AK31" s="5">
        <v>0.90934856749874582</v>
      </c>
      <c r="AL31" s="5">
        <v>0.90934856749874582</v>
      </c>
      <c r="AM31" s="5">
        <v>7.8909489726176023</v>
      </c>
      <c r="AN31" t="e">
        <f t="shared" si="0"/>
        <v>#N/A</v>
      </c>
      <c r="AO31" t="e">
        <f t="shared" si="1"/>
        <v>#N/A</v>
      </c>
      <c r="AP31" t="e">
        <f t="shared" si="2"/>
        <v>#N/A</v>
      </c>
      <c r="AQ31" t="e">
        <f t="shared" si="3"/>
        <v>#N/A</v>
      </c>
      <c r="AR31" t="e">
        <f t="shared" si="4"/>
        <v>#N/A</v>
      </c>
      <c r="AS31" t="e">
        <f t="shared" si="5"/>
        <v>#N/A</v>
      </c>
      <c r="AT31" t="e">
        <f t="shared" si="6"/>
        <v>#N/A</v>
      </c>
      <c r="AU31" t="e">
        <f t="shared" si="7"/>
        <v>#N/A</v>
      </c>
      <c r="AV31" t="e">
        <f t="shared" si="8"/>
        <v>#N/A</v>
      </c>
      <c r="AW31" t="e">
        <f t="shared" si="9"/>
        <v>#N/A</v>
      </c>
      <c r="AX31" t="e">
        <f t="shared" si="10"/>
        <v>#N/A</v>
      </c>
      <c r="AY31" t="e">
        <f t="shared" si="11"/>
        <v>#N/A</v>
      </c>
      <c r="AZ31" t="e">
        <f t="shared" si="12"/>
        <v>#N/A</v>
      </c>
      <c r="BA31" t="str">
        <f t="shared" si="13"/>
        <v/>
      </c>
    </row>
    <row r="32" spans="10:53" x14ac:dyDescent="0.5">
      <c r="J32" t="s">
        <v>115</v>
      </c>
      <c r="K32" t="s">
        <v>116</v>
      </c>
      <c r="L32" s="24">
        <v>7967.7087019160799</v>
      </c>
      <c r="M32" s="5">
        <v>8.9831522401016883</v>
      </c>
      <c r="N32" s="5">
        <v>37.688069481113743</v>
      </c>
      <c r="O32" s="5">
        <v>0.74028808380620603</v>
      </c>
      <c r="P32" s="5">
        <v>2.2140283807667487</v>
      </c>
      <c r="Q32" s="5">
        <v>31.033075432212225</v>
      </c>
      <c r="R32" s="5">
        <v>14.096916035827221</v>
      </c>
      <c r="S32" s="5">
        <v>76.537391521271672</v>
      </c>
      <c r="T32" s="5">
        <v>35.463818544347632</v>
      </c>
      <c r="U32" s="5">
        <v>5</v>
      </c>
      <c r="V32" s="5">
        <v>31.398416886543533</v>
      </c>
      <c r="W32" s="5">
        <v>4.1621029572836798</v>
      </c>
      <c r="X32" s="5">
        <v>26.881808349317708</v>
      </c>
      <c r="Y32" s="5">
        <v>0.87847730600292095</v>
      </c>
      <c r="Z32" s="5">
        <v>11.56930870952014</v>
      </c>
      <c r="AA32" s="5">
        <v>37.162531259748476</v>
      </c>
      <c r="AB32" s="5">
        <v>1.4870223879397924</v>
      </c>
      <c r="AC32" s="5">
        <v>10.259540274728858</v>
      </c>
      <c r="AD32" s="5">
        <v>46.329656946710251</v>
      </c>
      <c r="AE32" s="5">
        <v>10.37705749835332</v>
      </c>
      <c r="AF32" s="5">
        <v>88.523026877416299</v>
      </c>
      <c r="AG32" s="5">
        <v>42.126764072368971</v>
      </c>
      <c r="AH32" s="5">
        <v>19.532635825963442</v>
      </c>
      <c r="AI32" s="5">
        <v>31.722854264196691</v>
      </c>
      <c r="AJ32" s="5">
        <v>14.288759345514793</v>
      </c>
      <c r="AK32" s="5">
        <v>5.6643774478939521</v>
      </c>
      <c r="AL32" s="5">
        <v>5.6643774478939521</v>
      </c>
      <c r="AM32" s="5">
        <v>16.668400907806699</v>
      </c>
      <c r="AN32" t="e">
        <f t="shared" si="0"/>
        <v>#N/A</v>
      </c>
      <c r="AO32" t="e">
        <f t="shared" si="1"/>
        <v>#N/A</v>
      </c>
      <c r="AP32" t="e">
        <f t="shared" si="2"/>
        <v>#N/A</v>
      </c>
      <c r="AQ32" t="e">
        <f t="shared" si="3"/>
        <v>#N/A</v>
      </c>
      <c r="AR32" t="e">
        <f t="shared" si="4"/>
        <v>#N/A</v>
      </c>
      <c r="AS32" t="e">
        <f t="shared" si="5"/>
        <v>#N/A</v>
      </c>
      <c r="AT32" t="e">
        <f t="shared" si="6"/>
        <v>#N/A</v>
      </c>
      <c r="AU32" t="e">
        <f t="shared" si="7"/>
        <v>#N/A</v>
      </c>
      <c r="AV32" t="e">
        <f t="shared" si="8"/>
        <v>#N/A</v>
      </c>
      <c r="AW32" t="e">
        <f t="shared" si="9"/>
        <v>#N/A</v>
      </c>
      <c r="AX32" t="e">
        <f t="shared" si="10"/>
        <v>#N/A</v>
      </c>
      <c r="AY32" t="e">
        <f t="shared" si="11"/>
        <v>#N/A</v>
      </c>
      <c r="AZ32" t="e">
        <f t="shared" si="12"/>
        <v>#N/A</v>
      </c>
      <c r="BA32" t="str">
        <f t="shared" si="13"/>
        <v/>
      </c>
    </row>
    <row r="33" spans="10:53" x14ac:dyDescent="0.5">
      <c r="J33" t="s">
        <v>118</v>
      </c>
      <c r="K33" t="s">
        <v>119</v>
      </c>
      <c r="L33" s="24">
        <v>663.90671203354418</v>
      </c>
      <c r="M33" s="5">
        <v>6.4981416456808523</v>
      </c>
      <c r="N33" s="5">
        <v>87.204006620598435</v>
      </c>
      <c r="O33" s="5">
        <v>39.851593190746392</v>
      </c>
      <c r="P33" s="5">
        <v>81.022995102364092</v>
      </c>
      <c r="Q33" s="5">
        <v>89.175228607894113</v>
      </c>
      <c r="R33" s="5">
        <v>67.841405731019464</v>
      </c>
      <c r="S33" s="5">
        <v>96.847262106656487</v>
      </c>
      <c r="T33" s="5">
        <v>38.671579986508391</v>
      </c>
      <c r="U33" s="5">
        <v>20</v>
      </c>
      <c r="V33" s="5">
        <v>25.8575197889182</v>
      </c>
      <c r="W33" s="5">
        <v>83.680175246440314</v>
      </c>
      <c r="X33" s="5">
        <v>78.265835716054681</v>
      </c>
      <c r="Y33" s="5">
        <v>25.915080527086388</v>
      </c>
      <c r="Z33" s="5">
        <v>53.751442263257772</v>
      </c>
      <c r="AA33" s="5">
        <v>86.418824868454081</v>
      </c>
      <c r="AB33" s="5">
        <v>13.279662467691372</v>
      </c>
      <c r="AC33" s="5">
        <v>48.141721263681042</v>
      </c>
      <c r="AD33" s="5">
        <v>87.133724755402412</v>
      </c>
      <c r="AE33" s="5">
        <v>27.726816299375223</v>
      </c>
      <c r="AF33" s="5">
        <v>96.01986571898334</v>
      </c>
      <c r="AG33" s="5">
        <v>47.835388351217297</v>
      </c>
      <c r="AH33" s="5">
        <v>41.837236372989892</v>
      </c>
      <c r="AI33" s="5">
        <v>43.688000754533057</v>
      </c>
      <c r="AJ33" s="5">
        <v>75.405418624336633</v>
      </c>
      <c r="AK33" s="5">
        <v>42.040066211372277</v>
      </c>
      <c r="AL33" s="5">
        <v>42.040066211372277</v>
      </c>
      <c r="AM33" s="5">
        <v>46.317223519231121</v>
      </c>
      <c r="AN33" t="e">
        <f t="shared" si="0"/>
        <v>#N/A</v>
      </c>
      <c r="AO33" t="e">
        <f t="shared" si="1"/>
        <v>#N/A</v>
      </c>
      <c r="AP33" t="e">
        <f t="shared" si="2"/>
        <v>#N/A</v>
      </c>
      <c r="AQ33" t="e">
        <f t="shared" si="3"/>
        <v>#N/A</v>
      </c>
      <c r="AR33" t="e">
        <f t="shared" si="4"/>
        <v>#N/A</v>
      </c>
      <c r="AS33" t="e">
        <f t="shared" si="5"/>
        <v>#N/A</v>
      </c>
      <c r="AT33" t="e">
        <f t="shared" si="6"/>
        <v>#N/A</v>
      </c>
      <c r="AU33" t="e">
        <f t="shared" si="7"/>
        <v>#N/A</v>
      </c>
      <c r="AV33" t="e">
        <f t="shared" si="8"/>
        <v>#N/A</v>
      </c>
      <c r="AW33" t="e">
        <f t="shared" si="9"/>
        <v>#N/A</v>
      </c>
      <c r="AX33" t="e">
        <f t="shared" si="10"/>
        <v>#N/A</v>
      </c>
      <c r="AY33" t="e">
        <f t="shared" si="11"/>
        <v>#N/A</v>
      </c>
      <c r="AZ33" t="e">
        <f t="shared" si="12"/>
        <v>#N/A</v>
      </c>
      <c r="BA33" t="str">
        <f t="shared" si="13"/>
        <v/>
      </c>
    </row>
    <row r="34" spans="10:53" x14ac:dyDescent="0.5">
      <c r="J34" t="s">
        <v>121</v>
      </c>
      <c r="K34" t="s">
        <v>122</v>
      </c>
      <c r="L34" s="24">
        <v>218.28352838018964</v>
      </c>
      <c r="M34" s="5">
        <v>5.3857948066559125</v>
      </c>
      <c r="N34" s="5">
        <v>94.588077951802688</v>
      </c>
      <c r="O34" s="5">
        <v>21.148843299869043</v>
      </c>
      <c r="P34" s="5">
        <v>49.787876731298596</v>
      </c>
      <c r="Q34" s="5">
        <v>85.18348728858787</v>
      </c>
      <c r="R34" s="5">
        <v>26.872245372747116</v>
      </c>
      <c r="S34" s="5">
        <v>98.67116748644024</v>
      </c>
      <c r="T34" s="5">
        <v>44.961781918902368</v>
      </c>
      <c r="U34" s="5">
        <v>55</v>
      </c>
      <c r="V34" s="5">
        <v>36.147757255936682</v>
      </c>
      <c r="W34" s="5">
        <v>98.685651697699882</v>
      </c>
      <c r="X34" s="5">
        <v>73.425585716691856</v>
      </c>
      <c r="Y34" s="5">
        <v>35.28550512445095</v>
      </c>
      <c r="Z34" s="5">
        <v>53.338439778455488</v>
      </c>
      <c r="AA34" s="5">
        <v>94.82572939258084</v>
      </c>
      <c r="AB34" s="5">
        <v>26.874873474374432</v>
      </c>
      <c r="AC34" s="5">
        <v>69.78379958087379</v>
      </c>
      <c r="AD34" s="5">
        <v>94.434922591833086</v>
      </c>
      <c r="AE34" s="5">
        <v>39.248753492000105</v>
      </c>
      <c r="AF34" s="5">
        <v>97.572024051240589</v>
      </c>
      <c r="AG34" s="5">
        <v>50.413485008655336</v>
      </c>
      <c r="AH34" s="5">
        <v>53.748195172951284</v>
      </c>
      <c r="AI34" s="5">
        <v>49.361970681410313</v>
      </c>
      <c r="AJ34" s="5">
        <v>91.69630580049548</v>
      </c>
      <c r="AK34" s="5">
        <v>67.715888356505829</v>
      </c>
      <c r="AL34" s="5">
        <v>67.715888356505829</v>
      </c>
      <c r="AM34" s="5">
        <v>62.142714235429885</v>
      </c>
      <c r="AN34" t="e">
        <f t="shared" si="0"/>
        <v>#N/A</v>
      </c>
      <c r="AO34" t="e">
        <f t="shared" si="1"/>
        <v>#N/A</v>
      </c>
      <c r="AP34" t="e">
        <f t="shared" si="2"/>
        <v>#N/A</v>
      </c>
      <c r="AQ34" t="e">
        <f t="shared" si="3"/>
        <v>#N/A</v>
      </c>
      <c r="AR34" t="e">
        <f t="shared" si="4"/>
        <v>#N/A</v>
      </c>
      <c r="AS34" t="e">
        <f t="shared" si="5"/>
        <v>#N/A</v>
      </c>
      <c r="AT34" t="e">
        <f t="shared" si="6"/>
        <v>#N/A</v>
      </c>
      <c r="AU34" t="e">
        <f t="shared" si="7"/>
        <v>#N/A</v>
      </c>
      <c r="AV34" t="e">
        <f t="shared" si="8"/>
        <v>#N/A</v>
      </c>
      <c r="AW34" t="e">
        <f t="shared" si="9"/>
        <v>#N/A</v>
      </c>
      <c r="AX34" t="e">
        <f t="shared" si="10"/>
        <v>#N/A</v>
      </c>
      <c r="AY34" t="e">
        <f t="shared" si="11"/>
        <v>#N/A</v>
      </c>
      <c r="AZ34" t="e">
        <f t="shared" si="12"/>
        <v>#N/A</v>
      </c>
      <c r="BA34" t="str">
        <f t="shared" si="13"/>
        <v/>
      </c>
    </row>
    <row r="35" spans="10:53" x14ac:dyDescent="0.5">
      <c r="J35" t="s">
        <v>124</v>
      </c>
      <c r="K35" t="s">
        <v>125</v>
      </c>
      <c r="L35" s="24">
        <v>3452.9462124975967</v>
      </c>
      <c r="M35" s="5">
        <v>8.1469831202335108</v>
      </c>
      <c r="N35" s="6">
        <v>72.835176654288432</v>
      </c>
      <c r="O35" s="5">
        <v>0</v>
      </c>
      <c r="P35" s="6">
        <v>19.720765128498428</v>
      </c>
      <c r="Q35" s="5">
        <v>56.010910678124596</v>
      </c>
      <c r="R35" s="5">
        <v>30.39647516943046</v>
      </c>
      <c r="S35" s="5">
        <v>79.951600521879556</v>
      </c>
      <c r="T35" s="5">
        <v>37.243075718580521</v>
      </c>
      <c r="U35" s="5">
        <v>0</v>
      </c>
      <c r="V35" s="5">
        <v>57.255936675461747</v>
      </c>
      <c r="W35" s="5">
        <v>29.025191675794087</v>
      </c>
      <c r="X35" s="5">
        <v>17.212422421941138</v>
      </c>
      <c r="Y35" s="5">
        <v>12.152269399707166</v>
      </c>
      <c r="Z35" s="5">
        <v>18.763933547970296</v>
      </c>
      <c r="AA35" s="5">
        <v>56.910980815400293</v>
      </c>
      <c r="AB35" s="5">
        <v>3.575219205571285</v>
      </c>
      <c r="AC35" s="5">
        <v>19.053764918827586</v>
      </c>
      <c r="AD35" s="5">
        <v>63.376287803035879</v>
      </c>
      <c r="AE35" s="5">
        <v>14.867285343918619</v>
      </c>
      <c r="AF35" s="5">
        <v>91.884201915065532</v>
      </c>
      <c r="AG35" s="5">
        <v>44.03371239827603</v>
      </c>
      <c r="AH35" s="5">
        <v>25.981514655834864</v>
      </c>
      <c r="AI35" s="5">
        <v>35.582566624329857</v>
      </c>
      <c r="AJ35" s="5">
        <v>31.130612258721889</v>
      </c>
      <c r="AK35" s="5">
        <v>12.622496144685671</v>
      </c>
      <c r="AL35" s="5">
        <v>12.622496144685671</v>
      </c>
      <c r="AM35" s="5">
        <v>24.764682181144462</v>
      </c>
      <c r="AN35" t="e">
        <f t="shared" si="0"/>
        <v>#N/A</v>
      </c>
      <c r="AO35" t="e">
        <f t="shared" si="1"/>
        <v>#N/A</v>
      </c>
      <c r="AP35" t="e">
        <f t="shared" si="2"/>
        <v>#N/A</v>
      </c>
      <c r="AQ35" t="e">
        <f t="shared" si="3"/>
        <v>#N/A</v>
      </c>
      <c r="AR35" t="e">
        <f t="shared" si="4"/>
        <v>#N/A</v>
      </c>
      <c r="AS35" t="e">
        <f t="shared" si="5"/>
        <v>#N/A</v>
      </c>
      <c r="AT35" t="e">
        <f t="shared" si="6"/>
        <v>#N/A</v>
      </c>
      <c r="AU35" t="e">
        <f t="shared" si="7"/>
        <v>#N/A</v>
      </c>
      <c r="AV35" t="e">
        <f t="shared" si="8"/>
        <v>#N/A</v>
      </c>
      <c r="AW35" t="e">
        <f t="shared" si="9"/>
        <v>#N/A</v>
      </c>
      <c r="AX35" t="e">
        <f t="shared" si="10"/>
        <v>#N/A</v>
      </c>
      <c r="AY35" t="e">
        <f t="shared" si="11"/>
        <v>#N/A</v>
      </c>
      <c r="AZ35" t="e">
        <f t="shared" si="12"/>
        <v>#N/A</v>
      </c>
      <c r="BA35" t="str">
        <f t="shared" si="13"/>
        <v/>
      </c>
    </row>
    <row r="36" spans="10:53" x14ac:dyDescent="0.5">
      <c r="J36" t="s">
        <v>127</v>
      </c>
      <c r="K36" t="s">
        <v>128</v>
      </c>
      <c r="L36" s="24">
        <v>1079.1135407797005</v>
      </c>
      <c r="M36" s="5">
        <v>6.9838951875067883</v>
      </c>
      <c r="N36" s="5">
        <v>79.253971283295328</v>
      </c>
      <c r="O36" s="5">
        <v>4.9148843299869043</v>
      </c>
      <c r="P36" s="5">
        <v>37.413411734163724</v>
      </c>
      <c r="Q36" s="5">
        <v>64.639130006577133</v>
      </c>
      <c r="R36" s="5">
        <v>40.528632158837873</v>
      </c>
      <c r="S36" s="5">
        <v>64.451103522676433</v>
      </c>
      <c r="T36" s="5">
        <v>41.80207123936114</v>
      </c>
      <c r="U36" s="5">
        <v>40</v>
      </c>
      <c r="V36" s="6">
        <v>31.554327176781012</v>
      </c>
      <c r="W36" s="6">
        <v>27.606297918948524</v>
      </c>
      <c r="X36" s="5">
        <v>28.063900106520421</v>
      </c>
      <c r="Y36" s="5">
        <v>35.871156661786245</v>
      </c>
      <c r="Z36" s="5">
        <v>35.557253778742478</v>
      </c>
      <c r="AA36" s="5">
        <v>80.029466853787483</v>
      </c>
      <c r="AB36" s="5">
        <v>9.3463361593669081</v>
      </c>
      <c r="AC36" s="5">
        <v>38.348604835497312</v>
      </c>
      <c r="AD36" s="5">
        <v>81.926684797572634</v>
      </c>
      <c r="AE36" s="5">
        <v>23.368186415170673</v>
      </c>
      <c r="AF36" s="5">
        <v>95.075223073429271</v>
      </c>
      <c r="AG36" s="5">
        <v>46.711482670114144</v>
      </c>
      <c r="AH36" s="5">
        <v>36.822605945817216</v>
      </c>
      <c r="AI36" s="5">
        <v>41.247715662999198</v>
      </c>
      <c r="AJ36" s="5">
        <v>63.630954494818354</v>
      </c>
      <c r="AK36" s="5">
        <v>31.238870867754621</v>
      </c>
      <c r="AL36" s="5">
        <v>31.238870867754621</v>
      </c>
      <c r="AM36" s="5">
        <v>39.417686758958574</v>
      </c>
      <c r="AN36" t="e">
        <f t="shared" si="0"/>
        <v>#N/A</v>
      </c>
      <c r="AO36" t="e">
        <f t="shared" si="1"/>
        <v>#N/A</v>
      </c>
      <c r="AP36" t="e">
        <f t="shared" si="2"/>
        <v>#N/A</v>
      </c>
      <c r="AQ36" t="e">
        <f t="shared" si="3"/>
        <v>#N/A</v>
      </c>
      <c r="AR36" t="e">
        <f t="shared" si="4"/>
        <v>#N/A</v>
      </c>
      <c r="AS36" t="e">
        <f t="shared" si="5"/>
        <v>#N/A</v>
      </c>
      <c r="AT36" t="e">
        <f t="shared" si="6"/>
        <v>#N/A</v>
      </c>
      <c r="AU36" t="e">
        <f t="shared" si="7"/>
        <v>#N/A</v>
      </c>
      <c r="AV36" t="e">
        <f t="shared" si="8"/>
        <v>#N/A</v>
      </c>
      <c r="AW36" t="e">
        <f t="shared" si="9"/>
        <v>#N/A</v>
      </c>
      <c r="AX36" t="e">
        <f t="shared" si="10"/>
        <v>#N/A</v>
      </c>
      <c r="AY36" t="e">
        <f t="shared" si="11"/>
        <v>#N/A</v>
      </c>
      <c r="AZ36" t="e">
        <f t="shared" si="12"/>
        <v>#N/A</v>
      </c>
      <c r="BA36" t="str">
        <f t="shared" si="13"/>
        <v/>
      </c>
    </row>
    <row r="37" spans="10:53" x14ac:dyDescent="0.5">
      <c r="J37" t="s">
        <v>130</v>
      </c>
      <c r="K37" t="s">
        <v>131</v>
      </c>
      <c r="L37" s="24">
        <v>1495.4433620290665</v>
      </c>
      <c r="M37" s="5">
        <v>7.3101780050887495</v>
      </c>
      <c r="N37" s="5">
        <v>89.423624449057741</v>
      </c>
      <c r="O37" s="5">
        <v>18.351811436054135</v>
      </c>
      <c r="P37" s="5">
        <v>38.656270034809928</v>
      </c>
      <c r="Q37" s="5">
        <v>87.735668006508604</v>
      </c>
      <c r="R37" s="5">
        <v>22.907487376629387</v>
      </c>
      <c r="S37" s="5">
        <v>96.89580363830845</v>
      </c>
      <c r="T37" s="5">
        <v>41.331339936190851</v>
      </c>
      <c r="U37" s="5">
        <v>70</v>
      </c>
      <c r="V37" s="5">
        <v>55.4089709762533</v>
      </c>
      <c r="W37" s="5">
        <v>49.28806133625411</v>
      </c>
      <c r="X37" s="5">
        <v>49.880775003676611</v>
      </c>
      <c r="Y37" s="5">
        <v>35.724743777452431</v>
      </c>
      <c r="Z37" s="5">
        <v>48.744659587986206</v>
      </c>
      <c r="AA37" s="5">
        <v>74.597736304001714</v>
      </c>
      <c r="AB37" s="5">
        <v>7.2732089466456031</v>
      </c>
      <c r="AC37" s="5">
        <v>32.188866157861234</v>
      </c>
      <c r="AD37" s="5">
        <v>77.583346719352463</v>
      </c>
      <c r="AE37" s="5">
        <v>20.705570660302659</v>
      </c>
      <c r="AF37" s="5">
        <v>94.325084774217274</v>
      </c>
      <c r="AG37" s="5">
        <v>45.958034456386763</v>
      </c>
      <c r="AH37" s="5">
        <v>33.59148072264199</v>
      </c>
      <c r="AI37" s="5">
        <v>39.629785648528546</v>
      </c>
      <c r="AJ37" s="5">
        <v>54.528156695425011</v>
      </c>
      <c r="AK37" s="5">
        <v>24.865973841603672</v>
      </c>
      <c r="AL37" s="5">
        <v>24.865973841603672</v>
      </c>
      <c r="AM37" s="5">
        <v>34.978029427446209</v>
      </c>
      <c r="AN37" t="e">
        <f t="shared" si="0"/>
        <v>#N/A</v>
      </c>
      <c r="AO37" t="e">
        <f t="shared" si="1"/>
        <v>#N/A</v>
      </c>
      <c r="AP37" t="e">
        <f t="shared" si="2"/>
        <v>#N/A</v>
      </c>
      <c r="AQ37" t="e">
        <f t="shared" si="3"/>
        <v>#N/A</v>
      </c>
      <c r="AR37" t="e">
        <f t="shared" si="4"/>
        <v>#N/A</v>
      </c>
      <c r="AS37" t="e">
        <f t="shared" si="5"/>
        <v>#N/A</v>
      </c>
      <c r="AT37" t="e">
        <f t="shared" si="6"/>
        <v>#N/A</v>
      </c>
      <c r="AU37" t="e">
        <f t="shared" si="7"/>
        <v>#N/A</v>
      </c>
      <c r="AV37" t="e">
        <f t="shared" si="8"/>
        <v>#N/A</v>
      </c>
      <c r="AW37" t="e">
        <f t="shared" si="9"/>
        <v>#N/A</v>
      </c>
      <c r="AX37" t="e">
        <f t="shared" si="10"/>
        <v>#N/A</v>
      </c>
      <c r="AY37" t="e">
        <f t="shared" si="11"/>
        <v>#N/A</v>
      </c>
      <c r="AZ37" t="e">
        <f t="shared" si="12"/>
        <v>#N/A</v>
      </c>
      <c r="BA37" t="str">
        <f t="shared" si="13"/>
        <v/>
      </c>
    </row>
    <row r="38" spans="10:53" x14ac:dyDescent="0.5">
      <c r="J38" t="s">
        <v>133</v>
      </c>
      <c r="K38" t="s">
        <v>134</v>
      </c>
      <c r="L38" s="24">
        <v>50262.110538400724</v>
      </c>
      <c r="M38" s="5">
        <v>10.825006802623422</v>
      </c>
      <c r="N38" s="5">
        <v>0.91303009556666836</v>
      </c>
      <c r="O38" s="6">
        <v>0</v>
      </c>
      <c r="P38" s="5">
        <v>0</v>
      </c>
      <c r="Q38" s="5">
        <v>20.443193540463771</v>
      </c>
      <c r="R38" s="5">
        <v>4.84581492013755</v>
      </c>
      <c r="S38" s="5">
        <v>89.78771881698674</v>
      </c>
      <c r="T38" s="5">
        <v>39.442446323906253</v>
      </c>
      <c r="U38" s="5">
        <v>0</v>
      </c>
      <c r="V38" s="5">
        <v>22.427440633245382</v>
      </c>
      <c r="W38" s="5">
        <v>0.76670317634173057</v>
      </c>
      <c r="X38" s="5">
        <v>16.091267486618019</v>
      </c>
      <c r="Y38" s="5">
        <v>0.29282576866765453</v>
      </c>
      <c r="Z38" s="5">
        <v>4.5228124662112705</v>
      </c>
      <c r="AA38" s="5">
        <v>8.6442951578335148</v>
      </c>
      <c r="AB38" s="5">
        <v>-0.36881634529637941</v>
      </c>
      <c r="AC38" s="5">
        <v>1.7543105177455329</v>
      </c>
      <c r="AD38" s="5">
        <v>15.339076821698633</v>
      </c>
      <c r="AE38" s="5">
        <v>4.217836605396621</v>
      </c>
      <c r="AF38" s="5">
        <v>76.794632422701312</v>
      </c>
      <c r="AG38" s="5">
        <v>38.008408282956765</v>
      </c>
      <c r="AH38" s="5">
        <v>9.5234017020755033</v>
      </c>
      <c r="AI38" s="5">
        <v>24.048527197968799</v>
      </c>
      <c r="AJ38" s="5">
        <v>1.1216302891695955</v>
      </c>
      <c r="AK38" s="5">
        <v>0.23263220555305408</v>
      </c>
      <c r="AL38" s="5">
        <v>0.23263220555305408</v>
      </c>
      <c r="AM38" s="5">
        <v>5.9368933813411076</v>
      </c>
      <c r="AN38" t="e">
        <f t="shared" si="0"/>
        <v>#N/A</v>
      </c>
      <c r="AO38" t="e">
        <f t="shared" si="1"/>
        <v>#N/A</v>
      </c>
      <c r="AP38" t="e">
        <f t="shared" si="2"/>
        <v>#N/A</v>
      </c>
      <c r="AQ38" t="e">
        <f t="shared" si="3"/>
        <v>#N/A</v>
      </c>
      <c r="AR38" t="e">
        <f t="shared" si="4"/>
        <v>#N/A</v>
      </c>
      <c r="AS38" t="e">
        <f t="shared" si="5"/>
        <v>#N/A</v>
      </c>
      <c r="AT38" t="e">
        <f t="shared" si="6"/>
        <v>#N/A</v>
      </c>
      <c r="AU38" t="e">
        <f t="shared" si="7"/>
        <v>#N/A</v>
      </c>
      <c r="AV38" t="e">
        <f t="shared" si="8"/>
        <v>#N/A</v>
      </c>
      <c r="AW38" t="e">
        <f t="shared" si="9"/>
        <v>#N/A</v>
      </c>
      <c r="AX38" t="e">
        <f t="shared" si="10"/>
        <v>#N/A</v>
      </c>
      <c r="AY38" t="e">
        <f t="shared" si="11"/>
        <v>#N/A</v>
      </c>
      <c r="AZ38" t="e">
        <f t="shared" si="12"/>
        <v>#N/A</v>
      </c>
      <c r="BA38" t="str">
        <f t="shared" si="13"/>
        <v/>
      </c>
    </row>
    <row r="39" spans="10:53" x14ac:dyDescent="0.5">
      <c r="J39" t="s">
        <v>136</v>
      </c>
      <c r="K39" t="s">
        <v>137</v>
      </c>
      <c r="L39" s="24">
        <v>9949.3279999999995</v>
      </c>
      <c r="M39" s="5">
        <v>8.9375</v>
      </c>
      <c r="N39" s="6">
        <v>53.854876743839064</v>
      </c>
      <c r="O39" s="5">
        <v>0.91313836752509303</v>
      </c>
      <c r="P39" s="6">
        <v>1.0745851153950241</v>
      </c>
      <c r="Q39" s="6">
        <v>52.670721123122711</v>
      </c>
      <c r="R39" s="6">
        <v>11.241638388692071</v>
      </c>
      <c r="S39" s="6">
        <v>88.315487459695362</v>
      </c>
      <c r="T39" s="6">
        <v>47.029190753632633</v>
      </c>
      <c r="U39" s="6">
        <v>15.625</v>
      </c>
      <c r="V39" s="6">
        <v>56.116094986807397</v>
      </c>
      <c r="W39" s="6">
        <v>19.233296823658268</v>
      </c>
      <c r="X39" s="5">
        <v>0</v>
      </c>
      <c r="Y39" s="5">
        <v>3.8067349926793526</v>
      </c>
      <c r="Z39" s="5">
        <v>12.999469366217751</v>
      </c>
      <c r="AA39" s="5">
        <v>38.197539645646643</v>
      </c>
      <c r="AB39" s="5">
        <v>1.5719741072158313</v>
      </c>
      <c r="AC39" s="5">
        <v>10.636541073175092</v>
      </c>
      <c r="AD39" s="5">
        <v>47.277815970368884</v>
      </c>
      <c r="AE39" s="5">
        <v>10.590470659216141</v>
      </c>
      <c r="AF39" s="5">
        <v>88.734242600051289</v>
      </c>
      <c r="AG39" s="5">
        <v>42.230376677110335</v>
      </c>
      <c r="AH39" s="5">
        <v>19.85302962431156</v>
      </c>
      <c r="AI39" s="5">
        <v>31.92812731241407</v>
      </c>
      <c r="AJ39" s="5">
        <v>14.982358823197121</v>
      </c>
      <c r="AK39" s="5">
        <v>5.9384868638220372</v>
      </c>
      <c r="AL39" s="5">
        <v>5.9384868638220372</v>
      </c>
      <c r="AM39" s="5">
        <v>17.053230244220696</v>
      </c>
      <c r="AN39" t="e">
        <f t="shared" si="0"/>
        <v>#N/A</v>
      </c>
      <c r="AO39" t="e">
        <f t="shared" si="1"/>
        <v>#N/A</v>
      </c>
      <c r="AP39" t="e">
        <f t="shared" si="2"/>
        <v>#N/A</v>
      </c>
      <c r="AQ39" t="e">
        <f t="shared" si="3"/>
        <v>#N/A</v>
      </c>
      <c r="AR39" t="e">
        <f t="shared" si="4"/>
        <v>#N/A</v>
      </c>
      <c r="AS39" t="e">
        <f t="shared" si="5"/>
        <v>#N/A</v>
      </c>
      <c r="AT39" t="e">
        <f t="shared" si="6"/>
        <v>#N/A</v>
      </c>
      <c r="AU39" t="e">
        <f t="shared" si="7"/>
        <v>#N/A</v>
      </c>
      <c r="AV39" t="e">
        <f t="shared" si="8"/>
        <v>#N/A</v>
      </c>
      <c r="AW39" t="e">
        <f t="shared" si="9"/>
        <v>#N/A</v>
      </c>
      <c r="AX39" t="e">
        <f t="shared" si="10"/>
        <v>#N/A</v>
      </c>
      <c r="AY39" t="e">
        <f t="shared" si="11"/>
        <v>#N/A</v>
      </c>
      <c r="AZ39" t="e">
        <f t="shared" si="12"/>
        <v>#N/A</v>
      </c>
      <c r="BA39" t="str">
        <f t="shared" si="13"/>
        <v/>
      </c>
    </row>
    <row r="40" spans="10:53" x14ac:dyDescent="0.5">
      <c r="J40" t="s">
        <v>139</v>
      </c>
      <c r="K40" t="s">
        <v>140</v>
      </c>
      <c r="L40" s="24">
        <v>325.72029178320741</v>
      </c>
      <c r="M40" s="5">
        <v>5.78603901240845</v>
      </c>
      <c r="N40" s="5">
        <v>98.462407547786057</v>
      </c>
      <c r="O40" s="5">
        <v>78.210388476647751</v>
      </c>
      <c r="P40" s="5">
        <v>83.070825846532841</v>
      </c>
      <c r="Q40" s="5">
        <v>98.322363064675415</v>
      </c>
      <c r="R40" s="5">
        <v>32.599118267206521</v>
      </c>
      <c r="S40" s="5">
        <v>94.2424024003505</v>
      </c>
      <c r="T40" s="5">
        <v>64.242002969517927</v>
      </c>
      <c r="U40" s="5">
        <v>20</v>
      </c>
      <c r="V40" s="5">
        <v>81.002638522427446</v>
      </c>
      <c r="W40" s="5">
        <v>91.018619934282583</v>
      </c>
      <c r="X40" s="5">
        <v>70.852884717068164</v>
      </c>
      <c r="Y40" s="5">
        <v>46.120058565153734</v>
      </c>
      <c r="Z40" s="5">
        <v>65.417519747103441</v>
      </c>
      <c r="AA40" s="5">
        <v>92.606907496138234</v>
      </c>
      <c r="AB40" s="5">
        <v>21.205880756005229</v>
      </c>
      <c r="AC40" s="5">
        <v>62.473916249288315</v>
      </c>
      <c r="AD40" s="5">
        <v>92.42089902904911</v>
      </c>
      <c r="AE40" s="5">
        <v>34.891712318531951</v>
      </c>
      <c r="AF40" s="5">
        <v>97.096868263198502</v>
      </c>
      <c r="AG40" s="5">
        <v>49.485681701616819</v>
      </c>
      <c r="AH40" s="5">
        <v>49.447376752445464</v>
      </c>
      <c r="AI40" s="5">
        <v>47.312425956174089</v>
      </c>
      <c r="AJ40" s="5">
        <v>87.446194579742993</v>
      </c>
      <c r="AK40" s="5">
        <v>58.89599815391761</v>
      </c>
      <c r="AL40" s="5">
        <v>58.89599815391761</v>
      </c>
      <c r="AM40" s="5">
        <v>56.575749519445566</v>
      </c>
      <c r="AN40" t="e">
        <f t="shared" si="0"/>
        <v>#N/A</v>
      </c>
      <c r="AO40" t="e">
        <f t="shared" si="1"/>
        <v>#N/A</v>
      </c>
      <c r="AP40" t="e">
        <f t="shared" si="2"/>
        <v>#N/A</v>
      </c>
      <c r="AQ40" t="e">
        <f t="shared" si="3"/>
        <v>#N/A</v>
      </c>
      <c r="AR40" t="e">
        <f t="shared" si="4"/>
        <v>#N/A</v>
      </c>
      <c r="AS40" t="e">
        <f t="shared" si="5"/>
        <v>#N/A</v>
      </c>
      <c r="AT40" t="e">
        <f t="shared" si="6"/>
        <v>#N/A</v>
      </c>
      <c r="AU40" t="e">
        <f t="shared" si="7"/>
        <v>#N/A</v>
      </c>
      <c r="AV40" t="e">
        <f t="shared" si="8"/>
        <v>#N/A</v>
      </c>
      <c r="AW40" t="e">
        <f t="shared" si="9"/>
        <v>#N/A</v>
      </c>
      <c r="AX40" t="e">
        <f t="shared" si="10"/>
        <v>#N/A</v>
      </c>
      <c r="AY40" t="e">
        <f t="shared" si="11"/>
        <v>#N/A</v>
      </c>
      <c r="AZ40" t="e">
        <f t="shared" si="12"/>
        <v>#N/A</v>
      </c>
      <c r="BA40" t="str">
        <f t="shared" si="13"/>
        <v/>
      </c>
    </row>
    <row r="41" spans="10:53" x14ac:dyDescent="0.5">
      <c r="J41" t="s">
        <v>142</v>
      </c>
      <c r="K41" t="s">
        <v>143</v>
      </c>
      <c r="L41" s="24">
        <v>859.64857152628906</v>
      </c>
      <c r="M41" s="5">
        <v>6.7565236679722629</v>
      </c>
      <c r="N41" s="5">
        <v>89.163353647068419</v>
      </c>
      <c r="O41" s="5">
        <v>78.542121344391091</v>
      </c>
      <c r="P41" s="5">
        <v>94.492119833613472</v>
      </c>
      <c r="Q41" s="5">
        <v>99.03402735437497</v>
      </c>
      <c r="R41" s="5">
        <v>57.268720542177576</v>
      </c>
      <c r="S41" s="6">
        <v>92.760357780974985</v>
      </c>
      <c r="T41" s="5">
        <v>42.674211331691872</v>
      </c>
      <c r="U41" s="5">
        <v>60</v>
      </c>
      <c r="V41" s="5">
        <v>46.965699208443269</v>
      </c>
      <c r="W41" s="5">
        <v>72.83680175246441</v>
      </c>
      <c r="X41" s="5">
        <v>66.958409950991793</v>
      </c>
      <c r="Y41" s="5">
        <v>72.035139092240115</v>
      </c>
      <c r="Z41" s="5">
        <v>70.391127410087464</v>
      </c>
      <c r="AA41" s="5">
        <v>83.266323023216202</v>
      </c>
      <c r="AB41" s="5">
        <v>11.051868750225845</v>
      </c>
      <c r="AC41" s="5">
        <v>42.871539198391318</v>
      </c>
      <c r="AD41" s="5">
        <v>84.544748461899104</v>
      </c>
      <c r="AE41" s="5">
        <v>25.350828019710214</v>
      </c>
      <c r="AF41" s="5">
        <v>95.541305325350493</v>
      </c>
      <c r="AG41" s="5">
        <v>47.237283761595634</v>
      </c>
      <c r="AH41" s="5">
        <v>39.143634925871105</v>
      </c>
      <c r="AI41" s="5">
        <v>42.38577754244001</v>
      </c>
      <c r="AJ41" s="5">
        <v>69.46881344964936</v>
      </c>
      <c r="AK41" s="5">
        <v>36.134766001683943</v>
      </c>
      <c r="AL41" s="5">
        <v>36.134766001683943</v>
      </c>
      <c r="AM41" s="5">
        <v>42.615366280981668</v>
      </c>
      <c r="AN41" t="e">
        <f t="shared" si="0"/>
        <v>#N/A</v>
      </c>
      <c r="AO41" t="e">
        <f t="shared" si="1"/>
        <v>#N/A</v>
      </c>
      <c r="AP41" t="e">
        <f t="shared" si="2"/>
        <v>#N/A</v>
      </c>
      <c r="AQ41" t="e">
        <f t="shared" si="3"/>
        <v>#N/A</v>
      </c>
      <c r="AR41" t="e">
        <f t="shared" si="4"/>
        <v>#N/A</v>
      </c>
      <c r="AS41" t="e">
        <f t="shared" si="5"/>
        <v>#N/A</v>
      </c>
      <c r="AT41" t="e">
        <f t="shared" si="6"/>
        <v>#N/A</v>
      </c>
      <c r="AU41" t="e">
        <f t="shared" si="7"/>
        <v>#N/A</v>
      </c>
      <c r="AV41" t="e">
        <f t="shared" si="8"/>
        <v>#N/A</v>
      </c>
      <c r="AW41" t="e">
        <f t="shared" si="9"/>
        <v>#N/A</v>
      </c>
      <c r="AX41" t="e">
        <f t="shared" si="10"/>
        <v>#N/A</v>
      </c>
      <c r="AY41" t="e">
        <f t="shared" si="11"/>
        <v>#N/A</v>
      </c>
      <c r="AZ41" t="e">
        <f t="shared" si="12"/>
        <v>#N/A</v>
      </c>
      <c r="BA41" t="str">
        <f t="shared" si="13"/>
        <v/>
      </c>
    </row>
    <row r="42" spans="10:53" x14ac:dyDescent="0.5">
      <c r="J42" t="s">
        <v>145</v>
      </c>
      <c r="K42" t="s">
        <v>146</v>
      </c>
      <c r="L42" s="24">
        <v>57024.76</v>
      </c>
      <c r="M42" s="5">
        <v>10.81296</v>
      </c>
      <c r="N42" s="6">
        <v>6.2349932031350761</v>
      </c>
      <c r="O42" s="6">
        <v>6.4600611086859772E-2</v>
      </c>
      <c r="P42" s="6">
        <v>3.2771924876998924</v>
      </c>
      <c r="Q42" s="6">
        <v>13.835231606366916</v>
      </c>
      <c r="R42" s="6">
        <v>6.4610878885718428</v>
      </c>
      <c r="S42" s="6">
        <v>75.323824130327381</v>
      </c>
      <c r="T42" s="6">
        <v>38.49257528239923</v>
      </c>
      <c r="U42" s="6">
        <v>4.473684999999989</v>
      </c>
      <c r="V42" s="6">
        <v>16.411609498680736</v>
      </c>
      <c r="W42" s="6">
        <v>0.70646221248630892</v>
      </c>
      <c r="X42" s="5">
        <v>0</v>
      </c>
      <c r="Y42" s="6">
        <v>0.13367496339678553</v>
      </c>
      <c r="Z42" s="5">
        <v>4.9643525162787414</v>
      </c>
      <c r="AA42" s="5">
        <v>8.7445888539643732</v>
      </c>
      <c r="AB42" s="5">
        <v>-0.36308856485373087</v>
      </c>
      <c r="AC42" s="5">
        <v>1.780693268871508</v>
      </c>
      <c r="AD42" s="5">
        <v>15.475637900190453</v>
      </c>
      <c r="AE42" s="5">
        <v>4.2452844554066465</v>
      </c>
      <c r="AF42" s="5">
        <v>76.893205305012444</v>
      </c>
      <c r="AG42" s="5">
        <v>38.03489392504801</v>
      </c>
      <c r="AH42" s="5">
        <v>9.5719419097385909</v>
      </c>
      <c r="AI42" s="5">
        <v>24.094605302810578</v>
      </c>
      <c r="AJ42" s="5">
        <v>1.1505932578260922</v>
      </c>
      <c r="AK42" s="5">
        <v>0.24659536079482303</v>
      </c>
      <c r="AL42" s="5">
        <v>0.24659536079482303</v>
      </c>
      <c r="AM42" s="5">
        <v>5.9816505481683047</v>
      </c>
      <c r="AN42" t="e">
        <f t="shared" si="0"/>
        <v>#N/A</v>
      </c>
      <c r="AO42" t="e">
        <f t="shared" si="1"/>
        <v>#N/A</v>
      </c>
      <c r="AP42" t="e">
        <f t="shared" si="2"/>
        <v>#N/A</v>
      </c>
      <c r="AQ42" t="e">
        <f t="shared" si="3"/>
        <v>#N/A</v>
      </c>
      <c r="AR42" t="e">
        <f t="shared" si="4"/>
        <v>#N/A</v>
      </c>
      <c r="AS42" t="e">
        <f t="shared" si="5"/>
        <v>#N/A</v>
      </c>
      <c r="AT42" t="e">
        <f t="shared" si="6"/>
        <v>#N/A</v>
      </c>
      <c r="AU42" t="e">
        <f t="shared" si="7"/>
        <v>#N/A</v>
      </c>
      <c r="AV42" t="e">
        <f t="shared" si="8"/>
        <v>#N/A</v>
      </c>
      <c r="AW42" t="e">
        <f t="shared" si="9"/>
        <v>#N/A</v>
      </c>
      <c r="AX42" t="e">
        <f t="shared" si="10"/>
        <v>#N/A</v>
      </c>
      <c r="AY42" t="e">
        <f t="shared" si="11"/>
        <v>#N/A</v>
      </c>
      <c r="AZ42" t="e">
        <f t="shared" si="12"/>
        <v>#N/A</v>
      </c>
      <c r="BA42" t="str">
        <f t="shared" si="13"/>
        <v/>
      </c>
    </row>
    <row r="43" spans="10:53" x14ac:dyDescent="0.5">
      <c r="J43" t="s">
        <v>148</v>
      </c>
      <c r="K43" t="s">
        <v>149</v>
      </c>
      <c r="L43" s="24">
        <v>15019.632965496863</v>
      </c>
      <c r="M43" s="5">
        <v>9.6171134886345229</v>
      </c>
      <c r="N43" s="5">
        <v>37.411058911569526</v>
      </c>
      <c r="O43" s="5">
        <v>0</v>
      </c>
      <c r="P43" s="5">
        <v>4.2150659354585684</v>
      </c>
      <c r="Q43" s="5">
        <v>33.158885027920029</v>
      </c>
      <c r="R43" s="5">
        <v>1.3215859111807404</v>
      </c>
      <c r="S43" s="5">
        <v>96.159454425974289</v>
      </c>
      <c r="T43" s="5">
        <v>42.82666338825485</v>
      </c>
      <c r="U43" s="5">
        <v>0</v>
      </c>
      <c r="V43" s="5">
        <v>58.575197889182064</v>
      </c>
      <c r="W43" s="5">
        <v>3.3953997809419496</v>
      </c>
      <c r="X43" s="5">
        <v>65.337901144848331</v>
      </c>
      <c r="Y43" s="5">
        <v>1.4641288433382158</v>
      </c>
      <c r="Z43" s="5">
        <v>9.9263829669461021</v>
      </c>
      <c r="AA43" s="5">
        <v>24.205960317225031</v>
      </c>
      <c r="AB43" s="5">
        <v>0.55595657143390254</v>
      </c>
      <c r="AC43" s="5">
        <v>6.0383071891833966</v>
      </c>
      <c r="AD43" s="5">
        <v>33.671810433343111</v>
      </c>
      <c r="AE43" s="5">
        <v>7.7520113327374069</v>
      </c>
      <c r="AF43" s="5">
        <v>85.218224812670755</v>
      </c>
      <c r="AG43" s="5">
        <v>40.694849081493139</v>
      </c>
      <c r="AH43" s="5">
        <v>15.460490271149521</v>
      </c>
      <c r="AI43" s="5">
        <v>28.943672953917002</v>
      </c>
      <c r="AJ43" s="5">
        <v>7.0024822962746036</v>
      </c>
      <c r="AK43" s="5">
        <v>2.7691913647414133</v>
      </c>
      <c r="AL43" s="5">
        <v>2.7691913647414133</v>
      </c>
      <c r="AM43" s="5">
        <v>11.975595608699225</v>
      </c>
      <c r="AN43" t="e">
        <f t="shared" si="0"/>
        <v>#N/A</v>
      </c>
      <c r="AO43" t="e">
        <f t="shared" si="1"/>
        <v>#N/A</v>
      </c>
      <c r="AP43" t="e">
        <f t="shared" si="2"/>
        <v>#N/A</v>
      </c>
      <c r="AQ43" t="e">
        <f t="shared" si="3"/>
        <v>#N/A</v>
      </c>
      <c r="AR43" t="e">
        <f t="shared" si="4"/>
        <v>#N/A</v>
      </c>
      <c r="AS43" t="e">
        <f t="shared" si="5"/>
        <v>#N/A</v>
      </c>
      <c r="AT43" t="e">
        <f t="shared" si="6"/>
        <v>#N/A</v>
      </c>
      <c r="AU43" t="e">
        <f t="shared" si="7"/>
        <v>#N/A</v>
      </c>
      <c r="AV43" t="e">
        <f t="shared" si="8"/>
        <v>#N/A</v>
      </c>
      <c r="AW43" t="e">
        <f t="shared" si="9"/>
        <v>#N/A</v>
      </c>
      <c r="AX43" t="e">
        <f t="shared" si="10"/>
        <v>#N/A</v>
      </c>
      <c r="AY43" t="e">
        <f t="shared" si="11"/>
        <v>#N/A</v>
      </c>
      <c r="AZ43" t="e">
        <f t="shared" si="12"/>
        <v>#N/A</v>
      </c>
      <c r="BA43" t="str">
        <f t="shared" si="13"/>
        <v/>
      </c>
    </row>
    <row r="44" spans="10:53" x14ac:dyDescent="0.5">
      <c r="J44" t="s">
        <v>151</v>
      </c>
      <c r="K44" t="s">
        <v>152</v>
      </c>
      <c r="L44" s="24">
        <v>6893.7763613389852</v>
      </c>
      <c r="M44" s="5">
        <v>8.8383743069421321</v>
      </c>
      <c r="N44" s="5">
        <v>21.457469856021405</v>
      </c>
      <c r="O44" s="5">
        <v>0.16935835879529293</v>
      </c>
      <c r="P44" s="5">
        <v>8.0043369083286109</v>
      </c>
      <c r="Q44" s="5">
        <v>37.412065446238365</v>
      </c>
      <c r="R44" s="5">
        <v>10.132158039709447</v>
      </c>
      <c r="S44" s="5">
        <v>89.485408698615075</v>
      </c>
      <c r="T44" s="5">
        <v>40.338533083935118</v>
      </c>
      <c r="U44" s="5">
        <v>85</v>
      </c>
      <c r="V44" s="5">
        <v>44.063324538258584</v>
      </c>
      <c r="W44" s="5">
        <v>13.253012048192772</v>
      </c>
      <c r="X44" s="5">
        <v>20.830679037345785</v>
      </c>
      <c r="Y44" s="5">
        <v>6.5885797950219711</v>
      </c>
      <c r="Z44" s="5">
        <v>18.721188100886636</v>
      </c>
      <c r="AA44" s="5">
        <v>40.478486268578486</v>
      </c>
      <c r="AB44" s="5">
        <v>1.7662716236124076</v>
      </c>
      <c r="AC44" s="5">
        <v>11.493041346634387</v>
      </c>
      <c r="AD44" s="5">
        <v>49.341086875282279</v>
      </c>
      <c r="AE44" s="5">
        <v>11.065875919264942</v>
      </c>
      <c r="AF44" s="5">
        <v>89.181181140571482</v>
      </c>
      <c r="AG44" s="5">
        <v>42.455567136446426</v>
      </c>
      <c r="AH44" s="5">
        <v>20.561392419235169</v>
      </c>
      <c r="AI44" s="5">
        <v>32.376115496755183</v>
      </c>
      <c r="AJ44" s="5">
        <v>16.576107087718956</v>
      </c>
      <c r="AK44" s="5">
        <v>6.5699466670001527</v>
      </c>
      <c r="AL44" s="5">
        <v>6.5699466670001527</v>
      </c>
      <c r="AM44" s="5">
        <v>17.91132959110243</v>
      </c>
      <c r="AN44" t="e">
        <f t="shared" si="0"/>
        <v>#N/A</v>
      </c>
      <c r="AO44" t="e">
        <f t="shared" si="1"/>
        <v>#N/A</v>
      </c>
      <c r="AP44" t="e">
        <f t="shared" si="2"/>
        <v>#N/A</v>
      </c>
      <c r="AQ44" t="e">
        <f t="shared" si="3"/>
        <v>#N/A</v>
      </c>
      <c r="AR44" t="e">
        <f t="shared" si="4"/>
        <v>#N/A</v>
      </c>
      <c r="AS44" t="e">
        <f t="shared" si="5"/>
        <v>#N/A</v>
      </c>
      <c r="AT44" t="e">
        <f t="shared" si="6"/>
        <v>#N/A</v>
      </c>
      <c r="AU44" t="e">
        <f t="shared" si="7"/>
        <v>#N/A</v>
      </c>
      <c r="AV44" t="e">
        <f t="shared" si="8"/>
        <v>#N/A</v>
      </c>
      <c r="AW44" t="e">
        <f t="shared" si="9"/>
        <v>#N/A</v>
      </c>
      <c r="AX44" t="e">
        <f t="shared" si="10"/>
        <v>#N/A</v>
      </c>
      <c r="AY44" t="e">
        <f t="shared" si="11"/>
        <v>#N/A</v>
      </c>
      <c r="AZ44" t="e">
        <f t="shared" si="12"/>
        <v>#N/A</v>
      </c>
      <c r="BA44" t="str">
        <f t="shared" si="13"/>
        <v/>
      </c>
    </row>
    <row r="45" spans="10:53" x14ac:dyDescent="0.5">
      <c r="J45" t="s">
        <v>154</v>
      </c>
      <c r="K45" t="s">
        <v>155</v>
      </c>
      <c r="L45" s="24">
        <v>7525.8553257109634</v>
      </c>
      <c r="M45" s="5">
        <v>8.9260997477040593</v>
      </c>
      <c r="N45" s="5">
        <v>62.113274076660538</v>
      </c>
      <c r="O45" s="5">
        <v>0</v>
      </c>
      <c r="P45" s="5">
        <v>6.1324006762115602</v>
      </c>
      <c r="Q45" s="5">
        <v>47.915209616009648</v>
      </c>
      <c r="R45" s="5">
        <v>3.9647574709667008</v>
      </c>
      <c r="S45" s="5">
        <v>97.093693647515437</v>
      </c>
      <c r="T45" s="5">
        <v>47.086184583672356</v>
      </c>
      <c r="U45" s="5">
        <v>15</v>
      </c>
      <c r="V45" s="5">
        <v>67.546174142480226</v>
      </c>
      <c r="W45" s="5">
        <v>14.348302300109527</v>
      </c>
      <c r="X45" s="5">
        <v>38.530401663996642</v>
      </c>
      <c r="Y45" s="5">
        <v>12.591508052708633</v>
      </c>
      <c r="Z45" s="5">
        <v>19.217472093672644</v>
      </c>
      <c r="AA45" s="5">
        <v>38.457608915050486</v>
      </c>
      <c r="AB45" s="5">
        <v>1.5936253622758896</v>
      </c>
      <c r="AC45" s="5">
        <v>10.732383292253775</v>
      </c>
      <c r="AD45" s="5">
        <v>47.514861237801</v>
      </c>
      <c r="AE45" s="5">
        <v>10.644305005586697</v>
      </c>
      <c r="AF45" s="5">
        <v>88.78645425440132</v>
      </c>
      <c r="AG45" s="5">
        <v>42.256260551952657</v>
      </c>
      <c r="AH45" s="5">
        <v>19.933612919272999</v>
      </c>
      <c r="AI45" s="5">
        <v>31.979491627855126</v>
      </c>
      <c r="AJ45" s="5">
        <v>15.15950222559896</v>
      </c>
      <c r="AK45" s="5">
        <v>6.0085492997976875</v>
      </c>
      <c r="AL45" s="5">
        <v>6.0085492997976875</v>
      </c>
      <c r="AM45" s="5">
        <v>17.150346797938248</v>
      </c>
      <c r="AN45" t="e">
        <f t="shared" si="0"/>
        <v>#N/A</v>
      </c>
      <c r="AO45" t="e">
        <f t="shared" si="1"/>
        <v>#N/A</v>
      </c>
      <c r="AP45" t="e">
        <f t="shared" si="2"/>
        <v>#N/A</v>
      </c>
      <c r="AQ45" t="e">
        <f t="shared" si="3"/>
        <v>#N/A</v>
      </c>
      <c r="AR45" t="e">
        <f t="shared" si="4"/>
        <v>#N/A</v>
      </c>
      <c r="AS45" t="e">
        <f t="shared" si="5"/>
        <v>#N/A</v>
      </c>
      <c r="AT45" t="e">
        <f t="shared" si="6"/>
        <v>#N/A</v>
      </c>
      <c r="AU45" t="e">
        <f t="shared" si="7"/>
        <v>#N/A</v>
      </c>
      <c r="AV45" t="e">
        <f t="shared" si="8"/>
        <v>#N/A</v>
      </c>
      <c r="AW45" t="e">
        <f t="shared" si="9"/>
        <v>#N/A</v>
      </c>
      <c r="AX45" t="e">
        <f t="shared" si="10"/>
        <v>#N/A</v>
      </c>
      <c r="AY45" t="e">
        <f t="shared" si="11"/>
        <v>#N/A</v>
      </c>
      <c r="AZ45" t="e">
        <f t="shared" si="12"/>
        <v>#N/A</v>
      </c>
      <c r="BA45" t="str">
        <f t="shared" si="13"/>
        <v/>
      </c>
    </row>
    <row r="46" spans="10:53" x14ac:dyDescent="0.5">
      <c r="J46" t="s">
        <v>157</v>
      </c>
      <c r="K46" t="s">
        <v>158</v>
      </c>
      <c r="L46" s="24">
        <v>768.43896024823152</v>
      </c>
      <c r="M46" s="5">
        <v>6.6443611326910732</v>
      </c>
      <c r="N46" s="5">
        <v>79.733152220724136</v>
      </c>
      <c r="O46" s="5">
        <v>9.9711916193801784</v>
      </c>
      <c r="P46" s="5">
        <v>62.994230414013749</v>
      </c>
      <c r="Q46" s="5">
        <v>85.715978242236417</v>
      </c>
      <c r="R46" s="5">
        <v>48.898678451111749</v>
      </c>
      <c r="S46" s="5">
        <v>93.308938021786048</v>
      </c>
      <c r="T46" s="5">
        <v>0</v>
      </c>
      <c r="U46" s="5">
        <v>5</v>
      </c>
      <c r="V46" s="5">
        <v>51.451187335092349</v>
      </c>
      <c r="W46" s="5">
        <v>40.416210295728369</v>
      </c>
      <c r="X46" s="5">
        <v>43.686314897034109</v>
      </c>
      <c r="Y46" s="5">
        <v>14.494875549048331</v>
      </c>
      <c r="Z46" s="5">
        <v>26.75250951137016</v>
      </c>
      <c r="AA46" s="5">
        <v>84.701489996425295</v>
      </c>
      <c r="AB46" s="5">
        <v>11.97956263983891</v>
      </c>
      <c r="AC46" s="5">
        <v>45.148212696686414</v>
      </c>
      <c r="AD46" s="5">
        <v>85.717492324108008</v>
      </c>
      <c r="AE46" s="5">
        <v>26.366463304729315</v>
      </c>
      <c r="AF46" s="5">
        <v>95.755440323876201</v>
      </c>
      <c r="AG46" s="5">
        <v>47.496850177944864</v>
      </c>
      <c r="AH46" s="5">
        <v>40.306367028589861</v>
      </c>
      <c r="AI46" s="5">
        <v>42.949988928968757</v>
      </c>
      <c r="AJ46" s="5">
        <v>72.144241592818048</v>
      </c>
      <c r="AK46" s="5">
        <v>38.661149349758112</v>
      </c>
      <c r="AL46" s="5">
        <v>38.661149349758112</v>
      </c>
      <c r="AM46" s="5">
        <v>44.215499416879439</v>
      </c>
      <c r="AN46" t="e">
        <f t="shared" si="0"/>
        <v>#N/A</v>
      </c>
      <c r="AO46" t="e">
        <f t="shared" si="1"/>
        <v>#N/A</v>
      </c>
      <c r="AP46" t="e">
        <f t="shared" si="2"/>
        <v>#N/A</v>
      </c>
      <c r="AQ46" t="e">
        <f t="shared" si="3"/>
        <v>#N/A</v>
      </c>
      <c r="AR46" t="e">
        <f t="shared" si="4"/>
        <v>#N/A</v>
      </c>
      <c r="AS46" t="e">
        <f t="shared" si="5"/>
        <v>#N/A</v>
      </c>
      <c r="AT46" t="e">
        <f t="shared" si="6"/>
        <v>#N/A</v>
      </c>
      <c r="AU46" t="e">
        <f t="shared" si="7"/>
        <v>#N/A</v>
      </c>
      <c r="AV46" t="e">
        <f t="shared" si="8"/>
        <v>#N/A</v>
      </c>
      <c r="AW46" t="e">
        <f t="shared" si="9"/>
        <v>#N/A</v>
      </c>
      <c r="AX46" t="e">
        <f t="shared" si="10"/>
        <v>#N/A</v>
      </c>
      <c r="AY46" t="e">
        <f t="shared" si="11"/>
        <v>#N/A</v>
      </c>
      <c r="AZ46" t="e">
        <f t="shared" si="12"/>
        <v>#N/A</v>
      </c>
      <c r="BA46" t="str">
        <f t="shared" si="13"/>
        <v/>
      </c>
    </row>
    <row r="47" spans="10:53" x14ac:dyDescent="0.5">
      <c r="J47" t="s">
        <v>160</v>
      </c>
      <c r="K47" t="s">
        <v>161</v>
      </c>
      <c r="L47" s="24">
        <v>388.27214074204591</v>
      </c>
      <c r="M47" s="5">
        <v>5.9617064874267607</v>
      </c>
      <c r="N47" s="5">
        <v>84.027747732802638</v>
      </c>
      <c r="O47" s="5">
        <v>21.587079877782628</v>
      </c>
      <c r="P47" s="5">
        <v>36.788847297383079</v>
      </c>
      <c r="Q47" s="5">
        <v>91.794196339800692</v>
      </c>
      <c r="R47" s="5">
        <v>35.682819864455517</v>
      </c>
      <c r="S47" s="6">
        <v>92.760357780974985</v>
      </c>
      <c r="T47" s="5">
        <v>39.764026107054853</v>
      </c>
      <c r="U47" s="6">
        <v>35.333335000000005</v>
      </c>
      <c r="V47" s="5">
        <v>43.799472295514519</v>
      </c>
      <c r="W47" s="5">
        <v>100</v>
      </c>
      <c r="X47" s="5">
        <v>90.053693321719578</v>
      </c>
      <c r="Y47" s="5">
        <v>69.692532942898978</v>
      </c>
      <c r="Z47" s="5">
        <v>55.230193186459971</v>
      </c>
      <c r="AA47" s="5">
        <v>91.378706463774677</v>
      </c>
      <c r="AB47" s="5">
        <v>18.994746419485494</v>
      </c>
      <c r="AC47" s="5">
        <v>59.045997806724046</v>
      </c>
      <c r="AD47" s="5">
        <v>91.340249215324661</v>
      </c>
      <c r="AE47" s="5">
        <v>33.047393810074595</v>
      </c>
      <c r="AF47" s="5">
        <v>96.860874699524615</v>
      </c>
      <c r="AG47" s="5">
        <v>49.078434313009033</v>
      </c>
      <c r="AH47" s="5">
        <v>47.55629044244516</v>
      </c>
      <c r="AI47" s="5">
        <v>46.414755976101823</v>
      </c>
      <c r="AJ47" s="5">
        <v>85.051924291698825</v>
      </c>
      <c r="AK47" s="5">
        <v>54.788217859106929</v>
      </c>
      <c r="AL47" s="5">
        <v>54.788217859106929</v>
      </c>
      <c r="AM47" s="5">
        <v>54.066830519675293</v>
      </c>
      <c r="AN47" t="e">
        <f t="shared" si="0"/>
        <v>#N/A</v>
      </c>
      <c r="AO47" t="e">
        <f t="shared" si="1"/>
        <v>#N/A</v>
      </c>
      <c r="AP47" t="e">
        <f t="shared" si="2"/>
        <v>#N/A</v>
      </c>
      <c r="AQ47" t="e">
        <f t="shared" si="3"/>
        <v>#N/A</v>
      </c>
      <c r="AR47" t="e">
        <f t="shared" si="4"/>
        <v>#N/A</v>
      </c>
      <c r="AS47" t="e">
        <f t="shared" si="5"/>
        <v>#N/A</v>
      </c>
      <c r="AT47" t="e">
        <f t="shared" si="6"/>
        <v>#N/A</v>
      </c>
      <c r="AU47" t="e">
        <f t="shared" si="7"/>
        <v>#N/A</v>
      </c>
      <c r="AV47" t="e">
        <f t="shared" si="8"/>
        <v>#N/A</v>
      </c>
      <c r="AW47" t="e">
        <f t="shared" si="9"/>
        <v>#N/A</v>
      </c>
      <c r="AX47" t="e">
        <f t="shared" si="10"/>
        <v>#N/A</v>
      </c>
      <c r="AY47" t="e">
        <f t="shared" si="11"/>
        <v>#N/A</v>
      </c>
      <c r="AZ47" t="e">
        <f t="shared" si="12"/>
        <v>#N/A</v>
      </c>
      <c r="BA47" t="str">
        <f t="shared" si="13"/>
        <v/>
      </c>
    </row>
    <row r="48" spans="10:53" x14ac:dyDescent="0.5">
      <c r="J48" t="s">
        <v>163</v>
      </c>
      <c r="K48" t="s">
        <v>164</v>
      </c>
      <c r="L48" s="24">
        <v>2798.0660968083121</v>
      </c>
      <c r="M48" s="5">
        <v>7.9366837778228625</v>
      </c>
      <c r="N48" s="5">
        <v>84.442555914463824</v>
      </c>
      <c r="O48" s="5">
        <v>17.803579223046711</v>
      </c>
      <c r="P48" s="5">
        <v>29.785704543343059</v>
      </c>
      <c r="Q48" s="5">
        <v>78.3878138034339</v>
      </c>
      <c r="R48" s="5">
        <v>36.12334596328575</v>
      </c>
      <c r="S48" s="5">
        <v>89.002147911409367</v>
      </c>
      <c r="T48" s="5">
        <v>43.746394004703319</v>
      </c>
      <c r="U48" s="5">
        <v>70</v>
      </c>
      <c r="V48" s="5">
        <v>61.741424802110814</v>
      </c>
      <c r="W48" s="5">
        <v>67.14129244249726</v>
      </c>
      <c r="X48" s="5">
        <v>80.845610408045417</v>
      </c>
      <c r="Y48" s="5">
        <v>34.407027818448029</v>
      </c>
      <c r="Z48" s="5">
        <v>52.220870454651276</v>
      </c>
      <c r="AA48" s="5">
        <v>61.759579780317104</v>
      </c>
      <c r="AB48" s="5">
        <v>4.3206268785201596</v>
      </c>
      <c r="AC48" s="5">
        <v>21.945935655238319</v>
      </c>
      <c r="AD48" s="5">
        <v>67.322022803054963</v>
      </c>
      <c r="AE48" s="5">
        <v>16.202344374812071</v>
      </c>
      <c r="AF48" s="5">
        <v>92.575386535988557</v>
      </c>
      <c r="AG48" s="5">
        <v>44.516033882536547</v>
      </c>
      <c r="AH48" s="5">
        <v>27.791896506939171</v>
      </c>
      <c r="AI48" s="5">
        <v>36.584061684713603</v>
      </c>
      <c r="AJ48" s="5">
        <v>36.644126187448606</v>
      </c>
      <c r="AK48" s="5">
        <v>15.143645064861751</v>
      </c>
      <c r="AL48" s="5">
        <v>15.143645064861751</v>
      </c>
      <c r="AM48" s="5">
        <v>27.146312895055438</v>
      </c>
      <c r="AN48" t="e">
        <f t="shared" si="0"/>
        <v>#N/A</v>
      </c>
      <c r="AO48" t="e">
        <f t="shared" si="1"/>
        <v>#N/A</v>
      </c>
      <c r="AP48" t="e">
        <f t="shared" si="2"/>
        <v>#N/A</v>
      </c>
      <c r="AQ48" t="e">
        <f t="shared" si="3"/>
        <v>#N/A</v>
      </c>
      <c r="AR48" t="e">
        <f t="shared" si="4"/>
        <v>#N/A</v>
      </c>
      <c r="AS48" t="e">
        <f t="shared" si="5"/>
        <v>#N/A</v>
      </c>
      <c r="AT48" t="e">
        <f t="shared" si="6"/>
        <v>#N/A</v>
      </c>
      <c r="AU48" t="e">
        <f t="shared" si="7"/>
        <v>#N/A</v>
      </c>
      <c r="AV48" t="e">
        <f t="shared" si="8"/>
        <v>#N/A</v>
      </c>
      <c r="AW48" t="e">
        <f t="shared" si="9"/>
        <v>#N/A</v>
      </c>
      <c r="AX48" t="e">
        <f t="shared" si="10"/>
        <v>#N/A</v>
      </c>
      <c r="AY48" t="e">
        <f t="shared" si="11"/>
        <v>#N/A</v>
      </c>
      <c r="AZ48" t="e">
        <f t="shared" si="12"/>
        <v>#N/A</v>
      </c>
      <c r="BA48" t="str">
        <f t="shared" si="13"/>
        <v/>
      </c>
    </row>
    <row r="49" spans="10:53" x14ac:dyDescent="0.5">
      <c r="J49" t="s">
        <v>166</v>
      </c>
      <c r="K49" t="s">
        <v>167</v>
      </c>
      <c r="L49" s="24">
        <v>9714.0998969118245</v>
      </c>
      <c r="M49" s="5">
        <v>9.1813337066609062</v>
      </c>
      <c r="N49" s="5">
        <v>36.093280786619189</v>
      </c>
      <c r="O49" s="5">
        <v>0</v>
      </c>
      <c r="P49" s="5">
        <v>2.7449844751157144</v>
      </c>
      <c r="Q49" s="5">
        <v>34.570253249750074</v>
      </c>
      <c r="R49" s="5">
        <v>4.4052861955521214</v>
      </c>
      <c r="S49" s="5">
        <v>87.155097733721902</v>
      </c>
      <c r="T49" s="5">
        <v>36.993258952242911</v>
      </c>
      <c r="U49" s="5">
        <v>0</v>
      </c>
      <c r="V49" s="5">
        <v>59.894459102902388</v>
      </c>
      <c r="W49" s="5">
        <v>4.6002190580503841</v>
      </c>
      <c r="X49" s="5">
        <v>20.606901478574876</v>
      </c>
      <c r="Y49" s="5">
        <v>3.2210834553440719</v>
      </c>
      <c r="Z49" s="5">
        <v>9.890145362078993</v>
      </c>
      <c r="AA49" s="5">
        <v>32.805604338886162</v>
      </c>
      <c r="AB49" s="5">
        <v>1.1489082935668895</v>
      </c>
      <c r="AC49" s="5">
        <v>8.744559421684329</v>
      </c>
      <c r="AD49" s="5">
        <v>42.248007879030091</v>
      </c>
      <c r="AE49" s="5">
        <v>9.4899883847423911</v>
      </c>
      <c r="AF49" s="5">
        <v>87.565721144659051</v>
      </c>
      <c r="AG49" s="5">
        <v>41.677716096366666</v>
      </c>
      <c r="AH49" s="5">
        <v>18.184383045115204</v>
      </c>
      <c r="AI49" s="5">
        <v>30.839559658483235</v>
      </c>
      <c r="AJ49" s="5">
        <v>11.560701175485102</v>
      </c>
      <c r="AK49" s="5">
        <v>4.5874214256119812</v>
      </c>
      <c r="AL49" s="5">
        <v>4.5874214256119812</v>
      </c>
      <c r="AM49" s="5">
        <v>15.072595202583326</v>
      </c>
      <c r="AN49" t="e">
        <f t="shared" si="0"/>
        <v>#N/A</v>
      </c>
      <c r="AO49" t="e">
        <f t="shared" si="1"/>
        <v>#N/A</v>
      </c>
      <c r="AP49" t="e">
        <f t="shared" si="2"/>
        <v>#N/A</v>
      </c>
      <c r="AQ49" t="e">
        <f t="shared" si="3"/>
        <v>#N/A</v>
      </c>
      <c r="AR49" t="e">
        <f t="shared" si="4"/>
        <v>#N/A</v>
      </c>
      <c r="AS49" t="e">
        <f t="shared" si="5"/>
        <v>#N/A</v>
      </c>
      <c r="AT49" t="e">
        <f t="shared" si="6"/>
        <v>#N/A</v>
      </c>
      <c r="AU49" t="e">
        <f t="shared" si="7"/>
        <v>#N/A</v>
      </c>
      <c r="AV49" t="e">
        <f t="shared" si="8"/>
        <v>#N/A</v>
      </c>
      <c r="AW49" t="e">
        <f t="shared" si="9"/>
        <v>#N/A</v>
      </c>
      <c r="AX49" t="e">
        <f t="shared" si="10"/>
        <v>#N/A</v>
      </c>
      <c r="AY49" t="e">
        <f t="shared" si="11"/>
        <v>#N/A</v>
      </c>
      <c r="AZ49" t="e">
        <f t="shared" si="12"/>
        <v>#N/A</v>
      </c>
      <c r="BA49" t="str">
        <f t="shared" si="13"/>
        <v/>
      </c>
    </row>
    <row r="50" spans="10:53" x14ac:dyDescent="0.5">
      <c r="J50" t="s">
        <v>169</v>
      </c>
      <c r="K50" t="s">
        <v>170</v>
      </c>
      <c r="L50" s="24">
        <v>1552.7704197962787</v>
      </c>
      <c r="M50" s="5">
        <v>7.3477959820831167</v>
      </c>
      <c r="N50" s="5">
        <v>66.875554663899322</v>
      </c>
      <c r="O50" s="5">
        <v>35.685726756874729</v>
      </c>
      <c r="P50" s="5">
        <v>69.42188612244243</v>
      </c>
      <c r="Q50" s="5">
        <v>91.145916690672465</v>
      </c>
      <c r="R50" s="5">
        <v>33.4801746660753</v>
      </c>
      <c r="S50" s="5">
        <v>97.337062692273093</v>
      </c>
      <c r="T50" s="5">
        <v>38.286210629771219</v>
      </c>
      <c r="U50" s="5">
        <v>30</v>
      </c>
      <c r="V50" s="5">
        <v>42.744063324538267</v>
      </c>
      <c r="W50" s="5">
        <v>62.431544359255206</v>
      </c>
      <c r="X50" s="5">
        <v>47.338379679343532</v>
      </c>
      <c r="Y50" s="5">
        <v>26.500732064421655</v>
      </c>
      <c r="Z50" s="5">
        <v>49.033624130448644</v>
      </c>
      <c r="AA50" s="5">
        <v>73.912245968242829</v>
      </c>
      <c r="AB50" s="5">
        <v>7.060134478976126</v>
      </c>
      <c r="AC50" s="5">
        <v>31.51045484017795</v>
      </c>
      <c r="AD50" s="5">
        <v>77.037431423065854</v>
      </c>
      <c r="AE50" s="5">
        <v>20.412583043342796</v>
      </c>
      <c r="AF50" s="5">
        <v>94.231986368453065</v>
      </c>
      <c r="AG50" s="5">
        <v>45.871262866891563</v>
      </c>
      <c r="AH50" s="5">
        <v>33.227449438774897</v>
      </c>
      <c r="AI50" s="5">
        <v>39.444528419532055</v>
      </c>
      <c r="AJ50" s="5">
        <v>53.444627051241895</v>
      </c>
      <c r="AK50" s="5">
        <v>24.186718962333426</v>
      </c>
      <c r="AL50" s="5">
        <v>24.186718962333426</v>
      </c>
      <c r="AM50" s="5">
        <v>34.480010538020565</v>
      </c>
      <c r="AN50" t="e">
        <f t="shared" si="0"/>
        <v>#N/A</v>
      </c>
      <c r="AO50" t="e">
        <f t="shared" si="1"/>
        <v>#N/A</v>
      </c>
      <c r="AP50" t="e">
        <f t="shared" si="2"/>
        <v>#N/A</v>
      </c>
      <c r="AQ50" t="e">
        <f t="shared" si="3"/>
        <v>#N/A</v>
      </c>
      <c r="AR50" t="e">
        <f t="shared" si="4"/>
        <v>#N/A</v>
      </c>
      <c r="AS50" t="e">
        <f t="shared" si="5"/>
        <v>#N/A</v>
      </c>
      <c r="AT50" t="e">
        <f t="shared" si="6"/>
        <v>#N/A</v>
      </c>
      <c r="AU50" t="e">
        <f t="shared" si="7"/>
        <v>#N/A</v>
      </c>
      <c r="AV50" t="e">
        <f t="shared" si="8"/>
        <v>#N/A</v>
      </c>
      <c r="AW50" t="e">
        <f t="shared" si="9"/>
        <v>#N/A</v>
      </c>
      <c r="AX50" t="e">
        <f t="shared" si="10"/>
        <v>#N/A</v>
      </c>
      <c r="AY50" t="e">
        <f t="shared" si="11"/>
        <v>#N/A</v>
      </c>
      <c r="AZ50" t="e">
        <f t="shared" si="12"/>
        <v>#N/A</v>
      </c>
      <c r="BA50" t="str">
        <f t="shared" si="13"/>
        <v/>
      </c>
    </row>
    <row r="51" spans="10:53" x14ac:dyDescent="0.5">
      <c r="J51" t="s">
        <v>172</v>
      </c>
      <c r="K51" t="s">
        <v>173</v>
      </c>
      <c r="L51" s="24">
        <v>14452.143027793265</v>
      </c>
      <c r="M51" s="5">
        <v>9.5785979889659476</v>
      </c>
      <c r="N51" s="5">
        <v>14.229729014626713</v>
      </c>
      <c r="O51" s="5">
        <v>0</v>
      </c>
      <c r="P51" s="5">
        <v>1.4650628056629813</v>
      </c>
      <c r="Q51" s="5">
        <v>19.437734849135925</v>
      </c>
      <c r="R51" s="5">
        <v>5.2863436447229795</v>
      </c>
      <c r="S51" s="5">
        <v>75.773464612473219</v>
      </c>
      <c r="T51" s="5">
        <v>34.792404604913983</v>
      </c>
      <c r="U51" s="5">
        <v>5</v>
      </c>
      <c r="V51" s="5">
        <v>17.678100263852251</v>
      </c>
      <c r="W51" s="5">
        <v>2.0810514786418399</v>
      </c>
      <c r="X51" s="5">
        <v>12.89564276683239</v>
      </c>
      <c r="Y51" s="5">
        <v>0.58565153733529485</v>
      </c>
      <c r="Z51" s="5">
        <v>7.2597809513515283</v>
      </c>
      <c r="AA51" s="5">
        <v>24.904368095627959</v>
      </c>
      <c r="AB51" s="5">
        <v>0.60111620756950024</v>
      </c>
      <c r="AC51" s="5">
        <v>6.2462880835329351</v>
      </c>
      <c r="AD51" s="5">
        <v>34.398801003268382</v>
      </c>
      <c r="AE51" s="5">
        <v>7.8944606147168646</v>
      </c>
      <c r="AF51" s="5">
        <v>85.439663514499969</v>
      </c>
      <c r="AG51" s="5">
        <v>40.781452935193222</v>
      </c>
      <c r="AH51" s="5">
        <v>15.688101705935825</v>
      </c>
      <c r="AI51" s="5">
        <v>29.10859168282715</v>
      </c>
      <c r="AJ51" s="5">
        <v>7.3349464923196521</v>
      </c>
      <c r="AK51" s="5">
        <v>2.9037462806257932</v>
      </c>
      <c r="AL51" s="5">
        <v>2.9037462806257932</v>
      </c>
      <c r="AM51" s="5">
        <v>12.227385798478373</v>
      </c>
      <c r="AN51" t="e">
        <f t="shared" si="0"/>
        <v>#N/A</v>
      </c>
      <c r="AO51" t="e">
        <f t="shared" si="1"/>
        <v>#N/A</v>
      </c>
      <c r="AP51" t="e">
        <f t="shared" si="2"/>
        <v>#N/A</v>
      </c>
      <c r="AQ51" t="e">
        <f t="shared" si="3"/>
        <v>#N/A</v>
      </c>
      <c r="AR51" t="e">
        <f t="shared" si="4"/>
        <v>#N/A</v>
      </c>
      <c r="AS51" t="e">
        <f t="shared" si="5"/>
        <v>#N/A</v>
      </c>
      <c r="AT51" t="e">
        <f t="shared" si="6"/>
        <v>#N/A</v>
      </c>
      <c r="AU51" t="e">
        <f t="shared" si="7"/>
        <v>#N/A</v>
      </c>
      <c r="AV51" t="e">
        <f t="shared" si="8"/>
        <v>#N/A</v>
      </c>
      <c r="AW51" t="e">
        <f t="shared" si="9"/>
        <v>#N/A</v>
      </c>
      <c r="AX51" t="e">
        <f t="shared" si="10"/>
        <v>#N/A</v>
      </c>
      <c r="AY51" t="e">
        <f t="shared" si="11"/>
        <v>#N/A</v>
      </c>
      <c r="AZ51" t="e">
        <f t="shared" si="12"/>
        <v>#N/A</v>
      </c>
      <c r="BA51" t="str">
        <f t="shared" si="13"/>
        <v/>
      </c>
    </row>
    <row r="52" spans="10:53" x14ac:dyDescent="0.5">
      <c r="J52" t="s">
        <v>175</v>
      </c>
      <c r="K52" t="s">
        <v>176</v>
      </c>
      <c r="L52" s="24">
        <v>6444.9801131693421</v>
      </c>
      <c r="M52" s="5">
        <v>8.7710568297470139</v>
      </c>
      <c r="N52" s="6">
        <v>53.854876743839064</v>
      </c>
      <c r="O52" s="5">
        <v>0</v>
      </c>
      <c r="P52" s="6">
        <v>0.21976655897972819</v>
      </c>
      <c r="Q52" s="5">
        <v>23.230232689565899</v>
      </c>
      <c r="R52" s="5">
        <v>10.572687289445913</v>
      </c>
      <c r="S52" s="6">
        <v>88.315487459695362</v>
      </c>
      <c r="T52" s="6">
        <v>47.029190753632633</v>
      </c>
      <c r="U52" s="5">
        <v>85</v>
      </c>
      <c r="V52" s="6">
        <v>56.116094986807397</v>
      </c>
      <c r="W52" s="6">
        <v>19.233296823658268</v>
      </c>
      <c r="X52" s="5">
        <v>14.95954620087036</v>
      </c>
      <c r="Y52" s="5">
        <v>7.4670571010248921</v>
      </c>
      <c r="Z52" s="5">
        <v>16.898475328572264</v>
      </c>
      <c r="AA52" s="5">
        <v>42.050121204127379</v>
      </c>
      <c r="AB52" s="5">
        <v>1.9062789853157449</v>
      </c>
      <c r="AC52" s="5">
        <v>12.105132715478485</v>
      </c>
      <c r="AD52" s="5">
        <v>50.743003640208272</v>
      </c>
      <c r="AE52" s="5">
        <v>11.398263274234241</v>
      </c>
      <c r="AF52" s="5">
        <v>89.475740731649736</v>
      </c>
      <c r="AG52" s="5">
        <v>42.608660397902376</v>
      </c>
      <c r="AH52" s="5">
        <v>21.052355566586783</v>
      </c>
      <c r="AI52" s="5">
        <v>32.682101629866587</v>
      </c>
      <c r="AJ52" s="5">
        <v>17.728324491880588</v>
      </c>
      <c r="AK52" s="5">
        <v>7.0284624805982023</v>
      </c>
      <c r="AL52" s="5">
        <v>7.0284624805982023</v>
      </c>
      <c r="AM52" s="5">
        <v>18.511764941817624</v>
      </c>
      <c r="AN52" t="e">
        <f t="shared" si="0"/>
        <v>#N/A</v>
      </c>
      <c r="AO52" t="e">
        <f t="shared" si="1"/>
        <v>#N/A</v>
      </c>
      <c r="AP52" t="e">
        <f t="shared" si="2"/>
        <v>#N/A</v>
      </c>
      <c r="AQ52" t="e">
        <f t="shared" si="3"/>
        <v>#N/A</v>
      </c>
      <c r="AR52" t="e">
        <f t="shared" si="4"/>
        <v>#N/A</v>
      </c>
      <c r="AS52" t="e">
        <f t="shared" si="5"/>
        <v>#N/A</v>
      </c>
      <c r="AT52" t="e">
        <f t="shared" si="6"/>
        <v>#N/A</v>
      </c>
      <c r="AU52" t="e">
        <f t="shared" si="7"/>
        <v>#N/A</v>
      </c>
      <c r="AV52" t="e">
        <f t="shared" si="8"/>
        <v>#N/A</v>
      </c>
      <c r="AW52" t="e">
        <f t="shared" si="9"/>
        <v>#N/A</v>
      </c>
      <c r="AX52" t="e">
        <f t="shared" si="10"/>
        <v>#N/A</v>
      </c>
      <c r="AY52" t="e">
        <f t="shared" si="11"/>
        <v>#N/A</v>
      </c>
      <c r="AZ52" t="e">
        <f t="shared" si="12"/>
        <v>#N/A</v>
      </c>
      <c r="BA52" t="str">
        <f t="shared" si="13"/>
        <v/>
      </c>
    </row>
    <row r="53" spans="10:53" x14ac:dyDescent="0.5">
      <c r="J53" t="s">
        <v>178</v>
      </c>
      <c r="K53" t="s">
        <v>179</v>
      </c>
      <c r="L53" s="24">
        <v>9949.3279999999995</v>
      </c>
      <c r="M53" s="5">
        <v>8.9375</v>
      </c>
      <c r="N53" s="6">
        <v>53.854876743839064</v>
      </c>
      <c r="O53" s="6">
        <v>0</v>
      </c>
      <c r="P53" s="6">
        <v>10.198071035597749</v>
      </c>
      <c r="Q53" s="6">
        <v>52.670721123122711</v>
      </c>
      <c r="R53" s="6">
        <v>11.241638388692071</v>
      </c>
      <c r="S53" s="6">
        <v>88.315487459695362</v>
      </c>
      <c r="T53" s="6">
        <v>47.029190753632633</v>
      </c>
      <c r="U53" s="6">
        <v>15.625</v>
      </c>
      <c r="V53" s="6">
        <v>56.116094986807397</v>
      </c>
      <c r="W53" s="6">
        <v>19.233296823658268</v>
      </c>
      <c r="X53" s="6">
        <v>36.697075592141225</v>
      </c>
      <c r="Y53" s="6">
        <v>8.9349341142020364</v>
      </c>
      <c r="Z53" s="5">
        <v>20.942473315271442</v>
      </c>
      <c r="AA53" s="5">
        <v>38.197539645646643</v>
      </c>
      <c r="AB53" s="5">
        <v>1.5719741072158313</v>
      </c>
      <c r="AC53" s="5">
        <v>10.636541073175092</v>
      </c>
      <c r="AD53" s="5">
        <v>47.277815970368884</v>
      </c>
      <c r="AE53" s="5">
        <v>10.590470659216141</v>
      </c>
      <c r="AF53" s="5">
        <v>88.734242600051289</v>
      </c>
      <c r="AG53" s="5">
        <v>42.230376677110335</v>
      </c>
      <c r="AH53" s="5">
        <v>19.85302962431156</v>
      </c>
      <c r="AI53" s="5">
        <v>31.92812731241407</v>
      </c>
      <c r="AJ53" s="5">
        <v>14.982358823197121</v>
      </c>
      <c r="AK53" s="5">
        <v>5.9384868638220372</v>
      </c>
      <c r="AL53" s="5">
        <v>5.9384868638220372</v>
      </c>
      <c r="AM53" s="5">
        <v>17.053230244220696</v>
      </c>
      <c r="AN53" t="e">
        <f t="shared" si="0"/>
        <v>#N/A</v>
      </c>
      <c r="AO53" t="e">
        <f t="shared" si="1"/>
        <v>#N/A</v>
      </c>
      <c r="AP53" t="e">
        <f t="shared" si="2"/>
        <v>#N/A</v>
      </c>
      <c r="AQ53" t="e">
        <f t="shared" si="3"/>
        <v>#N/A</v>
      </c>
      <c r="AR53" t="e">
        <f t="shared" si="4"/>
        <v>#N/A</v>
      </c>
      <c r="AS53" t="e">
        <f t="shared" si="5"/>
        <v>#N/A</v>
      </c>
      <c r="AT53" t="e">
        <f t="shared" si="6"/>
        <v>#N/A</v>
      </c>
      <c r="AU53" t="e">
        <f t="shared" si="7"/>
        <v>#N/A</v>
      </c>
      <c r="AV53" t="e">
        <f t="shared" si="8"/>
        <v>#N/A</v>
      </c>
      <c r="AW53" t="e">
        <f t="shared" si="9"/>
        <v>#N/A</v>
      </c>
      <c r="AX53" t="e">
        <f t="shared" si="10"/>
        <v>#N/A</v>
      </c>
      <c r="AY53" t="e">
        <f t="shared" si="11"/>
        <v>#N/A</v>
      </c>
      <c r="AZ53" t="e">
        <f t="shared" si="12"/>
        <v>#N/A</v>
      </c>
      <c r="BA53" t="str">
        <f t="shared" si="13"/>
        <v/>
      </c>
    </row>
    <row r="54" spans="10:53" x14ac:dyDescent="0.5">
      <c r="J54" t="s">
        <v>181</v>
      </c>
      <c r="K54" t="s">
        <v>182</v>
      </c>
      <c r="L54" s="24">
        <v>28448.822356639299</v>
      </c>
      <c r="M54" s="5">
        <v>10.255862045258002</v>
      </c>
      <c r="N54" s="5">
        <v>10.029401609618262</v>
      </c>
      <c r="O54" s="5">
        <v>0</v>
      </c>
      <c r="P54" s="5">
        <v>2.0687070298283743</v>
      </c>
      <c r="Q54" s="5">
        <v>5.1530127381985551</v>
      </c>
      <c r="R54" s="6">
        <v>6.4610878885718428</v>
      </c>
      <c r="S54" s="5">
        <v>69.515725724659063</v>
      </c>
      <c r="T54" s="5">
        <v>34.141728691256255</v>
      </c>
      <c r="U54" s="5">
        <v>0</v>
      </c>
      <c r="V54" s="5">
        <v>26.649076517150398</v>
      </c>
      <c r="W54" s="5">
        <v>0.21905805038335163</v>
      </c>
      <c r="X54" s="5">
        <v>1.5442588316468429</v>
      </c>
      <c r="Y54" s="5">
        <v>0</v>
      </c>
      <c r="Z54" s="5">
        <v>4.1274062668915397</v>
      </c>
      <c r="AA54" s="5">
        <v>14.499328563186527</v>
      </c>
      <c r="AB54" s="5">
        <v>-3.3443073681823976E-2</v>
      </c>
      <c r="AC54" s="5">
        <v>3.3072945465175083</v>
      </c>
      <c r="AD54" s="5">
        <v>22.820265555769204</v>
      </c>
      <c r="AE54" s="5">
        <v>5.6737341580836809</v>
      </c>
      <c r="AF54" s="5">
        <v>81.128464967643851</v>
      </c>
      <c r="AG54" s="5">
        <v>39.266746407721435</v>
      </c>
      <c r="AH54" s="5">
        <v>12.041621140047562</v>
      </c>
      <c r="AI54" s="5">
        <v>26.286780497440862</v>
      </c>
      <c r="AJ54" s="5">
        <v>3.0043682953812594</v>
      </c>
      <c r="AK54" s="5">
        <v>1.0943897498188435</v>
      </c>
      <c r="AL54" s="5">
        <v>1.0943897498188435</v>
      </c>
      <c r="AM54" s="5">
        <v>8.3654398177079621</v>
      </c>
      <c r="AN54" t="e">
        <f t="shared" si="0"/>
        <v>#N/A</v>
      </c>
      <c r="AO54" t="e">
        <f t="shared" si="1"/>
        <v>#N/A</v>
      </c>
      <c r="AP54" t="e">
        <f t="shared" si="2"/>
        <v>#N/A</v>
      </c>
      <c r="AQ54" t="e">
        <f t="shared" si="3"/>
        <v>#N/A</v>
      </c>
      <c r="AR54" t="e">
        <f t="shared" si="4"/>
        <v>#N/A</v>
      </c>
      <c r="AS54" t="e">
        <f t="shared" si="5"/>
        <v>#N/A</v>
      </c>
      <c r="AT54" t="e">
        <f t="shared" si="6"/>
        <v>#N/A</v>
      </c>
      <c r="AU54" t="e">
        <f t="shared" si="7"/>
        <v>#N/A</v>
      </c>
      <c r="AV54" t="e">
        <f t="shared" si="8"/>
        <v>#N/A</v>
      </c>
      <c r="AW54" t="e">
        <f t="shared" si="9"/>
        <v>#N/A</v>
      </c>
      <c r="AX54" t="e">
        <f t="shared" si="10"/>
        <v>#N/A</v>
      </c>
      <c r="AY54" t="e">
        <f t="shared" si="11"/>
        <v>#N/A</v>
      </c>
      <c r="AZ54" t="e">
        <f t="shared" si="12"/>
        <v>#N/A</v>
      </c>
      <c r="BA54" t="str">
        <f t="shared" si="13"/>
        <v/>
      </c>
    </row>
    <row r="55" spans="10:53" x14ac:dyDescent="0.5">
      <c r="J55" t="s">
        <v>184</v>
      </c>
      <c r="K55" t="s">
        <v>185</v>
      </c>
      <c r="L55" s="24">
        <v>21894.112652473796</v>
      </c>
      <c r="M55" s="5">
        <v>9.9939730510095277</v>
      </c>
      <c r="N55" s="5">
        <v>18.146753163747334</v>
      </c>
      <c r="O55" s="6">
        <v>6.7760803142732584E-2</v>
      </c>
      <c r="P55" s="5">
        <v>1.4941753955018413</v>
      </c>
      <c r="Q55" s="5">
        <v>10.162835044182884</v>
      </c>
      <c r="R55" s="5">
        <v>20.264316079418936</v>
      </c>
      <c r="S55" s="5">
        <v>52.890785683564459</v>
      </c>
      <c r="T55" s="5">
        <v>38.137608871768734</v>
      </c>
      <c r="U55" s="5">
        <v>5</v>
      </c>
      <c r="V55" s="5">
        <v>1.0554089709762495</v>
      </c>
      <c r="W55" s="5">
        <v>0</v>
      </c>
      <c r="X55" s="5">
        <v>3.306145567634629</v>
      </c>
      <c r="Y55" s="5">
        <v>0</v>
      </c>
      <c r="Z55" s="5">
        <v>4.7678517138932754</v>
      </c>
      <c r="AA55" s="5">
        <v>18.051542320244746</v>
      </c>
      <c r="AB55" s="5">
        <v>0.17530036172324226</v>
      </c>
      <c r="AC55" s="5">
        <v>4.2767751110828014</v>
      </c>
      <c r="AD55" s="5">
        <v>26.973502822990611</v>
      </c>
      <c r="AE55" s="5">
        <v>6.463743196417802</v>
      </c>
      <c r="AF55" s="5">
        <v>82.902194004082247</v>
      </c>
      <c r="AG55" s="5">
        <v>39.850355386022464</v>
      </c>
      <c r="AH55" s="5">
        <v>13.363787151506706</v>
      </c>
      <c r="AI55" s="5">
        <v>27.358019061593723</v>
      </c>
      <c r="AJ55" s="5">
        <v>4.3370929205990345</v>
      </c>
      <c r="AK55" s="5">
        <v>1.6680935364832439</v>
      </c>
      <c r="AL55" s="5">
        <v>1.6680935364832439</v>
      </c>
      <c r="AM55" s="5">
        <v>9.7217396068731734</v>
      </c>
      <c r="AN55" t="e">
        <f t="shared" si="0"/>
        <v>#N/A</v>
      </c>
      <c r="AO55" t="e">
        <f t="shared" si="1"/>
        <v>#N/A</v>
      </c>
      <c r="AP55" t="e">
        <f t="shared" si="2"/>
        <v>#N/A</v>
      </c>
      <c r="AQ55" t="e">
        <f t="shared" si="3"/>
        <v>#N/A</v>
      </c>
      <c r="AR55" t="e">
        <f t="shared" si="4"/>
        <v>#N/A</v>
      </c>
      <c r="AS55" t="e">
        <f t="shared" si="5"/>
        <v>#N/A</v>
      </c>
      <c r="AT55" t="e">
        <f t="shared" si="6"/>
        <v>#N/A</v>
      </c>
      <c r="AU55" t="e">
        <f t="shared" si="7"/>
        <v>#N/A</v>
      </c>
      <c r="AV55" t="e">
        <f t="shared" si="8"/>
        <v>#N/A</v>
      </c>
      <c r="AW55" t="e">
        <f t="shared" si="9"/>
        <v>#N/A</v>
      </c>
      <c r="AX55" t="e">
        <f t="shared" si="10"/>
        <v>#N/A</v>
      </c>
      <c r="AY55" t="e">
        <f t="shared" si="11"/>
        <v>#N/A</v>
      </c>
      <c r="AZ55" t="e">
        <f t="shared" si="12"/>
        <v>#N/A</v>
      </c>
      <c r="BA55" t="str">
        <f t="shared" si="13"/>
        <v/>
      </c>
    </row>
    <row r="56" spans="10:53" x14ac:dyDescent="0.5">
      <c r="J56" t="s">
        <v>187</v>
      </c>
      <c r="K56" t="s">
        <v>188</v>
      </c>
      <c r="L56" s="24">
        <v>60670.237214314475</v>
      </c>
      <c r="M56" s="5">
        <v>11.013208530839933</v>
      </c>
      <c r="N56" s="5">
        <v>0</v>
      </c>
      <c r="O56" s="6">
        <v>6.4600611086859772E-2</v>
      </c>
      <c r="P56" s="5">
        <v>3.2771924876998924</v>
      </c>
      <c r="Q56" s="5">
        <v>17.846332859182603</v>
      </c>
      <c r="R56" s="6">
        <v>6.4610878885718428</v>
      </c>
      <c r="S56" s="5">
        <v>78.960919369998706</v>
      </c>
      <c r="T56" s="5">
        <v>37.454626815662181</v>
      </c>
      <c r="U56" s="5">
        <v>0</v>
      </c>
      <c r="V56" s="5">
        <v>7.9155672823219003</v>
      </c>
      <c r="W56" s="5">
        <v>0.43811610076670326</v>
      </c>
      <c r="X56" s="5">
        <v>10.581202861567636</v>
      </c>
      <c r="Y56" s="5">
        <v>0</v>
      </c>
      <c r="Z56" s="5">
        <v>4.0756475608193066</v>
      </c>
      <c r="AA56" s="5">
        <v>7.1934751256753007</v>
      </c>
      <c r="AB56" s="5">
        <v>-0.45192997374533905</v>
      </c>
      <c r="AC56" s="5">
        <v>1.3724399778653242</v>
      </c>
      <c r="AD56" s="5">
        <v>13.322724874445157</v>
      </c>
      <c r="AE56" s="5">
        <v>3.8062995796343282</v>
      </c>
      <c r="AF56" s="5">
        <v>75.21655374442112</v>
      </c>
      <c r="AG56" s="5">
        <v>37.595509233019506</v>
      </c>
      <c r="AH56" s="5">
        <v>8.7903084018953894</v>
      </c>
      <c r="AI56" s="5">
        <v>23.336056749965817</v>
      </c>
      <c r="AJ56" s="5">
        <v>0.715798946487465</v>
      </c>
      <c r="AK56" s="5">
        <v>3.3532807382538055E-2</v>
      </c>
      <c r="AL56" s="5">
        <v>3.3532807382538055E-2</v>
      </c>
      <c r="AM56" s="5">
        <v>5.2713738442023867</v>
      </c>
      <c r="AN56" t="e">
        <f t="shared" si="0"/>
        <v>#N/A</v>
      </c>
      <c r="AO56" t="e">
        <f t="shared" si="1"/>
        <v>#N/A</v>
      </c>
      <c r="AP56" t="e">
        <f t="shared" si="2"/>
        <v>#N/A</v>
      </c>
      <c r="AQ56" t="e">
        <f t="shared" si="3"/>
        <v>#N/A</v>
      </c>
      <c r="AR56" t="e">
        <f t="shared" si="4"/>
        <v>#N/A</v>
      </c>
      <c r="AS56" t="e">
        <f t="shared" si="5"/>
        <v>#N/A</v>
      </c>
      <c r="AT56" t="e">
        <f t="shared" si="6"/>
        <v>#N/A</v>
      </c>
      <c r="AU56" t="e">
        <f t="shared" si="7"/>
        <v>#N/A</v>
      </c>
      <c r="AV56" t="e">
        <f t="shared" si="8"/>
        <v>#N/A</v>
      </c>
      <c r="AW56" t="e">
        <f t="shared" si="9"/>
        <v>#N/A</v>
      </c>
      <c r="AX56" t="e">
        <f t="shared" si="10"/>
        <v>#N/A</v>
      </c>
      <c r="AY56" t="e">
        <f t="shared" si="11"/>
        <v>#N/A</v>
      </c>
      <c r="AZ56" t="e">
        <f t="shared" si="12"/>
        <v>#N/A</v>
      </c>
      <c r="BA56" t="str">
        <f t="shared" si="13"/>
        <v/>
      </c>
    </row>
    <row r="57" spans="10:53" x14ac:dyDescent="0.5">
      <c r="J57" t="s">
        <v>190</v>
      </c>
      <c r="K57" t="s">
        <v>191</v>
      </c>
      <c r="L57" s="24">
        <v>1579.9243399074908</v>
      </c>
      <c r="M57" s="5">
        <v>7.3651322387399354</v>
      </c>
      <c r="N57" s="5">
        <v>89.325721246478523</v>
      </c>
      <c r="O57" s="6">
        <v>9.2732431252728134</v>
      </c>
      <c r="P57" s="5">
        <v>25.61319284614386</v>
      </c>
      <c r="Q57" s="5">
        <v>82.517697362219948</v>
      </c>
      <c r="R57" s="5">
        <v>94.713653204370601</v>
      </c>
      <c r="S57" s="5">
        <v>65.967282363568842</v>
      </c>
      <c r="T57" s="5">
        <v>40.5543382540286</v>
      </c>
      <c r="U57" s="5">
        <v>35</v>
      </c>
      <c r="V57" s="5">
        <v>49.07651715039578</v>
      </c>
      <c r="W57" s="5">
        <v>48.849945235487411</v>
      </c>
      <c r="X57" s="5">
        <v>16.502273853100714</v>
      </c>
      <c r="Y57" s="5">
        <v>14.641288433382144</v>
      </c>
      <c r="Z57" s="5">
        <v>38.285713467793499</v>
      </c>
      <c r="AA57" s="5">
        <v>73.592309065605761</v>
      </c>
      <c r="AB57" s="5">
        <v>6.9636356031374831</v>
      </c>
      <c r="AC57" s="5">
        <v>31.200273261052409</v>
      </c>
      <c r="AD57" s="5">
        <v>76.78270866083011</v>
      </c>
      <c r="AE57" s="5">
        <v>20.278536243332489</v>
      </c>
      <c r="AF57" s="5">
        <v>94.188600675422819</v>
      </c>
      <c r="AG57" s="5">
        <v>45.83128137059655</v>
      </c>
      <c r="AH57" s="5">
        <v>33.060315521524736</v>
      </c>
      <c r="AI57" s="5">
        <v>39.359247003242174</v>
      </c>
      <c r="AJ57" s="5">
        <v>52.943987635540758</v>
      </c>
      <c r="AK57" s="5">
        <v>23.877722863062196</v>
      </c>
      <c r="AL57" s="5">
        <v>23.877722863062196</v>
      </c>
      <c r="AM57" s="5">
        <v>34.251565251678613</v>
      </c>
      <c r="AN57" t="e">
        <f t="shared" si="0"/>
        <v>#N/A</v>
      </c>
      <c r="AO57" t="e">
        <f t="shared" si="1"/>
        <v>#N/A</v>
      </c>
      <c r="AP57" t="e">
        <f t="shared" si="2"/>
        <v>#N/A</v>
      </c>
      <c r="AQ57" t="e">
        <f t="shared" si="3"/>
        <v>#N/A</v>
      </c>
      <c r="AR57" t="e">
        <f t="shared" si="4"/>
        <v>#N/A</v>
      </c>
      <c r="AS57" t="e">
        <f t="shared" si="5"/>
        <v>#N/A</v>
      </c>
      <c r="AT57" t="e">
        <f t="shared" si="6"/>
        <v>#N/A</v>
      </c>
      <c r="AU57" t="e">
        <f t="shared" si="7"/>
        <v>#N/A</v>
      </c>
      <c r="AV57" t="e">
        <f t="shared" si="8"/>
        <v>#N/A</v>
      </c>
      <c r="AW57" t="e">
        <f t="shared" si="9"/>
        <v>#N/A</v>
      </c>
      <c r="AX57" t="e">
        <f t="shared" si="10"/>
        <v>#N/A</v>
      </c>
      <c r="AY57" t="e">
        <f t="shared" si="11"/>
        <v>#N/A</v>
      </c>
      <c r="AZ57" t="e">
        <f t="shared" si="12"/>
        <v>#N/A</v>
      </c>
      <c r="BA57" t="str">
        <f t="shared" si="13"/>
        <v/>
      </c>
    </row>
    <row r="58" spans="10:53" x14ac:dyDescent="0.5">
      <c r="J58" t="s">
        <v>193</v>
      </c>
      <c r="K58" t="s">
        <v>194</v>
      </c>
      <c r="L58" s="24">
        <v>6880.625675747172</v>
      </c>
      <c r="M58" s="5">
        <v>8.8364648680348061</v>
      </c>
      <c r="N58" s="6">
        <v>53.854876743839064</v>
      </c>
      <c r="O58" s="6">
        <v>0</v>
      </c>
      <c r="P58" s="6">
        <v>10.198071035597749</v>
      </c>
      <c r="Q58" s="5">
        <v>67.181217640472127</v>
      </c>
      <c r="R58" s="6">
        <v>11.241638388692071</v>
      </c>
      <c r="S58" s="5">
        <v>81.774621276480431</v>
      </c>
      <c r="T58" s="5">
        <v>35.48836306217369</v>
      </c>
      <c r="U58" s="6">
        <v>15.625</v>
      </c>
      <c r="V58" s="6">
        <v>56.116094986807397</v>
      </c>
      <c r="W58" s="6">
        <v>19.233296823658268</v>
      </c>
      <c r="X58" s="5">
        <v>1.6178408529973778</v>
      </c>
      <c r="Y58" s="5">
        <v>8.1991215226939858</v>
      </c>
      <c r="Z58" s="5">
        <v>16.295477747834838</v>
      </c>
      <c r="AA58" s="5">
        <v>40.522832911005025</v>
      </c>
      <c r="AB58" s="5">
        <v>1.7701510396189737</v>
      </c>
      <c r="AC58" s="5">
        <v>11.510059565503674</v>
      </c>
      <c r="AD58" s="5">
        <v>49.38085862344159</v>
      </c>
      <c r="AE58" s="5">
        <v>11.07519691173407</v>
      </c>
      <c r="AF58" s="5">
        <v>89.189635291199721</v>
      </c>
      <c r="AG58" s="5">
        <v>42.459907773101605</v>
      </c>
      <c r="AH58" s="5">
        <v>20.575208038712265</v>
      </c>
      <c r="AI58" s="5">
        <v>32.384775297583211</v>
      </c>
      <c r="AJ58" s="5">
        <v>16.608003851244298</v>
      </c>
      <c r="AK58" s="5">
        <v>6.5826141681764465</v>
      </c>
      <c r="AL58" s="5">
        <v>6.5826141681764465</v>
      </c>
      <c r="AM58" s="5">
        <v>17.92816302862024</v>
      </c>
      <c r="AN58" t="e">
        <f t="shared" si="0"/>
        <v>#N/A</v>
      </c>
      <c r="AO58" t="e">
        <f t="shared" si="1"/>
        <v>#N/A</v>
      </c>
      <c r="AP58" t="e">
        <f t="shared" si="2"/>
        <v>#N/A</v>
      </c>
      <c r="AQ58" t="e">
        <f t="shared" si="3"/>
        <v>#N/A</v>
      </c>
      <c r="AR58" t="e">
        <f t="shared" si="4"/>
        <v>#N/A</v>
      </c>
      <c r="AS58" t="e">
        <f t="shared" si="5"/>
        <v>#N/A</v>
      </c>
      <c r="AT58" t="e">
        <f t="shared" si="6"/>
        <v>#N/A</v>
      </c>
      <c r="AU58" t="e">
        <f t="shared" si="7"/>
        <v>#N/A</v>
      </c>
      <c r="AV58" t="e">
        <f t="shared" si="8"/>
        <v>#N/A</v>
      </c>
      <c r="AW58" t="e">
        <f t="shared" si="9"/>
        <v>#N/A</v>
      </c>
      <c r="AX58" t="e">
        <f t="shared" si="10"/>
        <v>#N/A</v>
      </c>
      <c r="AY58" t="e">
        <f t="shared" si="11"/>
        <v>#N/A</v>
      </c>
      <c r="AZ58" t="e">
        <f t="shared" si="12"/>
        <v>#N/A</v>
      </c>
      <c r="BA58" t="str">
        <f t="shared" si="13"/>
        <v/>
      </c>
    </row>
    <row r="59" spans="10:53" x14ac:dyDescent="0.5">
      <c r="J59" t="s">
        <v>196</v>
      </c>
      <c r="K59" t="s">
        <v>197</v>
      </c>
      <c r="L59" s="24">
        <v>6909.1295443744448</v>
      </c>
      <c r="M59" s="5">
        <v>8.8405989384033958</v>
      </c>
      <c r="N59" s="5">
        <v>46.746116549572633</v>
      </c>
      <c r="O59" s="5">
        <v>0</v>
      </c>
      <c r="P59" s="5">
        <v>8.4328114152100966</v>
      </c>
      <c r="Q59" s="5">
        <v>64.717849544634291</v>
      </c>
      <c r="R59" s="5">
        <v>10.572687289445913</v>
      </c>
      <c r="S59" s="5">
        <v>89.339783185963455</v>
      </c>
      <c r="T59" s="5">
        <v>39.734734293206124</v>
      </c>
      <c r="U59" s="5">
        <v>15</v>
      </c>
      <c r="V59" s="5">
        <v>51.187335092348285</v>
      </c>
      <c r="W59" s="5">
        <v>7.5575027382256295</v>
      </c>
      <c r="X59" s="5">
        <v>27.636148109105335</v>
      </c>
      <c r="Y59" s="5">
        <v>22.401171303074662</v>
      </c>
      <c r="Z59" s="5">
        <v>19.656675179808481</v>
      </c>
      <c r="AA59" s="5">
        <v>40.426837418171232</v>
      </c>
      <c r="AB59" s="5">
        <v>1.7617584883511199</v>
      </c>
      <c r="AC59" s="5">
        <v>11.473238998303696</v>
      </c>
      <c r="AD59" s="5">
        <v>49.294750226793326</v>
      </c>
      <c r="AE59" s="5">
        <v>11.055024147404138</v>
      </c>
      <c r="AF59" s="5">
        <v>89.171324119789716</v>
      </c>
      <c r="AG59" s="5">
        <v>42.450510121441177</v>
      </c>
      <c r="AH59" s="5">
        <v>20.5453043756015</v>
      </c>
      <c r="AI59" s="5">
        <v>32.366027650964128</v>
      </c>
      <c r="AJ59" s="5">
        <v>16.539002642739867</v>
      </c>
      <c r="AK59" s="5">
        <v>6.5552126612994925</v>
      </c>
      <c r="AL59" s="5">
        <v>6.5552126612994925</v>
      </c>
      <c r="AM59" s="5">
        <v>17.891731979446657</v>
      </c>
      <c r="AN59" t="e">
        <f t="shared" si="0"/>
        <v>#N/A</v>
      </c>
      <c r="AO59" t="e">
        <f t="shared" si="1"/>
        <v>#N/A</v>
      </c>
      <c r="AP59" t="e">
        <f t="shared" si="2"/>
        <v>#N/A</v>
      </c>
      <c r="AQ59" t="e">
        <f t="shared" si="3"/>
        <v>#N/A</v>
      </c>
      <c r="AR59" t="e">
        <f t="shared" si="4"/>
        <v>#N/A</v>
      </c>
      <c r="AS59" t="e">
        <f t="shared" si="5"/>
        <v>#N/A</v>
      </c>
      <c r="AT59" t="e">
        <f t="shared" si="6"/>
        <v>#N/A</v>
      </c>
      <c r="AU59" t="e">
        <f t="shared" si="7"/>
        <v>#N/A</v>
      </c>
      <c r="AV59" t="e">
        <f t="shared" si="8"/>
        <v>#N/A</v>
      </c>
      <c r="AW59" t="e">
        <f t="shared" si="9"/>
        <v>#N/A</v>
      </c>
      <c r="AX59" t="e">
        <f t="shared" si="10"/>
        <v>#N/A</v>
      </c>
      <c r="AY59" t="e">
        <f t="shared" si="11"/>
        <v>#N/A</v>
      </c>
      <c r="AZ59" t="e">
        <f t="shared" si="12"/>
        <v>#N/A</v>
      </c>
      <c r="BA59" t="str">
        <f t="shared" si="13"/>
        <v/>
      </c>
    </row>
    <row r="60" spans="10:53" x14ac:dyDescent="0.5">
      <c r="J60" t="s">
        <v>199</v>
      </c>
      <c r="K60" t="s">
        <v>200</v>
      </c>
      <c r="L60" s="24">
        <v>5191.0995604846739</v>
      </c>
      <c r="M60" s="5">
        <v>8.5547008150855479</v>
      </c>
      <c r="N60" s="5">
        <v>54.768334497700927</v>
      </c>
      <c r="O60" s="5">
        <v>0</v>
      </c>
      <c r="P60" s="5">
        <v>7.3418086001511398</v>
      </c>
      <c r="Q60" s="5">
        <v>55.440493637779412</v>
      </c>
      <c r="R60" s="5">
        <v>10.132158039709447</v>
      </c>
      <c r="S60" s="5">
        <v>98.291583512106669</v>
      </c>
      <c r="T60" s="5">
        <v>39.906177878785996</v>
      </c>
      <c r="U60" s="5">
        <v>25</v>
      </c>
      <c r="V60" s="5">
        <v>55.4089709762533</v>
      </c>
      <c r="W60" s="5">
        <v>12.924424972617746</v>
      </c>
      <c r="X60" s="5">
        <v>40.033483263849199</v>
      </c>
      <c r="Y60" s="5">
        <v>19.180087847730604</v>
      </c>
      <c r="Z60" s="5">
        <v>21.832666651428248</v>
      </c>
      <c r="AA60" s="5">
        <v>47.186655710972822</v>
      </c>
      <c r="AB60" s="5">
        <v>2.4043388006950863</v>
      </c>
      <c r="AC60" s="5">
        <v>14.246818405313505</v>
      </c>
      <c r="AD60" s="5">
        <v>55.225063171223901</v>
      </c>
      <c r="AE60" s="5">
        <v>12.520228112300281</v>
      </c>
      <c r="AF60" s="5">
        <v>90.374918206269939</v>
      </c>
      <c r="AG60" s="5">
        <v>43.10155775955468</v>
      </c>
      <c r="AH60" s="5">
        <v>22.684430287530454</v>
      </c>
      <c r="AI60" s="5">
        <v>33.674881617325937</v>
      </c>
      <c r="AJ60" s="5">
        <v>21.82286385769941</v>
      </c>
      <c r="AK60" s="5">
        <v>8.6784501430671082</v>
      </c>
      <c r="AL60" s="5">
        <v>8.6784501430671082</v>
      </c>
      <c r="AM60" s="5">
        <v>20.539202969901801</v>
      </c>
      <c r="AN60" t="e">
        <f t="shared" si="0"/>
        <v>#N/A</v>
      </c>
      <c r="AO60" t="e">
        <f t="shared" si="1"/>
        <v>#N/A</v>
      </c>
      <c r="AP60" t="e">
        <f t="shared" si="2"/>
        <v>#N/A</v>
      </c>
      <c r="AQ60" t="e">
        <f t="shared" si="3"/>
        <v>#N/A</v>
      </c>
      <c r="AR60" t="e">
        <f t="shared" si="4"/>
        <v>#N/A</v>
      </c>
      <c r="AS60" t="e">
        <f t="shared" si="5"/>
        <v>#N/A</v>
      </c>
      <c r="AT60" t="e">
        <f t="shared" si="6"/>
        <v>#N/A</v>
      </c>
      <c r="AU60" t="e">
        <f t="shared" si="7"/>
        <v>#N/A</v>
      </c>
      <c r="AV60" t="e">
        <f t="shared" si="8"/>
        <v>#N/A</v>
      </c>
      <c r="AW60" t="e">
        <f t="shared" si="9"/>
        <v>#N/A</v>
      </c>
      <c r="AX60" t="e">
        <f t="shared" si="10"/>
        <v>#N/A</v>
      </c>
      <c r="AY60" t="e">
        <f t="shared" si="11"/>
        <v>#N/A</v>
      </c>
      <c r="AZ60" t="e">
        <f t="shared" si="12"/>
        <v>#N/A</v>
      </c>
      <c r="BA60" t="str">
        <f t="shared" si="13"/>
        <v/>
      </c>
    </row>
    <row r="61" spans="10:53" x14ac:dyDescent="0.5">
      <c r="J61" t="s">
        <v>202</v>
      </c>
      <c r="K61" t="s">
        <v>203</v>
      </c>
      <c r="L61" s="24">
        <v>2724.3968069103144</v>
      </c>
      <c r="M61" s="5">
        <v>7.9100023273323821</v>
      </c>
      <c r="N61" s="5">
        <v>87.43901503615001</v>
      </c>
      <c r="O61" s="5">
        <v>6.1964207769533033</v>
      </c>
      <c r="P61" s="5">
        <v>36.042220832666182</v>
      </c>
      <c r="Q61" s="5">
        <v>57.539862116307582</v>
      </c>
      <c r="R61" s="5">
        <v>41.850218857745155</v>
      </c>
      <c r="S61" s="5">
        <v>96.082769450917411</v>
      </c>
      <c r="T61" s="5">
        <v>52.470995987591941</v>
      </c>
      <c r="U61" s="5">
        <v>70</v>
      </c>
      <c r="V61" s="5">
        <v>16.622691292875992</v>
      </c>
      <c r="W61" s="5">
        <v>17.634173055859804</v>
      </c>
      <c r="X61" s="5">
        <v>39.990234295872348</v>
      </c>
      <c r="Y61" s="5">
        <v>0.87847730600292095</v>
      </c>
      <c r="Z61" s="5">
        <v>29.091059150007354</v>
      </c>
      <c r="AA61" s="5">
        <v>62.3599882752657</v>
      </c>
      <c r="AB61" s="5">
        <v>4.4230302980258269</v>
      </c>
      <c r="AC61" s="5">
        <v>22.333178009117006</v>
      </c>
      <c r="AD61" s="5">
        <v>67.806662155567992</v>
      </c>
      <c r="AE61" s="5">
        <v>16.377961217053787</v>
      </c>
      <c r="AF61" s="5">
        <v>92.6591039707981</v>
      </c>
      <c r="AG61" s="5">
        <v>44.5772953698214</v>
      </c>
      <c r="AH61" s="5">
        <v>28.026740791292006</v>
      </c>
      <c r="AI61" s="5">
        <v>36.711926032325024</v>
      </c>
      <c r="AJ61" s="5">
        <v>37.371365339979477</v>
      </c>
      <c r="AK61" s="5">
        <v>15.489180204500002</v>
      </c>
      <c r="AL61" s="5">
        <v>15.489180204500002</v>
      </c>
      <c r="AM61" s="5">
        <v>27.457958281621767</v>
      </c>
      <c r="AN61" t="e">
        <f t="shared" si="0"/>
        <v>#N/A</v>
      </c>
      <c r="AO61" t="e">
        <f t="shared" si="1"/>
        <v>#N/A</v>
      </c>
      <c r="AP61" t="e">
        <f t="shared" si="2"/>
        <v>#N/A</v>
      </c>
      <c r="AQ61" t="e">
        <f t="shared" si="3"/>
        <v>#N/A</v>
      </c>
      <c r="AR61" t="e">
        <f t="shared" si="4"/>
        <v>#N/A</v>
      </c>
      <c r="AS61" t="e">
        <f t="shared" si="5"/>
        <v>#N/A</v>
      </c>
      <c r="AT61" t="e">
        <f t="shared" si="6"/>
        <v>#N/A</v>
      </c>
      <c r="AU61" t="e">
        <f t="shared" si="7"/>
        <v>#N/A</v>
      </c>
      <c r="AV61" t="e">
        <f t="shared" si="8"/>
        <v>#N/A</v>
      </c>
      <c r="AW61" t="e">
        <f t="shared" si="9"/>
        <v>#N/A</v>
      </c>
      <c r="AX61" t="e">
        <f t="shared" si="10"/>
        <v>#N/A</v>
      </c>
      <c r="AY61" t="e">
        <f t="shared" si="11"/>
        <v>#N/A</v>
      </c>
      <c r="AZ61" t="e">
        <f t="shared" si="12"/>
        <v>#N/A</v>
      </c>
      <c r="BA61" t="str">
        <f t="shared" si="13"/>
        <v/>
      </c>
    </row>
    <row r="62" spans="10:53" x14ac:dyDescent="0.5">
      <c r="J62" t="s">
        <v>205</v>
      </c>
      <c r="K62" t="s">
        <v>206</v>
      </c>
      <c r="L62" s="24">
        <v>3802.8596551861651</v>
      </c>
      <c r="M62" s="5">
        <v>8.2435086035360641</v>
      </c>
      <c r="N62" s="5">
        <v>64.434145097678126</v>
      </c>
      <c r="O62" s="5">
        <v>0</v>
      </c>
      <c r="P62" s="5">
        <v>15.136020916259184</v>
      </c>
      <c r="Q62" s="5">
        <v>47.437421389044843</v>
      </c>
      <c r="R62" s="5">
        <v>8.8105723911042428</v>
      </c>
      <c r="S62" s="5">
        <v>86.801250625389969</v>
      </c>
      <c r="T62" s="5">
        <v>38.076624106910273</v>
      </c>
      <c r="U62" s="5">
        <v>10</v>
      </c>
      <c r="V62" s="5">
        <v>40.369393139841684</v>
      </c>
      <c r="W62" s="5">
        <v>10.733844468784229</v>
      </c>
      <c r="X62" s="5">
        <v>16.419180048459797</v>
      </c>
      <c r="Y62" s="5">
        <v>9.0775988286969351</v>
      </c>
      <c r="Z62" s="5">
        <v>17.506142836710875</v>
      </c>
      <c r="AA62" s="5">
        <v>54.631764027161232</v>
      </c>
      <c r="AB62" s="5">
        <v>3.2673862247615428</v>
      </c>
      <c r="AC62" s="5">
        <v>17.821330368650834</v>
      </c>
      <c r="AD62" s="5">
        <v>61.497974315631446</v>
      </c>
      <c r="AE62" s="5">
        <v>14.28329891711088</v>
      </c>
      <c r="AF62" s="5">
        <v>91.547678846214239</v>
      </c>
      <c r="AG62" s="5">
        <v>43.812663197225774</v>
      </c>
      <c r="AH62" s="5">
        <v>25.175210380527957</v>
      </c>
      <c r="AI62" s="5">
        <v>35.126767962770742</v>
      </c>
      <c r="AJ62" s="5">
        <v>28.749449919880696</v>
      </c>
      <c r="AK62" s="5">
        <v>11.5810779940877</v>
      </c>
      <c r="AL62" s="5">
        <v>11.5810779940877</v>
      </c>
      <c r="AM62" s="5">
        <v>23.716960997356431</v>
      </c>
      <c r="AN62" t="e">
        <f t="shared" si="0"/>
        <v>#N/A</v>
      </c>
      <c r="AO62" t="e">
        <f t="shared" si="1"/>
        <v>#N/A</v>
      </c>
      <c r="AP62" t="e">
        <f t="shared" si="2"/>
        <v>#N/A</v>
      </c>
      <c r="AQ62" t="e">
        <f t="shared" si="3"/>
        <v>#N/A</v>
      </c>
      <c r="AR62" t="e">
        <f t="shared" si="4"/>
        <v>#N/A</v>
      </c>
      <c r="AS62" t="e">
        <f t="shared" si="5"/>
        <v>#N/A</v>
      </c>
      <c r="AT62" t="e">
        <f t="shared" si="6"/>
        <v>#N/A</v>
      </c>
      <c r="AU62" t="e">
        <f t="shared" si="7"/>
        <v>#N/A</v>
      </c>
      <c r="AV62" t="e">
        <f t="shared" si="8"/>
        <v>#N/A</v>
      </c>
      <c r="AW62" t="e">
        <f t="shared" si="9"/>
        <v>#N/A</v>
      </c>
      <c r="AX62" t="e">
        <f t="shared" si="10"/>
        <v>#N/A</v>
      </c>
      <c r="AY62" t="e">
        <f t="shared" si="11"/>
        <v>#N/A</v>
      </c>
      <c r="AZ62" t="e">
        <f t="shared" si="12"/>
        <v>#N/A</v>
      </c>
      <c r="BA62" t="str">
        <f t="shared" si="13"/>
        <v/>
      </c>
    </row>
    <row r="63" spans="10:53" x14ac:dyDescent="0.5">
      <c r="J63" t="s">
        <v>208</v>
      </c>
      <c r="K63" t="s">
        <v>209</v>
      </c>
      <c r="L63" s="24">
        <v>12278.129141657137</v>
      </c>
      <c r="M63" s="5">
        <v>9.4155748400667694</v>
      </c>
      <c r="N63" s="6">
        <v>72.835176654288432</v>
      </c>
      <c r="O63" s="5">
        <v>1.759930161501515</v>
      </c>
      <c r="P63" s="6">
        <v>20.181141586900793</v>
      </c>
      <c r="Q63" s="5">
        <v>90.908205240639461</v>
      </c>
      <c r="R63" s="5">
        <v>13.656386786090755</v>
      </c>
      <c r="S63" s="6">
        <v>92.760357780974985</v>
      </c>
      <c r="T63" s="5">
        <v>39.81891118168312</v>
      </c>
      <c r="U63" s="5">
        <v>80</v>
      </c>
      <c r="V63" s="6">
        <v>48.58984168865436</v>
      </c>
      <c r="W63" s="6">
        <v>68.110010952902527</v>
      </c>
      <c r="X63" s="5">
        <v>71.683282911047073</v>
      </c>
      <c r="Y63" s="5">
        <v>76.281112737920935</v>
      </c>
      <c r="Z63" s="5">
        <v>41.496999826394969</v>
      </c>
      <c r="AA63" s="5">
        <v>27.99764064104334</v>
      </c>
      <c r="AB63" s="5">
        <v>0.80696587138536668</v>
      </c>
      <c r="AC63" s="5">
        <v>7.190752879023373</v>
      </c>
      <c r="AD63" s="5">
        <v>37.549387598889361</v>
      </c>
      <c r="AE63" s="5">
        <v>8.5208380489487539</v>
      </c>
      <c r="AF63" s="5">
        <v>86.346534223624545</v>
      </c>
      <c r="AG63" s="5">
        <v>41.14859773131311</v>
      </c>
      <c r="AH63" s="5">
        <v>16.679504622515072</v>
      </c>
      <c r="AI63" s="5">
        <v>29.812378976222679</v>
      </c>
      <c r="AJ63" s="5">
        <v>8.8851818240796181</v>
      </c>
      <c r="AK63" s="5">
        <v>3.5259831969588102</v>
      </c>
      <c r="AL63" s="5">
        <v>3.5259831969588102</v>
      </c>
      <c r="AM63" s="5">
        <v>13.33940702423032</v>
      </c>
      <c r="AN63" t="e">
        <f t="shared" si="0"/>
        <v>#N/A</v>
      </c>
      <c r="AO63" t="e">
        <f t="shared" si="1"/>
        <v>#N/A</v>
      </c>
      <c r="AP63" t="e">
        <f t="shared" si="2"/>
        <v>#N/A</v>
      </c>
      <c r="AQ63" t="e">
        <f t="shared" si="3"/>
        <v>#N/A</v>
      </c>
      <c r="AR63" t="e">
        <f t="shared" si="4"/>
        <v>#N/A</v>
      </c>
      <c r="AS63" t="e">
        <f t="shared" si="5"/>
        <v>#N/A</v>
      </c>
      <c r="AT63" t="e">
        <f t="shared" si="6"/>
        <v>#N/A</v>
      </c>
      <c r="AU63" t="e">
        <f t="shared" si="7"/>
        <v>#N/A</v>
      </c>
      <c r="AV63" t="e">
        <f t="shared" si="8"/>
        <v>#N/A</v>
      </c>
      <c r="AW63" t="e">
        <f t="shared" si="9"/>
        <v>#N/A</v>
      </c>
      <c r="AX63" t="e">
        <f t="shared" si="10"/>
        <v>#N/A</v>
      </c>
      <c r="AY63" t="e">
        <f t="shared" si="11"/>
        <v>#N/A</v>
      </c>
      <c r="AZ63" t="e">
        <f t="shared" si="12"/>
        <v>#N/A</v>
      </c>
      <c r="BA63" t="str">
        <f t="shared" si="13"/>
        <v/>
      </c>
    </row>
    <row r="64" spans="10:53" x14ac:dyDescent="0.5">
      <c r="J64" t="s">
        <v>211</v>
      </c>
      <c r="K64" t="s">
        <v>212</v>
      </c>
      <c r="L64" s="24">
        <v>514.17959823577553</v>
      </c>
      <c r="M64" s="5">
        <v>6.2425726173347593</v>
      </c>
      <c r="N64" s="6">
        <v>72.835176654288432</v>
      </c>
      <c r="O64" s="5">
        <v>16.658227848101276</v>
      </c>
      <c r="P64" s="6">
        <v>49.636284807445087</v>
      </c>
      <c r="Q64" s="5">
        <v>73.674624072882182</v>
      </c>
      <c r="R64" s="5">
        <v>67.400879632189287</v>
      </c>
      <c r="S64" s="5">
        <v>95.288477102020991</v>
      </c>
      <c r="T64" s="6">
        <v>53.073202569984858</v>
      </c>
      <c r="U64" s="5">
        <v>85</v>
      </c>
      <c r="V64" s="6">
        <v>48.58984168865436</v>
      </c>
      <c r="W64" s="6">
        <v>68.110010952902527</v>
      </c>
      <c r="X64" s="5">
        <v>76.140056961903483</v>
      </c>
      <c r="Y64" s="5">
        <v>61.786237188872626</v>
      </c>
      <c r="Z64" s="5">
        <v>59.709035017883572</v>
      </c>
      <c r="AA64" s="5">
        <v>89.02849107045347</v>
      </c>
      <c r="AB64" s="5">
        <v>15.811526843250416</v>
      </c>
      <c r="AC64" s="5">
        <v>53.38424390598167</v>
      </c>
      <c r="AD64" s="5">
        <v>89.320926118016047</v>
      </c>
      <c r="AE64" s="5">
        <v>30.19955701326003</v>
      </c>
      <c r="AF64" s="5">
        <v>96.444539811886017</v>
      </c>
      <c r="AG64" s="5">
        <v>48.427442389231913</v>
      </c>
      <c r="AH64" s="5">
        <v>44.546212911662614</v>
      </c>
      <c r="AI64" s="5">
        <v>44.983805735279802</v>
      </c>
      <c r="AJ64" s="5">
        <v>80.456107246151987</v>
      </c>
      <c r="AK64" s="5">
        <v>48.09439156268855</v>
      </c>
      <c r="AL64" s="5">
        <v>48.09439156268855</v>
      </c>
      <c r="AM64" s="5">
        <v>50.013027721020556</v>
      </c>
      <c r="AN64" t="e">
        <f t="shared" si="0"/>
        <v>#N/A</v>
      </c>
      <c r="AO64" t="e">
        <f t="shared" si="1"/>
        <v>#N/A</v>
      </c>
      <c r="AP64" t="e">
        <f t="shared" si="2"/>
        <v>#N/A</v>
      </c>
      <c r="AQ64" t="e">
        <f t="shared" si="3"/>
        <v>#N/A</v>
      </c>
      <c r="AR64" t="e">
        <f t="shared" si="4"/>
        <v>#N/A</v>
      </c>
      <c r="AS64" t="e">
        <f t="shared" si="5"/>
        <v>#N/A</v>
      </c>
      <c r="AT64" t="e">
        <f t="shared" si="6"/>
        <v>#N/A</v>
      </c>
      <c r="AU64" t="e">
        <f t="shared" si="7"/>
        <v>#N/A</v>
      </c>
      <c r="AV64" t="e">
        <f t="shared" si="8"/>
        <v>#N/A</v>
      </c>
      <c r="AW64" t="e">
        <f t="shared" si="9"/>
        <v>#N/A</v>
      </c>
      <c r="AX64" t="e">
        <f t="shared" si="10"/>
        <v>#N/A</v>
      </c>
      <c r="AY64" t="e">
        <f t="shared" si="11"/>
        <v>#N/A</v>
      </c>
      <c r="AZ64" t="e">
        <f t="shared" si="12"/>
        <v>#N/A</v>
      </c>
      <c r="BA64" t="str">
        <f t="shared" si="13"/>
        <v/>
      </c>
    </row>
    <row r="65" spans="10:53" x14ac:dyDescent="0.5">
      <c r="J65" t="s">
        <v>214</v>
      </c>
      <c r="K65" t="s">
        <v>215</v>
      </c>
      <c r="L65" s="24">
        <v>18094.587299874041</v>
      </c>
      <c r="M65" s="5">
        <v>9.8033681283254275</v>
      </c>
      <c r="N65" s="5">
        <v>2.3707848534713918</v>
      </c>
      <c r="O65" s="5">
        <v>0</v>
      </c>
      <c r="P65" s="5">
        <v>9.9406700573879903E-2</v>
      </c>
      <c r="Q65" s="5">
        <v>7.7877205127487832</v>
      </c>
      <c r="R65" s="6">
        <v>16.509334246888844</v>
      </c>
      <c r="S65" s="5">
        <v>66.10656271248709</v>
      </c>
      <c r="T65" s="5">
        <v>37.273017600373606</v>
      </c>
      <c r="U65" s="5">
        <v>5</v>
      </c>
      <c r="V65" s="5">
        <v>24.010554089709768</v>
      </c>
      <c r="W65" s="5">
        <v>1.3143483023001095</v>
      </c>
      <c r="X65" s="5">
        <v>16.025471066705158</v>
      </c>
      <c r="Y65" s="5">
        <v>0.58565153733529485</v>
      </c>
      <c r="Z65" s="5">
        <v>5.9953362721935912</v>
      </c>
      <c r="AA65" s="5">
        <v>21.009136447845481</v>
      </c>
      <c r="AB65" s="5">
        <v>0.35467329364258715</v>
      </c>
      <c r="AC65" s="5">
        <v>5.1084426152858979</v>
      </c>
      <c r="AD65" s="5">
        <v>30.262215792145312</v>
      </c>
      <c r="AE65" s="5">
        <v>7.0919135683164765</v>
      </c>
      <c r="AF65" s="5">
        <v>84.107812022131299</v>
      </c>
      <c r="AG65" s="5">
        <v>40.276809183544586</v>
      </c>
      <c r="AH65" s="5">
        <v>14.394959560285979</v>
      </c>
      <c r="AI65" s="5">
        <v>28.153589836791667</v>
      </c>
      <c r="AJ65" s="5">
        <v>5.5599379817432713</v>
      </c>
      <c r="AK65" s="5">
        <v>2.1790799089348694</v>
      </c>
      <c r="AL65" s="5">
        <v>2.1790799089348694</v>
      </c>
      <c r="AM65" s="5">
        <v>10.815068742030592</v>
      </c>
      <c r="AN65" t="e">
        <f t="shared" si="0"/>
        <v>#N/A</v>
      </c>
      <c r="AO65" t="e">
        <f t="shared" si="1"/>
        <v>#N/A</v>
      </c>
      <c r="AP65" t="e">
        <f t="shared" si="2"/>
        <v>#N/A</v>
      </c>
      <c r="AQ65" t="e">
        <f t="shared" si="3"/>
        <v>#N/A</v>
      </c>
      <c r="AR65" t="e">
        <f t="shared" si="4"/>
        <v>#N/A</v>
      </c>
      <c r="AS65" t="e">
        <f t="shared" si="5"/>
        <v>#N/A</v>
      </c>
      <c r="AT65" t="e">
        <f t="shared" si="6"/>
        <v>#N/A</v>
      </c>
      <c r="AU65" t="e">
        <f t="shared" si="7"/>
        <v>#N/A</v>
      </c>
      <c r="AV65" t="e">
        <f t="shared" si="8"/>
        <v>#N/A</v>
      </c>
      <c r="AW65" t="e">
        <f t="shared" si="9"/>
        <v>#N/A</v>
      </c>
      <c r="AX65" t="e">
        <f t="shared" si="10"/>
        <v>#N/A</v>
      </c>
      <c r="AY65" t="e">
        <f t="shared" si="11"/>
        <v>#N/A</v>
      </c>
      <c r="AZ65" t="e">
        <f t="shared" si="12"/>
        <v>#N/A</v>
      </c>
      <c r="BA65" t="str">
        <f t="shared" si="13"/>
        <v/>
      </c>
    </row>
    <row r="66" spans="10:53" x14ac:dyDescent="0.5">
      <c r="J66" t="s">
        <v>217</v>
      </c>
      <c r="K66" t="s">
        <v>218</v>
      </c>
      <c r="L66" s="24">
        <v>511.18742651580141</v>
      </c>
      <c r="M66" s="5">
        <v>6.2367363067432349</v>
      </c>
      <c r="N66" s="5">
        <v>79.634475160277418</v>
      </c>
      <c r="O66" s="5">
        <v>44.167612396333489</v>
      </c>
      <c r="P66" s="5">
        <v>78.056399136132484</v>
      </c>
      <c r="Q66" s="5">
        <v>80.233127417336775</v>
      </c>
      <c r="R66" s="5">
        <v>38.325989061061811</v>
      </c>
      <c r="S66" s="5">
        <v>97.459549054052943</v>
      </c>
      <c r="T66" s="5">
        <v>46.830787384473474</v>
      </c>
      <c r="U66" s="5">
        <v>65</v>
      </c>
      <c r="V66" s="5">
        <v>20.316622691292885</v>
      </c>
      <c r="W66" s="5">
        <v>80.065717415115003</v>
      </c>
      <c r="X66" s="5">
        <v>69.053259897721503</v>
      </c>
      <c r="Y66" s="5">
        <v>62.518301610541727</v>
      </c>
      <c r="Z66" s="5">
        <v>59.04923695114752</v>
      </c>
      <c r="AA66" s="5">
        <v>89.082599189801442</v>
      </c>
      <c r="AB66" s="5">
        <v>15.873335035814943</v>
      </c>
      <c r="AC66" s="5">
        <v>53.503416770642971</v>
      </c>
      <c r="AD66" s="5">
        <v>89.366820288821629</v>
      </c>
      <c r="AE66" s="5">
        <v>30.257386958001462</v>
      </c>
      <c r="AF66" s="5">
        <v>96.453709435205752</v>
      </c>
      <c r="AG66" s="5">
        <v>48.440966918554793</v>
      </c>
      <c r="AH66" s="5">
        <v>44.608476175985942</v>
      </c>
      <c r="AI66" s="5">
        <v>45.013474261997473</v>
      </c>
      <c r="AJ66" s="5">
        <v>80.561670584780288</v>
      </c>
      <c r="AK66" s="5">
        <v>48.233801158441167</v>
      </c>
      <c r="AL66" s="5">
        <v>48.233801158441167</v>
      </c>
      <c r="AM66" s="5">
        <v>50.097513772585494</v>
      </c>
      <c r="AN66" t="e">
        <f t="shared" si="0"/>
        <v>#N/A</v>
      </c>
      <c r="AO66" t="e">
        <f t="shared" si="1"/>
        <v>#N/A</v>
      </c>
      <c r="AP66" t="e">
        <f t="shared" si="2"/>
        <v>#N/A</v>
      </c>
      <c r="AQ66" t="e">
        <f t="shared" si="3"/>
        <v>#N/A</v>
      </c>
      <c r="AR66" t="e">
        <f t="shared" si="4"/>
        <v>#N/A</v>
      </c>
      <c r="AS66" t="e">
        <f t="shared" si="5"/>
        <v>#N/A</v>
      </c>
      <c r="AT66" t="e">
        <f t="shared" si="6"/>
        <v>#N/A</v>
      </c>
      <c r="AU66" t="e">
        <f t="shared" si="7"/>
        <v>#N/A</v>
      </c>
      <c r="AV66" t="e">
        <f t="shared" si="8"/>
        <v>#N/A</v>
      </c>
      <c r="AW66" t="e">
        <f t="shared" si="9"/>
        <v>#N/A</v>
      </c>
      <c r="AX66" t="e">
        <f t="shared" si="10"/>
        <v>#N/A</v>
      </c>
      <c r="AY66" t="e">
        <f t="shared" si="11"/>
        <v>#N/A</v>
      </c>
      <c r="AZ66" t="e">
        <f t="shared" si="12"/>
        <v>#N/A</v>
      </c>
      <c r="BA66" t="str">
        <f t="shared" si="13"/>
        <v/>
      </c>
    </row>
    <row r="67" spans="10:53" x14ac:dyDescent="0.5">
      <c r="J67" t="s">
        <v>220</v>
      </c>
      <c r="K67" t="s">
        <v>221</v>
      </c>
      <c r="L67" s="24">
        <v>47397.902922964066</v>
      </c>
      <c r="M67" s="5">
        <v>10.766333264572896</v>
      </c>
      <c r="N67" s="6">
        <v>6.2349932031350761</v>
      </c>
      <c r="O67" s="6">
        <v>6.4600611086859772E-2</v>
      </c>
      <c r="P67" s="6">
        <v>3.2771924876998924</v>
      </c>
      <c r="Q67" s="6">
        <v>13.835231606366916</v>
      </c>
      <c r="R67" s="6">
        <v>6.4610878885718428</v>
      </c>
      <c r="S67" s="5">
        <v>94.760837843158114</v>
      </c>
      <c r="T67" s="6">
        <v>38.49257528239923</v>
      </c>
      <c r="U67" s="6">
        <v>4.473684999999989</v>
      </c>
      <c r="V67" s="6">
        <v>16.411609498680736</v>
      </c>
      <c r="W67" s="6">
        <v>0.70646221248630892</v>
      </c>
      <c r="X67" s="5">
        <v>0</v>
      </c>
      <c r="Y67" s="6">
        <v>0.13367496339678553</v>
      </c>
      <c r="Z67" s="5">
        <v>5.0781855714787598</v>
      </c>
      <c r="AA67" s="5">
        <v>9.1415999947171862</v>
      </c>
      <c r="AB67" s="5">
        <v>-0.34042844801111882</v>
      </c>
      <c r="AC67" s="5">
        <v>1.8851400950146826</v>
      </c>
      <c r="AD67" s="5">
        <v>16.012861364568185</v>
      </c>
      <c r="AE67" s="5">
        <v>4.3528117765573677</v>
      </c>
      <c r="AF67" s="5">
        <v>77.271947526925814</v>
      </c>
      <c r="AG67" s="5">
        <v>38.137468266600095</v>
      </c>
      <c r="AH67" s="5">
        <v>9.7616827904278693</v>
      </c>
      <c r="AI67" s="5">
        <v>24.273483202464977</v>
      </c>
      <c r="AJ67" s="5">
        <v>1.2663825676873977</v>
      </c>
      <c r="AK67" s="5">
        <v>0.30212671227156629</v>
      </c>
      <c r="AL67" s="5">
        <v>0.30212671227156629</v>
      </c>
      <c r="AM67" s="5">
        <v>6.1574120302442816</v>
      </c>
      <c r="AN67" t="e">
        <f t="shared" si="0"/>
        <v>#N/A</v>
      </c>
      <c r="AO67" t="e">
        <f t="shared" si="1"/>
        <v>#N/A</v>
      </c>
      <c r="AP67" t="e">
        <f t="shared" si="2"/>
        <v>#N/A</v>
      </c>
      <c r="AQ67" t="e">
        <f t="shared" si="3"/>
        <v>#N/A</v>
      </c>
      <c r="AR67" t="e">
        <f t="shared" si="4"/>
        <v>#N/A</v>
      </c>
      <c r="AS67" t="e">
        <f t="shared" si="5"/>
        <v>#N/A</v>
      </c>
      <c r="AT67" t="e">
        <f t="shared" si="6"/>
        <v>#N/A</v>
      </c>
      <c r="AU67" t="e">
        <f t="shared" si="7"/>
        <v>#N/A</v>
      </c>
      <c r="AV67" t="e">
        <f t="shared" si="8"/>
        <v>#N/A</v>
      </c>
      <c r="AW67" t="e">
        <f t="shared" si="9"/>
        <v>#N/A</v>
      </c>
      <c r="AX67" t="e">
        <f t="shared" si="10"/>
        <v>#N/A</v>
      </c>
      <c r="AY67" t="e">
        <f t="shared" si="11"/>
        <v>#N/A</v>
      </c>
      <c r="AZ67" t="e">
        <f t="shared" si="12"/>
        <v>#N/A</v>
      </c>
      <c r="BA67" t="str">
        <f t="shared" si="13"/>
        <v/>
      </c>
    </row>
    <row r="68" spans="10:53" x14ac:dyDescent="0.5">
      <c r="J68" t="s">
        <v>223</v>
      </c>
      <c r="K68" t="s">
        <v>224</v>
      </c>
      <c r="L68" s="24">
        <v>4195.9681143386706</v>
      </c>
      <c r="M68" s="5">
        <v>8.3418793704259873</v>
      </c>
      <c r="N68" s="6">
        <v>32.999040650438118</v>
      </c>
      <c r="O68" s="6">
        <v>2.7195460497599413</v>
      </c>
      <c r="P68" s="6">
        <v>17.916267755000916</v>
      </c>
      <c r="Q68" s="5">
        <v>56.678073470700852</v>
      </c>
      <c r="R68" s="5">
        <v>27.753303872220009</v>
      </c>
      <c r="S68" s="5">
        <v>82.260478461149233</v>
      </c>
      <c r="T68" s="5">
        <v>42.927881018701193</v>
      </c>
      <c r="U68" s="5">
        <v>40</v>
      </c>
      <c r="V68" s="5">
        <v>28.759894459102895</v>
      </c>
      <c r="W68" s="5">
        <v>15.881708652792991</v>
      </c>
      <c r="X68" s="5">
        <v>22.949830776667472</v>
      </c>
      <c r="Y68" s="5">
        <v>6.2957540263543166</v>
      </c>
      <c r="Z68" s="5">
        <v>23.726130995297996</v>
      </c>
      <c r="AA68" s="5">
        <v>52.28710186170823</v>
      </c>
      <c r="AB68" s="5">
        <v>2.974090739114251</v>
      </c>
      <c r="AC68" s="5">
        <v>16.626267693111696</v>
      </c>
      <c r="AD68" s="5">
        <v>59.546900370609663</v>
      </c>
      <c r="AE68" s="5">
        <v>13.706437428471558</v>
      </c>
      <c r="AF68" s="5">
        <v>91.191725545144223</v>
      </c>
      <c r="AG68" s="5">
        <v>43.587615137437453</v>
      </c>
      <c r="AH68" s="5">
        <v>24.369781978313636</v>
      </c>
      <c r="AI68" s="5">
        <v>34.664863425614307</v>
      </c>
      <c r="AJ68" s="5">
        <v>26.431939074724507</v>
      </c>
      <c r="AK68" s="5">
        <v>10.590761508168434</v>
      </c>
      <c r="AL68" s="5">
        <v>10.590761508168434</v>
      </c>
      <c r="AM68" s="5">
        <v>22.679240196826701</v>
      </c>
      <c r="AN68" t="e">
        <f t="shared" ref="AN68:AN131" si="14">VLOOKUP(IF($J68=$B$2,$J68,FALSE),$J$3:$Z$219,4,FALSE)</f>
        <v>#N/A</v>
      </c>
      <c r="AO68" t="e">
        <f t="shared" ref="AO68:AO131" si="15">VLOOKUP(IF($J68=$B$2,$J68,FALSE),$J$3:$Z$219,5,FALSE)</f>
        <v>#N/A</v>
      </c>
      <c r="AP68" t="e">
        <f t="shared" ref="AP68:AP131" si="16">VLOOKUP(IF($J68=$B$2,$J68,FALSE),$J$3:$Z$219,6,FALSE)</f>
        <v>#N/A</v>
      </c>
      <c r="AQ68" t="e">
        <f t="shared" ref="AQ68:AQ131" si="17">VLOOKUP(IF($J68=$B$2,$J68,FALSE),$J$3:$Z$219,7,FALSE)</f>
        <v>#N/A</v>
      </c>
      <c r="AR68" t="e">
        <f t="shared" ref="AR68:AR131" si="18">VLOOKUP(IF($J68=$B$2,$J68,FALSE),$J$3:$Z$219,8,FALSE)</f>
        <v>#N/A</v>
      </c>
      <c r="AS68" t="e">
        <f t="shared" ref="AS68:AS131" si="19">VLOOKUP(IF($J68=$B$2,$J68,FALSE),$J$3:$Z$219,9,FALSE)</f>
        <v>#N/A</v>
      </c>
      <c r="AT68" t="e">
        <f t="shared" ref="AT68:AT131" si="20">VLOOKUP(IF($J68=$B$2,$J68,FALSE),$J$3:$Z$219,10,FALSE)</f>
        <v>#N/A</v>
      </c>
      <c r="AU68" t="e">
        <f t="shared" ref="AU68:AU131" si="21">VLOOKUP(IF($J68=$B$2,$J68,FALSE),$J$3:$Z$219,11,FALSE)</f>
        <v>#N/A</v>
      </c>
      <c r="AV68" t="e">
        <f t="shared" ref="AV68:AV131" si="22">VLOOKUP(IF($J68=$B$2,$J68,FALSE),$J$3:$Z$219,12,FALSE)</f>
        <v>#N/A</v>
      </c>
      <c r="AW68" t="e">
        <f t="shared" ref="AW68:AW131" si="23">VLOOKUP(IF($J68=$B$2,$J68,FALSE),$J$3:$Z$219,13,FALSE)</f>
        <v>#N/A</v>
      </c>
      <c r="AX68" t="e">
        <f t="shared" ref="AX68:AX131" si="24">VLOOKUP(IF($J68=$B$2,$J68,FALSE),$J$3:$Z$219,14,FALSE)</f>
        <v>#N/A</v>
      </c>
      <c r="AY68" t="e">
        <f t="shared" ref="AY68:AY131" si="25">VLOOKUP(IF($J68=$B$2,$J68,FALSE),$J$3:$Z$219,15,FALSE)</f>
        <v>#N/A</v>
      </c>
      <c r="AZ68" t="e">
        <f t="shared" ref="AZ68:AZ131" si="26">VLOOKUP(IF($J68=$B$2,$J68,FALSE),$J$3:$Z$219,16,FALSE)</f>
        <v>#N/A</v>
      </c>
      <c r="BA68" t="str">
        <f t="shared" ref="BA68:BA131" si="27">IF(J68=$B$2,K68,"")</f>
        <v/>
      </c>
    </row>
    <row r="69" spans="10:53" x14ac:dyDescent="0.5">
      <c r="J69" t="s">
        <v>226</v>
      </c>
      <c r="K69" t="s">
        <v>227</v>
      </c>
      <c r="L69" s="24">
        <v>45823.764534893511</v>
      </c>
      <c r="M69" s="5">
        <v>10.732558111840232</v>
      </c>
      <c r="N69" s="5">
        <v>0</v>
      </c>
      <c r="O69" s="6">
        <v>6.4600611086859772E-2</v>
      </c>
      <c r="P69" s="5">
        <v>3.2771924876998924</v>
      </c>
      <c r="Q69" s="5">
        <v>2.1949231262426765</v>
      </c>
      <c r="R69" s="6">
        <v>6.4610878885718428</v>
      </c>
      <c r="S69" s="5">
        <v>84.39595551403886</v>
      </c>
      <c r="T69" s="5">
        <v>37.6423437765418</v>
      </c>
      <c r="U69" s="5">
        <v>0</v>
      </c>
      <c r="V69" s="5">
        <v>3.430079155672825</v>
      </c>
      <c r="W69" s="5">
        <v>0</v>
      </c>
      <c r="X69" s="5">
        <v>11.703724559527622</v>
      </c>
      <c r="Y69" s="5">
        <v>0</v>
      </c>
      <c r="Z69" s="5">
        <v>3.0616667031904745</v>
      </c>
      <c r="AA69" s="5">
        <v>9.4380971389909369</v>
      </c>
      <c r="AB69" s="5">
        <v>-0.32351556858742447</v>
      </c>
      <c r="AC69" s="5">
        <v>1.9631667327021032</v>
      </c>
      <c r="AD69" s="5">
        <v>16.410671366530881</v>
      </c>
      <c r="AE69" s="5">
        <v>4.4319978188561002</v>
      </c>
      <c r="AF69" s="5">
        <v>77.543534327641581</v>
      </c>
      <c r="AG69" s="5">
        <v>38.211832144347028</v>
      </c>
      <c r="AH69" s="5">
        <v>9.9009933005501978</v>
      </c>
      <c r="AI69" s="5">
        <v>24.403586963316194</v>
      </c>
      <c r="AJ69" s="5">
        <v>1.3540395300765558</v>
      </c>
      <c r="AK69" s="5">
        <v>0.34387011437324211</v>
      </c>
      <c r="AL69" s="5">
        <v>0.34387011437324211</v>
      </c>
      <c r="AM69" s="5">
        <v>6.2872723005088611</v>
      </c>
      <c r="AN69" t="e">
        <f t="shared" si="14"/>
        <v>#N/A</v>
      </c>
      <c r="AO69" t="e">
        <f t="shared" si="15"/>
        <v>#N/A</v>
      </c>
      <c r="AP69" t="e">
        <f t="shared" si="16"/>
        <v>#N/A</v>
      </c>
      <c r="AQ69" t="e">
        <f t="shared" si="17"/>
        <v>#N/A</v>
      </c>
      <c r="AR69" t="e">
        <f t="shared" si="18"/>
        <v>#N/A</v>
      </c>
      <c r="AS69" t="e">
        <f t="shared" si="19"/>
        <v>#N/A</v>
      </c>
      <c r="AT69" t="e">
        <f t="shared" si="20"/>
        <v>#N/A</v>
      </c>
      <c r="AU69" t="e">
        <f t="shared" si="21"/>
        <v>#N/A</v>
      </c>
      <c r="AV69" t="e">
        <f t="shared" si="22"/>
        <v>#N/A</v>
      </c>
      <c r="AW69" t="e">
        <f t="shared" si="23"/>
        <v>#N/A</v>
      </c>
      <c r="AX69" t="e">
        <f t="shared" si="24"/>
        <v>#N/A</v>
      </c>
      <c r="AY69" t="e">
        <f t="shared" si="25"/>
        <v>#N/A</v>
      </c>
      <c r="AZ69" t="e">
        <f t="shared" si="26"/>
        <v>#N/A</v>
      </c>
      <c r="BA69" t="str">
        <f t="shared" si="27"/>
        <v/>
      </c>
    </row>
    <row r="70" spans="10:53" x14ac:dyDescent="0.5">
      <c r="J70" t="s">
        <v>229</v>
      </c>
      <c r="K70" t="s">
        <v>230</v>
      </c>
      <c r="L70" s="24">
        <v>42015.738294085779</v>
      </c>
      <c r="M70" s="5">
        <v>10.645799548362774</v>
      </c>
      <c r="N70" s="5">
        <v>3.4795500778139683</v>
      </c>
      <c r="O70" s="6">
        <v>6.4600611086859772E-2</v>
      </c>
      <c r="P70" s="5">
        <v>3.2771924876998924</v>
      </c>
      <c r="Q70" s="5">
        <v>14.935879031726436</v>
      </c>
      <c r="R70" s="6">
        <v>6.4610878885718428</v>
      </c>
      <c r="S70" s="5">
        <v>86.21831705726845</v>
      </c>
      <c r="T70" s="5">
        <v>37.334846621334222</v>
      </c>
      <c r="U70" s="5">
        <v>5</v>
      </c>
      <c r="V70" s="5">
        <v>17.941952506596298</v>
      </c>
      <c r="W70" s="5">
        <v>0</v>
      </c>
      <c r="X70" s="5">
        <v>1.0390940610931165</v>
      </c>
      <c r="Y70" s="5">
        <v>0</v>
      </c>
      <c r="Z70" s="5">
        <v>4.9269472776581509</v>
      </c>
      <c r="AA70" s="5">
        <v>10.235073374489735</v>
      </c>
      <c r="AB70" s="5">
        <v>-0.27807124823293017</v>
      </c>
      <c r="AC70" s="5">
        <v>2.1730866887060651</v>
      </c>
      <c r="AD70" s="5">
        <v>17.466222380496614</v>
      </c>
      <c r="AE70" s="5">
        <v>4.6404956744705625</v>
      </c>
      <c r="AF70" s="5">
        <v>78.230499387404706</v>
      </c>
      <c r="AG70" s="5">
        <v>38.403086985433063</v>
      </c>
      <c r="AH70" s="5">
        <v>10.266125274217453</v>
      </c>
      <c r="AI70" s="5">
        <v>24.739818533458532</v>
      </c>
      <c r="AJ70" s="5">
        <v>1.594643804004054</v>
      </c>
      <c r="AK70" s="5">
        <v>0.4572425879795412</v>
      </c>
      <c r="AL70" s="5">
        <v>0.4572425879795412</v>
      </c>
      <c r="AM70" s="5">
        <v>6.6308617391760007</v>
      </c>
      <c r="AN70" t="e">
        <f t="shared" si="14"/>
        <v>#N/A</v>
      </c>
      <c r="AO70" t="e">
        <f t="shared" si="15"/>
        <v>#N/A</v>
      </c>
      <c r="AP70" t="e">
        <f t="shared" si="16"/>
        <v>#N/A</v>
      </c>
      <c r="AQ70" t="e">
        <f t="shared" si="17"/>
        <v>#N/A</v>
      </c>
      <c r="AR70" t="e">
        <f t="shared" si="18"/>
        <v>#N/A</v>
      </c>
      <c r="AS70" t="e">
        <f t="shared" si="19"/>
        <v>#N/A</v>
      </c>
      <c r="AT70" t="e">
        <f t="shared" si="20"/>
        <v>#N/A</v>
      </c>
      <c r="AU70" t="e">
        <f t="shared" si="21"/>
        <v>#N/A</v>
      </c>
      <c r="AV70" t="e">
        <f t="shared" si="22"/>
        <v>#N/A</v>
      </c>
      <c r="AW70" t="e">
        <f t="shared" si="23"/>
        <v>#N/A</v>
      </c>
      <c r="AX70" t="e">
        <f t="shared" si="24"/>
        <v>#N/A</v>
      </c>
      <c r="AY70" t="e">
        <f t="shared" si="25"/>
        <v>#N/A</v>
      </c>
      <c r="AZ70" t="e">
        <f t="shared" si="26"/>
        <v>#N/A</v>
      </c>
      <c r="BA70" t="str">
        <f t="shared" si="27"/>
        <v/>
      </c>
    </row>
    <row r="71" spans="10:53" x14ac:dyDescent="0.5">
      <c r="J71" t="s">
        <v>232</v>
      </c>
      <c r="K71" t="s">
        <v>233</v>
      </c>
      <c r="L71" s="24">
        <v>14434.39</v>
      </c>
      <c r="M71" s="5">
        <v>8.8108830000000005</v>
      </c>
      <c r="N71" s="6">
        <v>32.999040650438118</v>
      </c>
      <c r="O71" s="6">
        <v>2.7195460497599413</v>
      </c>
      <c r="P71" s="6">
        <v>17.916267755000916</v>
      </c>
      <c r="Q71" s="6">
        <v>59.060609156681387</v>
      </c>
      <c r="R71" s="6">
        <v>25.753981513271818</v>
      </c>
      <c r="S71" s="6">
        <v>81.245995280097063</v>
      </c>
      <c r="T71" s="6">
        <v>39.924588202782942</v>
      </c>
      <c r="U71" s="6">
        <v>34.473685000000003</v>
      </c>
      <c r="V71" s="6">
        <v>31.554327176781012</v>
      </c>
      <c r="W71" s="6">
        <v>27.606297918948524</v>
      </c>
      <c r="X71" s="5">
        <v>2.4407260607795311E-2</v>
      </c>
      <c r="Y71" s="5">
        <v>0</v>
      </c>
      <c r="Z71" s="5">
        <v>15.600068696396153</v>
      </c>
      <c r="AA71" s="5">
        <v>41.118323752255741</v>
      </c>
      <c r="AB71" s="5">
        <v>1.8226384477382003</v>
      </c>
      <c r="AC71" s="5">
        <v>11.73998768788786</v>
      </c>
      <c r="AD71" s="5">
        <v>49.913698607922235</v>
      </c>
      <c r="AE71" s="5">
        <v>11.200676844771753</v>
      </c>
      <c r="AF71" s="5">
        <v>89.302340806612676</v>
      </c>
      <c r="AG71" s="5">
        <v>42.518072024348889</v>
      </c>
      <c r="AH71" s="5">
        <v>20.760925682577209</v>
      </c>
      <c r="AI71" s="5">
        <v>32.500905230347364</v>
      </c>
      <c r="AJ71" s="5">
        <v>17.039753943648677</v>
      </c>
      <c r="AK71" s="5">
        <v>6.7542159679900644</v>
      </c>
      <c r="AL71" s="5">
        <v>6.7542159679900644</v>
      </c>
      <c r="AM71" s="5">
        <v>18.154802723285002</v>
      </c>
      <c r="AN71" t="e">
        <f t="shared" si="14"/>
        <v>#N/A</v>
      </c>
      <c r="AO71" t="e">
        <f t="shared" si="15"/>
        <v>#N/A</v>
      </c>
      <c r="AP71" t="e">
        <f t="shared" si="16"/>
        <v>#N/A</v>
      </c>
      <c r="AQ71" t="e">
        <f t="shared" si="17"/>
        <v>#N/A</v>
      </c>
      <c r="AR71" t="e">
        <f t="shared" si="18"/>
        <v>#N/A</v>
      </c>
      <c r="AS71" t="e">
        <f t="shared" si="19"/>
        <v>#N/A</v>
      </c>
      <c r="AT71" t="e">
        <f t="shared" si="20"/>
        <v>#N/A</v>
      </c>
      <c r="AU71" t="e">
        <f t="shared" si="21"/>
        <v>#N/A</v>
      </c>
      <c r="AV71" t="e">
        <f t="shared" si="22"/>
        <v>#N/A</v>
      </c>
      <c r="AW71" t="e">
        <f t="shared" si="23"/>
        <v>#N/A</v>
      </c>
      <c r="AX71" t="e">
        <f t="shared" si="24"/>
        <v>#N/A</v>
      </c>
      <c r="AY71" t="e">
        <f t="shared" si="25"/>
        <v>#N/A</v>
      </c>
      <c r="AZ71" t="e">
        <f t="shared" si="26"/>
        <v>#N/A</v>
      </c>
      <c r="BA71" t="str">
        <f t="shared" si="27"/>
        <v/>
      </c>
    </row>
    <row r="72" spans="10:53" x14ac:dyDescent="0.5">
      <c r="J72" t="s">
        <v>235</v>
      </c>
      <c r="K72" t="s">
        <v>236</v>
      </c>
      <c r="L72" s="24">
        <v>9569.4543883731239</v>
      </c>
      <c r="M72" s="5">
        <v>9.1663314701125316</v>
      </c>
      <c r="N72" s="5">
        <v>68.207241865783942</v>
      </c>
      <c r="O72" s="5">
        <v>0</v>
      </c>
      <c r="P72" s="5">
        <v>22.096389797261722</v>
      </c>
      <c r="Q72" s="5">
        <v>75.197867558114083</v>
      </c>
      <c r="R72" s="5">
        <v>14.977973484998037</v>
      </c>
      <c r="S72" s="5">
        <v>98.278330738307105</v>
      </c>
      <c r="T72" s="5">
        <v>38.077838351854489</v>
      </c>
      <c r="U72" s="5">
        <v>35</v>
      </c>
      <c r="V72" s="5">
        <v>44.063324538258584</v>
      </c>
      <c r="W72" s="5">
        <v>28.258488499452355</v>
      </c>
      <c r="X72" s="5">
        <v>67.025164716825344</v>
      </c>
      <c r="Y72" s="5">
        <v>9.9560761346998561</v>
      </c>
      <c r="Z72" s="5">
        <v>27.32830683598068</v>
      </c>
      <c r="AA72" s="5">
        <v>33.126882862383731</v>
      </c>
      <c r="AB72" s="5">
        <v>1.1728480737468949</v>
      </c>
      <c r="AC72" s="5">
        <v>8.8525596510427391</v>
      </c>
      <c r="AD72" s="5">
        <v>42.554315677869759</v>
      </c>
      <c r="AE72" s="5">
        <v>9.5549410674454833</v>
      </c>
      <c r="AF72" s="5">
        <v>87.640525840116013</v>
      </c>
      <c r="AG72" s="5">
        <v>41.71166544822006</v>
      </c>
      <c r="AH72" s="5">
        <v>18.284028111601014</v>
      </c>
      <c r="AI72" s="5">
        <v>30.905974080255003</v>
      </c>
      <c r="AJ72" s="5">
        <v>11.7516620080693</v>
      </c>
      <c r="AK72" s="5">
        <v>4.6628592445947303</v>
      </c>
      <c r="AL72" s="5">
        <v>4.6628592445947303</v>
      </c>
      <c r="AM72" s="5">
        <v>15.189188967632337</v>
      </c>
      <c r="AN72" t="e">
        <f t="shared" si="14"/>
        <v>#N/A</v>
      </c>
      <c r="AO72" t="e">
        <f t="shared" si="15"/>
        <v>#N/A</v>
      </c>
      <c r="AP72" t="e">
        <f t="shared" si="16"/>
        <v>#N/A</v>
      </c>
      <c r="AQ72" t="e">
        <f t="shared" si="17"/>
        <v>#N/A</v>
      </c>
      <c r="AR72" t="e">
        <f t="shared" si="18"/>
        <v>#N/A</v>
      </c>
      <c r="AS72" t="e">
        <f t="shared" si="19"/>
        <v>#N/A</v>
      </c>
      <c r="AT72" t="e">
        <f t="shared" si="20"/>
        <v>#N/A</v>
      </c>
      <c r="AU72" t="e">
        <f t="shared" si="21"/>
        <v>#N/A</v>
      </c>
      <c r="AV72" t="e">
        <f t="shared" si="22"/>
        <v>#N/A</v>
      </c>
      <c r="AW72" t="e">
        <f t="shared" si="23"/>
        <v>#N/A</v>
      </c>
      <c r="AX72" t="e">
        <f t="shared" si="24"/>
        <v>#N/A</v>
      </c>
      <c r="AY72" t="e">
        <f t="shared" si="25"/>
        <v>#N/A</v>
      </c>
      <c r="AZ72" t="e">
        <f t="shared" si="26"/>
        <v>#N/A</v>
      </c>
      <c r="BA72" t="str">
        <f t="shared" si="27"/>
        <v/>
      </c>
    </row>
    <row r="73" spans="10:53" x14ac:dyDescent="0.5">
      <c r="J73" t="s">
        <v>238</v>
      </c>
      <c r="K73" t="s">
        <v>239</v>
      </c>
      <c r="L73" s="24">
        <v>531.91820885095058</v>
      </c>
      <c r="M73" s="5">
        <v>6.2764897347606432</v>
      </c>
      <c r="N73" s="6">
        <v>72.835176654288432</v>
      </c>
      <c r="O73" s="5">
        <v>26.07944129201222</v>
      </c>
      <c r="P73" s="6">
        <v>72.945816319874339</v>
      </c>
      <c r="Q73" s="5">
        <v>82.927595540566173</v>
      </c>
      <c r="R73" s="5">
        <v>48.898678451111749</v>
      </c>
      <c r="S73" s="5">
        <v>87.450826422325235</v>
      </c>
      <c r="T73" s="5">
        <v>46.355903690544018</v>
      </c>
      <c r="U73" s="5">
        <v>75</v>
      </c>
      <c r="V73" s="5">
        <v>57.519788918205791</v>
      </c>
      <c r="W73" s="5">
        <v>76.122672508214677</v>
      </c>
      <c r="X73" s="5">
        <v>54.686428213108407</v>
      </c>
      <c r="Y73" s="5">
        <v>14.348462664714489</v>
      </c>
      <c r="Z73" s="5">
        <v>53.96462395506623</v>
      </c>
      <c r="AA73" s="5">
        <v>88.709367783165462</v>
      </c>
      <c r="AB73" s="5">
        <v>15.455917282750924</v>
      </c>
      <c r="AC73" s="5">
        <v>52.690863554006228</v>
      </c>
      <c r="AD73" s="5">
        <v>89.050747458258471</v>
      </c>
      <c r="AE73" s="5">
        <v>29.864659964511237</v>
      </c>
      <c r="AF73" s="5">
        <v>96.390797860339021</v>
      </c>
      <c r="AG73" s="5">
        <v>48.348849090440112</v>
      </c>
      <c r="AH73" s="5">
        <v>44.184683236177833</v>
      </c>
      <c r="AI73" s="5">
        <v>44.811452993096502</v>
      </c>
      <c r="AJ73" s="5">
        <v>79.834015808420517</v>
      </c>
      <c r="AK73" s="5">
        <v>47.284718800884917</v>
      </c>
      <c r="AL73" s="5">
        <v>47.284718800884917</v>
      </c>
      <c r="AM73" s="5">
        <v>49.522003964042675</v>
      </c>
      <c r="AN73" t="e">
        <f t="shared" si="14"/>
        <v>#N/A</v>
      </c>
      <c r="AO73" t="e">
        <f t="shared" si="15"/>
        <v>#N/A</v>
      </c>
      <c r="AP73" t="e">
        <f t="shared" si="16"/>
        <v>#N/A</v>
      </c>
      <c r="AQ73" t="e">
        <f t="shared" si="17"/>
        <v>#N/A</v>
      </c>
      <c r="AR73" t="e">
        <f t="shared" si="18"/>
        <v>#N/A</v>
      </c>
      <c r="AS73" t="e">
        <f t="shared" si="19"/>
        <v>#N/A</v>
      </c>
      <c r="AT73" t="e">
        <f t="shared" si="20"/>
        <v>#N/A</v>
      </c>
      <c r="AU73" t="e">
        <f t="shared" si="21"/>
        <v>#N/A</v>
      </c>
      <c r="AV73" t="e">
        <f t="shared" si="22"/>
        <v>#N/A</v>
      </c>
      <c r="AW73" t="e">
        <f t="shared" si="23"/>
        <v>#N/A</v>
      </c>
      <c r="AX73" t="e">
        <f t="shared" si="24"/>
        <v>#N/A</v>
      </c>
      <c r="AY73" t="e">
        <f t="shared" si="25"/>
        <v>#N/A</v>
      </c>
      <c r="AZ73" t="e">
        <f t="shared" si="26"/>
        <v>#N/A</v>
      </c>
      <c r="BA73" t="str">
        <f t="shared" si="27"/>
        <v/>
      </c>
    </row>
    <row r="74" spans="10:53" x14ac:dyDescent="0.5">
      <c r="J74" t="s">
        <v>241</v>
      </c>
      <c r="K74" t="s">
        <v>242</v>
      </c>
      <c r="L74" s="24">
        <v>4083.998157647115</v>
      </c>
      <c r="M74" s="5">
        <v>8.3148317281696436</v>
      </c>
      <c r="N74" s="5">
        <v>61.4350792968593</v>
      </c>
      <c r="O74" s="5">
        <v>0</v>
      </c>
      <c r="P74" s="5">
        <v>0.53307556995774519</v>
      </c>
      <c r="Q74" s="5">
        <v>39.28699028755711</v>
      </c>
      <c r="R74" s="5">
        <v>7.0484580179136103</v>
      </c>
      <c r="S74" s="5">
        <v>84.935049933040943</v>
      </c>
      <c r="T74" s="5">
        <v>40.524229733942263</v>
      </c>
      <c r="U74" s="5">
        <v>15</v>
      </c>
      <c r="V74" s="5">
        <v>34.300791556728235</v>
      </c>
      <c r="W74" s="5">
        <v>27.710843373493976</v>
      </c>
      <c r="X74" s="5">
        <v>16.99713433240548</v>
      </c>
      <c r="Y74" s="5">
        <v>0</v>
      </c>
      <c r="Z74" s="5">
        <v>12.359533169717945</v>
      </c>
      <c r="AA74" s="5">
        <v>52.933418498754321</v>
      </c>
      <c r="AB74" s="5">
        <v>3.052750349747587</v>
      </c>
      <c r="AC74" s="5">
        <v>16.948769777644408</v>
      </c>
      <c r="AD74" s="5">
        <v>60.086763930569461</v>
      </c>
      <c r="AE74" s="5">
        <v>13.863224514502971</v>
      </c>
      <c r="AF74" s="5">
        <v>91.290926606733137</v>
      </c>
      <c r="AG74" s="5">
        <v>43.649470137185588</v>
      </c>
      <c r="AH74" s="5">
        <v>24.589588354113928</v>
      </c>
      <c r="AI74" s="5">
        <v>34.79160056754327</v>
      </c>
      <c r="AJ74" s="5">
        <v>27.057765017155429</v>
      </c>
      <c r="AK74" s="5">
        <v>10.856085962345364</v>
      </c>
      <c r="AL74" s="5">
        <v>10.856085962345364</v>
      </c>
      <c r="AM74" s="5">
        <v>22.961526746167326</v>
      </c>
      <c r="AN74" t="e">
        <f t="shared" si="14"/>
        <v>#N/A</v>
      </c>
      <c r="AO74" t="e">
        <f t="shared" si="15"/>
        <v>#N/A</v>
      </c>
      <c r="AP74" t="e">
        <f t="shared" si="16"/>
        <v>#N/A</v>
      </c>
      <c r="AQ74" t="e">
        <f t="shared" si="17"/>
        <v>#N/A</v>
      </c>
      <c r="AR74" t="e">
        <f t="shared" si="18"/>
        <v>#N/A</v>
      </c>
      <c r="AS74" t="e">
        <f t="shared" si="19"/>
        <v>#N/A</v>
      </c>
      <c r="AT74" t="e">
        <f t="shared" si="20"/>
        <v>#N/A</v>
      </c>
      <c r="AU74" t="e">
        <f t="shared" si="21"/>
        <v>#N/A</v>
      </c>
      <c r="AV74" t="e">
        <f t="shared" si="22"/>
        <v>#N/A</v>
      </c>
      <c r="AW74" t="e">
        <f t="shared" si="23"/>
        <v>#N/A</v>
      </c>
      <c r="AX74" t="e">
        <f t="shared" si="24"/>
        <v>#N/A</v>
      </c>
      <c r="AY74" t="e">
        <f t="shared" si="25"/>
        <v>#N/A</v>
      </c>
      <c r="AZ74" t="e">
        <f t="shared" si="26"/>
        <v>#N/A</v>
      </c>
      <c r="BA74" t="str">
        <f t="shared" si="27"/>
        <v/>
      </c>
    </row>
    <row r="75" spans="10:53" x14ac:dyDescent="0.5">
      <c r="J75" t="s">
        <v>244</v>
      </c>
      <c r="K75" t="s">
        <v>245</v>
      </c>
      <c r="L75" s="24">
        <v>45845.526542381107</v>
      </c>
      <c r="M75" s="5">
        <v>10.733032905691928</v>
      </c>
      <c r="N75" s="5">
        <v>1.2621927289149824</v>
      </c>
      <c r="O75" s="6">
        <v>6.4600611086859772E-2</v>
      </c>
      <c r="P75" s="5">
        <v>3.2771924876998924</v>
      </c>
      <c r="Q75" s="5">
        <v>14.309155041644752</v>
      </c>
      <c r="R75" s="5">
        <v>4.4052861955521214</v>
      </c>
      <c r="S75" s="5">
        <v>78.367226484006352</v>
      </c>
      <c r="T75" s="5">
        <v>37.867295885666628</v>
      </c>
      <c r="U75" s="5">
        <v>0</v>
      </c>
      <c r="V75" s="5">
        <v>15.567282321899734</v>
      </c>
      <c r="W75" s="5">
        <v>0</v>
      </c>
      <c r="X75" s="5">
        <v>1.6658712119470447</v>
      </c>
      <c r="Y75" s="5">
        <v>0</v>
      </c>
      <c r="Z75" s="5">
        <v>3.6998076373786866</v>
      </c>
      <c r="AA75" s="5">
        <v>9.4338764862948956</v>
      </c>
      <c r="AB75" s="5">
        <v>-0.32375628081180929</v>
      </c>
      <c r="AC75" s="5">
        <v>1.962055820168608</v>
      </c>
      <c r="AD75" s="5">
        <v>16.405028473690191</v>
      </c>
      <c r="AE75" s="5">
        <v>4.4308770430541475</v>
      </c>
      <c r="AF75" s="5">
        <v>77.539732607106828</v>
      </c>
      <c r="AG75" s="5">
        <v>38.210786416858021</v>
      </c>
      <c r="AH75" s="5">
        <v>9.8990240051757183</v>
      </c>
      <c r="AI75" s="5">
        <v>24.401754952861971</v>
      </c>
      <c r="AJ75" s="5">
        <v>1.35278465276786</v>
      </c>
      <c r="AK75" s="5">
        <v>0.34327425579882642</v>
      </c>
      <c r="AL75" s="5">
        <v>0.34327425579882642</v>
      </c>
      <c r="AM75" s="5">
        <v>6.2854318230988016</v>
      </c>
      <c r="AN75" t="e">
        <f t="shared" si="14"/>
        <v>#N/A</v>
      </c>
      <c r="AO75" t="e">
        <f t="shared" si="15"/>
        <v>#N/A</v>
      </c>
      <c r="AP75" t="e">
        <f t="shared" si="16"/>
        <v>#N/A</v>
      </c>
      <c r="AQ75" t="e">
        <f t="shared" si="17"/>
        <v>#N/A</v>
      </c>
      <c r="AR75" t="e">
        <f t="shared" si="18"/>
        <v>#N/A</v>
      </c>
      <c r="AS75" t="e">
        <f t="shared" si="19"/>
        <v>#N/A</v>
      </c>
      <c r="AT75" t="e">
        <f t="shared" si="20"/>
        <v>#N/A</v>
      </c>
      <c r="AU75" t="e">
        <f t="shared" si="21"/>
        <v>#N/A</v>
      </c>
      <c r="AV75" t="e">
        <f t="shared" si="22"/>
        <v>#N/A</v>
      </c>
      <c r="AW75" t="e">
        <f t="shared" si="23"/>
        <v>#N/A</v>
      </c>
      <c r="AX75" t="e">
        <f t="shared" si="24"/>
        <v>#N/A</v>
      </c>
      <c r="AY75" t="e">
        <f t="shared" si="25"/>
        <v>#N/A</v>
      </c>
      <c r="AZ75" t="e">
        <f t="shared" si="26"/>
        <v>#N/A</v>
      </c>
      <c r="BA75" t="str">
        <f t="shared" si="27"/>
        <v/>
      </c>
    </row>
    <row r="76" spans="10:53" x14ac:dyDescent="0.5">
      <c r="J76" t="s">
        <v>247</v>
      </c>
      <c r="K76" t="s">
        <v>248</v>
      </c>
      <c r="L76" s="24">
        <v>1707.6616236790658</v>
      </c>
      <c r="M76" s="5">
        <v>7.442880242121543</v>
      </c>
      <c r="N76" s="5">
        <v>60.57902957795757</v>
      </c>
      <c r="O76" s="5">
        <v>10.035792230467038</v>
      </c>
      <c r="P76" s="5">
        <v>38.112465305941356</v>
      </c>
      <c r="Q76" s="5">
        <v>80.397821005694055</v>
      </c>
      <c r="R76" s="5">
        <v>20.704844278853326</v>
      </c>
      <c r="S76" s="5">
        <v>94.956488796296298</v>
      </c>
      <c r="T76" s="5">
        <v>54.95435164389685</v>
      </c>
      <c r="U76" s="5">
        <v>10</v>
      </c>
      <c r="V76" s="5">
        <v>44.063324538258584</v>
      </c>
      <c r="W76" s="5">
        <v>38.225629791894846</v>
      </c>
      <c r="X76" s="5">
        <v>73.320326009239224</v>
      </c>
      <c r="Y76" s="5">
        <v>16.544655929721813</v>
      </c>
      <c r="Z76" s="5">
        <v>35.909567797893082</v>
      </c>
      <c r="AA76" s="5">
        <v>72.126662939536544</v>
      </c>
      <c r="AB76" s="5">
        <v>6.5437405541982043</v>
      </c>
      <c r="AC76" s="5">
        <v>29.828907895184877</v>
      </c>
      <c r="AD76" s="5">
        <v>75.616109439592734</v>
      </c>
      <c r="AE76" s="5">
        <v>19.684953497298846</v>
      </c>
      <c r="AF76" s="5">
        <v>93.99023596041458</v>
      </c>
      <c r="AG76" s="5">
        <v>45.652033714821151</v>
      </c>
      <c r="AH76" s="5">
        <v>32.315755434022797</v>
      </c>
      <c r="AI76" s="5">
        <v>38.977532320333559</v>
      </c>
      <c r="AJ76" s="5">
        <v>50.691802448640658</v>
      </c>
      <c r="AK76" s="5">
        <v>22.523599713812871</v>
      </c>
      <c r="AL76" s="5">
        <v>22.523599713812871</v>
      </c>
      <c r="AM76" s="5">
        <v>33.235590614315655</v>
      </c>
      <c r="AN76" t="e">
        <f t="shared" si="14"/>
        <v>#N/A</v>
      </c>
      <c r="AO76" t="e">
        <f t="shared" si="15"/>
        <v>#N/A</v>
      </c>
      <c r="AP76" t="e">
        <f t="shared" si="16"/>
        <v>#N/A</v>
      </c>
      <c r="AQ76" t="e">
        <f t="shared" si="17"/>
        <v>#N/A</v>
      </c>
      <c r="AR76" t="e">
        <f t="shared" si="18"/>
        <v>#N/A</v>
      </c>
      <c r="AS76" t="e">
        <f t="shared" si="19"/>
        <v>#N/A</v>
      </c>
      <c r="AT76" t="e">
        <f t="shared" si="20"/>
        <v>#N/A</v>
      </c>
      <c r="AU76" t="e">
        <f t="shared" si="21"/>
        <v>#N/A</v>
      </c>
      <c r="AV76" t="e">
        <f t="shared" si="22"/>
        <v>#N/A</v>
      </c>
      <c r="AW76" t="e">
        <f t="shared" si="23"/>
        <v>#N/A</v>
      </c>
      <c r="AX76" t="e">
        <f t="shared" si="24"/>
        <v>#N/A</v>
      </c>
      <c r="AY76" t="e">
        <f t="shared" si="25"/>
        <v>#N/A</v>
      </c>
      <c r="AZ76" t="e">
        <f t="shared" si="26"/>
        <v>#N/A</v>
      </c>
      <c r="BA76" t="str">
        <f t="shared" si="27"/>
        <v/>
      </c>
    </row>
    <row r="77" spans="10:53" x14ac:dyDescent="0.5">
      <c r="J77" t="s">
        <v>250</v>
      </c>
      <c r="K77" t="s">
        <v>251</v>
      </c>
      <c r="L77" s="24">
        <v>57024.76</v>
      </c>
      <c r="M77" s="5">
        <v>10.81296</v>
      </c>
      <c r="N77" s="6">
        <v>6.2349932031350761</v>
      </c>
      <c r="O77" s="6">
        <v>6.4600611086859772E-2</v>
      </c>
      <c r="P77" s="6">
        <v>3.2771924876998924</v>
      </c>
      <c r="Q77" s="6">
        <v>13.835231606366916</v>
      </c>
      <c r="R77" s="6">
        <v>6.4610878885718428</v>
      </c>
      <c r="S77" s="6">
        <v>75.323824130327381</v>
      </c>
      <c r="T77" s="6">
        <v>38.49257528239923</v>
      </c>
      <c r="U77" s="6">
        <v>4.473684999999989</v>
      </c>
      <c r="V77" s="6">
        <v>16.411609498680736</v>
      </c>
      <c r="W77" s="6">
        <v>0.70646221248630892</v>
      </c>
      <c r="X77" s="6">
        <v>7.1033278513606302</v>
      </c>
      <c r="Y77" s="6">
        <v>0.13367496339678553</v>
      </c>
      <c r="Z77" s="5">
        <v>6.1004398850972628</v>
      </c>
      <c r="AA77" s="5">
        <v>8.7445888539643732</v>
      </c>
      <c r="AB77" s="5">
        <v>-0.36308856485373087</v>
      </c>
      <c r="AC77" s="5">
        <v>1.780693268871508</v>
      </c>
      <c r="AD77" s="5">
        <v>15.475637900190453</v>
      </c>
      <c r="AE77" s="5">
        <v>4.2452844554066465</v>
      </c>
      <c r="AF77" s="5">
        <v>76.893205305012444</v>
      </c>
      <c r="AG77" s="5">
        <v>38.03489392504801</v>
      </c>
      <c r="AH77" s="5">
        <v>9.5719419097385909</v>
      </c>
      <c r="AI77" s="5">
        <v>24.094605302810578</v>
      </c>
      <c r="AJ77" s="5">
        <v>1.1505932578260922</v>
      </c>
      <c r="AK77" s="5">
        <v>0.24659536079482303</v>
      </c>
      <c r="AL77" s="5">
        <v>0.24659536079482303</v>
      </c>
      <c r="AM77" s="5">
        <v>5.9816505481683047</v>
      </c>
      <c r="AN77" t="e">
        <f t="shared" si="14"/>
        <v>#N/A</v>
      </c>
      <c r="AO77" t="e">
        <f t="shared" si="15"/>
        <v>#N/A</v>
      </c>
      <c r="AP77" t="e">
        <f t="shared" si="16"/>
        <v>#N/A</v>
      </c>
      <c r="AQ77" t="e">
        <f t="shared" si="17"/>
        <v>#N/A</v>
      </c>
      <c r="AR77" t="e">
        <f t="shared" si="18"/>
        <v>#N/A</v>
      </c>
      <c r="AS77" t="e">
        <f t="shared" si="19"/>
        <v>#N/A</v>
      </c>
      <c r="AT77" t="e">
        <f t="shared" si="20"/>
        <v>#N/A</v>
      </c>
      <c r="AU77" t="e">
        <f t="shared" si="21"/>
        <v>#N/A</v>
      </c>
      <c r="AV77" t="e">
        <f t="shared" si="22"/>
        <v>#N/A</v>
      </c>
      <c r="AW77" t="e">
        <f t="shared" si="23"/>
        <v>#N/A</v>
      </c>
      <c r="AX77" t="e">
        <f t="shared" si="24"/>
        <v>#N/A</v>
      </c>
      <c r="AY77" t="e">
        <f t="shared" si="25"/>
        <v>#N/A</v>
      </c>
      <c r="AZ77" t="e">
        <f t="shared" si="26"/>
        <v>#N/A</v>
      </c>
      <c r="BA77" t="str">
        <f t="shared" si="27"/>
        <v/>
      </c>
    </row>
    <row r="78" spans="10:53" x14ac:dyDescent="0.5">
      <c r="J78" t="s">
        <v>253</v>
      </c>
      <c r="K78" t="s">
        <v>254</v>
      </c>
      <c r="L78" s="24">
        <v>22699.080496992232</v>
      </c>
      <c r="M78" s="5">
        <v>10.030079695908643</v>
      </c>
      <c r="N78" s="5">
        <v>12.708935387541771</v>
      </c>
      <c r="O78" s="5">
        <v>0</v>
      </c>
      <c r="P78" s="5">
        <v>4.1417738100023058</v>
      </c>
      <c r="Q78" s="5">
        <v>14.309155041644752</v>
      </c>
      <c r="R78" s="5">
        <v>3.5242290089568007</v>
      </c>
      <c r="S78" s="5">
        <v>89.41180000805339</v>
      </c>
      <c r="T78" s="5">
        <v>35.409222439261931</v>
      </c>
      <c r="U78" s="5">
        <v>0</v>
      </c>
      <c r="V78" s="5">
        <v>27.176781002638517</v>
      </c>
      <c r="W78" s="5">
        <v>3.285870755750274</v>
      </c>
      <c r="X78" s="5">
        <v>2.2944008945024819</v>
      </c>
      <c r="Y78" s="5">
        <v>0</v>
      </c>
      <c r="Z78" s="5">
        <v>5.5636637740058053</v>
      </c>
      <c r="AA78" s="5">
        <v>17.526990869971829</v>
      </c>
      <c r="AB78" s="5">
        <v>0.14406719622575936</v>
      </c>
      <c r="AC78" s="5">
        <v>4.1317726939374566</v>
      </c>
      <c r="AD78" s="5">
        <v>26.375099659873349</v>
      </c>
      <c r="AE78" s="5">
        <v>6.3499176642394888</v>
      </c>
      <c r="AF78" s="5">
        <v>82.665777412348334</v>
      </c>
      <c r="AG78" s="5">
        <v>39.769730076106192</v>
      </c>
      <c r="AH78" s="5">
        <v>13.175068503746585</v>
      </c>
      <c r="AI78" s="5">
        <v>27.208812147640188</v>
      </c>
      <c r="AJ78" s="5">
        <v>4.131076453080218</v>
      </c>
      <c r="AK78" s="5">
        <v>1.5807282128940625</v>
      </c>
      <c r="AL78" s="5">
        <v>1.5807282128940625</v>
      </c>
      <c r="AM78" s="5">
        <v>9.5249482157282213</v>
      </c>
      <c r="AN78" t="e">
        <f t="shared" si="14"/>
        <v>#N/A</v>
      </c>
      <c r="AO78" t="e">
        <f t="shared" si="15"/>
        <v>#N/A</v>
      </c>
      <c r="AP78" t="e">
        <f t="shared" si="16"/>
        <v>#N/A</v>
      </c>
      <c r="AQ78" t="e">
        <f t="shared" si="17"/>
        <v>#N/A</v>
      </c>
      <c r="AR78" t="e">
        <f t="shared" si="18"/>
        <v>#N/A</v>
      </c>
      <c r="AS78" t="e">
        <f t="shared" si="19"/>
        <v>#N/A</v>
      </c>
      <c r="AT78" t="e">
        <f t="shared" si="20"/>
        <v>#N/A</v>
      </c>
      <c r="AU78" t="e">
        <f t="shared" si="21"/>
        <v>#N/A</v>
      </c>
      <c r="AV78" t="e">
        <f t="shared" si="22"/>
        <v>#N/A</v>
      </c>
      <c r="AW78" t="e">
        <f t="shared" si="23"/>
        <v>#N/A</v>
      </c>
      <c r="AX78" t="e">
        <f t="shared" si="24"/>
        <v>#N/A</v>
      </c>
      <c r="AY78" t="e">
        <f t="shared" si="25"/>
        <v>#N/A</v>
      </c>
      <c r="AZ78" t="e">
        <f t="shared" si="26"/>
        <v>#N/A</v>
      </c>
      <c r="BA78" t="str">
        <f t="shared" si="27"/>
        <v/>
      </c>
    </row>
    <row r="79" spans="10:53" x14ac:dyDescent="0.5">
      <c r="J79" t="s">
        <v>256</v>
      </c>
      <c r="K79" t="s">
        <v>257</v>
      </c>
      <c r="L79" s="24">
        <v>41435.625434942645</v>
      </c>
      <c r="M79" s="5">
        <v>10.631896307532507</v>
      </c>
      <c r="N79" s="6">
        <v>6.2349932031350761</v>
      </c>
      <c r="O79" s="5">
        <v>0</v>
      </c>
      <c r="P79" s="6">
        <v>0</v>
      </c>
      <c r="Q79" s="6">
        <v>13.835231606366916</v>
      </c>
      <c r="R79" s="6">
        <v>6.4610878885718428</v>
      </c>
      <c r="S79" s="6">
        <v>75.323824130327381</v>
      </c>
      <c r="T79" s="6">
        <v>38.49257528239923</v>
      </c>
      <c r="U79" s="6">
        <v>4.473684999999989</v>
      </c>
      <c r="V79" s="6">
        <v>16.411609498680736</v>
      </c>
      <c r="W79" s="6">
        <v>0.70646221248630892</v>
      </c>
      <c r="X79" s="5">
        <v>0</v>
      </c>
      <c r="Y79" s="5">
        <v>0</v>
      </c>
      <c r="Z79" s="5">
        <v>4.2018816301465032</v>
      </c>
      <c r="AA79" s="5">
        <v>10.367633640038187</v>
      </c>
      <c r="AB79" s="5">
        <v>-0.27051209537221632</v>
      </c>
      <c r="AC79" s="5">
        <v>2.2080383844201661</v>
      </c>
      <c r="AD79" s="5">
        <v>17.639918400758354</v>
      </c>
      <c r="AE79" s="5">
        <v>4.6746002935824542</v>
      </c>
      <c r="AF79" s="5">
        <v>78.339158546009045</v>
      </c>
      <c r="AG79" s="5">
        <v>38.433767258596312</v>
      </c>
      <c r="AH79" s="5">
        <v>10.325623172219501</v>
      </c>
      <c r="AI79" s="5">
        <v>24.793971724361413</v>
      </c>
      <c r="AJ79" s="5">
        <v>1.6353654175296866</v>
      </c>
      <c r="AK79" s="5">
        <v>0.47626683607953746</v>
      </c>
      <c r="AL79" s="5">
        <v>0.47626683607953746</v>
      </c>
      <c r="AM79" s="5">
        <v>6.68728719215797</v>
      </c>
      <c r="AN79" t="e">
        <f t="shared" si="14"/>
        <v>#N/A</v>
      </c>
      <c r="AO79" t="e">
        <f t="shared" si="15"/>
        <v>#N/A</v>
      </c>
      <c r="AP79" t="e">
        <f t="shared" si="16"/>
        <v>#N/A</v>
      </c>
      <c r="AQ79" t="e">
        <f t="shared" si="17"/>
        <v>#N/A</v>
      </c>
      <c r="AR79" t="e">
        <f t="shared" si="18"/>
        <v>#N/A</v>
      </c>
      <c r="AS79" t="e">
        <f t="shared" si="19"/>
        <v>#N/A</v>
      </c>
      <c r="AT79" t="e">
        <f t="shared" si="20"/>
        <v>#N/A</v>
      </c>
      <c r="AU79" t="e">
        <f t="shared" si="21"/>
        <v>#N/A</v>
      </c>
      <c r="AV79" t="e">
        <f t="shared" si="22"/>
        <v>#N/A</v>
      </c>
      <c r="AW79" t="e">
        <f t="shared" si="23"/>
        <v>#N/A</v>
      </c>
      <c r="AX79" t="e">
        <f t="shared" si="24"/>
        <v>#N/A</v>
      </c>
      <c r="AY79" t="e">
        <f t="shared" si="25"/>
        <v>#N/A</v>
      </c>
      <c r="AZ79" t="e">
        <f t="shared" si="26"/>
        <v>#N/A</v>
      </c>
      <c r="BA79" t="str">
        <f t="shared" si="27"/>
        <v/>
      </c>
    </row>
    <row r="80" spans="10:53" x14ac:dyDescent="0.5">
      <c r="J80" t="s">
        <v>259</v>
      </c>
      <c r="K80" t="s">
        <v>260</v>
      </c>
      <c r="L80" s="24">
        <v>8676.3391955990101</v>
      </c>
      <c r="M80" s="5">
        <v>9.0683549670330503</v>
      </c>
      <c r="N80" s="6">
        <v>53.854876743839064</v>
      </c>
      <c r="O80" s="5">
        <v>0</v>
      </c>
      <c r="P80" s="6">
        <v>2.6468406745159712</v>
      </c>
      <c r="Q80" s="5">
        <v>48.994575655701134</v>
      </c>
      <c r="R80" s="6">
        <v>11.241638388692071</v>
      </c>
      <c r="S80" s="5">
        <v>88.293407379788036</v>
      </c>
      <c r="T80" s="5">
        <v>35.816855749184363</v>
      </c>
      <c r="U80" s="6">
        <v>15.625</v>
      </c>
      <c r="V80" s="6">
        <v>56.116094986807397</v>
      </c>
      <c r="W80" s="6">
        <v>19.233296823658268</v>
      </c>
      <c r="X80" s="5">
        <v>0</v>
      </c>
      <c r="Y80" s="5">
        <v>4.978038067349928</v>
      </c>
      <c r="Z80" s="5">
        <v>12.763920981998885</v>
      </c>
      <c r="AA80" s="5">
        <v>35.260624486024795</v>
      </c>
      <c r="AB80" s="5">
        <v>1.3357305371474366</v>
      </c>
      <c r="AC80" s="5">
        <v>9.5844536891461853</v>
      </c>
      <c r="AD80" s="5">
        <v>44.566566283075154</v>
      </c>
      <c r="AE80" s="5">
        <v>9.9879244459523644</v>
      </c>
      <c r="AF80" s="5">
        <v>88.119586469446446</v>
      </c>
      <c r="AG80" s="5">
        <v>41.933557660992051</v>
      </c>
      <c r="AH80" s="5">
        <v>18.944513978263878</v>
      </c>
      <c r="AI80" s="5">
        <v>31.341536391301148</v>
      </c>
      <c r="AJ80" s="5">
        <v>13.060587792797595</v>
      </c>
      <c r="AK80" s="5">
        <v>5.1795466341264707</v>
      </c>
      <c r="AL80" s="5">
        <v>5.1795466341264707</v>
      </c>
      <c r="AM80" s="5">
        <v>15.96751734325607</v>
      </c>
      <c r="AN80" t="e">
        <f t="shared" si="14"/>
        <v>#N/A</v>
      </c>
      <c r="AO80" t="e">
        <f t="shared" si="15"/>
        <v>#N/A</v>
      </c>
      <c r="AP80" t="e">
        <f t="shared" si="16"/>
        <v>#N/A</v>
      </c>
      <c r="AQ80" t="e">
        <f t="shared" si="17"/>
        <v>#N/A</v>
      </c>
      <c r="AR80" t="e">
        <f t="shared" si="18"/>
        <v>#N/A</v>
      </c>
      <c r="AS80" t="e">
        <f t="shared" si="19"/>
        <v>#N/A</v>
      </c>
      <c r="AT80" t="e">
        <f t="shared" si="20"/>
        <v>#N/A</v>
      </c>
      <c r="AU80" t="e">
        <f t="shared" si="21"/>
        <v>#N/A</v>
      </c>
      <c r="AV80" t="e">
        <f t="shared" si="22"/>
        <v>#N/A</v>
      </c>
      <c r="AW80" t="e">
        <f t="shared" si="23"/>
        <v>#N/A</v>
      </c>
      <c r="AX80" t="e">
        <f t="shared" si="24"/>
        <v>#N/A</v>
      </c>
      <c r="AY80" t="e">
        <f t="shared" si="25"/>
        <v>#N/A</v>
      </c>
      <c r="AZ80" t="e">
        <f t="shared" si="26"/>
        <v>#N/A</v>
      </c>
      <c r="BA80" t="str">
        <f t="shared" si="27"/>
        <v/>
      </c>
    </row>
    <row r="81" spans="10:53" x14ac:dyDescent="0.5">
      <c r="J81" t="s">
        <v>262</v>
      </c>
      <c r="K81" t="s">
        <v>263</v>
      </c>
      <c r="L81" s="24">
        <v>32013.769377021257</v>
      </c>
      <c r="M81" s="5">
        <v>10.37392138226428</v>
      </c>
      <c r="N81" s="6">
        <v>32.999040650438118</v>
      </c>
      <c r="O81" s="6">
        <v>2.7195460497599413</v>
      </c>
      <c r="P81" s="6">
        <v>17.916267755000916</v>
      </c>
      <c r="Q81" s="6">
        <v>59.060609156681387</v>
      </c>
      <c r="R81" s="6">
        <v>25.753981513271818</v>
      </c>
      <c r="S81" s="6">
        <v>81.245995280097063</v>
      </c>
      <c r="T81" s="6">
        <v>39.924588202782942</v>
      </c>
      <c r="U81" s="6">
        <v>34.473685000000003</v>
      </c>
      <c r="V81" s="6">
        <v>31.554327176781012</v>
      </c>
      <c r="W81" s="6">
        <v>27.606297918948524</v>
      </c>
      <c r="X81" s="5">
        <v>0</v>
      </c>
      <c r="Y81" s="5">
        <v>0.7320644216691079</v>
      </c>
      <c r="Z81" s="5">
        <v>16.342731538929968</v>
      </c>
      <c r="AA81" s="5">
        <v>13.084280398486914</v>
      </c>
      <c r="AB81" s="5">
        <v>-0.11510780825254474</v>
      </c>
      <c r="AC81" s="5">
        <v>2.9281410393603724</v>
      </c>
      <c r="AD81" s="5">
        <v>21.093350614780281</v>
      </c>
      <c r="AE81" s="5">
        <v>5.3436069592426882</v>
      </c>
      <c r="AF81" s="5">
        <v>80.283734493466994</v>
      </c>
      <c r="AG81" s="5">
        <v>39.004574786933446</v>
      </c>
      <c r="AH81" s="5">
        <v>11.480267039466721</v>
      </c>
      <c r="AI81" s="5">
        <v>25.812287677276476</v>
      </c>
      <c r="AJ81" s="5">
        <v>2.5137431993541441</v>
      </c>
      <c r="AK81" s="5">
        <v>0.87703899091457194</v>
      </c>
      <c r="AL81" s="5">
        <v>0.87703899091457194</v>
      </c>
      <c r="AM81" s="5">
        <v>7.8059038368699429</v>
      </c>
      <c r="AN81" t="e">
        <f t="shared" si="14"/>
        <v>#N/A</v>
      </c>
      <c r="AO81" t="e">
        <f t="shared" si="15"/>
        <v>#N/A</v>
      </c>
      <c r="AP81" t="e">
        <f t="shared" si="16"/>
        <v>#N/A</v>
      </c>
      <c r="AQ81" t="e">
        <f t="shared" si="17"/>
        <v>#N/A</v>
      </c>
      <c r="AR81" t="e">
        <f t="shared" si="18"/>
        <v>#N/A</v>
      </c>
      <c r="AS81" t="e">
        <f t="shared" si="19"/>
        <v>#N/A</v>
      </c>
      <c r="AT81" t="e">
        <f t="shared" si="20"/>
        <v>#N/A</v>
      </c>
      <c r="AU81" t="e">
        <f t="shared" si="21"/>
        <v>#N/A</v>
      </c>
      <c r="AV81" t="e">
        <f t="shared" si="22"/>
        <v>#N/A</v>
      </c>
      <c r="AW81" t="e">
        <f t="shared" si="23"/>
        <v>#N/A</v>
      </c>
      <c r="AX81" t="e">
        <f t="shared" si="24"/>
        <v>#N/A</v>
      </c>
      <c r="AY81" t="e">
        <f t="shared" si="25"/>
        <v>#N/A</v>
      </c>
      <c r="AZ81" t="e">
        <f t="shared" si="26"/>
        <v>#N/A</v>
      </c>
      <c r="BA81" t="str">
        <f t="shared" si="27"/>
        <v/>
      </c>
    </row>
    <row r="82" spans="10:53" x14ac:dyDescent="0.5">
      <c r="J82" t="s">
        <v>265</v>
      </c>
      <c r="K82" t="s">
        <v>266</v>
      </c>
      <c r="L82" s="24">
        <v>3100.2062100503854</v>
      </c>
      <c r="M82" s="5">
        <v>8.0392239076320138</v>
      </c>
      <c r="N82" s="5">
        <v>59.720220444817777</v>
      </c>
      <c r="O82" s="5">
        <v>4.0453950240069929</v>
      </c>
      <c r="P82" s="5">
        <v>25.949124239267491</v>
      </c>
      <c r="Q82" s="5">
        <v>62.923761946690881</v>
      </c>
      <c r="R82" s="5">
        <v>3.0837002843713814</v>
      </c>
      <c r="S82" s="5">
        <v>93.903856394155724</v>
      </c>
      <c r="T82" s="5">
        <v>43.665491271482217</v>
      </c>
      <c r="U82" s="5">
        <v>10</v>
      </c>
      <c r="V82" s="5">
        <v>61.213720316622698</v>
      </c>
      <c r="W82" s="5">
        <v>27.710843373493976</v>
      </c>
      <c r="X82" s="5">
        <v>30.177061490574737</v>
      </c>
      <c r="Y82" s="5">
        <v>10.541727672035137</v>
      </c>
      <c r="Z82" s="5">
        <v>24.16795981352006</v>
      </c>
      <c r="AA82" s="5">
        <v>59.419091564892149</v>
      </c>
      <c r="AB82" s="5">
        <v>3.943838926565018</v>
      </c>
      <c r="AC82" s="5">
        <v>20.500215281869689</v>
      </c>
      <c r="AD82" s="5">
        <v>65.425002603078227</v>
      </c>
      <c r="AE82" s="5">
        <v>15.540543663718168</v>
      </c>
      <c r="AF82" s="5">
        <v>92.245412633110419</v>
      </c>
      <c r="AG82" s="5">
        <v>44.280737781271775</v>
      </c>
      <c r="AH82" s="5">
        <v>26.90008488771883</v>
      </c>
      <c r="AI82" s="5">
        <v>36.094323107619722</v>
      </c>
      <c r="AJ82" s="5">
        <v>33.904244551546313</v>
      </c>
      <c r="AK82" s="5">
        <v>13.870101530792185</v>
      </c>
      <c r="AL82" s="5">
        <v>13.870101530792185</v>
      </c>
      <c r="AM82" s="5">
        <v>25.968320792518355</v>
      </c>
      <c r="AN82" t="e">
        <f t="shared" si="14"/>
        <v>#N/A</v>
      </c>
      <c r="AO82" t="e">
        <f t="shared" si="15"/>
        <v>#N/A</v>
      </c>
      <c r="AP82" t="e">
        <f t="shared" si="16"/>
        <v>#N/A</v>
      </c>
      <c r="AQ82" t="e">
        <f t="shared" si="17"/>
        <v>#N/A</v>
      </c>
      <c r="AR82" t="e">
        <f t="shared" si="18"/>
        <v>#N/A</v>
      </c>
      <c r="AS82" t="e">
        <f t="shared" si="19"/>
        <v>#N/A</v>
      </c>
      <c r="AT82" t="e">
        <f t="shared" si="20"/>
        <v>#N/A</v>
      </c>
      <c r="AU82" t="e">
        <f t="shared" si="21"/>
        <v>#N/A</v>
      </c>
      <c r="AV82" t="e">
        <f t="shared" si="22"/>
        <v>#N/A</v>
      </c>
      <c r="AW82" t="e">
        <f t="shared" si="23"/>
        <v>#N/A</v>
      </c>
      <c r="AX82" t="e">
        <f t="shared" si="24"/>
        <v>#N/A</v>
      </c>
      <c r="AY82" t="e">
        <f t="shared" si="25"/>
        <v>#N/A</v>
      </c>
      <c r="AZ82" t="e">
        <f t="shared" si="26"/>
        <v>#N/A</v>
      </c>
      <c r="BA82" t="str">
        <f t="shared" si="27"/>
        <v/>
      </c>
    </row>
    <row r="83" spans="10:53" x14ac:dyDescent="0.5">
      <c r="J83" t="s">
        <v>268</v>
      </c>
      <c r="K83" t="s">
        <v>269</v>
      </c>
      <c r="L83" s="24">
        <v>735.72266742131444</v>
      </c>
      <c r="M83" s="5">
        <v>6.6008532371490682</v>
      </c>
      <c r="N83" s="5">
        <v>94.736477416704403</v>
      </c>
      <c r="O83" s="5">
        <v>60.558707987778263</v>
      </c>
      <c r="P83" s="5">
        <v>85.69898658317031</v>
      </c>
      <c r="Q83" s="5">
        <v>90.398544463449639</v>
      </c>
      <c r="R83" s="5">
        <v>24.669602274971059</v>
      </c>
      <c r="S83" s="5">
        <v>96.74716315262053</v>
      </c>
      <c r="T83" s="5">
        <v>47.692597793369131</v>
      </c>
      <c r="U83" s="5">
        <v>30</v>
      </c>
      <c r="V83" s="5">
        <v>21.635883905013202</v>
      </c>
      <c r="W83" s="5">
        <v>76.998904709748089</v>
      </c>
      <c r="X83" s="5">
        <v>82.060683396252827</v>
      </c>
      <c r="Y83" s="5">
        <v>33.967789165446561</v>
      </c>
      <c r="Z83" s="5">
        <v>54.778669602005131</v>
      </c>
      <c r="AA83" s="5">
        <v>85.230351979386455</v>
      </c>
      <c r="AB83" s="5">
        <v>12.355496653390738</v>
      </c>
      <c r="AC83" s="5">
        <v>46.036683542582388</v>
      </c>
      <c r="AD83" s="5">
        <v>86.151993587149704</v>
      </c>
      <c r="AE83" s="5">
        <v>26.76698448257515</v>
      </c>
      <c r="AF83" s="5">
        <v>95.835828577863225</v>
      </c>
      <c r="AG83" s="5">
        <v>47.59756540886238</v>
      </c>
      <c r="AH83" s="5">
        <v>40.760195304282647</v>
      </c>
      <c r="AI83" s="5">
        <v>43.169303462980579</v>
      </c>
      <c r="AJ83" s="5">
        <v>73.142072965871606</v>
      </c>
      <c r="AK83" s="5">
        <v>39.657485233390602</v>
      </c>
      <c r="AL83" s="5">
        <v>39.657485233390602</v>
      </c>
      <c r="AM83" s="5">
        <v>44.839276247242786</v>
      </c>
      <c r="AN83" t="e">
        <f t="shared" si="14"/>
        <v>#N/A</v>
      </c>
      <c r="AO83" t="e">
        <f t="shared" si="15"/>
        <v>#N/A</v>
      </c>
      <c r="AP83" t="e">
        <f t="shared" si="16"/>
        <v>#N/A</v>
      </c>
      <c r="AQ83" t="e">
        <f t="shared" si="17"/>
        <v>#N/A</v>
      </c>
      <c r="AR83" t="e">
        <f t="shared" si="18"/>
        <v>#N/A</v>
      </c>
      <c r="AS83" t="e">
        <f t="shared" si="19"/>
        <v>#N/A</v>
      </c>
      <c r="AT83" t="e">
        <f t="shared" si="20"/>
        <v>#N/A</v>
      </c>
      <c r="AU83" t="e">
        <f t="shared" si="21"/>
        <v>#N/A</v>
      </c>
      <c r="AV83" t="e">
        <f t="shared" si="22"/>
        <v>#N/A</v>
      </c>
      <c r="AW83" t="e">
        <f t="shared" si="23"/>
        <v>#N/A</v>
      </c>
      <c r="AX83" t="e">
        <f t="shared" si="24"/>
        <v>#N/A</v>
      </c>
      <c r="AY83" t="e">
        <f t="shared" si="25"/>
        <v>#N/A</v>
      </c>
      <c r="AZ83" t="e">
        <f t="shared" si="26"/>
        <v>#N/A</v>
      </c>
      <c r="BA83" t="str">
        <f t="shared" si="27"/>
        <v/>
      </c>
    </row>
    <row r="84" spans="10:53" x14ac:dyDescent="0.5">
      <c r="J84" t="s">
        <v>271</v>
      </c>
      <c r="K84" t="s">
        <v>272</v>
      </c>
      <c r="L84" s="24">
        <v>582.37400583889496</v>
      </c>
      <c r="M84" s="5">
        <v>6.3671128630548344</v>
      </c>
      <c r="N84" s="6">
        <v>72.835176654288432</v>
      </c>
      <c r="O84" s="5">
        <v>52.67044958533392</v>
      </c>
      <c r="P84" s="6">
        <v>76.02821472286594</v>
      </c>
      <c r="Q84" s="5">
        <v>90.153316318394701</v>
      </c>
      <c r="R84" s="5">
        <v>26.43171717331273</v>
      </c>
      <c r="S84" s="5">
        <v>99.680171726104888</v>
      </c>
      <c r="T84" s="5">
        <v>39.859563961905273</v>
      </c>
      <c r="U84" s="5">
        <v>20</v>
      </c>
      <c r="V84" s="5">
        <v>66.490765171503966</v>
      </c>
      <c r="W84" s="5">
        <v>92.552026286966054</v>
      </c>
      <c r="X84" s="5">
        <v>78.792464340027621</v>
      </c>
      <c r="Y84" s="5">
        <v>30.307467057101036</v>
      </c>
      <c r="Z84" s="5">
        <v>55.418280872956821</v>
      </c>
      <c r="AA84" s="5">
        <v>87.816681493496134</v>
      </c>
      <c r="AB84" s="5">
        <v>14.535485287827241</v>
      </c>
      <c r="AC84" s="5">
        <v>50.833003002540785</v>
      </c>
      <c r="AD84" s="5">
        <v>88.299252505957654</v>
      </c>
      <c r="AE84" s="5">
        <v>28.979828679983164</v>
      </c>
      <c r="AF84" s="5">
        <v>96.243342275478227</v>
      </c>
      <c r="AG84" s="5">
        <v>48.138884114783089</v>
      </c>
      <c r="AH84" s="5">
        <v>43.221510481718205</v>
      </c>
      <c r="AI84" s="5">
        <v>44.351494802598765</v>
      </c>
      <c r="AJ84" s="5">
        <v>78.09945745427342</v>
      </c>
      <c r="AK84" s="5">
        <v>45.128074046419179</v>
      </c>
      <c r="AL84" s="5">
        <v>45.128074046419179</v>
      </c>
      <c r="AM84" s="5">
        <v>48.210271668081127</v>
      </c>
      <c r="AN84" t="e">
        <f t="shared" si="14"/>
        <v>#N/A</v>
      </c>
      <c r="AO84" t="e">
        <f t="shared" si="15"/>
        <v>#N/A</v>
      </c>
      <c r="AP84" t="e">
        <f t="shared" si="16"/>
        <v>#N/A</v>
      </c>
      <c r="AQ84" t="e">
        <f t="shared" si="17"/>
        <v>#N/A</v>
      </c>
      <c r="AR84" t="e">
        <f t="shared" si="18"/>
        <v>#N/A</v>
      </c>
      <c r="AS84" t="e">
        <f t="shared" si="19"/>
        <v>#N/A</v>
      </c>
      <c r="AT84" t="e">
        <f t="shared" si="20"/>
        <v>#N/A</v>
      </c>
      <c r="AU84" t="e">
        <f t="shared" si="21"/>
        <v>#N/A</v>
      </c>
      <c r="AV84" t="e">
        <f t="shared" si="22"/>
        <v>#N/A</v>
      </c>
      <c r="AW84" t="e">
        <f t="shared" si="23"/>
        <v>#N/A</v>
      </c>
      <c r="AX84" t="e">
        <f t="shared" si="24"/>
        <v>#N/A</v>
      </c>
      <c r="AY84" t="e">
        <f t="shared" si="25"/>
        <v>#N/A</v>
      </c>
      <c r="AZ84" t="e">
        <f t="shared" si="26"/>
        <v>#N/A</v>
      </c>
      <c r="BA84" t="str">
        <f t="shared" si="27"/>
        <v/>
      </c>
    </row>
    <row r="85" spans="10:53" x14ac:dyDescent="0.5">
      <c r="J85" t="s">
        <v>274</v>
      </c>
      <c r="K85" t="s">
        <v>275</v>
      </c>
      <c r="L85" s="24">
        <v>3783.543327597481</v>
      </c>
      <c r="M85" s="5">
        <v>8.2384162377929329</v>
      </c>
      <c r="N85" s="6">
        <v>53.854876743839064</v>
      </c>
      <c r="O85" s="5">
        <v>0</v>
      </c>
      <c r="P85" s="6">
        <v>16.434600560112614</v>
      </c>
      <c r="Q85" s="5">
        <v>66.018220608861895</v>
      </c>
      <c r="R85" s="5">
        <v>28.193832071654402</v>
      </c>
      <c r="S85" s="5">
        <v>93.229201633297535</v>
      </c>
      <c r="T85" s="5">
        <v>35.140443001896102</v>
      </c>
      <c r="U85" s="5">
        <v>15</v>
      </c>
      <c r="V85" s="5">
        <v>50.13192612137204</v>
      </c>
      <c r="W85" s="5">
        <v>32.311062431544364</v>
      </c>
      <c r="X85" s="5">
        <v>75.192547000746544</v>
      </c>
      <c r="Y85" s="5">
        <v>2.489019033674964</v>
      </c>
      <c r="Z85" s="5">
        <v>23.473282483658373</v>
      </c>
      <c r="AA85" s="5">
        <v>54.752622436823614</v>
      </c>
      <c r="AB85" s="5">
        <v>3.2831198199917706</v>
      </c>
      <c r="AC85" s="5">
        <v>17.884863810505855</v>
      </c>
      <c r="AD85" s="5">
        <v>61.598007476223444</v>
      </c>
      <c r="AE85" s="5">
        <v>14.313661633961228</v>
      </c>
      <c r="AF85" s="5">
        <v>91.565745098199287</v>
      </c>
      <c r="AG85" s="5">
        <v>43.824319585882733</v>
      </c>
      <c r="AH85" s="5">
        <v>25.21735455303109</v>
      </c>
      <c r="AI85" s="5">
        <v>35.150751655237997</v>
      </c>
      <c r="AJ85" s="5">
        <v>28.872484196147163</v>
      </c>
      <c r="AK85" s="5">
        <v>11.634269329569472</v>
      </c>
      <c r="AL85" s="5">
        <v>11.634269329569472</v>
      </c>
      <c r="AM85" s="5">
        <v>23.771509098561989</v>
      </c>
      <c r="AN85" t="e">
        <f t="shared" si="14"/>
        <v>#N/A</v>
      </c>
      <c r="AO85" t="e">
        <f t="shared" si="15"/>
        <v>#N/A</v>
      </c>
      <c r="AP85" t="e">
        <f t="shared" si="16"/>
        <v>#N/A</v>
      </c>
      <c r="AQ85" t="e">
        <f t="shared" si="17"/>
        <v>#N/A</v>
      </c>
      <c r="AR85" t="e">
        <f t="shared" si="18"/>
        <v>#N/A</v>
      </c>
      <c r="AS85" t="e">
        <f t="shared" si="19"/>
        <v>#N/A</v>
      </c>
      <c r="AT85" t="e">
        <f t="shared" si="20"/>
        <v>#N/A</v>
      </c>
      <c r="AU85" t="e">
        <f t="shared" si="21"/>
        <v>#N/A</v>
      </c>
      <c r="AV85" t="e">
        <f t="shared" si="22"/>
        <v>#N/A</v>
      </c>
      <c r="AW85" t="e">
        <f t="shared" si="23"/>
        <v>#N/A</v>
      </c>
      <c r="AX85" t="e">
        <f t="shared" si="24"/>
        <v>#N/A</v>
      </c>
      <c r="AY85" t="e">
        <f t="shared" si="25"/>
        <v>#N/A</v>
      </c>
      <c r="AZ85" t="e">
        <f t="shared" si="26"/>
        <v>#N/A</v>
      </c>
      <c r="BA85" t="str">
        <f t="shared" si="27"/>
        <v/>
      </c>
    </row>
    <row r="86" spans="10:53" x14ac:dyDescent="0.5">
      <c r="J86" t="s">
        <v>277</v>
      </c>
      <c r="K86" t="s">
        <v>278</v>
      </c>
      <c r="L86" s="24">
        <v>729.2684423618</v>
      </c>
      <c r="M86" s="5">
        <v>6.5920418979197262</v>
      </c>
      <c r="N86" s="5">
        <v>82.620853765005364</v>
      </c>
      <c r="O86" s="5">
        <v>9.1243998254037564</v>
      </c>
      <c r="P86" s="5">
        <v>60.839437532904043</v>
      </c>
      <c r="Q86" s="5">
        <v>83.547686796728897</v>
      </c>
      <c r="R86" s="5">
        <v>22.907487376629387</v>
      </c>
      <c r="S86" s="5">
        <v>96.519240676048881</v>
      </c>
      <c r="T86" s="5">
        <v>52.484963898053451</v>
      </c>
      <c r="U86" s="5">
        <v>50</v>
      </c>
      <c r="V86" s="5">
        <v>40.633245382585748</v>
      </c>
      <c r="W86" s="5">
        <v>55.859802847754658</v>
      </c>
      <c r="X86" s="5">
        <v>19.965934320748111</v>
      </c>
      <c r="Y86" s="5">
        <v>61.932650073206439</v>
      </c>
      <c r="Z86" s="5">
        <v>44.920798119696848</v>
      </c>
      <c r="AA86" s="5">
        <v>85.335595548970616</v>
      </c>
      <c r="AB86" s="5">
        <v>12.432746612361973</v>
      </c>
      <c r="AC86" s="5">
        <v>46.216899886503242</v>
      </c>
      <c r="AD86" s="5">
        <v>86.238624491849393</v>
      </c>
      <c r="AE86" s="5">
        <v>26.848540868049621</v>
      </c>
      <c r="AF86" s="5">
        <v>95.851930727141649</v>
      </c>
      <c r="AG86" s="5">
        <v>47.617964407807598</v>
      </c>
      <c r="AH86" s="5">
        <v>40.852285950630815</v>
      </c>
      <c r="AI86" s="5">
        <v>43.213749489519614</v>
      </c>
      <c r="AJ86" s="5">
        <v>73.341357966191481</v>
      </c>
      <c r="AK86" s="5">
        <v>39.860268042216738</v>
      </c>
      <c r="AL86" s="5">
        <v>39.860268042216738</v>
      </c>
      <c r="AM86" s="5">
        <v>44.965786471856596</v>
      </c>
      <c r="AN86" t="e">
        <f t="shared" si="14"/>
        <v>#N/A</v>
      </c>
      <c r="AO86" t="e">
        <f t="shared" si="15"/>
        <v>#N/A</v>
      </c>
      <c r="AP86" t="e">
        <f t="shared" si="16"/>
        <v>#N/A</v>
      </c>
      <c r="AQ86" t="e">
        <f t="shared" si="17"/>
        <v>#N/A</v>
      </c>
      <c r="AR86" t="e">
        <f t="shared" si="18"/>
        <v>#N/A</v>
      </c>
      <c r="AS86" t="e">
        <f t="shared" si="19"/>
        <v>#N/A</v>
      </c>
      <c r="AT86" t="e">
        <f t="shared" si="20"/>
        <v>#N/A</v>
      </c>
      <c r="AU86" t="e">
        <f t="shared" si="21"/>
        <v>#N/A</v>
      </c>
      <c r="AV86" t="e">
        <f t="shared" si="22"/>
        <v>#N/A</v>
      </c>
      <c r="AW86" t="e">
        <f t="shared" si="23"/>
        <v>#N/A</v>
      </c>
      <c r="AX86" t="e">
        <f t="shared" si="24"/>
        <v>#N/A</v>
      </c>
      <c r="AY86" t="e">
        <f t="shared" si="25"/>
        <v>#N/A</v>
      </c>
      <c r="AZ86" t="e">
        <f t="shared" si="26"/>
        <v>#N/A</v>
      </c>
      <c r="BA86" t="str">
        <f t="shared" si="27"/>
        <v/>
      </c>
    </row>
    <row r="87" spans="10:53" x14ac:dyDescent="0.5">
      <c r="J87" t="s">
        <v>280</v>
      </c>
      <c r="K87" t="s">
        <v>281</v>
      </c>
      <c r="L87" s="24">
        <v>2137.8082200945209</v>
      </c>
      <c r="M87" s="5">
        <v>7.6675363869510429</v>
      </c>
      <c r="N87" s="5">
        <v>69.76292019094862</v>
      </c>
      <c r="O87" s="5">
        <v>0</v>
      </c>
      <c r="P87" s="5">
        <v>12.151447843439058</v>
      </c>
      <c r="Q87" s="5">
        <v>52.75689523452106</v>
      </c>
      <c r="R87" s="5">
        <v>6.1674005687427531</v>
      </c>
      <c r="S87" s="5">
        <v>88.887119086783926</v>
      </c>
      <c r="T87" s="5">
        <v>41.386140272892312</v>
      </c>
      <c r="U87" s="5">
        <v>15</v>
      </c>
      <c r="V87" s="5">
        <v>64.907651715039577</v>
      </c>
      <c r="W87" s="5">
        <v>38.116100766703177</v>
      </c>
      <c r="X87" s="5">
        <v>31.687421462368786</v>
      </c>
      <c r="Y87" s="5">
        <v>12.884333821376288</v>
      </c>
      <c r="Z87" s="5">
        <v>22.297954830988449</v>
      </c>
      <c r="AA87" s="5">
        <v>67.621310996114573</v>
      </c>
      <c r="AB87" s="5">
        <v>5.4424098202499298</v>
      </c>
      <c r="AC87" s="5">
        <v>26.058512026402202</v>
      </c>
      <c r="AD87" s="5">
        <v>72.026369560274134</v>
      </c>
      <c r="AE87" s="5">
        <v>18.039258757765246</v>
      </c>
      <c r="AF87" s="5">
        <v>93.380885687434954</v>
      </c>
      <c r="AG87" s="5">
        <v>45.13465368571935</v>
      </c>
      <c r="AH87" s="5">
        <v>30.212167884528629</v>
      </c>
      <c r="AI87" s="5">
        <v>37.881736590359694</v>
      </c>
      <c r="AJ87" s="5">
        <v>44.189129011558251</v>
      </c>
      <c r="AK87" s="5">
        <v>18.905128187433704</v>
      </c>
      <c r="AL87" s="5">
        <v>18.905128187433704</v>
      </c>
      <c r="AM87" s="5">
        <v>30.383579871600325</v>
      </c>
      <c r="AN87" t="e">
        <f t="shared" si="14"/>
        <v>#N/A</v>
      </c>
      <c r="AO87" t="e">
        <f t="shared" si="15"/>
        <v>#N/A</v>
      </c>
      <c r="AP87" t="e">
        <f t="shared" si="16"/>
        <v>#N/A</v>
      </c>
      <c r="AQ87" t="e">
        <f t="shared" si="17"/>
        <v>#N/A</v>
      </c>
      <c r="AR87" t="e">
        <f t="shared" si="18"/>
        <v>#N/A</v>
      </c>
      <c r="AS87" t="e">
        <f t="shared" si="19"/>
        <v>#N/A</v>
      </c>
      <c r="AT87" t="e">
        <f t="shared" si="20"/>
        <v>#N/A</v>
      </c>
      <c r="AU87" t="e">
        <f t="shared" si="21"/>
        <v>#N/A</v>
      </c>
      <c r="AV87" t="e">
        <f t="shared" si="22"/>
        <v>#N/A</v>
      </c>
      <c r="AW87" t="e">
        <f t="shared" si="23"/>
        <v>#N/A</v>
      </c>
      <c r="AX87" t="e">
        <f t="shared" si="24"/>
        <v>#N/A</v>
      </c>
      <c r="AY87" t="e">
        <f t="shared" si="25"/>
        <v>#N/A</v>
      </c>
      <c r="AZ87" t="e">
        <f t="shared" si="26"/>
        <v>#N/A</v>
      </c>
      <c r="BA87" t="str">
        <f t="shared" si="27"/>
        <v/>
      </c>
    </row>
    <row r="88" spans="10:53" x14ac:dyDescent="0.5">
      <c r="J88" t="s">
        <v>283</v>
      </c>
      <c r="K88" t="s">
        <v>284</v>
      </c>
      <c r="L88" s="24">
        <v>36776.207825577156</v>
      </c>
      <c r="M88" s="5">
        <v>10.512606388589772</v>
      </c>
      <c r="N88" s="5">
        <v>3.9226040716389292</v>
      </c>
      <c r="O88" s="6">
        <v>2.7195460497599413</v>
      </c>
      <c r="P88" s="5">
        <v>17.916267755000916</v>
      </c>
      <c r="Q88" s="6">
        <v>59.060609156681387</v>
      </c>
      <c r="R88" s="6">
        <v>25.753981513271818</v>
      </c>
      <c r="S88" s="5">
        <v>34.447901311980658</v>
      </c>
      <c r="T88" s="5">
        <v>40.899117050250098</v>
      </c>
      <c r="U88" s="6">
        <v>34.473685000000003</v>
      </c>
      <c r="V88" s="6">
        <v>31.554327176781012</v>
      </c>
      <c r="W88" s="6">
        <v>27.606297918948524</v>
      </c>
      <c r="X88" s="5">
        <v>3.2174766285084165E-2</v>
      </c>
      <c r="Y88" s="6">
        <v>13.831713030746698</v>
      </c>
      <c r="Z88" s="5">
        <v>15.536157151389055</v>
      </c>
      <c r="AA88" s="5">
        <v>11.562000821392548</v>
      </c>
      <c r="AB88" s="5">
        <v>-0.20234057331497601</v>
      </c>
      <c r="AC88" s="5">
        <v>2.5236097362405028</v>
      </c>
      <c r="AD88" s="5">
        <v>19.182271830895782</v>
      </c>
      <c r="AE88" s="5">
        <v>4.9752850900673247</v>
      </c>
      <c r="AF88" s="5">
        <v>79.255228172223923</v>
      </c>
      <c r="AG88" s="5">
        <v>38.697354795774004</v>
      </c>
      <c r="AH88" s="5">
        <v>10.847478146070289</v>
      </c>
      <c r="AI88" s="5">
        <v>25.261674284358477</v>
      </c>
      <c r="AJ88" s="5">
        <v>2.0112566509164527</v>
      </c>
      <c r="AK88" s="5">
        <v>0.64987147251455868</v>
      </c>
      <c r="AL88" s="5">
        <v>0.64987147251455868</v>
      </c>
      <c r="AM88" s="5">
        <v>7.1873600779331781</v>
      </c>
      <c r="AN88" t="e">
        <f t="shared" si="14"/>
        <v>#N/A</v>
      </c>
      <c r="AO88" t="e">
        <f t="shared" si="15"/>
        <v>#N/A</v>
      </c>
      <c r="AP88" t="e">
        <f t="shared" si="16"/>
        <v>#N/A</v>
      </c>
      <c r="AQ88" t="e">
        <f t="shared" si="17"/>
        <v>#N/A</v>
      </c>
      <c r="AR88" t="e">
        <f t="shared" si="18"/>
        <v>#N/A</v>
      </c>
      <c r="AS88" t="e">
        <f t="shared" si="19"/>
        <v>#N/A</v>
      </c>
      <c r="AT88" t="e">
        <f t="shared" si="20"/>
        <v>#N/A</v>
      </c>
      <c r="AU88" t="e">
        <f t="shared" si="21"/>
        <v>#N/A</v>
      </c>
      <c r="AV88" t="e">
        <f t="shared" si="22"/>
        <v>#N/A</v>
      </c>
      <c r="AW88" t="e">
        <f t="shared" si="23"/>
        <v>#N/A</v>
      </c>
      <c r="AX88" t="e">
        <f t="shared" si="24"/>
        <v>#N/A</v>
      </c>
      <c r="AY88" t="e">
        <f t="shared" si="25"/>
        <v>#N/A</v>
      </c>
      <c r="AZ88" t="e">
        <f t="shared" si="26"/>
        <v>#N/A</v>
      </c>
      <c r="BA88" t="str">
        <f t="shared" si="27"/>
        <v/>
      </c>
    </row>
    <row r="89" spans="10:53" x14ac:dyDescent="0.5">
      <c r="J89" t="s">
        <v>286</v>
      </c>
      <c r="K89" t="s">
        <v>287</v>
      </c>
      <c r="L89" s="24">
        <v>14997.200520097476</v>
      </c>
      <c r="M89" s="5">
        <v>9.6156188306729273</v>
      </c>
      <c r="N89" s="5">
        <v>28.249039965675749</v>
      </c>
      <c r="O89" s="5">
        <v>0.18158009602794323</v>
      </c>
      <c r="P89" s="5">
        <v>1.6976340722066823</v>
      </c>
      <c r="Q89" s="5">
        <v>21.87693312876603</v>
      </c>
      <c r="R89" s="5">
        <v>18.502201181077265</v>
      </c>
      <c r="S89" s="5">
        <v>52.17301399712516</v>
      </c>
      <c r="T89" s="5">
        <v>37.722886826995264</v>
      </c>
      <c r="U89" s="5">
        <v>0</v>
      </c>
      <c r="V89" s="5">
        <v>14.248021108179415</v>
      </c>
      <c r="W89" s="5">
        <v>1.095290251916758</v>
      </c>
      <c r="X89" s="5">
        <v>6.7601335847422321</v>
      </c>
      <c r="Y89" s="5">
        <v>0</v>
      </c>
      <c r="Z89" s="5">
        <v>6.2541315649059248</v>
      </c>
      <c r="AA89" s="5">
        <v>24.232827417564245</v>
      </c>
      <c r="AB89" s="5">
        <v>0.55768545109984502</v>
      </c>
      <c r="AC89" s="5">
        <v>6.0462742240242662</v>
      </c>
      <c r="AD89" s="5">
        <v>33.699889831525091</v>
      </c>
      <c r="AE89" s="5">
        <v>7.7575005930358092</v>
      </c>
      <c r="AF89" s="5">
        <v>85.226869898192831</v>
      </c>
      <c r="AG89" s="5">
        <v>40.698208895471701</v>
      </c>
      <c r="AH89" s="5">
        <v>15.46927628988178</v>
      </c>
      <c r="AI89" s="5">
        <v>28.950063145044602</v>
      </c>
      <c r="AJ89" s="5">
        <v>7.0151549733805307</v>
      </c>
      <c r="AK89" s="5">
        <v>2.7743288447386569</v>
      </c>
      <c r="AL89" s="5">
        <v>2.7743288447386569</v>
      </c>
      <c r="AM89" s="5">
        <v>11.985290059293879</v>
      </c>
      <c r="AN89" t="e">
        <f t="shared" si="14"/>
        <v>#N/A</v>
      </c>
      <c r="AO89" t="e">
        <f t="shared" si="15"/>
        <v>#N/A</v>
      </c>
      <c r="AP89" t="e">
        <f t="shared" si="16"/>
        <v>#N/A</v>
      </c>
      <c r="AQ89" t="e">
        <f t="shared" si="17"/>
        <v>#N/A</v>
      </c>
      <c r="AR89" t="e">
        <f t="shared" si="18"/>
        <v>#N/A</v>
      </c>
      <c r="AS89" t="e">
        <f t="shared" si="19"/>
        <v>#N/A</v>
      </c>
      <c r="AT89" t="e">
        <f t="shared" si="20"/>
        <v>#N/A</v>
      </c>
      <c r="AU89" t="e">
        <f t="shared" si="21"/>
        <v>#N/A</v>
      </c>
      <c r="AV89" t="e">
        <f t="shared" si="22"/>
        <v>#N/A</v>
      </c>
      <c r="AW89" t="e">
        <f t="shared" si="23"/>
        <v>#N/A</v>
      </c>
      <c r="AX89" t="e">
        <f t="shared" si="24"/>
        <v>#N/A</v>
      </c>
      <c r="AY89" t="e">
        <f t="shared" si="25"/>
        <v>#N/A</v>
      </c>
      <c r="AZ89" t="e">
        <f t="shared" si="26"/>
        <v>#N/A</v>
      </c>
      <c r="BA89" t="str">
        <f t="shared" si="27"/>
        <v/>
      </c>
    </row>
    <row r="90" spans="10:53" x14ac:dyDescent="0.5">
      <c r="J90" t="s">
        <v>289</v>
      </c>
      <c r="K90" t="s">
        <v>290</v>
      </c>
      <c r="L90" s="24">
        <v>48441.859799716643</v>
      </c>
      <c r="M90" s="5">
        <v>10.788119590813499</v>
      </c>
      <c r="N90" s="6">
        <v>6.2349932031350761</v>
      </c>
      <c r="O90" s="6">
        <v>6.4600611086859772E-2</v>
      </c>
      <c r="P90" s="6">
        <v>3.2771924876998924</v>
      </c>
      <c r="Q90" s="5">
        <v>0</v>
      </c>
      <c r="R90" s="6">
        <v>6.4610878885718428</v>
      </c>
      <c r="S90" s="5">
        <v>84.054545911956609</v>
      </c>
      <c r="T90" s="5">
        <v>39.860125748468718</v>
      </c>
      <c r="U90" s="6">
        <v>4.473684999999989</v>
      </c>
      <c r="V90" s="5">
        <v>0.2638522427440671</v>
      </c>
      <c r="W90" s="5">
        <v>0</v>
      </c>
      <c r="X90" s="5">
        <v>7.3842596842084128E-3</v>
      </c>
      <c r="Y90" s="5">
        <v>0</v>
      </c>
      <c r="Z90" s="5">
        <v>2.6691279521495077</v>
      </c>
      <c r="AA90" s="5">
        <v>8.9543384086395967</v>
      </c>
      <c r="AB90" s="5">
        <v>-0.35111437667510181</v>
      </c>
      <c r="AC90" s="5">
        <v>1.8358716784716593</v>
      </c>
      <c r="AD90" s="5">
        <v>15.760124578441811</v>
      </c>
      <c r="AE90" s="5">
        <v>4.302313084495788</v>
      </c>
      <c r="AF90" s="5">
        <v>77.095530742601397</v>
      </c>
      <c r="AG90" s="5">
        <v>38.089528088246475</v>
      </c>
      <c r="AH90" s="5">
        <v>9.6726559007805726</v>
      </c>
      <c r="AI90" s="5">
        <v>24.189796958799064</v>
      </c>
      <c r="AJ90" s="5">
        <v>1.2115408288333751</v>
      </c>
      <c r="AK90" s="5">
        <v>0.27588220318371359</v>
      </c>
      <c r="AL90" s="5">
        <v>0.27588220318371359</v>
      </c>
      <c r="AM90" s="5">
        <v>6.0747844691155972</v>
      </c>
      <c r="AN90" t="e">
        <f t="shared" si="14"/>
        <v>#N/A</v>
      </c>
      <c r="AO90" t="e">
        <f t="shared" si="15"/>
        <v>#N/A</v>
      </c>
      <c r="AP90" t="e">
        <f t="shared" si="16"/>
        <v>#N/A</v>
      </c>
      <c r="AQ90" t="e">
        <f t="shared" si="17"/>
        <v>#N/A</v>
      </c>
      <c r="AR90" t="e">
        <f t="shared" si="18"/>
        <v>#N/A</v>
      </c>
      <c r="AS90" t="e">
        <f t="shared" si="19"/>
        <v>#N/A</v>
      </c>
      <c r="AT90" t="e">
        <f t="shared" si="20"/>
        <v>#N/A</v>
      </c>
      <c r="AU90" t="e">
        <f t="shared" si="21"/>
        <v>#N/A</v>
      </c>
      <c r="AV90" t="e">
        <f t="shared" si="22"/>
        <v>#N/A</v>
      </c>
      <c r="AW90" t="e">
        <f t="shared" si="23"/>
        <v>#N/A</v>
      </c>
      <c r="AX90" t="e">
        <f t="shared" si="24"/>
        <v>#N/A</v>
      </c>
      <c r="AY90" t="e">
        <f t="shared" si="25"/>
        <v>#N/A</v>
      </c>
      <c r="AZ90" t="e">
        <f t="shared" si="26"/>
        <v>#N/A</v>
      </c>
      <c r="BA90" t="str">
        <f t="shared" si="27"/>
        <v/>
      </c>
    </row>
    <row r="91" spans="10:53" x14ac:dyDescent="0.5">
      <c r="J91" t="s">
        <v>292</v>
      </c>
      <c r="K91" t="s">
        <v>293</v>
      </c>
      <c r="L91" s="24">
        <v>1861.4910293515106</v>
      </c>
      <c r="M91" s="5">
        <v>7.5291330742581897</v>
      </c>
      <c r="N91" s="5">
        <v>47.712868672888433</v>
      </c>
      <c r="O91" s="5">
        <v>15.890004364906162</v>
      </c>
      <c r="P91" s="5">
        <v>44.72058392980648</v>
      </c>
      <c r="Q91" s="5">
        <v>72.847313869211277</v>
      </c>
      <c r="R91" s="5">
        <v>66.519823233320238</v>
      </c>
      <c r="S91" s="5">
        <v>91.726537691655864</v>
      </c>
      <c r="T91" s="5">
        <v>44.264212627181081</v>
      </c>
      <c r="U91" s="5">
        <v>5</v>
      </c>
      <c r="V91" s="5">
        <v>25.593667546174153</v>
      </c>
      <c r="W91" s="5">
        <v>66.155531215772186</v>
      </c>
      <c r="X91" s="5">
        <v>26.761954266209599</v>
      </c>
      <c r="Y91" s="5">
        <v>8.6383601756954675</v>
      </c>
      <c r="Z91" s="5">
        <v>32.842665324621869</v>
      </c>
      <c r="AA91" s="5">
        <v>70.44308765259737</v>
      </c>
      <c r="AB91" s="5">
        <v>6.1017939020133429</v>
      </c>
      <c r="AC91" s="5">
        <v>28.346634911606873</v>
      </c>
      <c r="AD91" s="5">
        <v>74.275899506075191</v>
      </c>
      <c r="AE91" s="5">
        <v>19.040926861562074</v>
      </c>
      <c r="AF91" s="5">
        <v>93.762761046182391</v>
      </c>
      <c r="AG91" s="5">
        <v>45.453292468748685</v>
      </c>
      <c r="AH91" s="5">
        <v>31.499534820788867</v>
      </c>
      <c r="AI91" s="5">
        <v>38.555529686001442</v>
      </c>
      <c r="AJ91" s="5">
        <v>48.188076144059487</v>
      </c>
      <c r="AK91" s="5">
        <v>21.082434035173709</v>
      </c>
      <c r="AL91" s="5">
        <v>21.082434035173709</v>
      </c>
      <c r="AM91" s="5">
        <v>32.125450884015969</v>
      </c>
      <c r="AN91" t="e">
        <f t="shared" si="14"/>
        <v>#N/A</v>
      </c>
      <c r="AO91" t="e">
        <f t="shared" si="15"/>
        <v>#N/A</v>
      </c>
      <c r="AP91" t="e">
        <f t="shared" si="16"/>
        <v>#N/A</v>
      </c>
      <c r="AQ91" t="e">
        <f t="shared" si="17"/>
        <v>#N/A</v>
      </c>
      <c r="AR91" t="e">
        <f t="shared" si="18"/>
        <v>#N/A</v>
      </c>
      <c r="AS91" t="e">
        <f t="shared" si="19"/>
        <v>#N/A</v>
      </c>
      <c r="AT91" t="e">
        <f t="shared" si="20"/>
        <v>#N/A</v>
      </c>
      <c r="AU91" t="e">
        <f t="shared" si="21"/>
        <v>#N/A</v>
      </c>
      <c r="AV91" t="e">
        <f t="shared" si="22"/>
        <v>#N/A</v>
      </c>
      <c r="AW91" t="e">
        <f t="shared" si="23"/>
        <v>#N/A</v>
      </c>
      <c r="AX91" t="e">
        <f t="shared" si="24"/>
        <v>#N/A</v>
      </c>
      <c r="AY91" t="e">
        <f t="shared" si="25"/>
        <v>#N/A</v>
      </c>
      <c r="AZ91" t="e">
        <f t="shared" si="26"/>
        <v>#N/A</v>
      </c>
      <c r="BA91" t="str">
        <f t="shared" si="27"/>
        <v/>
      </c>
    </row>
    <row r="92" spans="10:53" x14ac:dyDescent="0.5">
      <c r="J92" t="s">
        <v>295</v>
      </c>
      <c r="K92" t="s">
        <v>296</v>
      </c>
      <c r="L92" s="24">
        <v>3974.0584850011664</v>
      </c>
      <c r="M92" s="5">
        <v>8.2875431399136783</v>
      </c>
      <c r="N92" s="5">
        <v>65.106912690066494</v>
      </c>
      <c r="O92" s="5">
        <v>5.2378873854209473E-2</v>
      </c>
      <c r="P92" s="5">
        <v>7.0426770141003345</v>
      </c>
      <c r="Q92" s="5">
        <v>61.077039933845434</v>
      </c>
      <c r="R92" s="5">
        <v>59.471363639953637</v>
      </c>
      <c r="S92" s="5">
        <v>95.0220150109092</v>
      </c>
      <c r="T92" s="5">
        <v>42.484139890178781</v>
      </c>
      <c r="U92" s="5">
        <v>5</v>
      </c>
      <c r="V92" s="5">
        <v>36.939313984168862</v>
      </c>
      <c r="W92" s="5">
        <v>34.392113910186204</v>
      </c>
      <c r="X92" s="5">
        <v>30.423727657441795</v>
      </c>
      <c r="Y92" s="5">
        <v>18.448023426061482</v>
      </c>
      <c r="Z92" s="5">
        <v>23.337364153918877</v>
      </c>
      <c r="AA92" s="5">
        <v>53.584349076017681</v>
      </c>
      <c r="AB92" s="5">
        <v>3.1336213309612706</v>
      </c>
      <c r="AC92" s="5">
        <v>17.278813850217002</v>
      </c>
      <c r="AD92" s="5">
        <v>60.628883561000414</v>
      </c>
      <c r="AE92" s="5">
        <v>14.02280737407677</v>
      </c>
      <c r="AF92" s="5">
        <v>91.389985073506622</v>
      </c>
      <c r="AG92" s="5">
        <v>43.711894191874549</v>
      </c>
      <c r="AH92" s="5">
        <v>24.812624113568127</v>
      </c>
      <c r="AI92" s="5">
        <v>34.919672201587638</v>
      </c>
      <c r="AJ92" s="5">
        <v>27.69799145693997</v>
      </c>
      <c r="AK92" s="5">
        <v>11.129094336357143</v>
      </c>
      <c r="AL92" s="5">
        <v>11.129094336357143</v>
      </c>
      <c r="AM92" s="5">
        <v>23.248668871312645</v>
      </c>
      <c r="AN92" t="e">
        <f t="shared" si="14"/>
        <v>#N/A</v>
      </c>
      <c r="AO92" t="e">
        <f t="shared" si="15"/>
        <v>#N/A</v>
      </c>
      <c r="AP92" t="e">
        <f t="shared" si="16"/>
        <v>#N/A</v>
      </c>
      <c r="AQ92" t="e">
        <f t="shared" si="17"/>
        <v>#N/A</v>
      </c>
      <c r="AR92" t="e">
        <f t="shared" si="18"/>
        <v>#N/A</v>
      </c>
      <c r="AS92" t="e">
        <f t="shared" si="19"/>
        <v>#N/A</v>
      </c>
      <c r="AT92" t="e">
        <f t="shared" si="20"/>
        <v>#N/A</v>
      </c>
      <c r="AU92" t="e">
        <f t="shared" si="21"/>
        <v>#N/A</v>
      </c>
      <c r="AV92" t="e">
        <f t="shared" si="22"/>
        <v>#N/A</v>
      </c>
      <c r="AW92" t="e">
        <f t="shared" si="23"/>
        <v>#N/A</v>
      </c>
      <c r="AX92" t="e">
        <f t="shared" si="24"/>
        <v>#N/A</v>
      </c>
      <c r="AY92" t="e">
        <f t="shared" si="25"/>
        <v>#N/A</v>
      </c>
      <c r="AZ92" t="e">
        <f t="shared" si="26"/>
        <v>#N/A</v>
      </c>
      <c r="BA92" t="str">
        <f t="shared" si="27"/>
        <v/>
      </c>
    </row>
    <row r="93" spans="10:53" x14ac:dyDescent="0.5">
      <c r="J93" t="s">
        <v>298</v>
      </c>
      <c r="K93" t="s">
        <v>299</v>
      </c>
      <c r="L93" s="24">
        <v>6733.9134736376973</v>
      </c>
      <c r="M93" s="5">
        <v>8.8149117504608174</v>
      </c>
      <c r="N93" s="5">
        <v>7.860512200841697</v>
      </c>
      <c r="O93" s="5">
        <v>0.91313836752509303</v>
      </c>
      <c r="P93" s="5">
        <v>22.139899446805885</v>
      </c>
      <c r="Q93" s="5">
        <v>47.597737706524448</v>
      </c>
      <c r="R93" s="5">
        <v>21.145374578891825</v>
      </c>
      <c r="S93" s="5">
        <v>98.606726629901829</v>
      </c>
      <c r="T93" s="5">
        <v>48.114981086855011</v>
      </c>
      <c r="U93" s="5">
        <v>85</v>
      </c>
      <c r="V93" s="5">
        <v>35.092348284960416</v>
      </c>
      <c r="W93" s="5">
        <v>2.738225629791895</v>
      </c>
      <c r="X93" s="5">
        <v>81.816150927982349</v>
      </c>
      <c r="Y93" s="5">
        <v>5.5636896046852087</v>
      </c>
      <c r="Z93" s="5">
        <v>21.024237534005849</v>
      </c>
      <c r="AA93" s="5">
        <v>41.024379308717315</v>
      </c>
      <c r="AB93" s="5">
        <v>1.8143088662096925</v>
      </c>
      <c r="AC93" s="5">
        <v>11.703539164369793</v>
      </c>
      <c r="AD93" s="5">
        <v>49.829787578595798</v>
      </c>
      <c r="AE93" s="5">
        <v>11.180841335174698</v>
      </c>
      <c r="AF93" s="5">
        <v>89.284660389762536</v>
      </c>
      <c r="AG93" s="5">
        <v>42.508910792831557</v>
      </c>
      <c r="AH93" s="5">
        <v>20.731601254489505</v>
      </c>
      <c r="AI93" s="5">
        <v>32.482603051572468</v>
      </c>
      <c r="AJ93" s="5">
        <v>16.971214416407726</v>
      </c>
      <c r="AK93" s="5">
        <v>6.726957051158525</v>
      </c>
      <c r="AL93" s="5">
        <v>6.726957051158525</v>
      </c>
      <c r="AM93" s="5">
        <v>18.118973044903711</v>
      </c>
      <c r="AN93" t="e">
        <f t="shared" si="14"/>
        <v>#N/A</v>
      </c>
      <c r="AO93" t="e">
        <f t="shared" si="15"/>
        <v>#N/A</v>
      </c>
      <c r="AP93" t="e">
        <f t="shared" si="16"/>
        <v>#N/A</v>
      </c>
      <c r="AQ93" t="e">
        <f t="shared" si="17"/>
        <v>#N/A</v>
      </c>
      <c r="AR93" t="e">
        <f t="shared" si="18"/>
        <v>#N/A</v>
      </c>
      <c r="AS93" t="e">
        <f t="shared" si="19"/>
        <v>#N/A</v>
      </c>
      <c r="AT93" t="e">
        <f t="shared" si="20"/>
        <v>#N/A</v>
      </c>
      <c r="AU93" t="e">
        <f t="shared" si="21"/>
        <v>#N/A</v>
      </c>
      <c r="AV93" t="e">
        <f t="shared" si="22"/>
        <v>#N/A</v>
      </c>
      <c r="AW93" t="e">
        <f t="shared" si="23"/>
        <v>#N/A</v>
      </c>
      <c r="AX93" t="e">
        <f t="shared" si="24"/>
        <v>#N/A</v>
      </c>
      <c r="AY93" t="e">
        <f t="shared" si="25"/>
        <v>#N/A</v>
      </c>
      <c r="AZ93" t="e">
        <f t="shared" si="26"/>
        <v>#N/A</v>
      </c>
      <c r="BA93" t="str">
        <f t="shared" si="27"/>
        <v/>
      </c>
    </row>
    <row r="94" spans="10:53" x14ac:dyDescent="0.5">
      <c r="J94" t="s">
        <v>301</v>
      </c>
      <c r="K94" t="s">
        <v>302</v>
      </c>
      <c r="L94" s="24">
        <v>5695.6791425060865</v>
      </c>
      <c r="M94" s="5">
        <v>8.6474631211867461</v>
      </c>
      <c r="N94" s="5">
        <v>90.650983391594821</v>
      </c>
      <c r="O94" s="5">
        <v>25.628982976865998</v>
      </c>
      <c r="P94" s="5">
        <v>68.135924496591599</v>
      </c>
      <c r="Q94" s="5">
        <v>65.107640203428858</v>
      </c>
      <c r="R94" s="5">
        <v>32.599118267206521</v>
      </c>
      <c r="S94" s="5">
        <v>98.275513102080851</v>
      </c>
      <c r="T94" s="5">
        <v>39.386008886507142</v>
      </c>
      <c r="U94" s="5">
        <v>20</v>
      </c>
      <c r="V94" s="5">
        <v>10.554089709762533</v>
      </c>
      <c r="W94" s="5">
        <v>19.605695509309967</v>
      </c>
      <c r="X94" s="5">
        <v>85.833908422155005</v>
      </c>
      <c r="Y94" s="5">
        <v>19.619326500732072</v>
      </c>
      <c r="Z94" s="5">
        <v>38.270176425725829</v>
      </c>
      <c r="AA94" s="5">
        <v>44.972161353292584</v>
      </c>
      <c r="AB94" s="5">
        <v>2.1814320572117181</v>
      </c>
      <c r="AC94" s="5">
        <v>13.295301927322003</v>
      </c>
      <c r="AD94" s="5">
        <v>53.31035780027657</v>
      </c>
      <c r="AE94" s="5">
        <v>12.029026113306639</v>
      </c>
      <c r="AF94" s="5">
        <v>89.99812871573036</v>
      </c>
      <c r="AG94" s="5">
        <v>42.890071261378914</v>
      </c>
      <c r="AH94" s="5">
        <v>21.974588311550598</v>
      </c>
      <c r="AI94" s="5">
        <v>33.247505263078317</v>
      </c>
      <c r="AJ94" s="5">
        <v>19.993807971165072</v>
      </c>
      <c r="AK94" s="5">
        <v>7.936787236104248</v>
      </c>
      <c r="AL94" s="5">
        <v>7.936787236104248</v>
      </c>
      <c r="AM94" s="5">
        <v>19.651652436612824</v>
      </c>
      <c r="AN94" t="e">
        <f t="shared" si="14"/>
        <v>#N/A</v>
      </c>
      <c r="AO94" t="e">
        <f t="shared" si="15"/>
        <v>#N/A</v>
      </c>
      <c r="AP94" t="e">
        <f t="shared" si="16"/>
        <v>#N/A</v>
      </c>
      <c r="AQ94" t="e">
        <f t="shared" si="17"/>
        <v>#N/A</v>
      </c>
      <c r="AR94" t="e">
        <f t="shared" si="18"/>
        <v>#N/A</v>
      </c>
      <c r="AS94" t="e">
        <f t="shared" si="19"/>
        <v>#N/A</v>
      </c>
      <c r="AT94" t="e">
        <f t="shared" si="20"/>
        <v>#N/A</v>
      </c>
      <c r="AU94" t="e">
        <f t="shared" si="21"/>
        <v>#N/A</v>
      </c>
      <c r="AV94" t="e">
        <f t="shared" si="22"/>
        <v>#N/A</v>
      </c>
      <c r="AW94" t="e">
        <f t="shared" si="23"/>
        <v>#N/A</v>
      </c>
      <c r="AX94" t="e">
        <f t="shared" si="24"/>
        <v>#N/A</v>
      </c>
      <c r="AY94" t="e">
        <f t="shared" si="25"/>
        <v>#N/A</v>
      </c>
      <c r="AZ94" t="e">
        <f t="shared" si="26"/>
        <v>#N/A</v>
      </c>
      <c r="BA94" t="str">
        <f t="shared" si="27"/>
        <v/>
      </c>
    </row>
    <row r="95" spans="10:53" x14ac:dyDescent="0.5">
      <c r="J95" t="s">
        <v>304</v>
      </c>
      <c r="K95" t="s">
        <v>305</v>
      </c>
      <c r="L95" s="24">
        <v>69974.113094121902</v>
      </c>
      <c r="M95" s="5">
        <v>11.155880639692711</v>
      </c>
      <c r="N95" s="5">
        <v>5.3863154986553212</v>
      </c>
      <c r="O95" s="6">
        <v>6.4600611086859772E-2</v>
      </c>
      <c r="P95" s="5">
        <v>3.2771924876998924</v>
      </c>
      <c r="Q95" s="5">
        <v>13.004647240671177</v>
      </c>
      <c r="R95" s="6">
        <v>6.4610878885718428</v>
      </c>
      <c r="S95" s="5">
        <v>53.792868250778092</v>
      </c>
      <c r="T95" s="5">
        <v>37.00096123607679</v>
      </c>
      <c r="U95" s="5">
        <v>0</v>
      </c>
      <c r="V95" s="5">
        <v>16.886543535620049</v>
      </c>
      <c r="W95" s="5">
        <v>0.547645125958379</v>
      </c>
      <c r="X95" s="5">
        <v>1.1415120287623277</v>
      </c>
      <c r="Y95" s="5">
        <v>3.0746705710102447</v>
      </c>
      <c r="Z95" s="5">
        <v>4.8257248778751816</v>
      </c>
      <c r="AA95" s="5">
        <v>6.2292879711372242</v>
      </c>
      <c r="AB95" s="5">
        <v>-0.50759906468732252</v>
      </c>
      <c r="AC95" s="5">
        <v>1.1178758820563321</v>
      </c>
      <c r="AD95" s="5">
        <v>11.936152917408762</v>
      </c>
      <c r="AE95" s="5">
        <v>3.5150662183516577</v>
      </c>
      <c r="AF95" s="5">
        <v>73.972951371578091</v>
      </c>
      <c r="AG95" s="5">
        <v>37.283614179595659</v>
      </c>
      <c r="AH95" s="5">
        <v>8.2652891532522599</v>
      </c>
      <c r="AI95" s="5">
        <v>22.805243113360625</v>
      </c>
      <c r="AJ95" s="5">
        <v>0.45995019941731319</v>
      </c>
      <c r="AK95" s="5">
        <v>-9.5872790154824084E-2</v>
      </c>
      <c r="AL95" s="5">
        <v>-9.5872790154824084E-2</v>
      </c>
      <c r="AM95" s="5">
        <v>4.8070977376858703</v>
      </c>
      <c r="AN95" t="e">
        <f t="shared" si="14"/>
        <v>#N/A</v>
      </c>
      <c r="AO95" t="e">
        <f t="shared" si="15"/>
        <v>#N/A</v>
      </c>
      <c r="AP95" t="e">
        <f t="shared" si="16"/>
        <v>#N/A</v>
      </c>
      <c r="AQ95" t="e">
        <f t="shared" si="17"/>
        <v>#N/A</v>
      </c>
      <c r="AR95" t="e">
        <f t="shared" si="18"/>
        <v>#N/A</v>
      </c>
      <c r="AS95" t="e">
        <f t="shared" si="19"/>
        <v>#N/A</v>
      </c>
      <c r="AT95" t="e">
        <f t="shared" si="20"/>
        <v>#N/A</v>
      </c>
      <c r="AU95" t="e">
        <f t="shared" si="21"/>
        <v>#N/A</v>
      </c>
      <c r="AV95" t="e">
        <f t="shared" si="22"/>
        <v>#N/A</v>
      </c>
      <c r="AW95" t="e">
        <f t="shared" si="23"/>
        <v>#N/A</v>
      </c>
      <c r="AX95" t="e">
        <f t="shared" si="24"/>
        <v>#N/A</v>
      </c>
      <c r="AY95" t="e">
        <f t="shared" si="25"/>
        <v>#N/A</v>
      </c>
      <c r="AZ95" t="e">
        <f t="shared" si="26"/>
        <v>#N/A</v>
      </c>
      <c r="BA95" t="str">
        <f t="shared" si="27"/>
        <v/>
      </c>
    </row>
    <row r="96" spans="10:53" x14ac:dyDescent="0.5">
      <c r="J96" t="s">
        <v>307</v>
      </c>
      <c r="K96" t="s">
        <v>308</v>
      </c>
      <c r="L96" s="24">
        <v>84046.136016161036</v>
      </c>
      <c r="M96" s="5">
        <v>11.339121165336939</v>
      </c>
      <c r="N96" s="6">
        <v>6.2349932031350761</v>
      </c>
      <c r="O96" s="6">
        <v>6.4600611086859772E-2</v>
      </c>
      <c r="P96" s="6">
        <v>3.2771924876998924</v>
      </c>
      <c r="Q96" s="6">
        <v>13.835231606366916</v>
      </c>
      <c r="R96" s="6">
        <v>6.4610878885718428</v>
      </c>
      <c r="S96" s="6">
        <v>75.323824130327381</v>
      </c>
      <c r="T96" s="6">
        <v>38.49257528239923</v>
      </c>
      <c r="U96" s="6">
        <v>4.473684999999989</v>
      </c>
      <c r="V96" s="6">
        <v>16.411609498680736</v>
      </c>
      <c r="W96" s="6">
        <v>0.70646221248630892</v>
      </c>
      <c r="X96" s="5">
        <v>0</v>
      </c>
      <c r="Y96" s="6">
        <v>0.13367496339678553</v>
      </c>
      <c r="Z96" s="5">
        <v>4.9643525162787414</v>
      </c>
      <c r="AA96" s="5">
        <v>5.1445786554862085</v>
      </c>
      <c r="AB96" s="5">
        <v>-0.57091913675335881</v>
      </c>
      <c r="AC96" s="5">
        <v>0.82984514845370261</v>
      </c>
      <c r="AD96" s="5">
        <v>10.324859860746118</v>
      </c>
      <c r="AE96" s="5">
        <v>3.1656435474385356</v>
      </c>
      <c r="AF96" s="5">
        <v>72.317119684551869</v>
      </c>
      <c r="AG96" s="5">
        <v>36.884483273002253</v>
      </c>
      <c r="AH96" s="5">
        <v>7.6281828426347236</v>
      </c>
      <c r="AI96" s="5">
        <v>22.135325050519679</v>
      </c>
      <c r="AJ96" s="5">
        <v>0.18584423134849648</v>
      </c>
      <c r="AK96" s="5">
        <v>-0.23877378890933143</v>
      </c>
      <c r="AL96" s="5">
        <v>-0.23877378890933143</v>
      </c>
      <c r="AM96" s="5">
        <v>4.2580875629460397</v>
      </c>
      <c r="AN96" t="e">
        <f t="shared" si="14"/>
        <v>#N/A</v>
      </c>
      <c r="AO96" t="e">
        <f t="shared" si="15"/>
        <v>#N/A</v>
      </c>
      <c r="AP96" t="e">
        <f t="shared" si="16"/>
        <v>#N/A</v>
      </c>
      <c r="AQ96" t="e">
        <f t="shared" si="17"/>
        <v>#N/A</v>
      </c>
      <c r="AR96" t="e">
        <f t="shared" si="18"/>
        <v>#N/A</v>
      </c>
      <c r="AS96" t="e">
        <f t="shared" si="19"/>
        <v>#N/A</v>
      </c>
      <c r="AT96" t="e">
        <f t="shared" si="20"/>
        <v>#N/A</v>
      </c>
      <c r="AU96" t="e">
        <f t="shared" si="21"/>
        <v>#N/A</v>
      </c>
      <c r="AV96" t="e">
        <f t="shared" si="22"/>
        <v>#N/A</v>
      </c>
      <c r="AW96" t="e">
        <f t="shared" si="23"/>
        <v>#N/A</v>
      </c>
      <c r="AX96" t="e">
        <f t="shared" si="24"/>
        <v>#N/A</v>
      </c>
      <c r="AY96" t="e">
        <f t="shared" si="25"/>
        <v>#N/A</v>
      </c>
      <c r="AZ96" t="e">
        <f t="shared" si="26"/>
        <v>#N/A</v>
      </c>
      <c r="BA96" t="str">
        <f t="shared" si="27"/>
        <v/>
      </c>
    </row>
    <row r="97" spans="10:53" x14ac:dyDescent="0.5">
      <c r="J97" t="s">
        <v>310</v>
      </c>
      <c r="K97" t="s">
        <v>311</v>
      </c>
      <c r="L97" s="24">
        <v>33677.461945163173</v>
      </c>
      <c r="M97" s="5">
        <v>10.424584107594004</v>
      </c>
      <c r="N97" s="5">
        <v>10.230431555382324</v>
      </c>
      <c r="O97" s="5">
        <v>1.7773897861195849</v>
      </c>
      <c r="P97" s="5">
        <v>12.437126799330471</v>
      </c>
      <c r="Q97" s="5">
        <v>13.004647240671177</v>
      </c>
      <c r="R97" s="6">
        <v>31.130690583663721</v>
      </c>
      <c r="S97" s="5">
        <v>83.906449288997436</v>
      </c>
      <c r="T97" s="5">
        <v>35.967397624432749</v>
      </c>
      <c r="U97" s="5">
        <v>20</v>
      </c>
      <c r="V97" s="5">
        <v>41.952506596306065</v>
      </c>
      <c r="W97" s="5">
        <v>1.4238773274917853</v>
      </c>
      <c r="X97" s="5">
        <v>5.081584730467716</v>
      </c>
      <c r="Y97" s="5">
        <v>0</v>
      </c>
      <c r="Z97" s="5">
        <v>10.875964510313665</v>
      </c>
      <c r="AA97" s="5">
        <v>12.511018311754462</v>
      </c>
      <c r="AB97" s="5">
        <v>-0.14801987688010765</v>
      </c>
      <c r="AC97" s="5">
        <v>2.7754407896570652</v>
      </c>
      <c r="AD97" s="5">
        <v>20.380476901197195</v>
      </c>
      <c r="AE97" s="5">
        <v>5.2066628654183509</v>
      </c>
      <c r="AF97" s="5">
        <v>79.912556470657151</v>
      </c>
      <c r="AG97" s="5">
        <v>38.892249380535802</v>
      </c>
      <c r="AH97" s="5">
        <v>11.245805629273056</v>
      </c>
      <c r="AI97" s="5">
        <v>25.610292145896551</v>
      </c>
      <c r="AJ97" s="5">
        <v>2.3214403571325319</v>
      </c>
      <c r="AK97" s="5">
        <v>0.7906987556452485</v>
      </c>
      <c r="AL97" s="5">
        <v>0.7906987556452485</v>
      </c>
      <c r="AM97" s="5">
        <v>7.5751913952448895</v>
      </c>
      <c r="AN97" t="e">
        <f t="shared" si="14"/>
        <v>#N/A</v>
      </c>
      <c r="AO97" t="e">
        <f t="shared" si="15"/>
        <v>#N/A</v>
      </c>
      <c r="AP97" t="e">
        <f t="shared" si="16"/>
        <v>#N/A</v>
      </c>
      <c r="AQ97" t="e">
        <f t="shared" si="17"/>
        <v>#N/A</v>
      </c>
      <c r="AR97" t="e">
        <f t="shared" si="18"/>
        <v>#N/A</v>
      </c>
      <c r="AS97" t="e">
        <f t="shared" si="19"/>
        <v>#N/A</v>
      </c>
      <c r="AT97" t="e">
        <f t="shared" si="20"/>
        <v>#N/A</v>
      </c>
      <c r="AU97" t="e">
        <f t="shared" si="21"/>
        <v>#N/A</v>
      </c>
      <c r="AV97" t="e">
        <f t="shared" si="22"/>
        <v>#N/A</v>
      </c>
      <c r="AW97" t="e">
        <f t="shared" si="23"/>
        <v>#N/A</v>
      </c>
      <c r="AX97" t="e">
        <f t="shared" si="24"/>
        <v>#N/A</v>
      </c>
      <c r="AY97" t="e">
        <f t="shared" si="25"/>
        <v>#N/A</v>
      </c>
      <c r="AZ97" t="e">
        <f t="shared" si="26"/>
        <v>#N/A</v>
      </c>
      <c r="BA97" t="str">
        <f t="shared" si="27"/>
        <v/>
      </c>
    </row>
    <row r="98" spans="10:53" x14ac:dyDescent="0.5">
      <c r="J98" t="s">
        <v>313</v>
      </c>
      <c r="K98" t="s">
        <v>314</v>
      </c>
      <c r="L98" s="24">
        <v>34362.667967092166</v>
      </c>
      <c r="M98" s="5">
        <v>10.444726020554452</v>
      </c>
      <c r="N98" s="5">
        <v>12.896361726582384</v>
      </c>
      <c r="O98" s="5">
        <v>0</v>
      </c>
      <c r="P98" s="5">
        <v>1.5598791393743028</v>
      </c>
      <c r="Q98" s="5">
        <v>10.905278762143009</v>
      </c>
      <c r="R98" s="5">
        <v>5.2863436447229795</v>
      </c>
      <c r="S98" s="5">
        <v>86.014187848582807</v>
      </c>
      <c r="T98" s="5">
        <v>36.77254738394808</v>
      </c>
      <c r="U98" s="5">
        <v>0</v>
      </c>
      <c r="V98" s="5">
        <v>24.274406332453836</v>
      </c>
      <c r="W98" s="5">
        <v>1.8619934282584885</v>
      </c>
      <c r="X98" s="5">
        <v>1.8775591440869317</v>
      </c>
      <c r="Y98" s="5">
        <v>0</v>
      </c>
      <c r="Z98" s="5">
        <v>4.911529641355127</v>
      </c>
      <c r="AA98" s="5">
        <v>12.288645419395049</v>
      </c>
      <c r="AB98" s="5">
        <v>-0.16076490275067268</v>
      </c>
      <c r="AC98" s="5">
        <v>2.7163305187284092</v>
      </c>
      <c r="AD98" s="5">
        <v>20.10177585666225</v>
      </c>
      <c r="AE98" s="5">
        <v>5.1529894762512418</v>
      </c>
      <c r="AF98" s="5">
        <v>79.76353572090413</v>
      </c>
      <c r="AG98" s="5">
        <v>38.847622734699506</v>
      </c>
      <c r="AH98" s="5">
        <v>11.153650905702079</v>
      </c>
      <c r="AI98" s="5">
        <v>25.530257129383976</v>
      </c>
      <c r="AJ98" s="5">
        <v>2.2478450238875944</v>
      </c>
      <c r="AK98" s="5">
        <v>0.7574665609101825</v>
      </c>
      <c r="AL98" s="5">
        <v>0.7574665609101825</v>
      </c>
      <c r="AM98" s="5">
        <v>7.4850002712009953</v>
      </c>
      <c r="AN98" t="e">
        <f t="shared" si="14"/>
        <v>#N/A</v>
      </c>
      <c r="AO98" t="e">
        <f t="shared" si="15"/>
        <v>#N/A</v>
      </c>
      <c r="AP98" t="e">
        <f t="shared" si="16"/>
        <v>#N/A</v>
      </c>
      <c r="AQ98" t="e">
        <f t="shared" si="17"/>
        <v>#N/A</v>
      </c>
      <c r="AR98" t="e">
        <f t="shared" si="18"/>
        <v>#N/A</v>
      </c>
      <c r="AS98" t="e">
        <f t="shared" si="19"/>
        <v>#N/A</v>
      </c>
      <c r="AT98" t="e">
        <f t="shared" si="20"/>
        <v>#N/A</v>
      </c>
      <c r="AU98" t="e">
        <f t="shared" si="21"/>
        <v>#N/A</v>
      </c>
      <c r="AV98" t="e">
        <f t="shared" si="22"/>
        <v>#N/A</v>
      </c>
      <c r="AW98" t="e">
        <f t="shared" si="23"/>
        <v>#N/A</v>
      </c>
      <c r="AX98" t="e">
        <f t="shared" si="24"/>
        <v>#N/A</v>
      </c>
      <c r="AY98" t="e">
        <f t="shared" si="25"/>
        <v>#N/A</v>
      </c>
      <c r="AZ98" t="e">
        <f t="shared" si="26"/>
        <v>#N/A</v>
      </c>
      <c r="BA98" t="str">
        <f t="shared" si="27"/>
        <v/>
      </c>
    </row>
    <row r="99" spans="10:53" x14ac:dyDescent="0.5">
      <c r="J99" t="s">
        <v>316</v>
      </c>
      <c r="K99" t="s">
        <v>317</v>
      </c>
      <c r="L99" s="24">
        <v>4790.0391065262711</v>
      </c>
      <c r="M99" s="5">
        <v>8.4742938545733608</v>
      </c>
      <c r="N99" s="5">
        <v>21.934583778356767</v>
      </c>
      <c r="O99" s="5">
        <v>0</v>
      </c>
      <c r="P99" s="5">
        <v>15.514912871981707</v>
      </c>
      <c r="Q99" s="5">
        <v>47.915209616009648</v>
      </c>
      <c r="R99" s="5">
        <v>13.215858586656365</v>
      </c>
      <c r="S99" s="5">
        <v>85.629482483055099</v>
      </c>
      <c r="T99" s="5">
        <v>40.846157162338628</v>
      </c>
      <c r="U99" s="5">
        <v>5</v>
      </c>
      <c r="V99" s="5">
        <v>52.770448548812666</v>
      </c>
      <c r="W99" s="5">
        <v>9.7480832420591472</v>
      </c>
      <c r="X99" s="5">
        <v>21.708503918030182</v>
      </c>
      <c r="Y99" s="5">
        <v>9.0775988286969351</v>
      </c>
      <c r="Z99" s="5">
        <v>16.37626436630763</v>
      </c>
      <c r="AA99" s="5">
        <v>49.113745980576802</v>
      </c>
      <c r="AB99" s="5">
        <v>2.609688486462761</v>
      </c>
      <c r="AC99" s="5">
        <v>15.113193124499002</v>
      </c>
      <c r="AD99" s="5">
        <v>56.871560266956052</v>
      </c>
      <c r="AE99" s="5">
        <v>12.958589347105297</v>
      </c>
      <c r="AF99" s="5">
        <v>90.691195690256379</v>
      </c>
      <c r="AG99" s="5">
        <v>43.285060629425885</v>
      </c>
      <c r="AH99" s="5">
        <v>23.311922679724351</v>
      </c>
      <c r="AI99" s="5">
        <v>34.047381922813621</v>
      </c>
      <c r="AJ99" s="5">
        <v>23.497377052898905</v>
      </c>
      <c r="AK99" s="5">
        <v>9.3653596636575518</v>
      </c>
      <c r="AL99" s="5">
        <v>9.3653596636575518</v>
      </c>
      <c r="AM99" s="5">
        <v>21.33077600280674</v>
      </c>
      <c r="AN99" t="e">
        <f t="shared" si="14"/>
        <v>#N/A</v>
      </c>
      <c r="AO99" t="e">
        <f t="shared" si="15"/>
        <v>#N/A</v>
      </c>
      <c r="AP99" t="e">
        <f t="shared" si="16"/>
        <v>#N/A</v>
      </c>
      <c r="AQ99" t="e">
        <f t="shared" si="17"/>
        <v>#N/A</v>
      </c>
      <c r="AR99" t="e">
        <f t="shared" si="18"/>
        <v>#N/A</v>
      </c>
      <c r="AS99" t="e">
        <f t="shared" si="19"/>
        <v>#N/A</v>
      </c>
      <c r="AT99" t="e">
        <f t="shared" si="20"/>
        <v>#N/A</v>
      </c>
      <c r="AU99" t="e">
        <f t="shared" si="21"/>
        <v>#N/A</v>
      </c>
      <c r="AV99" t="e">
        <f t="shared" si="22"/>
        <v>#N/A</v>
      </c>
      <c r="AW99" t="e">
        <f t="shared" si="23"/>
        <v>#N/A</v>
      </c>
      <c r="AX99" t="e">
        <f t="shared" si="24"/>
        <v>#N/A</v>
      </c>
      <c r="AY99" t="e">
        <f t="shared" si="25"/>
        <v>#N/A</v>
      </c>
      <c r="AZ99" t="e">
        <f t="shared" si="26"/>
        <v>#N/A</v>
      </c>
      <c r="BA99" t="str">
        <f t="shared" si="27"/>
        <v/>
      </c>
    </row>
    <row r="100" spans="10:53" x14ac:dyDescent="0.5">
      <c r="J100" t="s">
        <v>319</v>
      </c>
      <c r="K100" t="s">
        <v>320</v>
      </c>
      <c r="L100" s="24">
        <v>47623.270930596445</v>
      </c>
      <c r="M100" s="5">
        <v>10.771076805850692</v>
      </c>
      <c r="N100" s="5">
        <v>3.4155846156607907</v>
      </c>
      <c r="O100" s="6">
        <v>2.7195460497599413</v>
      </c>
      <c r="P100" s="5">
        <v>17.916267755000916</v>
      </c>
      <c r="Q100" s="5">
        <v>6.0635931436315911</v>
      </c>
      <c r="R100" s="5">
        <v>10.132158039709447</v>
      </c>
      <c r="S100" s="5">
        <v>92.009238117137613</v>
      </c>
      <c r="T100" s="5">
        <v>36.784977536530775</v>
      </c>
      <c r="U100" s="5">
        <v>0</v>
      </c>
      <c r="V100" s="5">
        <v>17.414248021108182</v>
      </c>
      <c r="W100" s="5">
        <v>0.76670317634173057</v>
      </c>
      <c r="X100" s="5">
        <v>0.43281714254880999</v>
      </c>
      <c r="Y100" s="5">
        <v>0</v>
      </c>
      <c r="Z100" s="5">
        <v>5.3123250395619754</v>
      </c>
      <c r="AA100" s="5">
        <v>9.1005628104200849</v>
      </c>
      <c r="AB100" s="5">
        <v>-0.3427698872201218</v>
      </c>
      <c r="AC100" s="5">
        <v>1.8743426069795972</v>
      </c>
      <c r="AD100" s="5">
        <v>15.957575352545508</v>
      </c>
      <c r="AE100" s="5">
        <v>4.3417781632853067</v>
      </c>
      <c r="AF100" s="5">
        <v>77.233618532339406</v>
      </c>
      <c r="AG100" s="5">
        <v>38.127028400965862</v>
      </c>
      <c r="AH100" s="5">
        <v>9.742243416089849</v>
      </c>
      <c r="AI100" s="5">
        <v>24.255246414787745</v>
      </c>
      <c r="AJ100" s="5">
        <v>1.2543298147844943</v>
      </c>
      <c r="AK100" s="5">
        <v>0.29636748830397086</v>
      </c>
      <c r="AL100" s="5">
        <v>0.29636748830397086</v>
      </c>
      <c r="AM100" s="5">
        <v>6.1393459380757109</v>
      </c>
      <c r="AN100" t="e">
        <f t="shared" si="14"/>
        <v>#N/A</v>
      </c>
      <c r="AO100" t="e">
        <f t="shared" si="15"/>
        <v>#N/A</v>
      </c>
      <c r="AP100" t="e">
        <f t="shared" si="16"/>
        <v>#N/A</v>
      </c>
      <c r="AQ100" t="e">
        <f t="shared" si="17"/>
        <v>#N/A</v>
      </c>
      <c r="AR100" t="e">
        <f t="shared" si="18"/>
        <v>#N/A</v>
      </c>
      <c r="AS100" t="e">
        <f t="shared" si="19"/>
        <v>#N/A</v>
      </c>
      <c r="AT100" t="e">
        <f t="shared" si="20"/>
        <v>#N/A</v>
      </c>
      <c r="AU100" t="e">
        <f t="shared" si="21"/>
        <v>#N/A</v>
      </c>
      <c r="AV100" t="e">
        <f t="shared" si="22"/>
        <v>#N/A</v>
      </c>
      <c r="AW100" t="e">
        <f t="shared" si="23"/>
        <v>#N/A</v>
      </c>
      <c r="AX100" t="e">
        <f t="shared" si="24"/>
        <v>#N/A</v>
      </c>
      <c r="AY100" t="e">
        <f t="shared" si="25"/>
        <v>#N/A</v>
      </c>
      <c r="AZ100" t="e">
        <f t="shared" si="26"/>
        <v>#N/A</v>
      </c>
      <c r="BA100" t="str">
        <f t="shared" si="27"/>
        <v/>
      </c>
    </row>
    <row r="101" spans="10:53" x14ac:dyDescent="0.5">
      <c r="J101" t="s">
        <v>322</v>
      </c>
      <c r="K101" t="s">
        <v>323</v>
      </c>
      <c r="L101" s="24">
        <v>3258.4932401410656</v>
      </c>
      <c r="M101" s="5">
        <v>8.089020171239385</v>
      </c>
      <c r="N101" s="5">
        <v>76.758646224858111</v>
      </c>
      <c r="O101" s="5">
        <v>0</v>
      </c>
      <c r="P101" s="5">
        <v>2.8859900026641583</v>
      </c>
      <c r="Q101" s="5">
        <v>51.294173640317553</v>
      </c>
      <c r="R101" s="5">
        <v>10.572687289445913</v>
      </c>
      <c r="S101" s="5">
        <v>86.263186139641576</v>
      </c>
      <c r="T101" s="5">
        <v>35.485996750485093</v>
      </c>
      <c r="U101" s="5">
        <v>65</v>
      </c>
      <c r="V101" s="5">
        <v>21.635883905013202</v>
      </c>
      <c r="W101" s="5">
        <v>2.3001095290251921</v>
      </c>
      <c r="X101" s="5">
        <v>19.809034404107383</v>
      </c>
      <c r="Y101" s="5">
        <v>4.5387994143484605</v>
      </c>
      <c r="Z101" s="5">
        <v>15.216957326597843</v>
      </c>
      <c r="AA101" s="5">
        <v>58.265572403363734</v>
      </c>
      <c r="AB101" s="5">
        <v>3.7701203843384254</v>
      </c>
      <c r="AC101" s="5">
        <v>19.822522137887354</v>
      </c>
      <c r="AD101" s="5">
        <v>64.484966862348614</v>
      </c>
      <c r="AE101" s="5">
        <v>15.226613260350348</v>
      </c>
      <c r="AF101" s="5">
        <v>92.080363203222817</v>
      </c>
      <c r="AG101" s="5">
        <v>44.166553554530623</v>
      </c>
      <c r="AH101" s="5">
        <v>26.473211656480899</v>
      </c>
      <c r="AI101" s="5">
        <v>35.857460832813118</v>
      </c>
      <c r="AJ101" s="5">
        <v>32.608180911252944</v>
      </c>
      <c r="AK101" s="5">
        <v>13.282212704335334</v>
      </c>
      <c r="AL101" s="5">
        <v>13.282212704335334</v>
      </c>
      <c r="AM101" s="5">
        <v>25.407694909839289</v>
      </c>
      <c r="AN101" t="e">
        <f t="shared" si="14"/>
        <v>#N/A</v>
      </c>
      <c r="AO101" t="e">
        <f t="shared" si="15"/>
        <v>#N/A</v>
      </c>
      <c r="AP101" t="e">
        <f t="shared" si="16"/>
        <v>#N/A</v>
      </c>
      <c r="AQ101" t="e">
        <f t="shared" si="17"/>
        <v>#N/A</v>
      </c>
      <c r="AR101" t="e">
        <f t="shared" si="18"/>
        <v>#N/A</v>
      </c>
      <c r="AS101" t="e">
        <f t="shared" si="19"/>
        <v>#N/A</v>
      </c>
      <c r="AT101" t="e">
        <f t="shared" si="20"/>
        <v>#N/A</v>
      </c>
      <c r="AU101" t="e">
        <f t="shared" si="21"/>
        <v>#N/A</v>
      </c>
      <c r="AV101" t="e">
        <f t="shared" si="22"/>
        <v>#N/A</v>
      </c>
      <c r="AW101" t="e">
        <f t="shared" si="23"/>
        <v>#N/A</v>
      </c>
      <c r="AX101" t="e">
        <f t="shared" si="24"/>
        <v>#N/A</v>
      </c>
      <c r="AY101" t="e">
        <f t="shared" si="25"/>
        <v>#N/A</v>
      </c>
      <c r="AZ101" t="e">
        <f t="shared" si="26"/>
        <v>#N/A</v>
      </c>
      <c r="BA101" t="str">
        <f t="shared" si="27"/>
        <v/>
      </c>
    </row>
    <row r="102" spans="10:53" x14ac:dyDescent="0.5">
      <c r="J102" t="s">
        <v>325</v>
      </c>
      <c r="K102" t="s">
        <v>326</v>
      </c>
      <c r="L102" s="24">
        <v>10582.497477196604</v>
      </c>
      <c r="M102" s="5">
        <v>9.2669567340011554</v>
      </c>
      <c r="N102" s="5">
        <v>46.933033771595177</v>
      </c>
      <c r="O102" s="5">
        <v>0.15539065910081717</v>
      </c>
      <c r="P102" s="5">
        <v>0.28663436717619106</v>
      </c>
      <c r="Q102" s="5">
        <v>40.81594172574011</v>
      </c>
      <c r="R102" s="5">
        <v>18.061672981642875</v>
      </c>
      <c r="S102" s="5">
        <v>95.011530944303615</v>
      </c>
      <c r="T102" s="5">
        <v>46.183850065666057</v>
      </c>
      <c r="U102" s="5">
        <v>80</v>
      </c>
      <c r="V102" s="5">
        <v>2.6385224274406331</v>
      </c>
      <c r="W102" s="5">
        <v>0.43811610076670326</v>
      </c>
      <c r="X102" s="5">
        <v>58.781810006110156</v>
      </c>
      <c r="Y102" s="5">
        <v>10.395314787701309</v>
      </c>
      <c r="Z102" s="5">
        <v>13.318960777688174</v>
      </c>
      <c r="AA102" s="5">
        <v>31.00149406550382</v>
      </c>
      <c r="AB102" s="5">
        <v>1.0171364051394942</v>
      </c>
      <c r="AC102" s="5">
        <v>8.1481984591210672</v>
      </c>
      <c r="AD102" s="5">
        <v>40.510865509571538</v>
      </c>
      <c r="AE102" s="5">
        <v>9.1260084891639188</v>
      </c>
      <c r="AF102" s="5">
        <v>87.131304999410006</v>
      </c>
      <c r="AG102" s="5">
        <v>41.484094766397583</v>
      </c>
      <c r="AH102" s="5">
        <v>17.623217288030816</v>
      </c>
      <c r="AI102" s="5">
        <v>30.46194396270759</v>
      </c>
      <c r="AJ102" s="5">
        <v>10.517286754932876</v>
      </c>
      <c r="AK102" s="5">
        <v>4.1746856798532388</v>
      </c>
      <c r="AL102" s="5">
        <v>4.1746856798532388</v>
      </c>
      <c r="AM102" s="5">
        <v>14.420149984208532</v>
      </c>
      <c r="AN102" t="e">
        <f t="shared" si="14"/>
        <v>#N/A</v>
      </c>
      <c r="AO102" t="e">
        <f t="shared" si="15"/>
        <v>#N/A</v>
      </c>
      <c r="AP102" t="e">
        <f t="shared" si="16"/>
        <v>#N/A</v>
      </c>
      <c r="AQ102" t="e">
        <f t="shared" si="17"/>
        <v>#N/A</v>
      </c>
      <c r="AR102" t="e">
        <f t="shared" si="18"/>
        <v>#N/A</v>
      </c>
      <c r="AS102" t="e">
        <f t="shared" si="19"/>
        <v>#N/A</v>
      </c>
      <c r="AT102" t="e">
        <f t="shared" si="20"/>
        <v>#N/A</v>
      </c>
      <c r="AU102" t="e">
        <f t="shared" si="21"/>
        <v>#N/A</v>
      </c>
      <c r="AV102" t="e">
        <f t="shared" si="22"/>
        <v>#N/A</v>
      </c>
      <c r="AW102" t="e">
        <f t="shared" si="23"/>
        <v>#N/A</v>
      </c>
      <c r="AX102" t="e">
        <f t="shared" si="24"/>
        <v>#N/A</v>
      </c>
      <c r="AY102" t="e">
        <f t="shared" si="25"/>
        <v>#N/A</v>
      </c>
      <c r="AZ102" t="e">
        <f t="shared" si="26"/>
        <v>#N/A</v>
      </c>
      <c r="BA102" t="str">
        <f t="shared" si="27"/>
        <v/>
      </c>
    </row>
    <row r="103" spans="10:53" x14ac:dyDescent="0.5">
      <c r="J103" t="s">
        <v>328</v>
      </c>
      <c r="K103" t="s">
        <v>329</v>
      </c>
      <c r="L103" s="24">
        <v>1143.0653734012647</v>
      </c>
      <c r="M103" s="5">
        <v>7.0414688567360475</v>
      </c>
      <c r="N103" s="5">
        <v>25.804249862454412</v>
      </c>
      <c r="O103" s="5">
        <v>1.6115233522479286</v>
      </c>
      <c r="P103" s="5">
        <v>28.545580695684365</v>
      </c>
      <c r="Q103" s="5">
        <v>76.097133770133837</v>
      </c>
      <c r="R103" s="5">
        <v>17.621144782208486</v>
      </c>
      <c r="S103" s="5">
        <v>93.122064076447643</v>
      </c>
      <c r="T103" s="5">
        <v>45.808727273577666</v>
      </c>
      <c r="U103" s="5">
        <v>5</v>
      </c>
      <c r="V103" s="5">
        <v>60.686015831134569</v>
      </c>
      <c r="W103" s="5">
        <v>66.374589266155539</v>
      </c>
      <c r="X103" s="5">
        <v>36.888721171163752</v>
      </c>
      <c r="Y103" s="5">
        <v>53.879941434846259</v>
      </c>
      <c r="Z103" s="5">
        <v>29.616172034722652</v>
      </c>
      <c r="AA103" s="5">
        <v>79.138650023166974</v>
      </c>
      <c r="AB103" s="5">
        <v>8.9497833223097114</v>
      </c>
      <c r="AC103" s="5">
        <v>37.229456441205897</v>
      </c>
      <c r="AD103" s="5">
        <v>81.211116630688053</v>
      </c>
      <c r="AE103" s="5">
        <v>22.882613198031496</v>
      </c>
      <c r="AF103" s="5">
        <v>94.950062983628385</v>
      </c>
      <c r="AG103" s="5">
        <v>46.578434078870146</v>
      </c>
      <c r="AH103" s="5">
        <v>36.243397567052632</v>
      </c>
      <c r="AI103" s="5">
        <v>40.960854851357489</v>
      </c>
      <c r="AJ103" s="5">
        <v>62.076417472865764</v>
      </c>
      <c r="AK103" s="5">
        <v>30.054588470903685</v>
      </c>
      <c r="AL103" s="5">
        <v>30.054588470903685</v>
      </c>
      <c r="AM103" s="5">
        <v>38.620081487433922</v>
      </c>
      <c r="AN103" t="e">
        <f t="shared" si="14"/>
        <v>#N/A</v>
      </c>
      <c r="AO103" t="e">
        <f t="shared" si="15"/>
        <v>#N/A</v>
      </c>
      <c r="AP103" t="e">
        <f t="shared" si="16"/>
        <v>#N/A</v>
      </c>
      <c r="AQ103" t="e">
        <f t="shared" si="17"/>
        <v>#N/A</v>
      </c>
      <c r="AR103" t="e">
        <f t="shared" si="18"/>
        <v>#N/A</v>
      </c>
      <c r="AS103" t="e">
        <f t="shared" si="19"/>
        <v>#N/A</v>
      </c>
      <c r="AT103" t="e">
        <f t="shared" si="20"/>
        <v>#N/A</v>
      </c>
      <c r="AU103" t="e">
        <f t="shared" si="21"/>
        <v>#N/A</v>
      </c>
      <c r="AV103" t="e">
        <f t="shared" si="22"/>
        <v>#N/A</v>
      </c>
      <c r="AW103" t="e">
        <f t="shared" si="23"/>
        <v>#N/A</v>
      </c>
      <c r="AX103" t="e">
        <f t="shared" si="24"/>
        <v>#N/A</v>
      </c>
      <c r="AY103" t="e">
        <f t="shared" si="25"/>
        <v>#N/A</v>
      </c>
      <c r="AZ103" t="e">
        <f t="shared" si="26"/>
        <v>#N/A</v>
      </c>
      <c r="BA103" t="str">
        <f t="shared" si="27"/>
        <v/>
      </c>
    </row>
    <row r="104" spans="10:53" x14ac:dyDescent="0.5">
      <c r="J104" t="s">
        <v>331</v>
      </c>
      <c r="K104" t="s">
        <v>332</v>
      </c>
      <c r="L104" s="24">
        <v>1685.9922581542562</v>
      </c>
      <c r="M104" s="5">
        <v>7.43010954670918</v>
      </c>
      <c r="N104" s="6">
        <v>32.999040650438118</v>
      </c>
      <c r="O104" s="6">
        <v>2.7195460497599413</v>
      </c>
      <c r="P104" s="6">
        <v>17.916267755000916</v>
      </c>
      <c r="Q104" s="5">
        <v>78.476845332545295</v>
      </c>
      <c r="R104" s="5">
        <v>55.506607744439926</v>
      </c>
      <c r="S104" s="5">
        <v>95.357068686828512</v>
      </c>
      <c r="T104" s="6">
        <v>39.924588202782942</v>
      </c>
      <c r="U104" s="6">
        <v>34.473685000000003</v>
      </c>
      <c r="V104" s="5">
        <v>30.343007915567284</v>
      </c>
      <c r="W104" s="5">
        <v>37.897042716319831</v>
      </c>
      <c r="X104" s="5">
        <v>2.1229724069441942</v>
      </c>
      <c r="Y104" s="5">
        <v>48.462664714494878</v>
      </c>
      <c r="Z104" s="5">
        <v>27.465408389852378</v>
      </c>
      <c r="AA104" s="5">
        <v>72.370832433688008</v>
      </c>
      <c r="AB104" s="5">
        <v>6.6112865513661472</v>
      </c>
      <c r="AC104" s="5">
        <v>30.051914097238232</v>
      </c>
      <c r="AD104" s="5">
        <v>75.810444411997011</v>
      </c>
      <c r="AE104" s="5">
        <v>19.781603553227679</v>
      </c>
      <c r="AF104" s="5">
        <v>94.023248658560917</v>
      </c>
      <c r="AG104" s="5">
        <v>45.681469921433383</v>
      </c>
      <c r="AH104" s="5">
        <v>32.437488683028597</v>
      </c>
      <c r="AI104" s="5">
        <v>39.040146937945806</v>
      </c>
      <c r="AJ104" s="5">
        <v>51.062306431445251</v>
      </c>
      <c r="AK104" s="5">
        <v>22.742456552440618</v>
      </c>
      <c r="AL104" s="5">
        <v>22.742456552440618</v>
      </c>
      <c r="AM104" s="5">
        <v>33.401496628073517</v>
      </c>
      <c r="AN104" t="e">
        <f t="shared" si="14"/>
        <v>#N/A</v>
      </c>
      <c r="AO104" t="e">
        <f t="shared" si="15"/>
        <v>#N/A</v>
      </c>
      <c r="AP104" t="e">
        <f t="shared" si="16"/>
        <v>#N/A</v>
      </c>
      <c r="AQ104" t="e">
        <f t="shared" si="17"/>
        <v>#N/A</v>
      </c>
      <c r="AR104" t="e">
        <f t="shared" si="18"/>
        <v>#N/A</v>
      </c>
      <c r="AS104" t="e">
        <f t="shared" si="19"/>
        <v>#N/A</v>
      </c>
      <c r="AT104" t="e">
        <f t="shared" si="20"/>
        <v>#N/A</v>
      </c>
      <c r="AU104" t="e">
        <f t="shared" si="21"/>
        <v>#N/A</v>
      </c>
      <c r="AV104" t="e">
        <f t="shared" si="22"/>
        <v>#N/A</v>
      </c>
      <c r="AW104" t="e">
        <f t="shared" si="23"/>
        <v>#N/A</v>
      </c>
      <c r="AX104" t="e">
        <f t="shared" si="24"/>
        <v>#N/A</v>
      </c>
      <c r="AY104" t="e">
        <f t="shared" si="25"/>
        <v>#N/A</v>
      </c>
      <c r="AZ104" t="e">
        <f t="shared" si="26"/>
        <v>#N/A</v>
      </c>
      <c r="BA104" t="str">
        <f t="shared" si="27"/>
        <v/>
      </c>
    </row>
    <row r="105" spans="10:53" x14ac:dyDescent="0.5">
      <c r="J105" t="s">
        <v>334</v>
      </c>
      <c r="K105" t="s">
        <v>335</v>
      </c>
      <c r="L105" s="24">
        <v>14434.39</v>
      </c>
      <c r="M105" s="5">
        <v>8.8108830000000005</v>
      </c>
      <c r="N105" s="6">
        <v>32.999040650438118</v>
      </c>
      <c r="O105" s="5">
        <v>0</v>
      </c>
      <c r="P105" s="6">
        <v>2.6246355984653746E-3</v>
      </c>
      <c r="Q105" s="5">
        <v>54.378475486084433</v>
      </c>
      <c r="R105" s="5">
        <v>17.621144782208486</v>
      </c>
      <c r="S105" s="6">
        <v>81.245995280097063</v>
      </c>
      <c r="T105" s="6">
        <v>39.924588202782942</v>
      </c>
      <c r="U105" s="5">
        <v>100</v>
      </c>
      <c r="V105" s="6">
        <v>31.554327176781012</v>
      </c>
      <c r="W105" s="6">
        <v>27.606297918948524</v>
      </c>
      <c r="X105" s="6">
        <v>37.510308617423114</v>
      </c>
      <c r="Y105" s="5">
        <v>0.43923865300146758</v>
      </c>
      <c r="Z105" s="5">
        <v>16.080978831776214</v>
      </c>
      <c r="AA105" s="5">
        <v>41.118323752255741</v>
      </c>
      <c r="AB105" s="5">
        <v>1.8226384477382003</v>
      </c>
      <c r="AC105" s="5">
        <v>11.73998768788786</v>
      </c>
      <c r="AD105" s="5">
        <v>49.913698607922235</v>
      </c>
      <c r="AE105" s="5">
        <v>11.200676844771753</v>
      </c>
      <c r="AF105" s="5">
        <v>89.302340806612676</v>
      </c>
      <c r="AG105" s="5">
        <v>42.518072024348889</v>
      </c>
      <c r="AH105" s="5">
        <v>20.760925682577209</v>
      </c>
      <c r="AI105" s="5">
        <v>32.500905230347364</v>
      </c>
      <c r="AJ105" s="5">
        <v>17.039753943648677</v>
      </c>
      <c r="AK105" s="5">
        <v>6.7542159679900644</v>
      </c>
      <c r="AL105" s="5">
        <v>6.7542159679900644</v>
      </c>
      <c r="AM105" s="5">
        <v>18.154802723285002</v>
      </c>
      <c r="AN105" t="e">
        <f t="shared" si="14"/>
        <v>#N/A</v>
      </c>
      <c r="AO105" t="e">
        <f t="shared" si="15"/>
        <v>#N/A</v>
      </c>
      <c r="AP105" t="e">
        <f t="shared" si="16"/>
        <v>#N/A</v>
      </c>
      <c r="AQ105" t="e">
        <f t="shared" si="17"/>
        <v>#N/A</v>
      </c>
      <c r="AR105" t="e">
        <f t="shared" si="18"/>
        <v>#N/A</v>
      </c>
      <c r="AS105" t="e">
        <f t="shared" si="19"/>
        <v>#N/A</v>
      </c>
      <c r="AT105" t="e">
        <f t="shared" si="20"/>
        <v>#N/A</v>
      </c>
      <c r="AU105" t="e">
        <f t="shared" si="21"/>
        <v>#N/A</v>
      </c>
      <c r="AV105" t="e">
        <f t="shared" si="22"/>
        <v>#N/A</v>
      </c>
      <c r="AW105" t="e">
        <f t="shared" si="23"/>
        <v>#N/A</v>
      </c>
      <c r="AX105" t="e">
        <f t="shared" si="24"/>
        <v>#N/A</v>
      </c>
      <c r="AY105" t="e">
        <f t="shared" si="25"/>
        <v>#N/A</v>
      </c>
      <c r="AZ105" t="e">
        <f t="shared" si="26"/>
        <v>#N/A</v>
      </c>
      <c r="BA105" t="str">
        <f t="shared" si="27"/>
        <v/>
      </c>
    </row>
    <row r="106" spans="10:53" x14ac:dyDescent="0.5">
      <c r="J106" t="s">
        <v>337</v>
      </c>
      <c r="K106" t="s">
        <v>338</v>
      </c>
      <c r="L106" s="24">
        <v>25458.887008924194</v>
      </c>
      <c r="M106" s="5">
        <v>10.14482015587401</v>
      </c>
      <c r="N106" s="5">
        <v>5.7420050121755821</v>
      </c>
      <c r="O106" s="6">
        <v>2.7195460497599413</v>
      </c>
      <c r="P106" s="5">
        <v>17.916267755000916</v>
      </c>
      <c r="Q106" s="5">
        <v>11.625556638386399</v>
      </c>
      <c r="R106" s="5">
        <v>3.9647574709667008</v>
      </c>
      <c r="S106" s="5">
        <v>79.492531155516815</v>
      </c>
      <c r="T106" s="5">
        <v>38.69794739979892</v>
      </c>
      <c r="U106" s="5">
        <v>10</v>
      </c>
      <c r="V106" s="5">
        <v>16.094986807387869</v>
      </c>
      <c r="W106" s="5">
        <v>0.76670317634173057</v>
      </c>
      <c r="X106" s="5">
        <v>0.46803395065082698</v>
      </c>
      <c r="Y106" s="5">
        <v>3.5139092240117265</v>
      </c>
      <c r="Z106" s="5">
        <v>7.7775851899821493</v>
      </c>
      <c r="AA106" s="5">
        <v>15.934521794100302</v>
      </c>
      <c r="AB106" s="5">
        <v>5.0161212061071936E-2</v>
      </c>
      <c r="AC106" s="5">
        <v>3.6956346743437729</v>
      </c>
      <c r="AD106" s="5">
        <v>24.527723261573865</v>
      </c>
      <c r="AE106" s="5">
        <v>5.9987431963502287</v>
      </c>
      <c r="AF106" s="5">
        <v>81.897289698697421</v>
      </c>
      <c r="AG106" s="5">
        <v>39.513860921629124</v>
      </c>
      <c r="AH106" s="5">
        <v>12.589096079034491</v>
      </c>
      <c r="AI106" s="5">
        <v>26.737865475698161</v>
      </c>
      <c r="AJ106" s="5">
        <v>3.525288250625759</v>
      </c>
      <c r="AK106" s="5">
        <v>1.3212018425240775</v>
      </c>
      <c r="AL106" s="5">
        <v>1.3212018425240775</v>
      </c>
      <c r="AM106" s="5">
        <v>8.920635663588234</v>
      </c>
      <c r="AN106" t="e">
        <f t="shared" si="14"/>
        <v>#N/A</v>
      </c>
      <c r="AO106" t="e">
        <f t="shared" si="15"/>
        <v>#N/A</v>
      </c>
      <c r="AP106" t="e">
        <f t="shared" si="16"/>
        <v>#N/A</v>
      </c>
      <c r="AQ106" t="e">
        <f t="shared" si="17"/>
        <v>#N/A</v>
      </c>
      <c r="AR106" t="e">
        <f t="shared" si="18"/>
        <v>#N/A</v>
      </c>
      <c r="AS106" t="e">
        <f t="shared" si="19"/>
        <v>#N/A</v>
      </c>
      <c r="AT106" t="e">
        <f t="shared" si="20"/>
        <v>#N/A</v>
      </c>
      <c r="AU106" t="e">
        <f t="shared" si="21"/>
        <v>#N/A</v>
      </c>
      <c r="AV106" t="e">
        <f t="shared" si="22"/>
        <v>#N/A</v>
      </c>
      <c r="AW106" t="e">
        <f t="shared" si="23"/>
        <v>#N/A</v>
      </c>
      <c r="AX106" t="e">
        <f t="shared" si="24"/>
        <v>#N/A</v>
      </c>
      <c r="AY106" t="e">
        <f t="shared" si="25"/>
        <v>#N/A</v>
      </c>
      <c r="AZ106" t="e">
        <f t="shared" si="26"/>
        <v>#N/A</v>
      </c>
      <c r="BA106" t="str">
        <f t="shared" si="27"/>
        <v/>
      </c>
    </row>
    <row r="107" spans="10:53" x14ac:dyDescent="0.5">
      <c r="J107" t="s">
        <v>340</v>
      </c>
      <c r="K107" t="s">
        <v>341</v>
      </c>
      <c r="L107" s="24">
        <v>3890.0680961502312</v>
      </c>
      <c r="M107" s="5">
        <v>8.2661819418963507</v>
      </c>
      <c r="N107" s="5">
        <v>53.148609251660197</v>
      </c>
      <c r="O107" s="6">
        <v>6.7760803142732584E-2</v>
      </c>
      <c r="P107" s="5">
        <v>1.4941753955018413</v>
      </c>
      <c r="Q107" s="6">
        <v>42.267984094877207</v>
      </c>
      <c r="R107" s="6">
        <v>16.509334246888844</v>
      </c>
      <c r="S107" s="6">
        <v>77.429775800405238</v>
      </c>
      <c r="T107" s="6">
        <v>41.007622847618862</v>
      </c>
      <c r="U107" s="6">
        <v>26.851850000000013</v>
      </c>
      <c r="V107" s="5">
        <v>3.1662269129287579</v>
      </c>
      <c r="W107" s="5">
        <v>4.0525739320920042</v>
      </c>
      <c r="X107" s="5">
        <v>17.219307721522526</v>
      </c>
      <c r="Y107" s="6">
        <v>7.4147730600292761</v>
      </c>
      <c r="Z107" s="5">
        <v>12.360615449132721</v>
      </c>
      <c r="AA107" s="5">
        <v>54.092949856650549</v>
      </c>
      <c r="AB107" s="5">
        <v>3.1980019410154803</v>
      </c>
      <c r="AC107" s="5">
        <v>17.540453347925212</v>
      </c>
      <c r="AD107" s="5">
        <v>61.051382846375276</v>
      </c>
      <c r="AE107" s="5">
        <v>14.148711545892574</v>
      </c>
      <c r="AF107" s="5">
        <v>91.466812919267497</v>
      </c>
      <c r="AG107" s="5">
        <v>43.760771556061769</v>
      </c>
      <c r="AH107" s="5">
        <v>24.988102308034687</v>
      </c>
      <c r="AI107" s="5">
        <v>35.020068302376387</v>
      </c>
      <c r="AJ107" s="5">
        <v>28.205253122308406</v>
      </c>
      <c r="AK107" s="5">
        <v>11.346574840086268</v>
      </c>
      <c r="AL107" s="5">
        <v>11.346574840086268</v>
      </c>
      <c r="AM107" s="5">
        <v>23.475077074849903</v>
      </c>
      <c r="AN107" t="e">
        <f t="shared" si="14"/>
        <v>#N/A</v>
      </c>
      <c r="AO107" t="e">
        <f t="shared" si="15"/>
        <v>#N/A</v>
      </c>
      <c r="AP107" t="e">
        <f t="shared" si="16"/>
        <v>#N/A</v>
      </c>
      <c r="AQ107" t="e">
        <f t="shared" si="17"/>
        <v>#N/A</v>
      </c>
      <c r="AR107" t="e">
        <f t="shared" si="18"/>
        <v>#N/A</v>
      </c>
      <c r="AS107" t="e">
        <f t="shared" si="19"/>
        <v>#N/A</v>
      </c>
      <c r="AT107" t="e">
        <f t="shared" si="20"/>
        <v>#N/A</v>
      </c>
      <c r="AU107" t="e">
        <f t="shared" si="21"/>
        <v>#N/A</v>
      </c>
      <c r="AV107" t="e">
        <f t="shared" si="22"/>
        <v>#N/A</v>
      </c>
      <c r="AW107" t="e">
        <f t="shared" si="23"/>
        <v>#N/A</v>
      </c>
      <c r="AX107" t="e">
        <f t="shared" si="24"/>
        <v>#N/A</v>
      </c>
      <c r="AY107" t="e">
        <f t="shared" si="25"/>
        <v>#N/A</v>
      </c>
      <c r="AZ107" t="e">
        <f t="shared" si="26"/>
        <v>#N/A</v>
      </c>
      <c r="BA107" t="str">
        <f t="shared" si="27"/>
        <v/>
      </c>
    </row>
    <row r="108" spans="10:53" x14ac:dyDescent="0.5">
      <c r="J108" t="s">
        <v>343</v>
      </c>
      <c r="K108" t="s">
        <v>344</v>
      </c>
      <c r="L108" s="24">
        <v>35250.914575386938</v>
      </c>
      <c r="M108" s="5">
        <v>10.470246753304886</v>
      </c>
      <c r="N108" s="5">
        <v>27.585813226206426</v>
      </c>
      <c r="O108" s="5">
        <v>0</v>
      </c>
      <c r="P108" s="5">
        <v>6.0728467061262563</v>
      </c>
      <c r="Q108" s="5">
        <v>33.44784078113495</v>
      </c>
      <c r="R108" s="5">
        <v>10.572687289445913</v>
      </c>
      <c r="S108" s="5">
        <v>94.948085933431116</v>
      </c>
      <c r="T108" s="5">
        <v>42.044107562477507</v>
      </c>
      <c r="U108" s="5">
        <v>85</v>
      </c>
      <c r="V108" s="6">
        <v>26.506992084432714</v>
      </c>
      <c r="W108" s="6">
        <v>15.62894852135816</v>
      </c>
      <c r="X108" s="5">
        <v>93.506423338958513</v>
      </c>
      <c r="Y108" s="5">
        <v>1.4641288433382158</v>
      </c>
      <c r="Z108" s="5">
        <v>18.514249071405619</v>
      </c>
      <c r="AA108" s="5">
        <v>12.011356735217554</v>
      </c>
      <c r="AB108" s="5">
        <v>-0.17664222619696446</v>
      </c>
      <c r="AC108" s="5">
        <v>2.6427126601233724</v>
      </c>
      <c r="AD108" s="5">
        <v>19.752501642765498</v>
      </c>
      <c r="AE108" s="5">
        <v>5.0856061639517058</v>
      </c>
      <c r="AF108" s="5">
        <v>79.573531841295605</v>
      </c>
      <c r="AG108" s="5">
        <v>38.79110372311726</v>
      </c>
      <c r="AH108" s="5">
        <v>11.037746966596465</v>
      </c>
      <c r="AI108" s="5">
        <v>25.429071899638927</v>
      </c>
      <c r="AJ108" s="5">
        <v>2.1568582108097263</v>
      </c>
      <c r="AK108" s="5">
        <v>0.71622883586404162</v>
      </c>
      <c r="AL108" s="5">
        <v>0.71622883586404162</v>
      </c>
      <c r="AM108" s="5">
        <v>7.3719617829016606</v>
      </c>
      <c r="AN108" t="e">
        <f t="shared" si="14"/>
        <v>#N/A</v>
      </c>
      <c r="AO108" t="e">
        <f t="shared" si="15"/>
        <v>#N/A</v>
      </c>
      <c r="AP108" t="e">
        <f t="shared" si="16"/>
        <v>#N/A</v>
      </c>
      <c r="AQ108" t="e">
        <f t="shared" si="17"/>
        <v>#N/A</v>
      </c>
      <c r="AR108" t="e">
        <f t="shared" si="18"/>
        <v>#N/A</v>
      </c>
      <c r="AS108" t="e">
        <f t="shared" si="19"/>
        <v>#N/A</v>
      </c>
      <c r="AT108" t="e">
        <f t="shared" si="20"/>
        <v>#N/A</v>
      </c>
      <c r="AU108" t="e">
        <f t="shared" si="21"/>
        <v>#N/A</v>
      </c>
      <c r="AV108" t="e">
        <f t="shared" si="22"/>
        <v>#N/A</v>
      </c>
      <c r="AW108" t="e">
        <f t="shared" si="23"/>
        <v>#N/A</v>
      </c>
      <c r="AX108" t="e">
        <f t="shared" si="24"/>
        <v>#N/A</v>
      </c>
      <c r="AY108" t="e">
        <f t="shared" si="25"/>
        <v>#N/A</v>
      </c>
      <c r="AZ108" t="e">
        <f t="shared" si="26"/>
        <v>#N/A</v>
      </c>
      <c r="BA108" t="str">
        <f t="shared" si="27"/>
        <v/>
      </c>
    </row>
    <row r="109" spans="10:53" x14ac:dyDescent="0.5">
      <c r="J109" t="s">
        <v>346</v>
      </c>
      <c r="K109" t="s">
        <v>347</v>
      </c>
      <c r="L109" s="24">
        <v>1038.8544811287979</v>
      </c>
      <c r="M109" s="5">
        <v>6.9458739246289705</v>
      </c>
      <c r="N109" s="5">
        <v>83.016010029768168</v>
      </c>
      <c r="O109" s="5">
        <v>0</v>
      </c>
      <c r="P109" s="5">
        <v>1.1188085779680392</v>
      </c>
      <c r="Q109" s="5">
        <v>55.670281250959583</v>
      </c>
      <c r="R109" s="5">
        <v>12.334801137485506</v>
      </c>
      <c r="S109" s="5">
        <v>87.59792127998611</v>
      </c>
      <c r="T109" s="5">
        <v>37.759210355617796</v>
      </c>
      <c r="U109" s="5">
        <v>15</v>
      </c>
      <c r="V109" s="5">
        <v>9.2348284960422156</v>
      </c>
      <c r="W109" s="5">
        <v>25.52026286966046</v>
      </c>
      <c r="X109" s="5">
        <v>54.812138465181192</v>
      </c>
      <c r="Y109" s="5">
        <v>14.641288433382144</v>
      </c>
      <c r="Z109" s="5">
        <v>17.632929553881088</v>
      </c>
      <c r="AA109" s="5">
        <v>80.60186617794723</v>
      </c>
      <c r="AB109" s="5">
        <v>9.6158371956334818</v>
      </c>
      <c r="AC109" s="5">
        <v>39.09412772756167</v>
      </c>
      <c r="AD109" s="5">
        <v>82.387447304019545</v>
      </c>
      <c r="AE109" s="5">
        <v>23.692525636664051</v>
      </c>
      <c r="AF109" s="5">
        <v>95.156258858808002</v>
      </c>
      <c r="AG109" s="5">
        <v>46.799368475257367</v>
      </c>
      <c r="AH109" s="5">
        <v>37.207083867789684</v>
      </c>
      <c r="AI109" s="5">
        <v>41.437458302028581</v>
      </c>
      <c r="AJ109" s="5">
        <v>64.642081542121232</v>
      </c>
      <c r="AK109" s="5">
        <v>32.033952015540955</v>
      </c>
      <c r="AL109" s="5">
        <v>32.033952015540955</v>
      </c>
      <c r="AM109" s="5">
        <v>39.947335241120065</v>
      </c>
      <c r="AN109" t="e">
        <f t="shared" si="14"/>
        <v>#N/A</v>
      </c>
      <c r="AO109" t="e">
        <f t="shared" si="15"/>
        <v>#N/A</v>
      </c>
      <c r="AP109" t="e">
        <f t="shared" si="16"/>
        <v>#N/A</v>
      </c>
      <c r="AQ109" t="e">
        <f t="shared" si="17"/>
        <v>#N/A</v>
      </c>
      <c r="AR109" t="e">
        <f t="shared" si="18"/>
        <v>#N/A</v>
      </c>
      <c r="AS109" t="e">
        <f t="shared" si="19"/>
        <v>#N/A</v>
      </c>
      <c r="AT109" t="e">
        <f t="shared" si="20"/>
        <v>#N/A</v>
      </c>
      <c r="AU109" t="e">
        <f t="shared" si="21"/>
        <v>#N/A</v>
      </c>
      <c r="AV109" t="e">
        <f t="shared" si="22"/>
        <v>#N/A</v>
      </c>
      <c r="AW109" t="e">
        <f t="shared" si="23"/>
        <v>#N/A</v>
      </c>
      <c r="AX109" t="e">
        <f t="shared" si="24"/>
        <v>#N/A</v>
      </c>
      <c r="AY109" t="e">
        <f t="shared" si="25"/>
        <v>#N/A</v>
      </c>
      <c r="AZ109" t="e">
        <f t="shared" si="26"/>
        <v>#N/A</v>
      </c>
      <c r="BA109" t="str">
        <f t="shared" si="27"/>
        <v/>
      </c>
    </row>
    <row r="110" spans="10:53" x14ac:dyDescent="0.5">
      <c r="J110" t="s">
        <v>349</v>
      </c>
      <c r="K110" t="s">
        <v>350</v>
      </c>
      <c r="L110" s="24">
        <v>1642.730096325291</v>
      </c>
      <c r="M110" s="5">
        <v>7.4041148296341408</v>
      </c>
      <c r="N110" s="5">
        <v>74.561755380086453</v>
      </c>
      <c r="O110" s="5">
        <v>23.088607594936718</v>
      </c>
      <c r="P110" s="5">
        <v>55.212800841991886</v>
      </c>
      <c r="Q110" s="5">
        <v>82.404687708254158</v>
      </c>
      <c r="R110" s="5">
        <v>28.193832071654402</v>
      </c>
      <c r="S110" s="6">
        <v>81.245995280097063</v>
      </c>
      <c r="T110" s="5">
        <v>39.570136173760027</v>
      </c>
      <c r="U110" s="5">
        <v>85</v>
      </c>
      <c r="V110" s="5">
        <v>28.759894459102895</v>
      </c>
      <c r="W110" s="5">
        <v>64.074479737130346</v>
      </c>
      <c r="X110" s="5">
        <v>64.232904466787303</v>
      </c>
      <c r="Y110" s="5">
        <v>35.57833089311859</v>
      </c>
      <c r="Z110" s="5">
        <v>50.276130155627129</v>
      </c>
      <c r="AA110" s="5">
        <v>72.863698622077393</v>
      </c>
      <c r="AB110" s="5">
        <v>6.7504950899312117</v>
      </c>
      <c r="AC110" s="5">
        <v>30.508597836892591</v>
      </c>
      <c r="AD110" s="5">
        <v>76.202724647286601</v>
      </c>
      <c r="AE110" s="5">
        <v>19.979367023496302</v>
      </c>
      <c r="AF110" s="5">
        <v>94.089921628208614</v>
      </c>
      <c r="AG110" s="5">
        <v>45.741395285795313</v>
      </c>
      <c r="AH110" s="5">
        <v>32.685967951219489</v>
      </c>
      <c r="AI110" s="5">
        <v>39.167702501198399</v>
      </c>
      <c r="AJ110" s="5">
        <v>51.815904212609745</v>
      </c>
      <c r="AK110" s="5">
        <v>23.19228119545739</v>
      </c>
      <c r="AL110" s="5">
        <v>23.19228119545739</v>
      </c>
      <c r="AM110" s="5">
        <v>33.740392378182065</v>
      </c>
      <c r="AN110" t="e">
        <f t="shared" si="14"/>
        <v>#N/A</v>
      </c>
      <c r="AO110" t="e">
        <f t="shared" si="15"/>
        <v>#N/A</v>
      </c>
      <c r="AP110" t="e">
        <f t="shared" si="16"/>
        <v>#N/A</v>
      </c>
      <c r="AQ110" t="e">
        <f t="shared" si="17"/>
        <v>#N/A</v>
      </c>
      <c r="AR110" t="e">
        <f t="shared" si="18"/>
        <v>#N/A</v>
      </c>
      <c r="AS110" t="e">
        <f t="shared" si="19"/>
        <v>#N/A</v>
      </c>
      <c r="AT110" t="e">
        <f t="shared" si="20"/>
        <v>#N/A</v>
      </c>
      <c r="AU110" t="e">
        <f t="shared" si="21"/>
        <v>#N/A</v>
      </c>
      <c r="AV110" t="e">
        <f t="shared" si="22"/>
        <v>#N/A</v>
      </c>
      <c r="AW110" t="e">
        <f t="shared" si="23"/>
        <v>#N/A</v>
      </c>
      <c r="AX110" t="e">
        <f t="shared" si="24"/>
        <v>#N/A</v>
      </c>
      <c r="AY110" t="e">
        <f t="shared" si="25"/>
        <v>#N/A</v>
      </c>
      <c r="AZ110" t="e">
        <f t="shared" si="26"/>
        <v>#N/A</v>
      </c>
      <c r="BA110" t="str">
        <f t="shared" si="27"/>
        <v/>
      </c>
    </row>
    <row r="111" spans="10:53" x14ac:dyDescent="0.5">
      <c r="J111" t="s">
        <v>352</v>
      </c>
      <c r="K111" t="s">
        <v>353</v>
      </c>
      <c r="L111" s="24">
        <v>14724.689965297059</v>
      </c>
      <c r="M111" s="5">
        <v>9.5972809533098129</v>
      </c>
      <c r="N111" s="5">
        <v>9.9601107834558462</v>
      </c>
      <c r="O111" s="5">
        <v>0</v>
      </c>
      <c r="P111" s="5">
        <v>0.10111985184315131</v>
      </c>
      <c r="Q111" s="5">
        <v>18.918843516810149</v>
      </c>
      <c r="R111" s="6">
        <v>16.509334246888844</v>
      </c>
      <c r="S111" s="5">
        <v>76.265887535484026</v>
      </c>
      <c r="T111" s="5">
        <v>37.215478429355208</v>
      </c>
      <c r="U111" s="5">
        <v>10</v>
      </c>
      <c r="V111" s="5">
        <v>25.329815303430088</v>
      </c>
      <c r="W111" s="5">
        <v>0.98576122672508226</v>
      </c>
      <c r="X111" s="5">
        <v>17.419638934872829</v>
      </c>
      <c r="Y111" s="5">
        <v>1.0248901903367624</v>
      </c>
      <c r="Z111" s="5">
        <v>7.9568446512897211</v>
      </c>
      <c r="AA111" s="5">
        <v>24.564010502932373</v>
      </c>
      <c r="AB111" s="5">
        <v>0.57905151043786995</v>
      </c>
      <c r="AC111" s="5">
        <v>6.1447025072167332</v>
      </c>
      <c r="AD111" s="5">
        <v>34.045271691100382</v>
      </c>
      <c r="AE111" s="5">
        <v>7.825102066048391</v>
      </c>
      <c r="AF111" s="5">
        <v>85.332595246581107</v>
      </c>
      <c r="AG111" s="5">
        <v>40.739436803580993</v>
      </c>
      <c r="AH111" s="5">
        <v>15.5773789984834</v>
      </c>
      <c r="AI111" s="5">
        <v>29.028528214057495</v>
      </c>
      <c r="AJ111" s="5">
        <v>7.1721343141764784</v>
      </c>
      <c r="AK111" s="5">
        <v>2.837910614892611</v>
      </c>
      <c r="AL111" s="5">
        <v>2.837910614892611</v>
      </c>
      <c r="AM111" s="5">
        <v>12.104733989592795</v>
      </c>
      <c r="AN111" t="e">
        <f t="shared" si="14"/>
        <v>#N/A</v>
      </c>
      <c r="AO111" t="e">
        <f t="shared" si="15"/>
        <v>#N/A</v>
      </c>
      <c r="AP111" t="e">
        <f t="shared" si="16"/>
        <v>#N/A</v>
      </c>
      <c r="AQ111" t="e">
        <f t="shared" si="17"/>
        <v>#N/A</v>
      </c>
      <c r="AR111" t="e">
        <f t="shared" si="18"/>
        <v>#N/A</v>
      </c>
      <c r="AS111" t="e">
        <f t="shared" si="19"/>
        <v>#N/A</v>
      </c>
      <c r="AT111" t="e">
        <f t="shared" si="20"/>
        <v>#N/A</v>
      </c>
      <c r="AU111" t="e">
        <f t="shared" si="21"/>
        <v>#N/A</v>
      </c>
      <c r="AV111" t="e">
        <f t="shared" si="22"/>
        <v>#N/A</v>
      </c>
      <c r="AW111" t="e">
        <f t="shared" si="23"/>
        <v>#N/A</v>
      </c>
      <c r="AX111" t="e">
        <f t="shared" si="24"/>
        <v>#N/A</v>
      </c>
      <c r="AY111" t="e">
        <f t="shared" si="25"/>
        <v>#N/A</v>
      </c>
      <c r="AZ111" t="e">
        <f t="shared" si="26"/>
        <v>#N/A</v>
      </c>
      <c r="BA111" t="str">
        <f t="shared" si="27"/>
        <v/>
      </c>
    </row>
    <row r="112" spans="10:53" x14ac:dyDescent="0.5">
      <c r="J112" t="s">
        <v>355</v>
      </c>
      <c r="K112" t="s">
        <v>356</v>
      </c>
      <c r="L112" s="24">
        <v>7143.9590954068708</v>
      </c>
      <c r="M112" s="5">
        <v>8.8740223968130216</v>
      </c>
      <c r="N112" s="5">
        <v>54.040592449698906</v>
      </c>
      <c r="O112" s="5">
        <v>0</v>
      </c>
      <c r="P112" s="5">
        <v>13.082479667859516</v>
      </c>
      <c r="Q112" s="5">
        <v>32.570379827726953</v>
      </c>
      <c r="R112" s="5">
        <v>29.074888470523181</v>
      </c>
      <c r="S112" s="5">
        <v>81.146950623360524</v>
      </c>
      <c r="T112" s="5">
        <v>35.431238172016798</v>
      </c>
      <c r="U112" s="5">
        <v>20</v>
      </c>
      <c r="V112" s="5">
        <v>16.622691292875992</v>
      </c>
      <c r="W112" s="5">
        <v>0.10952902519167582</v>
      </c>
      <c r="X112" s="5">
        <v>4.5237095898892701E-2</v>
      </c>
      <c r="Y112" s="5">
        <v>1.4641288433382158</v>
      </c>
      <c r="Z112" s="5">
        <v>9.7851128296924799</v>
      </c>
      <c r="AA112" s="5">
        <v>39.653269835631349</v>
      </c>
      <c r="AB112" s="5">
        <v>1.6948074231193488</v>
      </c>
      <c r="AC112" s="5">
        <v>11.178957127598036</v>
      </c>
      <c r="AD112" s="5">
        <v>48.59866161865002</v>
      </c>
      <c r="AE112" s="5">
        <v>10.892997611885294</v>
      </c>
      <c r="AF112" s="5">
        <v>89.022276108928736</v>
      </c>
      <c r="AG112" s="5">
        <v>42.374549588255618</v>
      </c>
      <c r="AH112" s="5">
        <v>20.304646735162311</v>
      </c>
      <c r="AI112" s="5">
        <v>32.214651526824944</v>
      </c>
      <c r="AJ112" s="5">
        <v>15.98896689356253</v>
      </c>
      <c r="AK112" s="5">
        <v>6.3369971195556154</v>
      </c>
      <c r="AL112" s="5">
        <v>6.3369971195556154</v>
      </c>
      <c r="AM112" s="5">
        <v>17.599173273419463</v>
      </c>
      <c r="AN112" t="e">
        <f t="shared" si="14"/>
        <v>#N/A</v>
      </c>
      <c r="AO112" t="e">
        <f t="shared" si="15"/>
        <v>#N/A</v>
      </c>
      <c r="AP112" t="e">
        <f t="shared" si="16"/>
        <v>#N/A</v>
      </c>
      <c r="AQ112" t="e">
        <f t="shared" si="17"/>
        <v>#N/A</v>
      </c>
      <c r="AR112" t="e">
        <f t="shared" si="18"/>
        <v>#N/A</v>
      </c>
      <c r="AS112" t="e">
        <f t="shared" si="19"/>
        <v>#N/A</v>
      </c>
      <c r="AT112" t="e">
        <f t="shared" si="20"/>
        <v>#N/A</v>
      </c>
      <c r="AU112" t="e">
        <f t="shared" si="21"/>
        <v>#N/A</v>
      </c>
      <c r="AV112" t="e">
        <f t="shared" si="22"/>
        <v>#N/A</v>
      </c>
      <c r="AW112" t="e">
        <f t="shared" si="23"/>
        <v>#N/A</v>
      </c>
      <c r="AX112" t="e">
        <f t="shared" si="24"/>
        <v>#N/A</v>
      </c>
      <c r="AY112" t="e">
        <f t="shared" si="25"/>
        <v>#N/A</v>
      </c>
      <c r="AZ112" t="e">
        <f t="shared" si="26"/>
        <v>#N/A</v>
      </c>
      <c r="BA112" t="str">
        <f t="shared" si="27"/>
        <v/>
      </c>
    </row>
    <row r="113" spans="10:53" x14ac:dyDescent="0.5">
      <c r="J113" t="s">
        <v>358</v>
      </c>
      <c r="K113" t="s">
        <v>359</v>
      </c>
      <c r="L113" s="24">
        <v>1352.4767090327698</v>
      </c>
      <c r="M113" s="5">
        <v>7.2096927898941852</v>
      </c>
      <c r="N113" s="5">
        <v>82.989108286532158</v>
      </c>
      <c r="O113" s="5">
        <v>0</v>
      </c>
      <c r="P113" s="5">
        <v>16.544110460479686</v>
      </c>
      <c r="Q113" s="5">
        <v>91.58863584603931</v>
      </c>
      <c r="R113" s="5">
        <v>12.334801137485506</v>
      </c>
      <c r="S113" s="5">
        <v>88.478114350131264</v>
      </c>
      <c r="T113" s="5">
        <v>46.144358872893982</v>
      </c>
      <c r="U113" s="5">
        <v>10</v>
      </c>
      <c r="V113" s="5">
        <v>75.725593667546192</v>
      </c>
      <c r="W113" s="5">
        <v>85.432639649507124</v>
      </c>
      <c r="X113" s="5">
        <v>52.431742570386518</v>
      </c>
      <c r="Y113" s="5">
        <v>26.647144948755496</v>
      </c>
      <c r="Z113" s="5">
        <v>30.12615348789355</v>
      </c>
      <c r="AA113" s="5">
        <v>76.369386672687341</v>
      </c>
      <c r="AB113" s="5">
        <v>7.8677304788242424</v>
      </c>
      <c r="AC113" s="5">
        <v>34.035537797323599</v>
      </c>
      <c r="AD113" s="5">
        <v>78.995770278627461</v>
      </c>
      <c r="AE113" s="5">
        <v>21.502418090847097</v>
      </c>
      <c r="AF113" s="5">
        <v>94.566885664059285</v>
      </c>
      <c r="AG113" s="5">
        <v>46.18992059911011</v>
      </c>
      <c r="AH113" s="5">
        <v>34.572835702276407</v>
      </c>
      <c r="AI113" s="5">
        <v>40.125988407595877</v>
      </c>
      <c r="AJ113" s="5">
        <v>57.397011562608171</v>
      </c>
      <c r="AK113" s="5">
        <v>26.738382995798339</v>
      </c>
      <c r="AL113" s="5">
        <v>26.738382995798339</v>
      </c>
      <c r="AM113" s="5">
        <v>36.323288016334097</v>
      </c>
      <c r="AN113" t="e">
        <f t="shared" si="14"/>
        <v>#N/A</v>
      </c>
      <c r="AO113" t="e">
        <f t="shared" si="15"/>
        <v>#N/A</v>
      </c>
      <c r="AP113" t="e">
        <f t="shared" si="16"/>
        <v>#N/A</v>
      </c>
      <c r="AQ113" t="e">
        <f t="shared" si="17"/>
        <v>#N/A</v>
      </c>
      <c r="AR113" t="e">
        <f t="shared" si="18"/>
        <v>#N/A</v>
      </c>
      <c r="AS113" t="e">
        <f t="shared" si="19"/>
        <v>#N/A</v>
      </c>
      <c r="AT113" t="e">
        <f t="shared" si="20"/>
        <v>#N/A</v>
      </c>
      <c r="AU113" t="e">
        <f t="shared" si="21"/>
        <v>#N/A</v>
      </c>
      <c r="AV113" t="e">
        <f t="shared" si="22"/>
        <v>#N/A</v>
      </c>
      <c r="AW113" t="e">
        <f t="shared" si="23"/>
        <v>#N/A</v>
      </c>
      <c r="AX113" t="e">
        <f t="shared" si="24"/>
        <v>#N/A</v>
      </c>
      <c r="AY113" t="e">
        <f t="shared" si="25"/>
        <v>#N/A</v>
      </c>
      <c r="AZ113" t="e">
        <f t="shared" si="26"/>
        <v>#N/A</v>
      </c>
      <c r="BA113" t="str">
        <f t="shared" si="27"/>
        <v/>
      </c>
    </row>
    <row r="114" spans="10:53" x14ac:dyDescent="0.5">
      <c r="J114" t="s">
        <v>361</v>
      </c>
      <c r="K114" t="s">
        <v>362</v>
      </c>
      <c r="L114" s="24">
        <v>352.64607844926689</v>
      </c>
      <c r="M114" s="5">
        <v>5.8654649433577539</v>
      </c>
      <c r="N114" s="5">
        <v>82.67910693421554</v>
      </c>
      <c r="O114" s="5">
        <v>72.316019205587068</v>
      </c>
      <c r="P114" s="5">
        <v>80.128356760676937</v>
      </c>
      <c r="Q114" s="5">
        <v>83.691303393456607</v>
      </c>
      <c r="R114" s="5">
        <v>24.669602274971059</v>
      </c>
      <c r="S114" s="5">
        <v>100</v>
      </c>
      <c r="T114" s="5">
        <v>47.351476852339516</v>
      </c>
      <c r="U114" s="5">
        <v>20</v>
      </c>
      <c r="V114" s="5">
        <v>20.316622691292885</v>
      </c>
      <c r="W114" s="5">
        <v>80.832420591456739</v>
      </c>
      <c r="X114" s="5">
        <v>97.744006428881463</v>
      </c>
      <c r="Y114" s="5">
        <v>35.724743777452431</v>
      </c>
      <c r="Z114" s="5">
        <v>53.599984947532782</v>
      </c>
      <c r="AA114" s="5">
        <v>92.072911286645194</v>
      </c>
      <c r="AB114" s="5">
        <v>20.184999734083725</v>
      </c>
      <c r="AC114" s="5">
        <v>60.937623270564146</v>
      </c>
      <c r="AD114" s="5">
        <v>91.948546978504012</v>
      </c>
      <c r="AE114" s="5">
        <v>34.052164907681245</v>
      </c>
      <c r="AF114" s="5">
        <v>96.992377058997633</v>
      </c>
      <c r="AG114" s="5">
        <v>49.301546290376372</v>
      </c>
      <c r="AH114" s="5">
        <v>48.592008206100154</v>
      </c>
      <c r="AI114" s="5">
        <v>46.906349448875325</v>
      </c>
      <c r="AJ114" s="5">
        <v>86.407199256990467</v>
      </c>
      <c r="AK114" s="5">
        <v>57.051133341693131</v>
      </c>
      <c r="AL114" s="5">
        <v>57.051133341693131</v>
      </c>
      <c r="AM114" s="5">
        <v>55.445005194873993</v>
      </c>
      <c r="AN114" t="e">
        <f t="shared" si="14"/>
        <v>#N/A</v>
      </c>
      <c r="AO114" t="e">
        <f t="shared" si="15"/>
        <v>#N/A</v>
      </c>
      <c r="AP114" t="e">
        <f t="shared" si="16"/>
        <v>#N/A</v>
      </c>
      <c r="AQ114" t="e">
        <f t="shared" si="17"/>
        <v>#N/A</v>
      </c>
      <c r="AR114" t="e">
        <f t="shared" si="18"/>
        <v>#N/A</v>
      </c>
      <c r="AS114" t="e">
        <f t="shared" si="19"/>
        <v>#N/A</v>
      </c>
      <c r="AT114" t="e">
        <f t="shared" si="20"/>
        <v>#N/A</v>
      </c>
      <c r="AU114" t="e">
        <f t="shared" si="21"/>
        <v>#N/A</v>
      </c>
      <c r="AV114" t="e">
        <f t="shared" si="22"/>
        <v>#N/A</v>
      </c>
      <c r="AW114" t="e">
        <f t="shared" si="23"/>
        <v>#N/A</v>
      </c>
      <c r="AX114" t="e">
        <f t="shared" si="24"/>
        <v>#N/A</v>
      </c>
      <c r="AY114" t="e">
        <f t="shared" si="25"/>
        <v>#N/A</v>
      </c>
      <c r="AZ114" t="e">
        <f t="shared" si="26"/>
        <v>#N/A</v>
      </c>
      <c r="BA114" t="str">
        <f t="shared" si="27"/>
        <v/>
      </c>
    </row>
    <row r="115" spans="10:53" x14ac:dyDescent="0.5">
      <c r="J115" t="s">
        <v>364</v>
      </c>
      <c r="K115" t="s">
        <v>365</v>
      </c>
      <c r="L115" s="24">
        <v>4578.5318147554963</v>
      </c>
      <c r="M115" s="5">
        <v>8.4291336612525942</v>
      </c>
      <c r="N115" s="6">
        <v>50.612391914329777</v>
      </c>
      <c r="O115" s="5">
        <v>31.298123090353556</v>
      </c>
      <c r="P115" s="6">
        <v>63.349753229345055</v>
      </c>
      <c r="Q115" s="5">
        <v>43.798439551220902</v>
      </c>
      <c r="R115" s="5">
        <v>28.634360271088788</v>
      </c>
      <c r="S115" s="5">
        <v>99.253094131318335</v>
      </c>
      <c r="T115" s="5">
        <v>41.217042576775668</v>
      </c>
      <c r="U115" s="5">
        <v>50</v>
      </c>
      <c r="V115" s="6">
        <v>26.506992084432714</v>
      </c>
      <c r="W115" s="6">
        <v>15.62894852135816</v>
      </c>
      <c r="X115" s="5">
        <v>100</v>
      </c>
      <c r="Y115" s="5">
        <v>42.166910688140561</v>
      </c>
      <c r="Z115" s="5">
        <v>43.561115107281978</v>
      </c>
      <c r="AA115" s="5">
        <v>50.196941794110451</v>
      </c>
      <c r="AB115" s="5">
        <v>2.7302015442692502</v>
      </c>
      <c r="AC115" s="5">
        <v>15.617046869165829</v>
      </c>
      <c r="AD115" s="5">
        <v>57.789568297945721</v>
      </c>
      <c r="AE115" s="5">
        <v>13.209988213303758</v>
      </c>
      <c r="AF115" s="5">
        <v>90.86470972661499</v>
      </c>
      <c r="AG115" s="5">
        <v>43.388197617618317</v>
      </c>
      <c r="AH115" s="5">
        <v>23.669293526978528</v>
      </c>
      <c r="AI115" s="5">
        <v>34.257414964771023</v>
      </c>
      <c r="AJ115" s="5">
        <v>24.473749219804681</v>
      </c>
      <c r="AK115" s="5">
        <v>9.7698243506214002</v>
      </c>
      <c r="AL115" s="5">
        <v>9.7698243506214002</v>
      </c>
      <c r="AM115" s="5">
        <v>21.784405309220269</v>
      </c>
      <c r="AN115" t="e">
        <f t="shared" si="14"/>
        <v>#N/A</v>
      </c>
      <c r="AO115" t="e">
        <f t="shared" si="15"/>
        <v>#N/A</v>
      </c>
      <c r="AP115" t="e">
        <f t="shared" si="16"/>
        <v>#N/A</v>
      </c>
      <c r="AQ115" t="e">
        <f t="shared" si="17"/>
        <v>#N/A</v>
      </c>
      <c r="AR115" t="e">
        <f t="shared" si="18"/>
        <v>#N/A</v>
      </c>
      <c r="AS115" t="e">
        <f t="shared" si="19"/>
        <v>#N/A</v>
      </c>
      <c r="AT115" t="e">
        <f t="shared" si="20"/>
        <v>#N/A</v>
      </c>
      <c r="AU115" t="e">
        <f t="shared" si="21"/>
        <v>#N/A</v>
      </c>
      <c r="AV115" t="e">
        <f t="shared" si="22"/>
        <v>#N/A</v>
      </c>
      <c r="AW115" t="e">
        <f t="shared" si="23"/>
        <v>#N/A</v>
      </c>
      <c r="AX115" t="e">
        <f t="shared" si="24"/>
        <v>#N/A</v>
      </c>
      <c r="AY115" t="e">
        <f t="shared" si="25"/>
        <v>#N/A</v>
      </c>
      <c r="AZ115" t="e">
        <f t="shared" si="26"/>
        <v>#N/A</v>
      </c>
      <c r="BA115" t="str">
        <f t="shared" si="27"/>
        <v/>
      </c>
    </row>
    <row r="116" spans="10:53" x14ac:dyDescent="0.5">
      <c r="J116" t="s">
        <v>367</v>
      </c>
      <c r="K116" t="s">
        <v>368</v>
      </c>
      <c r="L116" s="24">
        <v>141165.08285670474</v>
      </c>
      <c r="M116" s="5">
        <v>11.857685284910174</v>
      </c>
      <c r="N116" s="6">
        <v>6.2349932031350761</v>
      </c>
      <c r="O116" s="6">
        <v>6.4600611086859772E-2</v>
      </c>
      <c r="P116" s="6">
        <v>3.2771924876998924</v>
      </c>
      <c r="Q116" s="6">
        <v>13.835231606366916</v>
      </c>
      <c r="R116" s="6">
        <v>6.4610878885718428</v>
      </c>
      <c r="S116" s="6">
        <v>75.323824130327381</v>
      </c>
      <c r="T116" s="6">
        <v>38.49257528239923</v>
      </c>
      <c r="U116" s="6">
        <v>4.473684999999989</v>
      </c>
      <c r="V116" s="6">
        <v>16.411609498680736</v>
      </c>
      <c r="W116" s="6">
        <v>0.70646221248630892</v>
      </c>
      <c r="X116" s="5">
        <v>0.15117379490256116</v>
      </c>
      <c r="Y116" s="6">
        <v>0.13367496339678553</v>
      </c>
      <c r="Z116" s="5">
        <v>5.0347374271901195</v>
      </c>
      <c r="AA116" s="5">
        <v>2.845495285762369</v>
      </c>
      <c r="AB116" s="5">
        <v>-0.70947165013084845</v>
      </c>
      <c r="AC116" s="5">
        <v>0.20751572182451516</v>
      </c>
      <c r="AD116" s="5">
        <v>6.6832111922909387</v>
      </c>
      <c r="AE116" s="5">
        <v>2.3117250192207526</v>
      </c>
      <c r="AF116" s="5">
        <v>67.293316541871988</v>
      </c>
      <c r="AG116" s="5">
        <v>35.764178447603911</v>
      </c>
      <c r="AH116" s="5">
        <v>6.0352642746505154</v>
      </c>
      <c r="AI116" s="5">
        <v>20.312031966239616</v>
      </c>
      <c r="AJ116" s="5">
        <v>-0.34329712263476708</v>
      </c>
      <c r="AK116" s="5">
        <v>-0.53270735493288202</v>
      </c>
      <c r="AL116" s="5">
        <v>-0.53270735493288202</v>
      </c>
      <c r="AM116" s="5">
        <v>2.95871514169801</v>
      </c>
      <c r="AN116" t="e">
        <f t="shared" si="14"/>
        <v>#N/A</v>
      </c>
      <c r="AO116" t="e">
        <f t="shared" si="15"/>
        <v>#N/A</v>
      </c>
      <c r="AP116" t="e">
        <f t="shared" si="16"/>
        <v>#N/A</v>
      </c>
      <c r="AQ116" t="e">
        <f t="shared" si="17"/>
        <v>#N/A</v>
      </c>
      <c r="AR116" t="e">
        <f t="shared" si="18"/>
        <v>#N/A</v>
      </c>
      <c r="AS116" t="e">
        <f t="shared" si="19"/>
        <v>#N/A</v>
      </c>
      <c r="AT116" t="e">
        <f t="shared" si="20"/>
        <v>#N/A</v>
      </c>
      <c r="AU116" t="e">
        <f t="shared" si="21"/>
        <v>#N/A</v>
      </c>
      <c r="AV116" t="e">
        <f t="shared" si="22"/>
        <v>#N/A</v>
      </c>
      <c r="AW116" t="e">
        <f t="shared" si="23"/>
        <v>#N/A</v>
      </c>
      <c r="AX116" t="e">
        <f t="shared" si="24"/>
        <v>#N/A</v>
      </c>
      <c r="AY116" t="e">
        <f t="shared" si="25"/>
        <v>#N/A</v>
      </c>
      <c r="AZ116" t="e">
        <f t="shared" si="26"/>
        <v>#N/A</v>
      </c>
      <c r="BA116" t="str">
        <f t="shared" si="27"/>
        <v/>
      </c>
    </row>
    <row r="117" spans="10:53" x14ac:dyDescent="0.5">
      <c r="J117" t="s">
        <v>370</v>
      </c>
      <c r="K117" t="s">
        <v>371</v>
      </c>
      <c r="L117" s="24">
        <v>15895.22946872035</v>
      </c>
      <c r="M117" s="5">
        <v>9.673774309775478</v>
      </c>
      <c r="N117" s="5">
        <v>22.496567507608162</v>
      </c>
      <c r="O117" s="5">
        <v>0</v>
      </c>
      <c r="P117" s="5">
        <v>0.1831314779905</v>
      </c>
      <c r="Q117" s="5">
        <v>22.336518776963512</v>
      </c>
      <c r="R117" s="6">
        <v>16.509334246888844</v>
      </c>
      <c r="S117" s="5">
        <v>71.141585127738651</v>
      </c>
      <c r="T117" s="5">
        <v>38.58900331877593</v>
      </c>
      <c r="U117" s="5">
        <v>0</v>
      </c>
      <c r="V117" s="5">
        <v>32.189973614775738</v>
      </c>
      <c r="W117" s="5">
        <v>2.9572836801752467</v>
      </c>
      <c r="X117" s="5">
        <v>7.9160968129333913</v>
      </c>
      <c r="Y117" s="5">
        <v>4.978038067349928</v>
      </c>
      <c r="Z117" s="5">
        <v>7.8379880634508439</v>
      </c>
      <c r="AA117" s="5">
        <v>23.201601657706071</v>
      </c>
      <c r="AB117" s="5">
        <v>0.49179175893160632</v>
      </c>
      <c r="AC117" s="5">
        <v>5.7423670515970375</v>
      </c>
      <c r="AD117" s="5">
        <v>32.615487109659</v>
      </c>
      <c r="AE117" s="5">
        <v>7.546204164091451</v>
      </c>
      <c r="AF117" s="5">
        <v>84.887399319724636</v>
      </c>
      <c r="AG117" s="5">
        <v>40.567541821640212</v>
      </c>
      <c r="AH117" s="5">
        <v>15.130200109731803</v>
      </c>
      <c r="AI117" s="5">
        <v>28.702011089911682</v>
      </c>
      <c r="AJ117" s="5">
        <v>6.5353922286231523</v>
      </c>
      <c r="AK117" s="5">
        <v>2.5793203258042237</v>
      </c>
      <c r="AL117" s="5">
        <v>2.5793203258042237</v>
      </c>
      <c r="AM117" s="5">
        <v>11.612619829880495</v>
      </c>
      <c r="AN117" t="e">
        <f t="shared" si="14"/>
        <v>#N/A</v>
      </c>
      <c r="AO117" t="e">
        <f t="shared" si="15"/>
        <v>#N/A</v>
      </c>
      <c r="AP117" t="e">
        <f t="shared" si="16"/>
        <v>#N/A</v>
      </c>
      <c r="AQ117" t="e">
        <f t="shared" si="17"/>
        <v>#N/A</v>
      </c>
      <c r="AR117" t="e">
        <f t="shared" si="18"/>
        <v>#N/A</v>
      </c>
      <c r="AS117" t="e">
        <f t="shared" si="19"/>
        <v>#N/A</v>
      </c>
      <c r="AT117" t="e">
        <f t="shared" si="20"/>
        <v>#N/A</v>
      </c>
      <c r="AU117" t="e">
        <f t="shared" si="21"/>
        <v>#N/A</v>
      </c>
      <c r="AV117" t="e">
        <f t="shared" si="22"/>
        <v>#N/A</v>
      </c>
      <c r="AW117" t="e">
        <f t="shared" si="23"/>
        <v>#N/A</v>
      </c>
      <c r="AX117" t="e">
        <f t="shared" si="24"/>
        <v>#N/A</v>
      </c>
      <c r="AY117" t="e">
        <f t="shared" si="25"/>
        <v>#N/A</v>
      </c>
      <c r="AZ117" t="e">
        <f t="shared" si="26"/>
        <v>#N/A</v>
      </c>
      <c r="BA117" t="str">
        <f t="shared" si="27"/>
        <v/>
      </c>
    </row>
    <row r="118" spans="10:53" x14ac:dyDescent="0.5">
      <c r="J118" t="s">
        <v>373</v>
      </c>
      <c r="K118" t="s">
        <v>374</v>
      </c>
      <c r="L118" s="24">
        <v>108600.9348804224</v>
      </c>
      <c r="M118" s="5">
        <v>11.595435294920264</v>
      </c>
      <c r="N118" s="5">
        <v>3.9011702451772123</v>
      </c>
      <c r="O118" s="6">
        <v>6.4600611086859772E-2</v>
      </c>
      <c r="P118" s="5">
        <v>3.2771924876998924</v>
      </c>
      <c r="Q118" s="5">
        <v>3.2217809471432926</v>
      </c>
      <c r="R118" s="6">
        <v>6.4610878885718428</v>
      </c>
      <c r="S118" s="5">
        <v>0</v>
      </c>
      <c r="T118" s="5">
        <v>37.54242196127079</v>
      </c>
      <c r="U118" s="5">
        <v>0</v>
      </c>
      <c r="V118" s="5">
        <v>15.039577836411608</v>
      </c>
      <c r="W118" s="5">
        <v>0.21905805038335163</v>
      </c>
      <c r="X118" s="5">
        <v>1.4585676744878266</v>
      </c>
      <c r="Y118" s="5">
        <v>0</v>
      </c>
      <c r="Z118" s="5">
        <v>2.2326980129670786</v>
      </c>
      <c r="AA118" s="5">
        <v>3.8808345914870355</v>
      </c>
      <c r="AB118" s="5">
        <v>-0.64611499951387841</v>
      </c>
      <c r="AC118" s="5">
        <v>0.49048463352689531</v>
      </c>
      <c r="AD118" s="5">
        <v>8.3667363735747422</v>
      </c>
      <c r="AE118" s="5">
        <v>2.7200402715942289</v>
      </c>
      <c r="AF118" s="5">
        <v>69.894115023213033</v>
      </c>
      <c r="AG118" s="5">
        <v>36.329003473710856</v>
      </c>
      <c r="AH118" s="5">
        <v>6.8036270486605162</v>
      </c>
      <c r="AI118" s="5">
        <v>21.220682965527612</v>
      </c>
      <c r="AJ118" s="5">
        <v>-0.11419974455677839</v>
      </c>
      <c r="AK118" s="5">
        <v>-0.40180675367074836</v>
      </c>
      <c r="AL118" s="5">
        <v>-0.40180675367074836</v>
      </c>
      <c r="AM118" s="5">
        <v>3.5719768485016949</v>
      </c>
      <c r="AN118" t="e">
        <f t="shared" si="14"/>
        <v>#N/A</v>
      </c>
      <c r="AO118" t="e">
        <f t="shared" si="15"/>
        <v>#N/A</v>
      </c>
      <c r="AP118" t="e">
        <f t="shared" si="16"/>
        <v>#N/A</v>
      </c>
      <c r="AQ118" t="e">
        <f t="shared" si="17"/>
        <v>#N/A</v>
      </c>
      <c r="AR118" t="e">
        <f t="shared" si="18"/>
        <v>#N/A</v>
      </c>
      <c r="AS118" t="e">
        <f t="shared" si="19"/>
        <v>#N/A</v>
      </c>
      <c r="AT118" t="e">
        <f t="shared" si="20"/>
        <v>#N/A</v>
      </c>
      <c r="AU118" t="e">
        <f t="shared" si="21"/>
        <v>#N/A</v>
      </c>
      <c r="AV118" t="e">
        <f t="shared" si="22"/>
        <v>#N/A</v>
      </c>
      <c r="AW118" t="e">
        <f t="shared" si="23"/>
        <v>#N/A</v>
      </c>
      <c r="AX118" t="e">
        <f t="shared" si="24"/>
        <v>#N/A</v>
      </c>
      <c r="AY118" t="e">
        <f t="shared" si="25"/>
        <v>#N/A</v>
      </c>
      <c r="AZ118" t="e">
        <f t="shared" si="26"/>
        <v>#N/A</v>
      </c>
      <c r="BA118" t="str">
        <f t="shared" si="27"/>
        <v/>
      </c>
    </row>
    <row r="119" spans="10:53" x14ac:dyDescent="0.5">
      <c r="J119" t="s">
        <v>376</v>
      </c>
      <c r="K119" t="s">
        <v>377</v>
      </c>
      <c r="L119" s="24">
        <v>52144.036422258432</v>
      </c>
      <c r="M119" s="5">
        <v>10.861765099570855</v>
      </c>
      <c r="N119" s="6">
        <v>32.999040650438118</v>
      </c>
      <c r="O119" s="5">
        <v>0</v>
      </c>
      <c r="P119" s="6">
        <v>5.4551019292059948</v>
      </c>
      <c r="Q119" s="6">
        <v>59.060609156681387</v>
      </c>
      <c r="R119" s="6">
        <v>25.753981513271818</v>
      </c>
      <c r="S119" s="5">
        <v>60.422887621977175</v>
      </c>
      <c r="T119" s="5">
        <v>40.882356172181112</v>
      </c>
      <c r="U119" s="6">
        <v>34.473685000000003</v>
      </c>
      <c r="V119" s="6">
        <v>31.554327176781012</v>
      </c>
      <c r="W119" s="6">
        <v>27.606297918948524</v>
      </c>
      <c r="X119" s="5">
        <v>1.8044769679760021E-2</v>
      </c>
      <c r="Y119" s="6">
        <v>13.831713030746698</v>
      </c>
      <c r="Z119" s="5">
        <v>15.645761889457525</v>
      </c>
      <c r="AA119" s="5">
        <v>8.3439561208635347</v>
      </c>
      <c r="AB119" s="5">
        <v>-0.38597898133809072</v>
      </c>
      <c r="AC119" s="5">
        <v>1.6753043420119957</v>
      </c>
      <c r="AD119" s="5">
        <v>14.928033491965543</v>
      </c>
      <c r="AE119" s="5">
        <v>4.1349223761476601</v>
      </c>
      <c r="AF119" s="5">
        <v>76.492037341199847</v>
      </c>
      <c r="AG119" s="5">
        <v>37.927634146326355</v>
      </c>
      <c r="AH119" s="5">
        <v>9.3765069818294453</v>
      </c>
      <c r="AI119" s="5">
        <v>23.908280335798015</v>
      </c>
      <c r="AJ119" s="5">
        <v>1.0355954050539209</v>
      </c>
      <c r="AK119" s="5">
        <v>0.19097441642582424</v>
      </c>
      <c r="AL119" s="5">
        <v>0.19097441642582424</v>
      </c>
      <c r="AM119" s="5">
        <v>5.8019641418719115</v>
      </c>
      <c r="AN119" t="e">
        <f t="shared" si="14"/>
        <v>#N/A</v>
      </c>
      <c r="AO119" t="e">
        <f t="shared" si="15"/>
        <v>#N/A</v>
      </c>
      <c r="AP119" t="e">
        <f t="shared" si="16"/>
        <v>#N/A</v>
      </c>
      <c r="AQ119" t="e">
        <f t="shared" si="17"/>
        <v>#N/A</v>
      </c>
      <c r="AR119" t="e">
        <f t="shared" si="18"/>
        <v>#N/A</v>
      </c>
      <c r="AS119" t="e">
        <f t="shared" si="19"/>
        <v>#N/A</v>
      </c>
      <c r="AT119" t="e">
        <f t="shared" si="20"/>
        <v>#N/A</v>
      </c>
      <c r="AU119" t="e">
        <f t="shared" si="21"/>
        <v>#N/A</v>
      </c>
      <c r="AV119" t="e">
        <f t="shared" si="22"/>
        <v>#N/A</v>
      </c>
      <c r="AW119" t="e">
        <f t="shared" si="23"/>
        <v>#N/A</v>
      </c>
      <c r="AX119" t="e">
        <f t="shared" si="24"/>
        <v>#N/A</v>
      </c>
      <c r="AY119" t="e">
        <f t="shared" si="25"/>
        <v>#N/A</v>
      </c>
      <c r="AZ119" t="e">
        <f t="shared" si="26"/>
        <v>#N/A</v>
      </c>
      <c r="BA119" t="str">
        <f t="shared" si="27"/>
        <v/>
      </c>
    </row>
    <row r="120" spans="10:53" x14ac:dyDescent="0.5">
      <c r="J120" t="s">
        <v>379</v>
      </c>
      <c r="K120" t="s">
        <v>380</v>
      </c>
      <c r="L120" s="24">
        <v>5222.8267466509751</v>
      </c>
      <c r="M120" s="5">
        <v>8.5607940566533003</v>
      </c>
      <c r="N120" s="5">
        <v>28.715727171480552</v>
      </c>
      <c r="O120" s="5">
        <v>0.88171104321257587</v>
      </c>
      <c r="P120" s="5">
        <v>6.5274687333420616</v>
      </c>
      <c r="Q120" s="5">
        <v>42.452332572680795</v>
      </c>
      <c r="R120" s="5">
        <v>7.9295149419333857</v>
      </c>
      <c r="S120" s="5">
        <v>72.92942377857139</v>
      </c>
      <c r="T120" s="5">
        <v>36.559808232613136</v>
      </c>
      <c r="U120" s="5">
        <v>5</v>
      </c>
      <c r="V120" s="5">
        <v>26.649076517150398</v>
      </c>
      <c r="W120" s="5">
        <v>10.95290251916758</v>
      </c>
      <c r="X120" s="5">
        <v>28.160165178450512</v>
      </c>
      <c r="Y120" s="5">
        <v>0.87847730600292095</v>
      </c>
      <c r="Z120" s="5">
        <v>12.836914524147714</v>
      </c>
      <c r="AA120" s="5">
        <v>47.040825053004077</v>
      </c>
      <c r="AB120" s="5">
        <v>2.3892452941701499</v>
      </c>
      <c r="AC120" s="5">
        <v>14.182751297433688</v>
      </c>
      <c r="AD120" s="5">
        <v>55.099741334396029</v>
      </c>
      <c r="AE120" s="5">
        <v>12.487488070821865</v>
      </c>
      <c r="AF120" s="5">
        <v>90.35056290035989</v>
      </c>
      <c r="AG120" s="5">
        <v>43.087658841195569</v>
      </c>
      <c r="AH120" s="5">
        <v>22.637339771975963</v>
      </c>
      <c r="AI120" s="5">
        <v>33.646730537674884</v>
      </c>
      <c r="AJ120" s="5">
        <v>21.699331482765949</v>
      </c>
      <c r="AK120" s="5">
        <v>8.6280899767882779</v>
      </c>
      <c r="AL120" s="5">
        <v>8.6280899767882779</v>
      </c>
      <c r="AM120" s="5">
        <v>20.480059215221544</v>
      </c>
      <c r="AN120" t="e">
        <f t="shared" si="14"/>
        <v>#N/A</v>
      </c>
      <c r="AO120" t="e">
        <f t="shared" si="15"/>
        <v>#N/A</v>
      </c>
      <c r="AP120" t="e">
        <f t="shared" si="16"/>
        <v>#N/A</v>
      </c>
      <c r="AQ120" t="e">
        <f t="shared" si="17"/>
        <v>#N/A</v>
      </c>
      <c r="AR120" t="e">
        <f t="shared" si="18"/>
        <v>#N/A</v>
      </c>
      <c r="AS120" t="e">
        <f t="shared" si="19"/>
        <v>#N/A</v>
      </c>
      <c r="AT120" t="e">
        <f t="shared" si="20"/>
        <v>#N/A</v>
      </c>
      <c r="AU120" t="e">
        <f t="shared" si="21"/>
        <v>#N/A</v>
      </c>
      <c r="AV120" t="e">
        <f t="shared" si="22"/>
        <v>#N/A</v>
      </c>
      <c r="AW120" t="e">
        <f t="shared" si="23"/>
        <v>#N/A</v>
      </c>
      <c r="AX120" t="e">
        <f t="shared" si="24"/>
        <v>#N/A</v>
      </c>
      <c r="AY120" t="e">
        <f t="shared" si="25"/>
        <v>#N/A</v>
      </c>
      <c r="AZ120" t="e">
        <f t="shared" si="26"/>
        <v>#N/A</v>
      </c>
      <c r="BA120" t="str">
        <f t="shared" si="27"/>
        <v/>
      </c>
    </row>
    <row r="121" spans="10:53" x14ac:dyDescent="0.5">
      <c r="J121" t="s">
        <v>382</v>
      </c>
      <c r="K121" t="s">
        <v>383</v>
      </c>
      <c r="L121" s="24">
        <v>416.00271723760187</v>
      </c>
      <c r="M121" s="5">
        <v>6.0306917920610896</v>
      </c>
      <c r="N121" s="5">
        <v>93.116139193773904</v>
      </c>
      <c r="O121" s="5">
        <v>6.9209951986032365</v>
      </c>
      <c r="P121" s="5">
        <v>34.83045183486189</v>
      </c>
      <c r="Q121" s="5">
        <v>74.683402075018662</v>
      </c>
      <c r="R121" s="5">
        <v>66.960349332150429</v>
      </c>
      <c r="S121" s="5">
        <v>89.973689951517585</v>
      </c>
      <c r="T121" s="5">
        <v>46.971400452219456</v>
      </c>
      <c r="U121" s="5">
        <v>20</v>
      </c>
      <c r="V121" s="5">
        <v>45.382585751978901</v>
      </c>
      <c r="W121" s="5">
        <v>99.780941949616647</v>
      </c>
      <c r="X121" s="5">
        <v>66.53879254409091</v>
      </c>
      <c r="Y121" s="5">
        <v>71.010248901903367</v>
      </c>
      <c r="Z121" s="5">
        <v>49.667472277256337</v>
      </c>
      <c r="AA121" s="5">
        <v>90.847655578535054</v>
      </c>
      <c r="AB121" s="5">
        <v>18.173026113169104</v>
      </c>
      <c r="AC121" s="5">
        <v>57.67244021330584</v>
      </c>
      <c r="AD121" s="5">
        <v>90.878905550983745</v>
      </c>
      <c r="AE121" s="5">
        <v>32.335980996385352</v>
      </c>
      <c r="AF121" s="5">
        <v>96.763208895366262</v>
      </c>
      <c r="AG121" s="5">
        <v>48.918518749791374</v>
      </c>
      <c r="AH121" s="5">
        <v>46.814850655644136</v>
      </c>
      <c r="AI121" s="5">
        <v>46.062740380923017</v>
      </c>
      <c r="AJ121" s="5">
        <v>84.013183079845632</v>
      </c>
      <c r="AK121" s="5">
        <v>53.152304584717037</v>
      </c>
      <c r="AL121" s="5">
        <v>53.152304584717037</v>
      </c>
      <c r="AM121" s="5">
        <v>53.07460378770341</v>
      </c>
      <c r="AN121" t="e">
        <f t="shared" si="14"/>
        <v>#N/A</v>
      </c>
      <c r="AO121" t="e">
        <f t="shared" si="15"/>
        <v>#N/A</v>
      </c>
      <c r="AP121" t="e">
        <f t="shared" si="16"/>
        <v>#N/A</v>
      </c>
      <c r="AQ121" t="e">
        <f t="shared" si="17"/>
        <v>#N/A</v>
      </c>
      <c r="AR121" t="e">
        <f t="shared" si="18"/>
        <v>#N/A</v>
      </c>
      <c r="AS121" t="e">
        <f t="shared" si="19"/>
        <v>#N/A</v>
      </c>
      <c r="AT121" t="e">
        <f t="shared" si="20"/>
        <v>#N/A</v>
      </c>
      <c r="AU121" t="e">
        <f t="shared" si="21"/>
        <v>#N/A</v>
      </c>
      <c r="AV121" t="e">
        <f t="shared" si="22"/>
        <v>#N/A</v>
      </c>
      <c r="AW121" t="e">
        <f t="shared" si="23"/>
        <v>#N/A</v>
      </c>
      <c r="AX121" t="e">
        <f t="shared" si="24"/>
        <v>#N/A</v>
      </c>
      <c r="AY121" t="e">
        <f t="shared" si="25"/>
        <v>#N/A</v>
      </c>
      <c r="AZ121" t="e">
        <f t="shared" si="26"/>
        <v>#N/A</v>
      </c>
      <c r="BA121" t="str">
        <f t="shared" si="27"/>
        <v/>
      </c>
    </row>
    <row r="122" spans="10:53" x14ac:dyDescent="0.5">
      <c r="J122" t="s">
        <v>385</v>
      </c>
      <c r="K122" t="s">
        <v>386</v>
      </c>
      <c r="L122" s="24">
        <v>481.45193670437874</v>
      </c>
      <c r="M122" s="5">
        <v>6.1768064063272385</v>
      </c>
      <c r="N122" s="5">
        <v>83.401085777572746</v>
      </c>
      <c r="O122" s="5">
        <v>0</v>
      </c>
      <c r="P122" s="5">
        <v>49.193676802592044</v>
      </c>
      <c r="Q122" s="5">
        <v>78.829722072480564</v>
      </c>
      <c r="R122" s="5">
        <v>16.740087333037629</v>
      </c>
      <c r="S122" s="5">
        <v>97.767312679950948</v>
      </c>
      <c r="T122" s="5">
        <v>57.520188500754863</v>
      </c>
      <c r="U122" s="5">
        <v>20</v>
      </c>
      <c r="V122" s="5">
        <v>54.353562005277048</v>
      </c>
      <c r="W122" s="5">
        <v>96.82365826944141</v>
      </c>
      <c r="X122" s="5">
        <v>59.814450166039869</v>
      </c>
      <c r="Y122" s="5">
        <v>14.348462664714489</v>
      </c>
      <c r="Z122" s="5">
        <v>34.250049690495167</v>
      </c>
      <c r="AA122" s="5">
        <v>89.624757623879759</v>
      </c>
      <c r="AB122" s="5">
        <v>16.518546423893781</v>
      </c>
      <c r="AC122" s="5">
        <v>54.724308829510697</v>
      </c>
      <c r="AD122" s="5">
        <v>89.828093048051556</v>
      </c>
      <c r="AE122" s="5">
        <v>30.85460924099506</v>
      </c>
      <c r="AF122" s="5">
        <v>96.546558461998004</v>
      </c>
      <c r="AG122" s="5">
        <v>48.579851407558479</v>
      </c>
      <c r="AH122" s="5">
        <v>45.24865900448718</v>
      </c>
      <c r="AI122" s="5">
        <v>45.318301238477858</v>
      </c>
      <c r="AJ122" s="5">
        <v>81.620551241635297</v>
      </c>
      <c r="AK122" s="5">
        <v>49.666060271284891</v>
      </c>
      <c r="AL122" s="5">
        <v>49.666060271284891</v>
      </c>
      <c r="AM122" s="5">
        <v>50.964777268371122</v>
      </c>
      <c r="AN122" t="e">
        <f t="shared" si="14"/>
        <v>#N/A</v>
      </c>
      <c r="AO122" t="e">
        <f t="shared" si="15"/>
        <v>#N/A</v>
      </c>
      <c r="AP122" t="e">
        <f t="shared" si="16"/>
        <v>#N/A</v>
      </c>
      <c r="AQ122" t="e">
        <f t="shared" si="17"/>
        <v>#N/A</v>
      </c>
      <c r="AR122" t="e">
        <f t="shared" si="18"/>
        <v>#N/A</v>
      </c>
      <c r="AS122" t="e">
        <f t="shared" si="19"/>
        <v>#N/A</v>
      </c>
      <c r="AT122" t="e">
        <f t="shared" si="20"/>
        <v>#N/A</v>
      </c>
      <c r="AU122" t="e">
        <f t="shared" si="21"/>
        <v>#N/A</v>
      </c>
      <c r="AV122" t="e">
        <f t="shared" si="22"/>
        <v>#N/A</v>
      </c>
      <c r="AW122" t="e">
        <f t="shared" si="23"/>
        <v>#N/A</v>
      </c>
      <c r="AX122" t="e">
        <f t="shared" si="24"/>
        <v>#N/A</v>
      </c>
      <c r="AY122" t="e">
        <f t="shared" si="25"/>
        <v>#N/A</v>
      </c>
      <c r="AZ122" t="e">
        <f t="shared" si="26"/>
        <v>#N/A</v>
      </c>
      <c r="BA122" t="str">
        <f t="shared" si="27"/>
        <v/>
      </c>
    </row>
    <row r="123" spans="10:53" x14ac:dyDescent="0.5">
      <c r="J123" t="s">
        <v>388</v>
      </c>
      <c r="K123" t="s">
        <v>389</v>
      </c>
      <c r="L123" s="24">
        <v>11031.821558174921</v>
      </c>
      <c r="M123" s="5">
        <v>9.3085392444125645</v>
      </c>
      <c r="N123" s="5">
        <v>19.677759678215239</v>
      </c>
      <c r="O123" s="5">
        <v>0</v>
      </c>
      <c r="P123" s="5">
        <v>10.160656251146222</v>
      </c>
      <c r="Q123" s="5">
        <v>33.158885027920029</v>
      </c>
      <c r="R123" s="5">
        <v>67.400879632189287</v>
      </c>
      <c r="S123" s="5">
        <v>70.156051278062719</v>
      </c>
      <c r="T123" s="5">
        <v>40.51862672854714</v>
      </c>
      <c r="U123" s="5">
        <v>25</v>
      </c>
      <c r="V123" s="5">
        <v>54.881266490765171</v>
      </c>
      <c r="W123" s="5">
        <v>3.3953997809419496</v>
      </c>
      <c r="X123" s="5">
        <v>44.694636360920605</v>
      </c>
      <c r="Y123" s="5">
        <v>2.6354319180087771</v>
      </c>
      <c r="Z123" s="5">
        <v>17.577590475265971</v>
      </c>
      <c r="AA123" s="5">
        <v>30.144218151530655</v>
      </c>
      <c r="AB123" s="5">
        <v>0.95602992658874175</v>
      </c>
      <c r="AC123" s="5">
        <v>7.8705935178682527</v>
      </c>
      <c r="AD123" s="5">
        <v>39.674816019404901</v>
      </c>
      <c r="AE123" s="5">
        <v>8.9533227785407483</v>
      </c>
      <c r="AF123" s="5">
        <v>86.915694793188948</v>
      </c>
      <c r="AG123" s="5">
        <v>41.390150044008365</v>
      </c>
      <c r="AH123" s="5">
        <v>17.355307175717584</v>
      </c>
      <c r="AI123" s="5">
        <v>30.279443699815108</v>
      </c>
      <c r="AJ123" s="5">
        <v>10.038332757099887</v>
      </c>
      <c r="AK123" s="5">
        <v>3.9848023738744081</v>
      </c>
      <c r="AL123" s="5">
        <v>3.9848023738744081</v>
      </c>
      <c r="AM123" s="5">
        <v>14.111204613144517</v>
      </c>
      <c r="AN123" t="e">
        <f t="shared" si="14"/>
        <v>#N/A</v>
      </c>
      <c r="AO123" t="e">
        <f t="shared" si="15"/>
        <v>#N/A</v>
      </c>
      <c r="AP123" t="e">
        <f t="shared" si="16"/>
        <v>#N/A</v>
      </c>
      <c r="AQ123" t="e">
        <f t="shared" si="17"/>
        <v>#N/A</v>
      </c>
      <c r="AR123" t="e">
        <f t="shared" si="18"/>
        <v>#N/A</v>
      </c>
      <c r="AS123" t="e">
        <f t="shared" si="19"/>
        <v>#N/A</v>
      </c>
      <c r="AT123" t="e">
        <f t="shared" si="20"/>
        <v>#N/A</v>
      </c>
      <c r="AU123" t="e">
        <f t="shared" si="21"/>
        <v>#N/A</v>
      </c>
      <c r="AV123" t="e">
        <f t="shared" si="22"/>
        <v>#N/A</v>
      </c>
      <c r="AW123" t="e">
        <f t="shared" si="23"/>
        <v>#N/A</v>
      </c>
      <c r="AX123" t="e">
        <f t="shared" si="24"/>
        <v>#N/A</v>
      </c>
      <c r="AY123" t="e">
        <f t="shared" si="25"/>
        <v>#N/A</v>
      </c>
      <c r="AZ123" t="e">
        <f t="shared" si="26"/>
        <v>#N/A</v>
      </c>
      <c r="BA123" t="str">
        <f t="shared" si="27"/>
        <v/>
      </c>
    </row>
    <row r="124" spans="10:53" x14ac:dyDescent="0.5">
      <c r="J124" t="s">
        <v>391</v>
      </c>
      <c r="K124" t="s">
        <v>392</v>
      </c>
      <c r="L124" s="24">
        <v>8416.9447598134902</v>
      </c>
      <c r="M124" s="5">
        <v>9.0380021862594813</v>
      </c>
      <c r="N124" s="6">
        <v>64.397743230884487</v>
      </c>
      <c r="O124" s="5">
        <v>0</v>
      </c>
      <c r="P124" s="6">
        <v>1.4367738462420334</v>
      </c>
      <c r="Q124" s="5">
        <v>33.733376859337177</v>
      </c>
      <c r="R124" s="5">
        <v>44.93391835438981</v>
      </c>
      <c r="S124" s="5">
        <v>60.355643648548828</v>
      </c>
      <c r="T124" s="5">
        <v>37.900721532012192</v>
      </c>
      <c r="U124" s="6">
        <v>26.428569999999993</v>
      </c>
      <c r="V124" s="5">
        <v>34.036939313984163</v>
      </c>
      <c r="W124" s="5">
        <v>26.725082146768891</v>
      </c>
      <c r="X124" s="5">
        <v>0.25348572471957304</v>
      </c>
      <c r="Y124" s="5">
        <v>2.0497803806735106</v>
      </c>
      <c r="Z124" s="5">
        <v>13.101167319062885</v>
      </c>
      <c r="AA124" s="5">
        <v>35.93349025246259</v>
      </c>
      <c r="AB124" s="5">
        <v>1.3885678923880662</v>
      </c>
      <c r="AC124" s="5">
        <v>9.8207495102385174</v>
      </c>
      <c r="AD124" s="5">
        <v>45.193489143336237</v>
      </c>
      <c r="AE124" s="5">
        <v>10.125191740290232</v>
      </c>
      <c r="AF124" s="5">
        <v>88.264699290411016</v>
      </c>
      <c r="AG124" s="5">
        <v>42.002360211294899</v>
      </c>
      <c r="AH124" s="5">
        <v>19.152559045286921</v>
      </c>
      <c r="AI124" s="5">
        <v>31.477108599058823</v>
      </c>
      <c r="AJ124" s="5">
        <v>13.488341734403157</v>
      </c>
      <c r="AK124" s="5">
        <v>5.3483610948546234</v>
      </c>
      <c r="AL124" s="5">
        <v>5.3483610948546234</v>
      </c>
      <c r="AM124" s="5">
        <v>16.214622915240355</v>
      </c>
      <c r="AN124" t="e">
        <f t="shared" si="14"/>
        <v>#N/A</v>
      </c>
      <c r="AO124" t="e">
        <f t="shared" si="15"/>
        <v>#N/A</v>
      </c>
      <c r="AP124" t="e">
        <f t="shared" si="16"/>
        <v>#N/A</v>
      </c>
      <c r="AQ124" t="e">
        <f t="shared" si="17"/>
        <v>#N/A</v>
      </c>
      <c r="AR124" t="e">
        <f t="shared" si="18"/>
        <v>#N/A</v>
      </c>
      <c r="AS124" t="e">
        <f t="shared" si="19"/>
        <v>#N/A</v>
      </c>
      <c r="AT124" t="e">
        <f t="shared" si="20"/>
        <v>#N/A</v>
      </c>
      <c r="AU124" t="e">
        <f t="shared" si="21"/>
        <v>#N/A</v>
      </c>
      <c r="AV124" t="e">
        <f t="shared" si="22"/>
        <v>#N/A</v>
      </c>
      <c r="AW124" t="e">
        <f t="shared" si="23"/>
        <v>#N/A</v>
      </c>
      <c r="AX124" t="e">
        <f t="shared" si="24"/>
        <v>#N/A</v>
      </c>
      <c r="AY124" t="e">
        <f t="shared" si="25"/>
        <v>#N/A</v>
      </c>
      <c r="AZ124" t="e">
        <f t="shared" si="26"/>
        <v>#N/A</v>
      </c>
      <c r="BA124" t="str">
        <f t="shared" si="27"/>
        <v/>
      </c>
    </row>
    <row r="125" spans="10:53" x14ac:dyDescent="0.5">
      <c r="J125" t="s">
        <v>394</v>
      </c>
      <c r="K125" t="s">
        <v>395</v>
      </c>
      <c r="L125" s="24">
        <v>745.87072451361507</v>
      </c>
      <c r="M125" s="5">
        <v>6.6145522936503385</v>
      </c>
      <c r="N125" s="5">
        <v>81.381296378714808</v>
      </c>
      <c r="O125" s="5">
        <v>61.494543867306859</v>
      </c>
      <c r="P125" s="5">
        <v>85.442530034506817</v>
      </c>
      <c r="Q125" s="5">
        <v>95.64106109857785</v>
      </c>
      <c r="R125" s="5">
        <v>67.400879632189287</v>
      </c>
      <c r="S125" s="5">
        <v>95.989164069830721</v>
      </c>
      <c r="T125" s="5">
        <v>39.453536952636988</v>
      </c>
      <c r="U125" s="5">
        <v>25</v>
      </c>
      <c r="V125" s="5">
        <v>19.788918205804752</v>
      </c>
      <c r="W125" s="5">
        <v>86.527929901423889</v>
      </c>
      <c r="X125" s="5">
        <v>65.908445106377485</v>
      </c>
      <c r="Y125" s="5">
        <v>33.674963396778921</v>
      </c>
      <c r="Z125" s="5">
        <v>56.353841374243515</v>
      </c>
      <c r="AA125" s="5">
        <v>85.065486881908441</v>
      </c>
      <c r="AB125" s="5">
        <v>12.236143628479732</v>
      </c>
      <c r="AC125" s="5">
        <v>45.756677433765624</v>
      </c>
      <c r="AD125" s="5">
        <v>86.016397409368707</v>
      </c>
      <c r="AE125" s="5">
        <v>26.640483050095323</v>
      </c>
      <c r="AF125" s="5">
        <v>95.810675625682919</v>
      </c>
      <c r="AG125" s="5">
        <v>47.565852166537645</v>
      </c>
      <c r="AH125" s="5">
        <v>40.617140416355767</v>
      </c>
      <c r="AI125" s="5">
        <v>43.100222695249961</v>
      </c>
      <c r="AJ125" s="5">
        <v>72.830362782499805</v>
      </c>
      <c r="AK125" s="5">
        <v>39.342873725374595</v>
      </c>
      <c r="AL125" s="5">
        <v>39.342873725374595</v>
      </c>
      <c r="AM125" s="5">
        <v>44.642707539076419</v>
      </c>
      <c r="AN125" t="e">
        <f t="shared" si="14"/>
        <v>#N/A</v>
      </c>
      <c r="AO125" t="e">
        <f t="shared" si="15"/>
        <v>#N/A</v>
      </c>
      <c r="AP125" t="e">
        <f t="shared" si="16"/>
        <v>#N/A</v>
      </c>
      <c r="AQ125" t="e">
        <f t="shared" si="17"/>
        <v>#N/A</v>
      </c>
      <c r="AR125" t="e">
        <f t="shared" si="18"/>
        <v>#N/A</v>
      </c>
      <c r="AS125" t="e">
        <f t="shared" si="19"/>
        <v>#N/A</v>
      </c>
      <c r="AT125" t="e">
        <f t="shared" si="20"/>
        <v>#N/A</v>
      </c>
      <c r="AU125" t="e">
        <f t="shared" si="21"/>
        <v>#N/A</v>
      </c>
      <c r="AV125" t="e">
        <f t="shared" si="22"/>
        <v>#N/A</v>
      </c>
      <c r="AW125" t="e">
        <f t="shared" si="23"/>
        <v>#N/A</v>
      </c>
      <c r="AX125" t="e">
        <f t="shared" si="24"/>
        <v>#N/A</v>
      </c>
      <c r="AY125" t="e">
        <f t="shared" si="25"/>
        <v>#N/A</v>
      </c>
      <c r="AZ125" t="e">
        <f t="shared" si="26"/>
        <v>#N/A</v>
      </c>
      <c r="BA125" t="str">
        <f t="shared" si="27"/>
        <v/>
      </c>
    </row>
    <row r="126" spans="10:53" x14ac:dyDescent="0.5">
      <c r="J126" t="s">
        <v>397</v>
      </c>
      <c r="K126" t="s">
        <v>398</v>
      </c>
      <c r="L126" s="24">
        <v>26577.656384768612</v>
      </c>
      <c r="M126" s="5">
        <v>10.187826156249244</v>
      </c>
      <c r="N126" s="5">
        <v>3.7389553808725253</v>
      </c>
      <c r="O126" s="5">
        <v>0</v>
      </c>
      <c r="P126" s="5">
        <v>5.7214420428845614</v>
      </c>
      <c r="Q126" s="5">
        <v>28.349477028953878</v>
      </c>
      <c r="R126" s="6">
        <v>31.130690583663721</v>
      </c>
      <c r="S126" s="5">
        <v>27.442563826424262</v>
      </c>
      <c r="T126" s="5">
        <v>38.030180183107277</v>
      </c>
      <c r="U126" s="6">
        <v>63.157895000000003</v>
      </c>
      <c r="V126" s="6">
        <v>26.506992084432714</v>
      </c>
      <c r="W126" s="6">
        <v>15.62894852135816</v>
      </c>
      <c r="X126" s="5">
        <v>0</v>
      </c>
      <c r="Y126" s="5">
        <v>0</v>
      </c>
      <c r="Z126" s="5">
        <v>8.9819655498988045</v>
      </c>
      <c r="AA126" s="5">
        <v>15.366468608780757</v>
      </c>
      <c r="AB126" s="5">
        <v>1.6964694339058228E-2</v>
      </c>
      <c r="AC126" s="5">
        <v>3.5414303545814967</v>
      </c>
      <c r="AD126" s="5">
        <v>23.856947656982861</v>
      </c>
      <c r="AE126" s="5">
        <v>5.8711658896656411</v>
      </c>
      <c r="AF126" s="5">
        <v>81.602470476166374</v>
      </c>
      <c r="AG126" s="5">
        <v>39.41809484077752</v>
      </c>
      <c r="AH126" s="5">
        <v>12.374794366470415</v>
      </c>
      <c r="AI126" s="5">
        <v>26.562613572630752</v>
      </c>
      <c r="AJ126" s="5">
        <v>3.3162858994981077</v>
      </c>
      <c r="AK126" s="5">
        <v>1.2306441151902132</v>
      </c>
      <c r="AL126" s="5">
        <v>1.2306441151902132</v>
      </c>
      <c r="AM126" s="5">
        <v>8.7022129146423168</v>
      </c>
      <c r="AN126" t="e">
        <f t="shared" si="14"/>
        <v>#N/A</v>
      </c>
      <c r="AO126" t="e">
        <f t="shared" si="15"/>
        <v>#N/A</v>
      </c>
      <c r="AP126" t="e">
        <f t="shared" si="16"/>
        <v>#N/A</v>
      </c>
      <c r="AQ126" t="e">
        <f t="shared" si="17"/>
        <v>#N/A</v>
      </c>
      <c r="AR126" t="e">
        <f t="shared" si="18"/>
        <v>#N/A</v>
      </c>
      <c r="AS126" t="e">
        <f t="shared" si="19"/>
        <v>#N/A</v>
      </c>
      <c r="AT126" t="e">
        <f t="shared" si="20"/>
        <v>#N/A</v>
      </c>
      <c r="AU126" t="e">
        <f t="shared" si="21"/>
        <v>#N/A</v>
      </c>
      <c r="AV126" t="e">
        <f t="shared" si="22"/>
        <v>#N/A</v>
      </c>
      <c r="AW126" t="e">
        <f t="shared" si="23"/>
        <v>#N/A</v>
      </c>
      <c r="AX126" t="e">
        <f t="shared" si="24"/>
        <v>#N/A</v>
      </c>
      <c r="AY126" t="e">
        <f t="shared" si="25"/>
        <v>#N/A</v>
      </c>
      <c r="AZ126" t="e">
        <f t="shared" si="26"/>
        <v>#N/A</v>
      </c>
      <c r="BA126" t="str">
        <f t="shared" si="27"/>
        <v/>
      </c>
    </row>
    <row r="127" spans="10:53" x14ac:dyDescent="0.5">
      <c r="J127" t="s">
        <v>400</v>
      </c>
      <c r="K127" t="s">
        <v>401</v>
      </c>
      <c r="L127" s="24">
        <v>3373.9455377307881</v>
      </c>
      <c r="M127" s="5">
        <v>8.123838121224237</v>
      </c>
      <c r="N127" s="6">
        <v>32.999040650438118</v>
      </c>
      <c r="O127" s="5">
        <v>0</v>
      </c>
      <c r="P127" s="6">
        <v>1.9734404448219323</v>
      </c>
      <c r="Q127" s="5">
        <v>68.154794209660878</v>
      </c>
      <c r="R127" s="6">
        <v>25.753981513271818</v>
      </c>
      <c r="S127" s="6">
        <v>81.245995280097063</v>
      </c>
      <c r="T127" s="6">
        <v>39.924588202782942</v>
      </c>
      <c r="U127" s="6">
        <v>34.473685000000003</v>
      </c>
      <c r="V127" s="6">
        <v>31.554327176781012</v>
      </c>
      <c r="W127" s="6">
        <v>27.606297918948524</v>
      </c>
      <c r="X127" s="5">
        <v>0</v>
      </c>
      <c r="Y127" s="5">
        <v>7.9062957540263596</v>
      </c>
      <c r="Z127" s="5">
        <v>14.451683070120257</v>
      </c>
      <c r="AA127" s="5">
        <v>57.453303579204672</v>
      </c>
      <c r="AB127" s="5">
        <v>3.652117880642459</v>
      </c>
      <c r="AC127" s="5">
        <v>19.358146636651714</v>
      </c>
      <c r="AD127" s="5">
        <v>63.82080380298936</v>
      </c>
      <c r="AE127" s="5">
        <v>15.009984882866885</v>
      </c>
      <c r="AF127" s="5">
        <v>91.963056661737738</v>
      </c>
      <c r="AG127" s="5">
        <v>44.086747699670063</v>
      </c>
      <c r="AH127" s="5">
        <v>26.177180464373237</v>
      </c>
      <c r="AI127" s="5">
        <v>35.692227867034369</v>
      </c>
      <c r="AJ127" s="5">
        <v>31.716483139766765</v>
      </c>
      <c r="AK127" s="5">
        <v>12.88278569339642</v>
      </c>
      <c r="AL127" s="5">
        <v>12.88278569339642</v>
      </c>
      <c r="AM127" s="5">
        <v>25.020202036428902</v>
      </c>
      <c r="AN127" t="e">
        <f t="shared" si="14"/>
        <v>#N/A</v>
      </c>
      <c r="AO127" t="e">
        <f t="shared" si="15"/>
        <v>#N/A</v>
      </c>
      <c r="AP127" t="e">
        <f t="shared" si="16"/>
        <v>#N/A</v>
      </c>
      <c r="AQ127" t="e">
        <f t="shared" si="17"/>
        <v>#N/A</v>
      </c>
      <c r="AR127" t="e">
        <f t="shared" si="18"/>
        <v>#N/A</v>
      </c>
      <c r="AS127" t="e">
        <f t="shared" si="19"/>
        <v>#N/A</v>
      </c>
      <c r="AT127" t="e">
        <f t="shared" si="20"/>
        <v>#N/A</v>
      </c>
      <c r="AU127" t="e">
        <f t="shared" si="21"/>
        <v>#N/A</v>
      </c>
      <c r="AV127" t="e">
        <f t="shared" si="22"/>
        <v>#N/A</v>
      </c>
      <c r="AW127" t="e">
        <f t="shared" si="23"/>
        <v>#N/A</v>
      </c>
      <c r="AX127" t="e">
        <f t="shared" si="24"/>
        <v>#N/A</v>
      </c>
      <c r="AY127" t="e">
        <f t="shared" si="25"/>
        <v>#N/A</v>
      </c>
      <c r="AZ127" t="e">
        <f t="shared" si="26"/>
        <v>#N/A</v>
      </c>
      <c r="BA127" t="str">
        <f t="shared" si="27"/>
        <v/>
      </c>
    </row>
    <row r="128" spans="10:53" x14ac:dyDescent="0.5">
      <c r="J128" t="s">
        <v>403</v>
      </c>
      <c r="K128" t="s">
        <v>404</v>
      </c>
      <c r="L128" s="24">
        <v>1296.0074576186939</v>
      </c>
      <c r="M128" s="5">
        <v>7.1670436312310759</v>
      </c>
      <c r="N128" s="5">
        <v>78.540586335203514</v>
      </c>
      <c r="O128" s="5">
        <v>49.138367525098218</v>
      </c>
      <c r="P128" s="5">
        <v>70.998666157992517</v>
      </c>
      <c r="Q128" s="5">
        <v>88.244895833767472</v>
      </c>
      <c r="R128" s="5">
        <v>51.10132154888781</v>
      </c>
      <c r="S128" s="5">
        <v>97.051874485711167</v>
      </c>
      <c r="T128" s="5">
        <v>37.869390485335117</v>
      </c>
      <c r="U128" s="5">
        <v>60</v>
      </c>
      <c r="V128" s="5">
        <v>18.205804749340366</v>
      </c>
      <c r="W128" s="5">
        <v>25.848849945235493</v>
      </c>
      <c r="X128" s="5">
        <v>88.395608397869623</v>
      </c>
      <c r="Y128" s="5">
        <v>61.639824304538799</v>
      </c>
      <c r="Z128" s="5">
        <v>54.723214437760348</v>
      </c>
      <c r="AA128" s="5">
        <v>77.094889281276664</v>
      </c>
      <c r="AB128" s="5">
        <v>8.1315497025164873</v>
      </c>
      <c r="AC128" s="5">
        <v>34.833734058190061</v>
      </c>
      <c r="AD128" s="5">
        <v>79.575068596169004</v>
      </c>
      <c r="AE128" s="5">
        <v>21.846872328152941</v>
      </c>
      <c r="AF128" s="5">
        <v>94.666549604957908</v>
      </c>
      <c r="AG128" s="5">
        <v>46.288383512592894</v>
      </c>
      <c r="AH128" s="5">
        <v>34.99317532423855</v>
      </c>
      <c r="AI128" s="5">
        <v>40.3371670606805</v>
      </c>
      <c r="AJ128" s="5">
        <v>58.600146878771142</v>
      </c>
      <c r="AK128" s="5">
        <v>27.558076789237298</v>
      </c>
      <c r="AL128" s="5">
        <v>27.558076789237298</v>
      </c>
      <c r="AM128" s="5">
        <v>36.900521691316897</v>
      </c>
      <c r="AN128" t="e">
        <f t="shared" si="14"/>
        <v>#N/A</v>
      </c>
      <c r="AO128" t="e">
        <f t="shared" si="15"/>
        <v>#N/A</v>
      </c>
      <c r="AP128" t="e">
        <f t="shared" si="16"/>
        <v>#N/A</v>
      </c>
      <c r="AQ128" t="e">
        <f t="shared" si="17"/>
        <v>#N/A</v>
      </c>
      <c r="AR128" t="e">
        <f t="shared" si="18"/>
        <v>#N/A</v>
      </c>
      <c r="AS128" t="e">
        <f t="shared" si="19"/>
        <v>#N/A</v>
      </c>
      <c r="AT128" t="e">
        <f t="shared" si="20"/>
        <v>#N/A</v>
      </c>
      <c r="AU128" t="e">
        <f t="shared" si="21"/>
        <v>#N/A</v>
      </c>
      <c r="AV128" t="e">
        <f t="shared" si="22"/>
        <v>#N/A</v>
      </c>
      <c r="AW128" t="e">
        <f t="shared" si="23"/>
        <v>#N/A</v>
      </c>
      <c r="AX128" t="e">
        <f t="shared" si="24"/>
        <v>#N/A</v>
      </c>
      <c r="AY128" t="e">
        <f t="shared" si="25"/>
        <v>#N/A</v>
      </c>
      <c r="AZ128" t="e">
        <f t="shared" si="26"/>
        <v>#N/A</v>
      </c>
      <c r="BA128" t="str">
        <f t="shared" si="27"/>
        <v/>
      </c>
    </row>
    <row r="129" spans="10:53" x14ac:dyDescent="0.5">
      <c r="J129" t="s">
        <v>406</v>
      </c>
      <c r="K129" t="s">
        <v>407</v>
      </c>
      <c r="L129" s="24">
        <v>9822.0081340234556</v>
      </c>
      <c r="M129" s="5">
        <v>9.1923808747421436</v>
      </c>
      <c r="N129" s="5">
        <v>18.1161450486196</v>
      </c>
      <c r="O129" s="5">
        <v>0</v>
      </c>
      <c r="P129" s="5">
        <v>10.263511217736479</v>
      </c>
      <c r="Q129" s="5">
        <v>45.250156576471184</v>
      </c>
      <c r="R129" s="5">
        <v>69.16299242992649</v>
      </c>
      <c r="S129" s="5">
        <v>81.385204263811772</v>
      </c>
      <c r="T129" s="5">
        <v>38.785864908846676</v>
      </c>
      <c r="U129" s="5">
        <v>0</v>
      </c>
      <c r="V129" s="5">
        <v>27.176781002638517</v>
      </c>
      <c r="W129" s="5">
        <v>3.5049288061336261</v>
      </c>
      <c r="X129" s="5">
        <v>3.1796553907555446E-2</v>
      </c>
      <c r="Y129" s="5">
        <v>0.14641288433381305</v>
      </c>
      <c r="Z129" s="5">
        <v>8.1488321009852474</v>
      </c>
      <c r="AA129" s="5">
        <v>32.56998927141975</v>
      </c>
      <c r="AB129" s="5">
        <v>1.1314449506600917</v>
      </c>
      <c r="AC129" s="5">
        <v>8.6657087494108822</v>
      </c>
      <c r="AD129" s="5">
        <v>42.022799079111252</v>
      </c>
      <c r="AE129" s="5">
        <v>9.4423854566502481</v>
      </c>
      <c r="AF129" s="5">
        <v>87.510388852509379</v>
      </c>
      <c r="AG129" s="5">
        <v>41.65272150621248</v>
      </c>
      <c r="AH129" s="5">
        <v>18.111259908827389</v>
      </c>
      <c r="AI129" s="5">
        <v>30.790701927460599</v>
      </c>
      <c r="AJ129" s="5">
        <v>11.421656727375625</v>
      </c>
      <c r="AK129" s="5">
        <v>4.5324773203456328</v>
      </c>
      <c r="AL129" s="5">
        <v>4.5324773203456328</v>
      </c>
      <c r="AM129" s="5">
        <v>14.987175196703307</v>
      </c>
      <c r="AN129" t="e">
        <f t="shared" si="14"/>
        <v>#N/A</v>
      </c>
      <c r="AO129" t="e">
        <f t="shared" si="15"/>
        <v>#N/A</v>
      </c>
      <c r="AP129" t="e">
        <f t="shared" si="16"/>
        <v>#N/A</v>
      </c>
      <c r="AQ129" t="e">
        <f t="shared" si="17"/>
        <v>#N/A</v>
      </c>
      <c r="AR129" t="e">
        <f t="shared" si="18"/>
        <v>#N/A</v>
      </c>
      <c r="AS129" t="e">
        <f t="shared" si="19"/>
        <v>#N/A</v>
      </c>
      <c r="AT129" t="e">
        <f t="shared" si="20"/>
        <v>#N/A</v>
      </c>
      <c r="AU129" t="e">
        <f t="shared" si="21"/>
        <v>#N/A</v>
      </c>
      <c r="AV129" t="e">
        <f t="shared" si="22"/>
        <v>#N/A</v>
      </c>
      <c r="AW129" t="e">
        <f t="shared" si="23"/>
        <v>#N/A</v>
      </c>
      <c r="AX129" t="e">
        <f t="shared" si="24"/>
        <v>#N/A</v>
      </c>
      <c r="AY129" t="e">
        <f t="shared" si="25"/>
        <v>#N/A</v>
      </c>
      <c r="AZ129" t="e">
        <f t="shared" si="26"/>
        <v>#N/A</v>
      </c>
      <c r="BA129" t="str">
        <f t="shared" si="27"/>
        <v/>
      </c>
    </row>
    <row r="130" spans="10:53" x14ac:dyDescent="0.5">
      <c r="J130" t="s">
        <v>409</v>
      </c>
      <c r="K130" t="s">
        <v>410</v>
      </c>
      <c r="L130" s="24">
        <v>9707.9080050832708</v>
      </c>
      <c r="M130" s="5">
        <v>9.1806960906049788</v>
      </c>
      <c r="N130" s="5">
        <v>61.968857943308379</v>
      </c>
      <c r="O130" s="5">
        <v>0</v>
      </c>
      <c r="P130" s="5">
        <v>7.1540538100813649</v>
      </c>
      <c r="Q130" s="5">
        <v>46.785286636201832</v>
      </c>
      <c r="R130" s="5">
        <v>7.0484580179136103</v>
      </c>
      <c r="S130" s="5">
        <v>82.871863219612692</v>
      </c>
      <c r="T130" s="5">
        <v>41.52259446455141</v>
      </c>
      <c r="U130" s="5">
        <v>10</v>
      </c>
      <c r="V130" s="5">
        <v>59.894459102902388</v>
      </c>
      <c r="W130" s="5">
        <v>12.924424972617746</v>
      </c>
      <c r="X130" s="5">
        <v>29.965608687767592</v>
      </c>
      <c r="Y130" s="5">
        <v>5.7101024890190359</v>
      </c>
      <c r="Z130" s="5">
        <v>17.249805280836174</v>
      </c>
      <c r="AA130" s="5">
        <v>32.819228554072666</v>
      </c>
      <c r="AB130" s="5">
        <v>1.1499204973810082</v>
      </c>
      <c r="AC130" s="5">
        <v>8.7491279870396834</v>
      </c>
      <c r="AD130" s="5">
        <v>42.261015477703701</v>
      </c>
      <c r="AE130" s="5">
        <v>9.4927417595645576</v>
      </c>
      <c r="AF130" s="5">
        <v>87.568908351584383</v>
      </c>
      <c r="AG130" s="5">
        <v>41.679158844182616</v>
      </c>
      <c r="AH130" s="5">
        <v>18.188610067866758</v>
      </c>
      <c r="AI130" s="5">
        <v>30.842380846242968</v>
      </c>
      <c r="AJ130" s="5">
        <v>11.568767109609041</v>
      </c>
      <c r="AK130" s="5">
        <v>4.5906082994098334</v>
      </c>
      <c r="AL130" s="5">
        <v>4.5906082994098334</v>
      </c>
      <c r="AM130" s="5">
        <v>15.0775367175459</v>
      </c>
      <c r="AN130" t="e">
        <f t="shared" si="14"/>
        <v>#N/A</v>
      </c>
      <c r="AO130" t="e">
        <f t="shared" si="15"/>
        <v>#N/A</v>
      </c>
      <c r="AP130" t="e">
        <f t="shared" si="16"/>
        <v>#N/A</v>
      </c>
      <c r="AQ130" t="e">
        <f t="shared" si="17"/>
        <v>#N/A</v>
      </c>
      <c r="AR130" t="e">
        <f t="shared" si="18"/>
        <v>#N/A</v>
      </c>
      <c r="AS130" t="e">
        <f t="shared" si="19"/>
        <v>#N/A</v>
      </c>
      <c r="AT130" t="e">
        <f t="shared" si="20"/>
        <v>#N/A</v>
      </c>
      <c r="AU130" t="e">
        <f t="shared" si="21"/>
        <v>#N/A</v>
      </c>
      <c r="AV130" t="e">
        <f t="shared" si="22"/>
        <v>#N/A</v>
      </c>
      <c r="AW130" t="e">
        <f t="shared" si="23"/>
        <v>#N/A</v>
      </c>
      <c r="AX130" t="e">
        <f t="shared" si="24"/>
        <v>#N/A</v>
      </c>
      <c r="AY130" t="e">
        <f t="shared" si="25"/>
        <v>#N/A</v>
      </c>
      <c r="AZ130" t="e">
        <f t="shared" si="26"/>
        <v>#N/A</v>
      </c>
      <c r="BA130" t="str">
        <f t="shared" si="27"/>
        <v/>
      </c>
    </row>
    <row r="131" spans="10:53" x14ac:dyDescent="0.5">
      <c r="J131" t="s">
        <v>412</v>
      </c>
      <c r="K131" t="s">
        <v>413</v>
      </c>
      <c r="L131" s="24">
        <v>2823.4335265075374</v>
      </c>
      <c r="M131" s="5">
        <v>7.9457089858952656</v>
      </c>
      <c r="N131" s="6">
        <v>32.999040650438118</v>
      </c>
      <c r="O131" s="6">
        <v>2.7195460497599413</v>
      </c>
      <c r="P131" s="6">
        <v>17.916267755000916</v>
      </c>
      <c r="Q131" s="5">
        <v>66.679289824688567</v>
      </c>
      <c r="R131" s="6">
        <v>25.753981513271818</v>
      </c>
      <c r="S131" s="6">
        <v>81.245995280097063</v>
      </c>
      <c r="T131" s="6">
        <v>39.924588202782942</v>
      </c>
      <c r="U131" s="6">
        <v>34.473685000000003</v>
      </c>
      <c r="V131" s="5">
        <v>38.522427440633251</v>
      </c>
      <c r="W131" s="5">
        <v>41.73055859802848</v>
      </c>
      <c r="X131" s="5">
        <v>0.90288404801201139</v>
      </c>
      <c r="Y131" s="5">
        <v>16.10541727672036</v>
      </c>
      <c r="Z131" s="5">
        <v>22.504308904071095</v>
      </c>
      <c r="AA131" s="5">
        <v>61.55564028797604</v>
      </c>
      <c r="AB131" s="5">
        <v>4.2864033275987845</v>
      </c>
      <c r="AC131" s="5">
        <v>21.815979482620378</v>
      </c>
      <c r="AD131" s="5">
        <v>67.157230785523822</v>
      </c>
      <c r="AE131" s="5">
        <v>16.143260706667078</v>
      </c>
      <c r="AF131" s="5">
        <v>92.546870096638287</v>
      </c>
      <c r="AG131" s="5">
        <v>44.495315051507802</v>
      </c>
      <c r="AH131" s="5">
        <v>27.712717678666021</v>
      </c>
      <c r="AI131" s="5">
        <v>36.540850551392282</v>
      </c>
      <c r="AJ131" s="5">
        <v>36.399398714345644</v>
      </c>
      <c r="AK131" s="5">
        <v>15.028099637537636</v>
      </c>
      <c r="AL131" s="5">
        <v>15.028099637537636</v>
      </c>
      <c r="AM131" s="5">
        <v>27.041371719956398</v>
      </c>
      <c r="AN131" t="e">
        <f t="shared" si="14"/>
        <v>#N/A</v>
      </c>
      <c r="AO131" t="e">
        <f t="shared" si="15"/>
        <v>#N/A</v>
      </c>
      <c r="AP131" t="e">
        <f t="shared" si="16"/>
        <v>#N/A</v>
      </c>
      <c r="AQ131" t="e">
        <f t="shared" si="17"/>
        <v>#N/A</v>
      </c>
      <c r="AR131" t="e">
        <f t="shared" si="18"/>
        <v>#N/A</v>
      </c>
      <c r="AS131" t="e">
        <f t="shared" si="19"/>
        <v>#N/A</v>
      </c>
      <c r="AT131" t="e">
        <f t="shared" si="20"/>
        <v>#N/A</v>
      </c>
      <c r="AU131" t="e">
        <f t="shared" si="21"/>
        <v>#N/A</v>
      </c>
      <c r="AV131" t="e">
        <f t="shared" si="22"/>
        <v>#N/A</v>
      </c>
      <c r="AW131" t="e">
        <f t="shared" si="23"/>
        <v>#N/A</v>
      </c>
      <c r="AX131" t="e">
        <f t="shared" si="24"/>
        <v>#N/A</v>
      </c>
      <c r="AY131" t="e">
        <f t="shared" si="25"/>
        <v>#N/A</v>
      </c>
      <c r="AZ131" t="e">
        <f t="shared" si="26"/>
        <v>#N/A</v>
      </c>
      <c r="BA131" t="str">
        <f t="shared" si="27"/>
        <v/>
      </c>
    </row>
    <row r="132" spans="10:53" x14ac:dyDescent="0.5">
      <c r="J132" t="s">
        <v>415</v>
      </c>
      <c r="K132" t="s">
        <v>416</v>
      </c>
      <c r="L132" s="24">
        <v>2062.7085005820295</v>
      </c>
      <c r="M132" s="5">
        <v>7.6317752042907525</v>
      </c>
      <c r="N132" s="5">
        <v>83.743894630535252</v>
      </c>
      <c r="O132" s="5">
        <v>0</v>
      </c>
      <c r="P132" s="5">
        <v>1.1813605627745858</v>
      </c>
      <c r="Q132" s="5">
        <v>48.843305461058883</v>
      </c>
      <c r="R132" s="5">
        <v>8.3700436665188143</v>
      </c>
      <c r="S132" s="5">
        <v>86.483583848794211</v>
      </c>
      <c r="T132" s="5">
        <v>49.134922369762165</v>
      </c>
      <c r="U132" s="5">
        <v>5</v>
      </c>
      <c r="V132" s="5">
        <v>3.9577836411609502</v>
      </c>
      <c r="W132" s="5">
        <v>1.5334063526834611</v>
      </c>
      <c r="X132" s="5">
        <v>8.4829953530240356</v>
      </c>
      <c r="Y132" s="5">
        <v>16.983894582723266</v>
      </c>
      <c r="Z132" s="5">
        <v>10.409554401909913</v>
      </c>
      <c r="AA132" s="5">
        <v>68.364062664719967</v>
      </c>
      <c r="AB132" s="5">
        <v>5.607105509615832</v>
      </c>
      <c r="AC132" s="5">
        <v>26.638776223282953</v>
      </c>
      <c r="AD132" s="5">
        <v>72.619100488224475</v>
      </c>
      <c r="AE132" s="5">
        <v>18.294335166542638</v>
      </c>
      <c r="AF132" s="5">
        <v>93.48158973550953</v>
      </c>
      <c r="AG132" s="5">
        <v>45.216952296352126</v>
      </c>
      <c r="AH132" s="5">
        <v>30.542103840190183</v>
      </c>
      <c r="AI132" s="5">
        <v>38.055427030702056</v>
      </c>
      <c r="AJ132" s="5">
        <v>45.218004846963218</v>
      </c>
      <c r="AK132" s="5">
        <v>19.451738482361328</v>
      </c>
      <c r="AL132" s="5">
        <v>19.451738482361328</v>
      </c>
      <c r="AM132" s="5">
        <v>30.828839720513198</v>
      </c>
      <c r="AN132" t="e">
        <f t="shared" ref="AN132:AN195" si="28">VLOOKUP(IF($J132=$B$2,$J132,FALSE),$J$3:$Z$219,4,FALSE)</f>
        <v>#N/A</v>
      </c>
      <c r="AO132" t="e">
        <f t="shared" ref="AO132:AO195" si="29">VLOOKUP(IF($J132=$B$2,$J132,FALSE),$J$3:$Z$219,5,FALSE)</f>
        <v>#N/A</v>
      </c>
      <c r="AP132" t="e">
        <f t="shared" ref="AP132:AP195" si="30">VLOOKUP(IF($J132=$B$2,$J132,FALSE),$J$3:$Z$219,6,FALSE)</f>
        <v>#N/A</v>
      </c>
      <c r="AQ132" t="e">
        <f t="shared" ref="AQ132:AQ195" si="31">VLOOKUP(IF($J132=$B$2,$J132,FALSE),$J$3:$Z$219,7,FALSE)</f>
        <v>#N/A</v>
      </c>
      <c r="AR132" t="e">
        <f t="shared" ref="AR132:AR195" si="32">VLOOKUP(IF($J132=$B$2,$J132,FALSE),$J$3:$Z$219,8,FALSE)</f>
        <v>#N/A</v>
      </c>
      <c r="AS132" t="e">
        <f t="shared" ref="AS132:AS195" si="33">VLOOKUP(IF($J132=$B$2,$J132,FALSE),$J$3:$Z$219,9,FALSE)</f>
        <v>#N/A</v>
      </c>
      <c r="AT132" t="e">
        <f t="shared" ref="AT132:AT195" si="34">VLOOKUP(IF($J132=$B$2,$J132,FALSE),$J$3:$Z$219,10,FALSE)</f>
        <v>#N/A</v>
      </c>
      <c r="AU132" t="e">
        <f t="shared" ref="AU132:AU195" si="35">VLOOKUP(IF($J132=$B$2,$J132,FALSE),$J$3:$Z$219,11,FALSE)</f>
        <v>#N/A</v>
      </c>
      <c r="AV132" t="e">
        <f t="shared" ref="AV132:AV195" si="36">VLOOKUP(IF($J132=$B$2,$J132,FALSE),$J$3:$Z$219,12,FALSE)</f>
        <v>#N/A</v>
      </c>
      <c r="AW132" t="e">
        <f t="shared" ref="AW132:AW195" si="37">VLOOKUP(IF($J132=$B$2,$J132,FALSE),$J$3:$Z$219,13,FALSE)</f>
        <v>#N/A</v>
      </c>
      <c r="AX132" t="e">
        <f t="shared" ref="AX132:AX195" si="38">VLOOKUP(IF($J132=$B$2,$J132,FALSE),$J$3:$Z$219,14,FALSE)</f>
        <v>#N/A</v>
      </c>
      <c r="AY132" t="e">
        <f t="shared" ref="AY132:AY195" si="39">VLOOKUP(IF($J132=$B$2,$J132,FALSE),$J$3:$Z$219,15,FALSE)</f>
        <v>#N/A</v>
      </c>
      <c r="AZ132" t="e">
        <f t="shared" ref="AZ132:AZ195" si="40">VLOOKUP(IF($J132=$B$2,$J132,FALSE),$J$3:$Z$219,16,FALSE)</f>
        <v>#N/A</v>
      </c>
      <c r="BA132" t="str">
        <f t="shared" ref="BA132:BA195" si="41">IF(J132=$B$2,K132,"")</f>
        <v/>
      </c>
    </row>
    <row r="133" spans="10:53" x14ac:dyDescent="0.5">
      <c r="J133" t="s">
        <v>418</v>
      </c>
      <c r="K133" t="s">
        <v>419</v>
      </c>
      <c r="L133" s="24">
        <v>144246.36877496584</v>
      </c>
      <c r="M133" s="5">
        <v>11.879278010916344</v>
      </c>
      <c r="N133" s="6">
        <v>6.2349932031350761</v>
      </c>
      <c r="O133" s="6">
        <v>6.4600611086859772E-2</v>
      </c>
      <c r="P133" s="6">
        <v>3.2771924876998924</v>
      </c>
      <c r="Q133" s="5">
        <v>11.625556638386399</v>
      </c>
      <c r="R133" s="6">
        <v>6.4610878885718428</v>
      </c>
      <c r="S133" s="6">
        <v>75.323824130327381</v>
      </c>
      <c r="T133" s="6">
        <v>38.49257528239923</v>
      </c>
      <c r="U133" s="6">
        <v>4.473684999999989</v>
      </c>
      <c r="V133" s="6">
        <v>16.411609498680736</v>
      </c>
      <c r="W133" s="6">
        <v>0.70646221248630892</v>
      </c>
      <c r="X133" s="5">
        <v>0</v>
      </c>
      <c r="Y133" s="5">
        <v>0</v>
      </c>
      <c r="Z133" s="5">
        <v>4.823520492052582</v>
      </c>
      <c r="AA133" s="5">
        <v>2.770333513742532</v>
      </c>
      <c r="AB133" s="5">
        <v>-0.71415398289496346</v>
      </c>
      <c r="AC133" s="5">
        <v>0.18673371668015615</v>
      </c>
      <c r="AD133" s="5">
        <v>6.5577188799582471</v>
      </c>
      <c r="AE133" s="5">
        <v>2.2801039437499253</v>
      </c>
      <c r="AF133" s="5">
        <v>67.074001901632101</v>
      </c>
      <c r="AG133" s="5">
        <v>35.717835331542624</v>
      </c>
      <c r="AH133" s="5">
        <v>5.9752180494355116</v>
      </c>
      <c r="AI133" s="5">
        <v>20.238443202416285</v>
      </c>
      <c r="AJ133" s="5">
        <v>-0.35929896037455811</v>
      </c>
      <c r="AK133" s="5">
        <v>-0.54211942346122022</v>
      </c>
      <c r="AL133" s="5">
        <v>-0.54211942346122022</v>
      </c>
      <c r="AM133" s="5">
        <v>2.91189266556961</v>
      </c>
      <c r="AN133" t="e">
        <f t="shared" si="28"/>
        <v>#N/A</v>
      </c>
      <c r="AO133" t="e">
        <f t="shared" si="29"/>
        <v>#N/A</v>
      </c>
      <c r="AP133" t="e">
        <f t="shared" si="30"/>
        <v>#N/A</v>
      </c>
      <c r="AQ133" t="e">
        <f t="shared" si="31"/>
        <v>#N/A</v>
      </c>
      <c r="AR133" t="e">
        <f t="shared" si="32"/>
        <v>#N/A</v>
      </c>
      <c r="AS133" t="e">
        <f t="shared" si="33"/>
        <v>#N/A</v>
      </c>
      <c r="AT133" t="e">
        <f t="shared" si="34"/>
        <v>#N/A</v>
      </c>
      <c r="AU133" t="e">
        <f t="shared" si="35"/>
        <v>#N/A</v>
      </c>
      <c r="AV133" t="e">
        <f t="shared" si="36"/>
        <v>#N/A</v>
      </c>
      <c r="AW133" t="e">
        <f t="shared" si="37"/>
        <v>#N/A</v>
      </c>
      <c r="AX133" t="e">
        <f t="shared" si="38"/>
        <v>#N/A</v>
      </c>
      <c r="AY133" t="e">
        <f t="shared" si="39"/>
        <v>#N/A</v>
      </c>
      <c r="AZ133" t="e">
        <f t="shared" si="40"/>
        <v>#N/A</v>
      </c>
      <c r="BA133" t="str">
        <f t="shared" si="41"/>
        <v/>
      </c>
    </row>
    <row r="134" spans="10:53" x14ac:dyDescent="0.5">
      <c r="J134" t="s">
        <v>421</v>
      </c>
      <c r="K134" t="s">
        <v>422</v>
      </c>
      <c r="L134" s="24">
        <v>3906.1158746704568</v>
      </c>
      <c r="M134" s="5">
        <v>8.2702987768108525</v>
      </c>
      <c r="N134" s="5">
        <v>8.3273419594115836</v>
      </c>
      <c r="O134" s="5">
        <v>0</v>
      </c>
      <c r="P134" s="5">
        <v>1.8266695043480041</v>
      </c>
      <c r="Q134" s="5">
        <v>51.701972367985775</v>
      </c>
      <c r="R134" s="5">
        <v>4.4052861955521214</v>
      </c>
      <c r="S134" s="5">
        <v>96.590941479087476</v>
      </c>
      <c r="T134" s="5">
        <v>37.990329017473698</v>
      </c>
      <c r="U134" s="5">
        <v>0</v>
      </c>
      <c r="V134" s="5">
        <v>17.150395778364118</v>
      </c>
      <c r="W134" s="5">
        <v>3.5049288061336261</v>
      </c>
      <c r="X134" s="5">
        <v>72.509733278068182</v>
      </c>
      <c r="Y134" s="5">
        <v>52.122986822840403</v>
      </c>
      <c r="Z134" s="5">
        <v>11.02321247932238</v>
      </c>
      <c r="AA134" s="5">
        <v>53.994999602702016</v>
      </c>
      <c r="AB134" s="5">
        <v>3.1855200208314391</v>
      </c>
      <c r="AC134" s="5">
        <v>17.489804044333823</v>
      </c>
      <c r="AD134" s="5">
        <v>60.97008719934378</v>
      </c>
      <c r="AE134" s="5">
        <v>14.124379264097572</v>
      </c>
      <c r="AF134" s="5">
        <v>91.452054842636912</v>
      </c>
      <c r="AG134" s="5">
        <v>43.751350820115555</v>
      </c>
      <c r="AH134" s="5">
        <v>24.954222716679421</v>
      </c>
      <c r="AI134" s="5">
        <v>35.00070973745715</v>
      </c>
      <c r="AJ134" s="5">
        <v>28.107078138985631</v>
      </c>
      <c r="AK134" s="5">
        <v>11.304401466085521</v>
      </c>
      <c r="AL134" s="5">
        <v>11.304401466085521</v>
      </c>
      <c r="AM134" s="5">
        <v>23.43133094872832</v>
      </c>
      <c r="AN134" t="e">
        <f t="shared" si="28"/>
        <v>#N/A</v>
      </c>
      <c r="AO134" t="e">
        <f t="shared" si="29"/>
        <v>#N/A</v>
      </c>
      <c r="AP134" t="e">
        <f t="shared" si="30"/>
        <v>#N/A</v>
      </c>
      <c r="AQ134" t="e">
        <f t="shared" si="31"/>
        <v>#N/A</v>
      </c>
      <c r="AR134" t="e">
        <f t="shared" si="32"/>
        <v>#N/A</v>
      </c>
      <c r="AS134" t="e">
        <f t="shared" si="33"/>
        <v>#N/A</v>
      </c>
      <c r="AT134" t="e">
        <f t="shared" si="34"/>
        <v>#N/A</v>
      </c>
      <c r="AU134" t="e">
        <f t="shared" si="35"/>
        <v>#N/A</v>
      </c>
      <c r="AV134" t="e">
        <f t="shared" si="36"/>
        <v>#N/A</v>
      </c>
      <c r="AW134" t="e">
        <f t="shared" si="37"/>
        <v>#N/A</v>
      </c>
      <c r="AX134" t="e">
        <f t="shared" si="38"/>
        <v>#N/A</v>
      </c>
      <c r="AY134" t="e">
        <f t="shared" si="39"/>
        <v>#N/A</v>
      </c>
      <c r="AZ134" t="e">
        <f t="shared" si="40"/>
        <v>#N/A</v>
      </c>
      <c r="BA134" t="str">
        <f t="shared" si="41"/>
        <v/>
      </c>
    </row>
    <row r="135" spans="10:53" x14ac:dyDescent="0.5">
      <c r="J135" t="s">
        <v>424</v>
      </c>
      <c r="K135" t="s">
        <v>425</v>
      </c>
      <c r="L135" s="24">
        <v>7492.8615995036671</v>
      </c>
      <c r="M135" s="5">
        <v>8.9217060595549533</v>
      </c>
      <c r="N135" s="5">
        <v>40.906523987369056</v>
      </c>
      <c r="O135" s="5">
        <v>0.54124836316019298</v>
      </c>
      <c r="P135" s="5">
        <v>2.7448746577266547</v>
      </c>
      <c r="Q135" s="5">
        <v>14.309155041644752</v>
      </c>
      <c r="R135" s="5">
        <v>12.334801137485506</v>
      </c>
      <c r="S135" s="6">
        <v>77.429775800405238</v>
      </c>
      <c r="T135" s="5">
        <v>39.081890561208951</v>
      </c>
      <c r="U135" s="5">
        <v>5</v>
      </c>
      <c r="V135" s="5">
        <v>16.886543535620049</v>
      </c>
      <c r="W135" s="5">
        <v>0.87623220153340653</v>
      </c>
      <c r="X135" s="5">
        <v>13.762692618016317</v>
      </c>
      <c r="Y135" s="5">
        <v>0.43923865300146758</v>
      </c>
      <c r="Z135" s="5">
        <v>8.6646269488832441</v>
      </c>
      <c r="AA135" s="5">
        <v>38.558005647179876</v>
      </c>
      <c r="AB135" s="5">
        <v>1.6020171055783923</v>
      </c>
      <c r="AC135" s="5">
        <v>10.769503816158876</v>
      </c>
      <c r="AD135" s="5">
        <v>47.60624310173754</v>
      </c>
      <c r="AE135" s="5">
        <v>10.66511089745252</v>
      </c>
      <c r="AF135" s="5">
        <v>88.80652017643375</v>
      </c>
      <c r="AG135" s="5">
        <v>42.266237305872629</v>
      </c>
      <c r="AH135" s="5">
        <v>19.964731275294522</v>
      </c>
      <c r="AI135" s="5">
        <v>31.999298590233181</v>
      </c>
      <c r="AJ135" s="5">
        <v>15.228196887160887</v>
      </c>
      <c r="AK135" s="5">
        <v>6.035725934684403</v>
      </c>
      <c r="AL135" s="5">
        <v>6.035725934684403</v>
      </c>
      <c r="AM135" s="5">
        <v>17.187884545470691</v>
      </c>
      <c r="AN135" t="e">
        <f t="shared" si="28"/>
        <v>#N/A</v>
      </c>
      <c r="AO135" t="e">
        <f t="shared" si="29"/>
        <v>#N/A</v>
      </c>
      <c r="AP135" t="e">
        <f t="shared" si="30"/>
        <v>#N/A</v>
      </c>
      <c r="AQ135" t="e">
        <f t="shared" si="31"/>
        <v>#N/A</v>
      </c>
      <c r="AR135" t="e">
        <f t="shared" si="32"/>
        <v>#N/A</v>
      </c>
      <c r="AS135" t="e">
        <f t="shared" si="33"/>
        <v>#N/A</v>
      </c>
      <c r="AT135" t="e">
        <f t="shared" si="34"/>
        <v>#N/A</v>
      </c>
      <c r="AU135" t="e">
        <f t="shared" si="35"/>
        <v>#N/A</v>
      </c>
      <c r="AV135" t="e">
        <f t="shared" si="36"/>
        <v>#N/A</v>
      </c>
      <c r="AW135" t="e">
        <f t="shared" si="37"/>
        <v>#N/A</v>
      </c>
      <c r="AX135" t="e">
        <f t="shared" si="38"/>
        <v>#N/A</v>
      </c>
      <c r="AY135" t="e">
        <f t="shared" si="39"/>
        <v>#N/A</v>
      </c>
      <c r="AZ135" t="e">
        <f t="shared" si="40"/>
        <v>#N/A</v>
      </c>
      <c r="BA135" t="str">
        <f t="shared" si="41"/>
        <v/>
      </c>
    </row>
    <row r="136" spans="10:53" x14ac:dyDescent="0.5">
      <c r="J136" t="s">
        <v>427</v>
      </c>
      <c r="K136" t="s">
        <v>428</v>
      </c>
      <c r="L136" s="24">
        <v>3204.8646525449899</v>
      </c>
      <c r="M136" s="5">
        <v>8.0724251383678887</v>
      </c>
      <c r="N136" s="5">
        <v>62.040887819028121</v>
      </c>
      <c r="O136" s="5">
        <v>12.626800523788745</v>
      </c>
      <c r="P136" s="5">
        <v>44.881664076074458</v>
      </c>
      <c r="Q136" s="5">
        <v>61.708450243648883</v>
      </c>
      <c r="R136" s="5">
        <v>10.132158039709447</v>
      </c>
      <c r="S136" s="5">
        <v>83.698919969842223</v>
      </c>
      <c r="T136" s="5">
        <v>39.76774765103486</v>
      </c>
      <c r="U136" s="5">
        <v>70</v>
      </c>
      <c r="V136" s="5">
        <v>40.105540897097633</v>
      </c>
      <c r="W136" s="5">
        <v>18.619934282584886</v>
      </c>
      <c r="X136" s="5">
        <v>32.199109127306841</v>
      </c>
      <c r="Y136" s="5">
        <v>21.376281112737914</v>
      </c>
      <c r="Z136" s="5">
        <v>34.525797324147369</v>
      </c>
      <c r="AA136" s="5">
        <v>58.651106948169257</v>
      </c>
      <c r="AB136" s="5">
        <v>3.8273591985835536</v>
      </c>
      <c r="AC136" s="5">
        <v>20.046596964609336</v>
      </c>
      <c r="AD136" s="5">
        <v>64.799551253148579</v>
      </c>
      <c r="AE136" s="5">
        <v>15.330694537362188</v>
      </c>
      <c r="AF136" s="5">
        <v>92.135721295959684</v>
      </c>
      <c r="AG136" s="5">
        <v>44.204600362009835</v>
      </c>
      <c r="AH136" s="5">
        <v>26.61501551971655</v>
      </c>
      <c r="AI136" s="5">
        <v>35.936325945381299</v>
      </c>
      <c r="AJ136" s="5">
        <v>33.037443937896754</v>
      </c>
      <c r="AK136" s="5">
        <v>13.475943539591938</v>
      </c>
      <c r="AL136" s="5">
        <v>13.475943539591938</v>
      </c>
      <c r="AM136" s="5">
        <v>25.593689282227363</v>
      </c>
      <c r="AN136" t="e">
        <f t="shared" si="28"/>
        <v>#N/A</v>
      </c>
      <c r="AO136" t="e">
        <f t="shared" si="29"/>
        <v>#N/A</v>
      </c>
      <c r="AP136" t="e">
        <f t="shared" si="30"/>
        <v>#N/A</v>
      </c>
      <c r="AQ136" t="e">
        <f t="shared" si="31"/>
        <v>#N/A</v>
      </c>
      <c r="AR136" t="e">
        <f t="shared" si="32"/>
        <v>#N/A</v>
      </c>
      <c r="AS136" t="e">
        <f t="shared" si="33"/>
        <v>#N/A</v>
      </c>
      <c r="AT136" t="e">
        <f t="shared" si="34"/>
        <v>#N/A</v>
      </c>
      <c r="AU136" t="e">
        <f t="shared" si="35"/>
        <v>#N/A</v>
      </c>
      <c r="AV136" t="e">
        <f t="shared" si="36"/>
        <v>#N/A</v>
      </c>
      <c r="AW136" t="e">
        <f t="shared" si="37"/>
        <v>#N/A</v>
      </c>
      <c r="AX136" t="e">
        <f t="shared" si="38"/>
        <v>#N/A</v>
      </c>
      <c r="AY136" t="e">
        <f t="shared" si="39"/>
        <v>#N/A</v>
      </c>
      <c r="AZ136" t="e">
        <f t="shared" si="40"/>
        <v>#N/A</v>
      </c>
      <c r="BA136" t="str">
        <f t="shared" si="41"/>
        <v/>
      </c>
    </row>
    <row r="137" spans="10:53" x14ac:dyDescent="0.5">
      <c r="J137" t="s">
        <v>430</v>
      </c>
      <c r="K137" t="s">
        <v>431</v>
      </c>
      <c r="L137" s="24">
        <v>515.38728165455097</v>
      </c>
      <c r="M137" s="5">
        <v>6.2449186212637153</v>
      </c>
      <c r="N137" s="6">
        <v>72.835176654288432</v>
      </c>
      <c r="O137" s="5">
        <v>50.954168485377565</v>
      </c>
      <c r="P137" s="6">
        <v>69.786446908893069</v>
      </c>
      <c r="Q137" s="5">
        <v>85.048507820395884</v>
      </c>
      <c r="R137" s="5">
        <v>26.872245372747116</v>
      </c>
      <c r="S137" s="5">
        <v>96.507718291842366</v>
      </c>
      <c r="T137" s="5">
        <v>56.392192936664621</v>
      </c>
      <c r="U137" s="5">
        <v>25</v>
      </c>
      <c r="V137" s="5">
        <v>53.034300791556731</v>
      </c>
      <c r="W137" s="5">
        <v>96.933187294633086</v>
      </c>
      <c r="X137" s="5">
        <v>66.938281770565254</v>
      </c>
      <c r="Y137" s="5">
        <v>71.595900439238648</v>
      </c>
      <c r="Z137" s="5">
        <v>59.641513370877767</v>
      </c>
      <c r="AA137" s="5">
        <v>89.006675127769256</v>
      </c>
      <c r="AB137" s="5">
        <v>15.786733097952922</v>
      </c>
      <c r="AC137" s="5">
        <v>53.336328014421056</v>
      </c>
      <c r="AD137" s="5">
        <v>89.302429019078886</v>
      </c>
      <c r="AE137" s="5">
        <v>30.176327966671998</v>
      </c>
      <c r="AF137" s="5">
        <v>96.440847494846111</v>
      </c>
      <c r="AG137" s="5">
        <v>48.422006018801319</v>
      </c>
      <c r="AH137" s="5">
        <v>44.521189411355387</v>
      </c>
      <c r="AI137" s="5">
        <v>44.971880852646322</v>
      </c>
      <c r="AJ137" s="5">
        <v>80.413551681268402</v>
      </c>
      <c r="AK137" s="5">
        <v>48.038359436807561</v>
      </c>
      <c r="AL137" s="5">
        <v>48.038359436807561</v>
      </c>
      <c r="AM137" s="5">
        <v>49.979066286046837</v>
      </c>
      <c r="AN137" t="e">
        <f t="shared" si="28"/>
        <v>#N/A</v>
      </c>
      <c r="AO137" t="e">
        <f t="shared" si="29"/>
        <v>#N/A</v>
      </c>
      <c r="AP137" t="e">
        <f t="shared" si="30"/>
        <v>#N/A</v>
      </c>
      <c r="AQ137" t="e">
        <f t="shared" si="31"/>
        <v>#N/A</v>
      </c>
      <c r="AR137" t="e">
        <f t="shared" si="32"/>
        <v>#N/A</v>
      </c>
      <c r="AS137" t="e">
        <f t="shared" si="33"/>
        <v>#N/A</v>
      </c>
      <c r="AT137" t="e">
        <f t="shared" si="34"/>
        <v>#N/A</v>
      </c>
      <c r="AU137" t="e">
        <f t="shared" si="35"/>
        <v>#N/A</v>
      </c>
      <c r="AV137" t="e">
        <f t="shared" si="36"/>
        <v>#N/A</v>
      </c>
      <c r="AW137" t="e">
        <f t="shared" si="37"/>
        <v>#N/A</v>
      </c>
      <c r="AX137" t="e">
        <f t="shared" si="38"/>
        <v>#N/A</v>
      </c>
      <c r="AY137" t="e">
        <f t="shared" si="39"/>
        <v>#N/A</v>
      </c>
      <c r="AZ137" t="e">
        <f t="shared" si="40"/>
        <v>#N/A</v>
      </c>
      <c r="BA137" t="str">
        <f t="shared" si="41"/>
        <v/>
      </c>
    </row>
    <row r="138" spans="10:53" x14ac:dyDescent="0.5">
      <c r="J138" t="s">
        <v>433</v>
      </c>
      <c r="K138" t="s">
        <v>434</v>
      </c>
      <c r="L138" s="24">
        <v>1408.1406600177675</v>
      </c>
      <c r="M138" s="5">
        <v>7.2500254323090578</v>
      </c>
      <c r="N138" s="5">
        <v>78.623765873619504</v>
      </c>
      <c r="O138" s="5">
        <v>1.4474028808380694</v>
      </c>
      <c r="P138" s="5">
        <v>30.916900522796652</v>
      </c>
      <c r="Q138" s="5">
        <v>76.869280208836145</v>
      </c>
      <c r="R138" s="5">
        <v>34.801761364982582</v>
      </c>
      <c r="S138" s="5">
        <v>94.049465299489327</v>
      </c>
      <c r="T138" s="5">
        <v>50.109825160390862</v>
      </c>
      <c r="U138" s="5">
        <v>10</v>
      </c>
      <c r="V138" s="5">
        <v>33.245382585751983</v>
      </c>
      <c r="W138" s="5">
        <v>33.077765607886093</v>
      </c>
      <c r="X138" s="5">
        <v>44.711864741553299</v>
      </c>
      <c r="Y138" s="5">
        <v>28.404099560761352</v>
      </c>
      <c r="Z138" s="5">
        <v>31.62368486599123</v>
      </c>
      <c r="AA138" s="5">
        <v>75.668745888781359</v>
      </c>
      <c r="AB138" s="5">
        <v>7.6245980903461525</v>
      </c>
      <c r="AC138" s="5">
        <v>33.288451942236932</v>
      </c>
      <c r="AD138" s="5">
        <v>78.436873198950494</v>
      </c>
      <c r="AE138" s="5">
        <v>21.180095990418067</v>
      </c>
      <c r="AF138" s="5">
        <v>94.47102153265017</v>
      </c>
      <c r="AG138" s="5">
        <v>46.096828999824446</v>
      </c>
      <c r="AH138" s="5">
        <v>34.177400169936618</v>
      </c>
      <c r="AI138" s="5">
        <v>39.926591834260066</v>
      </c>
      <c r="AJ138" s="5">
        <v>56.250684064160353</v>
      </c>
      <c r="AK138" s="5">
        <v>25.976805016025821</v>
      </c>
      <c r="AL138" s="5">
        <v>25.976805016025821</v>
      </c>
      <c r="AM138" s="5">
        <v>35.780782483148634</v>
      </c>
      <c r="AN138" t="e">
        <f t="shared" si="28"/>
        <v>#N/A</v>
      </c>
      <c r="AO138" t="e">
        <f t="shared" si="29"/>
        <v>#N/A</v>
      </c>
      <c r="AP138" t="e">
        <f t="shared" si="30"/>
        <v>#N/A</v>
      </c>
      <c r="AQ138" t="e">
        <f t="shared" si="31"/>
        <v>#N/A</v>
      </c>
      <c r="AR138" t="e">
        <f t="shared" si="32"/>
        <v>#N/A</v>
      </c>
      <c r="AS138" t="e">
        <f t="shared" si="33"/>
        <v>#N/A</v>
      </c>
      <c r="AT138" t="e">
        <f t="shared" si="34"/>
        <v>#N/A</v>
      </c>
      <c r="AU138" t="e">
        <f t="shared" si="35"/>
        <v>#N/A</v>
      </c>
      <c r="AV138" t="e">
        <f t="shared" si="36"/>
        <v>#N/A</v>
      </c>
      <c r="AW138" t="e">
        <f t="shared" si="37"/>
        <v>#N/A</v>
      </c>
      <c r="AX138" t="e">
        <f t="shared" si="38"/>
        <v>#N/A</v>
      </c>
      <c r="AY138" t="e">
        <f t="shared" si="39"/>
        <v>#N/A</v>
      </c>
      <c r="AZ138" t="e">
        <f t="shared" si="40"/>
        <v>#N/A</v>
      </c>
      <c r="BA138" t="str">
        <f t="shared" si="41"/>
        <v/>
      </c>
    </row>
    <row r="139" spans="10:53" x14ac:dyDescent="0.5">
      <c r="J139" t="s">
        <v>436</v>
      </c>
      <c r="K139" t="s">
        <v>9</v>
      </c>
      <c r="L139" s="24">
        <v>6045.2170536085587</v>
      </c>
      <c r="M139" s="5">
        <v>8.7070226687084222</v>
      </c>
      <c r="N139" s="5">
        <v>41.916724157008879</v>
      </c>
      <c r="O139" s="5">
        <v>0</v>
      </c>
      <c r="P139" s="5">
        <v>13.231831316976255</v>
      </c>
      <c r="Q139" s="5">
        <v>74.051203889335142</v>
      </c>
      <c r="R139" s="5">
        <v>31.277531568299239</v>
      </c>
      <c r="S139" s="5">
        <v>88.014878037610501</v>
      </c>
      <c r="T139" s="5">
        <v>42.324148871323317</v>
      </c>
      <c r="U139" s="5">
        <v>20</v>
      </c>
      <c r="V139" s="5">
        <v>93.667546174142473</v>
      </c>
      <c r="W139" s="5">
        <v>51.478641840087626</v>
      </c>
      <c r="X139" s="5">
        <v>30.406613535275373</v>
      </c>
      <c r="Y139" s="5">
        <v>13.177159590043928</v>
      </c>
      <c r="Z139" s="5">
        <v>27.31039589314053</v>
      </c>
      <c r="AA139" s="5">
        <v>43.558968627337322</v>
      </c>
      <c r="AB139" s="5">
        <v>2.045824708430017</v>
      </c>
      <c r="AC139" s="5">
        <v>12.71087071203007</v>
      </c>
      <c r="AD139" s="5">
        <v>52.074800472661572</v>
      </c>
      <c r="AE139" s="5">
        <v>11.721717572086472</v>
      </c>
      <c r="AF139" s="5">
        <v>89.749334625855553</v>
      </c>
      <c r="AG139" s="5">
        <v>42.754406679314378</v>
      </c>
      <c r="AH139" s="5">
        <v>21.526802492084826</v>
      </c>
      <c r="AI139" s="5">
        <v>32.974458854964844</v>
      </c>
      <c r="AJ139" s="5">
        <v>18.877680421846222</v>
      </c>
      <c r="AK139" s="5">
        <v>7.4880241665178886</v>
      </c>
      <c r="AL139" s="5">
        <v>7.4880241665178886</v>
      </c>
      <c r="AM139" s="5">
        <v>19.096268235398362</v>
      </c>
      <c r="AN139" t="e">
        <f t="shared" si="28"/>
        <v>#N/A</v>
      </c>
      <c r="AO139" t="e">
        <f t="shared" si="29"/>
        <v>#N/A</v>
      </c>
      <c r="AP139" t="e">
        <f t="shared" si="30"/>
        <v>#N/A</v>
      </c>
      <c r="AQ139" t="e">
        <f t="shared" si="31"/>
        <v>#N/A</v>
      </c>
      <c r="AR139" t="e">
        <f t="shared" si="32"/>
        <v>#N/A</v>
      </c>
      <c r="AS139" t="e">
        <f t="shared" si="33"/>
        <v>#N/A</v>
      </c>
      <c r="AT139" t="e">
        <f t="shared" si="34"/>
        <v>#N/A</v>
      </c>
      <c r="AU139" t="e">
        <f t="shared" si="35"/>
        <v>#N/A</v>
      </c>
      <c r="AV139" t="e">
        <f t="shared" si="36"/>
        <v>#N/A</v>
      </c>
      <c r="AW139" t="e">
        <f t="shared" si="37"/>
        <v>#N/A</v>
      </c>
      <c r="AX139" t="e">
        <f t="shared" si="38"/>
        <v>#N/A</v>
      </c>
      <c r="AY139" t="e">
        <f t="shared" si="39"/>
        <v>#N/A</v>
      </c>
      <c r="AZ139" t="e">
        <f t="shared" si="40"/>
        <v>#N/A</v>
      </c>
      <c r="BA139" t="str">
        <f t="shared" si="41"/>
        <v/>
      </c>
    </row>
    <row r="140" spans="10:53" x14ac:dyDescent="0.5">
      <c r="J140" t="s">
        <v>438</v>
      </c>
      <c r="K140" t="s">
        <v>439</v>
      </c>
      <c r="L140" s="24">
        <v>9650.568452847634</v>
      </c>
      <c r="M140" s="5">
        <v>9.1747720996289228</v>
      </c>
      <c r="N140" s="6">
        <v>32.999040650438118</v>
      </c>
      <c r="O140" s="6">
        <v>2.7195460497599413</v>
      </c>
      <c r="P140" s="6">
        <v>17.916267755000916</v>
      </c>
      <c r="Q140" s="5">
        <v>67.603284094375326</v>
      </c>
      <c r="R140" s="5">
        <v>4.4052861955521214</v>
      </c>
      <c r="S140" s="6">
        <v>81.245995280097063</v>
      </c>
      <c r="T140" s="6">
        <v>39.924588202782942</v>
      </c>
      <c r="U140" s="6">
        <v>34.473685000000003</v>
      </c>
      <c r="V140" s="6">
        <v>31.554327176781012</v>
      </c>
      <c r="W140" s="6">
        <v>27.606297918948524</v>
      </c>
      <c r="X140" s="6">
        <v>37.510308617423114</v>
      </c>
      <c r="Y140" s="5">
        <v>5.1244509516837411</v>
      </c>
      <c r="Z140" s="5">
        <v>22.114772941137616</v>
      </c>
      <c r="AA140" s="5">
        <v>32.945939107945485</v>
      </c>
      <c r="AB140" s="5">
        <v>1.1593470483784287</v>
      </c>
      <c r="AC140" s="5">
        <v>8.7916653398421598</v>
      </c>
      <c r="AD140" s="5">
        <v>42.381913706420072</v>
      </c>
      <c r="AE140" s="5">
        <v>9.5183534903511333</v>
      </c>
      <c r="AF140" s="5">
        <v>87.598486633494858</v>
      </c>
      <c r="AG140" s="5">
        <v>41.692563813371606</v>
      </c>
      <c r="AH140" s="5">
        <v>18.227916757448352</v>
      </c>
      <c r="AI140" s="5">
        <v>30.868598506033635</v>
      </c>
      <c r="AJ140" s="5">
        <v>11.643919039007336</v>
      </c>
      <c r="AK140" s="5">
        <v>4.6202989509814207</v>
      </c>
      <c r="AL140" s="5">
        <v>4.6202989509814207</v>
      </c>
      <c r="AM140" s="5">
        <v>15.123506452410965</v>
      </c>
      <c r="AN140" t="e">
        <f t="shared" si="28"/>
        <v>#N/A</v>
      </c>
      <c r="AO140" t="e">
        <f t="shared" si="29"/>
        <v>#N/A</v>
      </c>
      <c r="AP140" t="e">
        <f t="shared" si="30"/>
        <v>#N/A</v>
      </c>
      <c r="AQ140" t="e">
        <f t="shared" si="31"/>
        <v>#N/A</v>
      </c>
      <c r="AR140" t="e">
        <f t="shared" si="32"/>
        <v>#N/A</v>
      </c>
      <c r="AS140" t="e">
        <f t="shared" si="33"/>
        <v>#N/A</v>
      </c>
      <c r="AT140" t="e">
        <f t="shared" si="34"/>
        <v>#N/A</v>
      </c>
      <c r="AU140" t="e">
        <f t="shared" si="35"/>
        <v>#N/A</v>
      </c>
      <c r="AV140" t="e">
        <f t="shared" si="36"/>
        <v>#N/A</v>
      </c>
      <c r="AW140" t="e">
        <f t="shared" si="37"/>
        <v>#N/A</v>
      </c>
      <c r="AX140" t="e">
        <f t="shared" si="38"/>
        <v>#N/A</v>
      </c>
      <c r="AY140" t="e">
        <f t="shared" si="39"/>
        <v>#N/A</v>
      </c>
      <c r="AZ140" t="e">
        <f t="shared" si="40"/>
        <v>#N/A</v>
      </c>
      <c r="BA140" t="str">
        <f t="shared" si="41"/>
        <v/>
      </c>
    </row>
    <row r="141" spans="10:53" x14ac:dyDescent="0.5">
      <c r="J141" t="s">
        <v>441</v>
      </c>
      <c r="K141" t="s">
        <v>442</v>
      </c>
      <c r="L141" s="24">
        <v>685.11855034619805</v>
      </c>
      <c r="M141" s="5">
        <v>6.5295918894868272</v>
      </c>
      <c r="N141" s="5">
        <v>67.405718579519942</v>
      </c>
      <c r="O141" s="5">
        <v>18.797031863814922</v>
      </c>
      <c r="P141" s="5">
        <v>56.185222840347706</v>
      </c>
      <c r="Q141" s="5">
        <v>67.533450421856287</v>
      </c>
      <c r="R141" s="5">
        <v>49.779734849980798</v>
      </c>
      <c r="S141" s="5">
        <v>95.38280988524015</v>
      </c>
      <c r="T141" s="5">
        <v>47.436866479562603</v>
      </c>
      <c r="U141" s="5">
        <v>20</v>
      </c>
      <c r="V141" s="5">
        <v>19.261213720316618</v>
      </c>
      <c r="W141" s="5">
        <v>55.750273822562981</v>
      </c>
      <c r="X141" s="5">
        <v>22.87050766023415</v>
      </c>
      <c r="Y141" s="5">
        <v>12.298682284041007</v>
      </c>
      <c r="Z141" s="5">
        <v>37.196390807204175</v>
      </c>
      <c r="AA141" s="5">
        <v>86.063753993227053</v>
      </c>
      <c r="AB141" s="5">
        <v>12.991145103494153</v>
      </c>
      <c r="AC141" s="5">
        <v>47.496317294993375</v>
      </c>
      <c r="AD141" s="5">
        <v>86.839602674372131</v>
      </c>
      <c r="AE141" s="5">
        <v>27.430799663374611</v>
      </c>
      <c r="AF141" s="5">
        <v>95.964357743095391</v>
      </c>
      <c r="AG141" s="5">
        <v>47.762558728024217</v>
      </c>
      <c r="AH141" s="5">
        <v>41.506639308063107</v>
      </c>
      <c r="AI141" s="5">
        <v>43.529038533130397</v>
      </c>
      <c r="AJ141" s="5">
        <v>74.726346105936827</v>
      </c>
      <c r="AK141" s="5">
        <v>41.306374324287624</v>
      </c>
      <c r="AL141" s="5">
        <v>41.306374324287624</v>
      </c>
      <c r="AM141" s="5">
        <v>45.863975839714854</v>
      </c>
      <c r="AN141">
        <f t="shared" si="28"/>
        <v>6.5295918894868272</v>
      </c>
      <c r="AO141">
        <f t="shared" si="29"/>
        <v>67.405718579519942</v>
      </c>
      <c r="AP141">
        <f t="shared" si="30"/>
        <v>18.797031863814922</v>
      </c>
      <c r="AQ141">
        <f t="shared" si="31"/>
        <v>56.185222840347706</v>
      </c>
      <c r="AR141">
        <f t="shared" si="32"/>
        <v>67.533450421856287</v>
      </c>
      <c r="AS141">
        <f t="shared" si="33"/>
        <v>49.779734849980798</v>
      </c>
      <c r="AT141">
        <f t="shared" si="34"/>
        <v>95.38280988524015</v>
      </c>
      <c r="AU141">
        <f t="shared" si="35"/>
        <v>47.436866479562603</v>
      </c>
      <c r="AV141">
        <f t="shared" si="36"/>
        <v>20</v>
      </c>
      <c r="AW141">
        <f t="shared" si="37"/>
        <v>19.261213720316618</v>
      </c>
      <c r="AX141">
        <f t="shared" si="38"/>
        <v>55.750273822562981</v>
      </c>
      <c r="AY141">
        <f t="shared" si="39"/>
        <v>22.87050766023415</v>
      </c>
      <c r="AZ141">
        <f t="shared" si="40"/>
        <v>12.298682284041007</v>
      </c>
      <c r="BA141" t="str">
        <f t="shared" si="41"/>
        <v>NPL</v>
      </c>
    </row>
    <row r="142" spans="10:53" x14ac:dyDescent="0.5">
      <c r="J142" t="s">
        <v>444</v>
      </c>
      <c r="K142" t="s">
        <v>445</v>
      </c>
      <c r="L142" s="24">
        <v>52267.731755774119</v>
      </c>
      <c r="M142" s="5">
        <v>10.864134476003079</v>
      </c>
      <c r="N142" s="5">
        <v>0.71724405508895472</v>
      </c>
      <c r="O142" s="6">
        <v>6.4600611086859772E-2</v>
      </c>
      <c r="P142" s="5">
        <v>3.2771924876998924</v>
      </c>
      <c r="Q142" s="5">
        <v>14.309155041644752</v>
      </c>
      <c r="R142" s="5">
        <v>11.894272938051161</v>
      </c>
      <c r="S142" s="5">
        <v>64.970213298876644</v>
      </c>
      <c r="T142" s="5">
        <v>37.573560534403896</v>
      </c>
      <c r="U142" s="5">
        <v>0</v>
      </c>
      <c r="V142" s="5">
        <v>8.1794195250659669</v>
      </c>
      <c r="W142" s="5">
        <v>0.21905805038335163</v>
      </c>
      <c r="X142" s="5">
        <v>10.445171175453522</v>
      </c>
      <c r="Y142" s="5">
        <v>0</v>
      </c>
      <c r="Z142" s="5">
        <v>4.3105001678478763</v>
      </c>
      <c r="AA142" s="5">
        <v>8.3248877787812745</v>
      </c>
      <c r="AB142" s="5">
        <v>-0.38706920635723063</v>
      </c>
      <c r="AC142" s="5">
        <v>1.6702880612040878</v>
      </c>
      <c r="AD142" s="5">
        <v>14.901828857904658</v>
      </c>
      <c r="AE142" s="5">
        <v>4.1296208621924704</v>
      </c>
      <c r="AF142" s="5">
        <v>76.472438593168818</v>
      </c>
      <c r="AG142" s="5">
        <v>37.922429722994544</v>
      </c>
      <c r="AH142" s="5">
        <v>9.3671009633368225</v>
      </c>
      <c r="AI142" s="5">
        <v>23.899258409384569</v>
      </c>
      <c r="AJ142" s="5">
        <v>1.0301684900266541</v>
      </c>
      <c r="AK142" s="5">
        <v>0.18833746211412516</v>
      </c>
      <c r="AL142" s="5">
        <v>0.18833746211412516</v>
      </c>
      <c r="AM142" s="5">
        <v>5.7933508853888931</v>
      </c>
      <c r="AN142" t="e">
        <f t="shared" si="28"/>
        <v>#N/A</v>
      </c>
      <c r="AO142" t="e">
        <f t="shared" si="29"/>
        <v>#N/A</v>
      </c>
      <c r="AP142" t="e">
        <f t="shared" si="30"/>
        <v>#N/A</v>
      </c>
      <c r="AQ142" t="e">
        <f t="shared" si="31"/>
        <v>#N/A</v>
      </c>
      <c r="AR142" t="e">
        <f t="shared" si="32"/>
        <v>#N/A</v>
      </c>
      <c r="AS142" t="e">
        <f t="shared" si="33"/>
        <v>#N/A</v>
      </c>
      <c r="AT142" t="e">
        <f t="shared" si="34"/>
        <v>#N/A</v>
      </c>
      <c r="AU142" t="e">
        <f t="shared" si="35"/>
        <v>#N/A</v>
      </c>
      <c r="AV142" t="e">
        <f t="shared" si="36"/>
        <v>#N/A</v>
      </c>
      <c r="AW142" t="e">
        <f t="shared" si="37"/>
        <v>#N/A</v>
      </c>
      <c r="AX142" t="e">
        <f t="shared" si="38"/>
        <v>#N/A</v>
      </c>
      <c r="AY142" t="e">
        <f t="shared" si="39"/>
        <v>#N/A</v>
      </c>
      <c r="AZ142" t="e">
        <f t="shared" si="40"/>
        <v>#N/A</v>
      </c>
      <c r="BA142" t="str">
        <f t="shared" si="41"/>
        <v/>
      </c>
    </row>
    <row r="143" spans="10:53" x14ac:dyDescent="0.5">
      <c r="J143" t="s">
        <v>447</v>
      </c>
      <c r="K143" t="s">
        <v>448</v>
      </c>
      <c r="L143" s="24">
        <v>14434.39</v>
      </c>
      <c r="M143" s="5">
        <v>8.8108830000000005</v>
      </c>
      <c r="N143" s="6">
        <v>32.999040650438118</v>
      </c>
      <c r="O143" s="6">
        <v>2.7195460497599413</v>
      </c>
      <c r="P143" s="6">
        <v>17.916267755000916</v>
      </c>
      <c r="Q143" s="6">
        <v>59.060609156681387</v>
      </c>
      <c r="R143" s="6">
        <v>25.753981513271818</v>
      </c>
      <c r="S143" s="6">
        <v>81.245995280097063</v>
      </c>
      <c r="T143" s="6">
        <v>39.924588202782942</v>
      </c>
      <c r="U143" s="6">
        <v>34.473685000000003</v>
      </c>
      <c r="V143" s="6">
        <v>31.554327176781012</v>
      </c>
      <c r="W143" s="6">
        <v>27.606297918948524</v>
      </c>
      <c r="X143" s="5">
        <v>48.780233525073996</v>
      </c>
      <c r="Y143" s="5">
        <v>2.1961932650073237</v>
      </c>
      <c r="Z143" s="5">
        <v>24.276173519116931</v>
      </c>
      <c r="AA143" s="5">
        <v>41.118323752255741</v>
      </c>
      <c r="AB143" s="5">
        <v>1.8226384477382003</v>
      </c>
      <c r="AC143" s="5">
        <v>11.73998768788786</v>
      </c>
      <c r="AD143" s="5">
        <v>49.913698607922235</v>
      </c>
      <c r="AE143" s="5">
        <v>11.200676844771753</v>
      </c>
      <c r="AF143" s="5">
        <v>89.302340806612676</v>
      </c>
      <c r="AG143" s="5">
        <v>42.518072024348889</v>
      </c>
      <c r="AH143" s="5">
        <v>20.760925682577209</v>
      </c>
      <c r="AI143" s="5">
        <v>32.500905230347364</v>
      </c>
      <c r="AJ143" s="5">
        <v>17.039753943648677</v>
      </c>
      <c r="AK143" s="5">
        <v>6.7542159679900644</v>
      </c>
      <c r="AL143" s="5">
        <v>6.7542159679900644</v>
      </c>
      <c r="AM143" s="5">
        <v>18.154802723285002</v>
      </c>
      <c r="AN143" t="e">
        <f t="shared" si="28"/>
        <v>#N/A</v>
      </c>
      <c r="AO143" t="e">
        <f t="shared" si="29"/>
        <v>#N/A</v>
      </c>
      <c r="AP143" t="e">
        <f t="shared" si="30"/>
        <v>#N/A</v>
      </c>
      <c r="AQ143" t="e">
        <f t="shared" si="31"/>
        <v>#N/A</v>
      </c>
      <c r="AR143" t="e">
        <f t="shared" si="32"/>
        <v>#N/A</v>
      </c>
      <c r="AS143" t="e">
        <f t="shared" si="33"/>
        <v>#N/A</v>
      </c>
      <c r="AT143" t="e">
        <f t="shared" si="34"/>
        <v>#N/A</v>
      </c>
      <c r="AU143" t="e">
        <f t="shared" si="35"/>
        <v>#N/A</v>
      </c>
      <c r="AV143" t="e">
        <f t="shared" si="36"/>
        <v>#N/A</v>
      </c>
      <c r="AW143" t="e">
        <f t="shared" si="37"/>
        <v>#N/A</v>
      </c>
      <c r="AX143" t="e">
        <f t="shared" si="38"/>
        <v>#N/A</v>
      </c>
      <c r="AY143" t="e">
        <f t="shared" si="39"/>
        <v>#N/A</v>
      </c>
      <c r="AZ143" t="e">
        <f t="shared" si="40"/>
        <v>#N/A</v>
      </c>
      <c r="BA143" t="str">
        <f t="shared" si="41"/>
        <v/>
      </c>
    </row>
    <row r="144" spans="10:53" x14ac:dyDescent="0.5">
      <c r="J144" t="s">
        <v>450</v>
      </c>
      <c r="K144" t="s">
        <v>451</v>
      </c>
      <c r="L144" s="24">
        <v>36840.524780402295</v>
      </c>
      <c r="M144" s="5">
        <v>10.514353735121269</v>
      </c>
      <c r="N144" s="5">
        <v>0.48311132080847585</v>
      </c>
      <c r="O144" s="6">
        <v>2.7195460497599413</v>
      </c>
      <c r="P144" s="5">
        <v>17.916267755000916</v>
      </c>
      <c r="Q144" s="5">
        <v>22.787513534199068</v>
      </c>
      <c r="R144" s="6">
        <v>25.753981513271818</v>
      </c>
      <c r="S144" s="5">
        <v>94.005605236958033</v>
      </c>
      <c r="T144" s="5">
        <v>37.968456618117152</v>
      </c>
      <c r="U144" s="5">
        <v>0</v>
      </c>
      <c r="V144" s="6">
        <v>31.554327176781012</v>
      </c>
      <c r="W144" s="6">
        <v>27.606297918948524</v>
      </c>
      <c r="X144" s="5">
        <v>15.855799902835338</v>
      </c>
      <c r="Y144" s="5">
        <v>0</v>
      </c>
      <c r="Z144" s="5">
        <v>10.191197659957346</v>
      </c>
      <c r="AA144" s="5">
        <v>11.54375382280374</v>
      </c>
      <c r="AB144" s="5">
        <v>-0.20338337543914975</v>
      </c>
      <c r="AC144" s="5">
        <v>2.5187781745496292</v>
      </c>
      <c r="AD144" s="5">
        <v>19.159004098717674</v>
      </c>
      <c r="AE144" s="5">
        <v>4.9707748002555272</v>
      </c>
      <c r="AF144" s="5">
        <v>79.24201940987291</v>
      </c>
      <c r="AG144" s="5">
        <v>38.693489297091176</v>
      </c>
      <c r="AH144" s="5">
        <v>10.839685787211534</v>
      </c>
      <c r="AI144" s="5">
        <v>25.254783876181421</v>
      </c>
      <c r="AJ144" s="5">
        <v>2.0053924485255399</v>
      </c>
      <c r="AK144" s="5">
        <v>0.6471890821590347</v>
      </c>
      <c r="AL144" s="5">
        <v>0.6471890821590347</v>
      </c>
      <c r="AM144" s="5">
        <v>7.1798254773587118</v>
      </c>
      <c r="AN144" t="e">
        <f t="shared" si="28"/>
        <v>#N/A</v>
      </c>
      <c r="AO144" t="e">
        <f t="shared" si="29"/>
        <v>#N/A</v>
      </c>
      <c r="AP144" t="e">
        <f t="shared" si="30"/>
        <v>#N/A</v>
      </c>
      <c r="AQ144" t="e">
        <f t="shared" si="31"/>
        <v>#N/A</v>
      </c>
      <c r="AR144" t="e">
        <f t="shared" si="32"/>
        <v>#N/A</v>
      </c>
      <c r="AS144" t="e">
        <f t="shared" si="33"/>
        <v>#N/A</v>
      </c>
      <c r="AT144" t="e">
        <f t="shared" si="34"/>
        <v>#N/A</v>
      </c>
      <c r="AU144" t="e">
        <f t="shared" si="35"/>
        <v>#N/A</v>
      </c>
      <c r="AV144" t="e">
        <f t="shared" si="36"/>
        <v>#N/A</v>
      </c>
      <c r="AW144" t="e">
        <f t="shared" si="37"/>
        <v>#N/A</v>
      </c>
      <c r="AX144" t="e">
        <f t="shared" si="38"/>
        <v>#N/A</v>
      </c>
      <c r="AY144" t="e">
        <f t="shared" si="39"/>
        <v>#N/A</v>
      </c>
      <c r="AZ144" t="e">
        <f t="shared" si="40"/>
        <v>#N/A</v>
      </c>
      <c r="BA144" t="str">
        <f t="shared" si="41"/>
        <v/>
      </c>
    </row>
    <row r="145" spans="10:53" x14ac:dyDescent="0.5">
      <c r="J145" t="s">
        <v>453</v>
      </c>
      <c r="K145" t="s">
        <v>454</v>
      </c>
      <c r="L145" s="24">
        <v>1946.3734067700457</v>
      </c>
      <c r="M145" s="5">
        <v>7.5737231285985649</v>
      </c>
      <c r="N145" s="5">
        <v>82.030481670825125</v>
      </c>
      <c r="O145" s="5">
        <v>0</v>
      </c>
      <c r="P145" s="5">
        <v>24.252028272267182</v>
      </c>
      <c r="Q145" s="5">
        <v>54.013820932713905</v>
      </c>
      <c r="R145" s="5">
        <v>6.6079292933281826</v>
      </c>
      <c r="S145" s="5">
        <v>85.498394818310899</v>
      </c>
      <c r="T145" s="5">
        <v>42.476353904096918</v>
      </c>
      <c r="U145" s="5">
        <v>20</v>
      </c>
      <c r="V145" s="5">
        <v>55.672823218997372</v>
      </c>
      <c r="W145" s="5">
        <v>15.115005476451259</v>
      </c>
      <c r="X145" s="5">
        <v>41.334785191117156</v>
      </c>
      <c r="Y145" s="5">
        <v>19.033674963396791</v>
      </c>
      <c r="Z145" s="5">
        <v>23.782854134351542</v>
      </c>
      <c r="AA145" s="5">
        <v>69.549744444611818</v>
      </c>
      <c r="AB145" s="5">
        <v>5.882817003309734</v>
      </c>
      <c r="AC145" s="5">
        <v>27.597071986958557</v>
      </c>
      <c r="AD145" s="5">
        <v>73.564327516992307</v>
      </c>
      <c r="AE145" s="5">
        <v>18.713950219405117</v>
      </c>
      <c r="AF145" s="5">
        <v>93.642032934159886</v>
      </c>
      <c r="AG145" s="5">
        <v>45.350598430647921</v>
      </c>
      <c r="AH145" s="5">
        <v>31.081722146879358</v>
      </c>
      <c r="AI145" s="5">
        <v>38.33799037542898</v>
      </c>
      <c r="AJ145" s="5">
        <v>46.895478457584375</v>
      </c>
      <c r="AK145" s="5">
        <v>20.362752770482228</v>
      </c>
      <c r="AL145" s="5">
        <v>20.362752770482228</v>
      </c>
      <c r="AM145" s="5">
        <v>31.558831445125328</v>
      </c>
      <c r="AN145" t="e">
        <f t="shared" si="28"/>
        <v>#N/A</v>
      </c>
      <c r="AO145" t="e">
        <f t="shared" si="29"/>
        <v>#N/A</v>
      </c>
      <c r="AP145" t="e">
        <f t="shared" si="30"/>
        <v>#N/A</v>
      </c>
      <c r="AQ145" t="e">
        <f t="shared" si="31"/>
        <v>#N/A</v>
      </c>
      <c r="AR145" t="e">
        <f t="shared" si="32"/>
        <v>#N/A</v>
      </c>
      <c r="AS145" t="e">
        <f t="shared" si="33"/>
        <v>#N/A</v>
      </c>
      <c r="AT145" t="e">
        <f t="shared" si="34"/>
        <v>#N/A</v>
      </c>
      <c r="AU145" t="e">
        <f t="shared" si="35"/>
        <v>#N/A</v>
      </c>
      <c r="AV145" t="e">
        <f t="shared" si="36"/>
        <v>#N/A</v>
      </c>
      <c r="AW145" t="e">
        <f t="shared" si="37"/>
        <v>#N/A</v>
      </c>
      <c r="AX145" t="e">
        <f t="shared" si="38"/>
        <v>#N/A</v>
      </c>
      <c r="AY145" t="e">
        <f t="shared" si="39"/>
        <v>#N/A</v>
      </c>
      <c r="AZ145" t="e">
        <f t="shared" si="40"/>
        <v>#N/A</v>
      </c>
      <c r="BA145" t="str">
        <f t="shared" si="41"/>
        <v/>
      </c>
    </row>
    <row r="146" spans="10:53" x14ac:dyDescent="0.5">
      <c r="J146" t="s">
        <v>456</v>
      </c>
      <c r="K146" t="s">
        <v>457</v>
      </c>
      <c r="L146" s="24">
        <v>2428.5740000000001</v>
      </c>
      <c r="M146" s="5">
        <v>7.152609</v>
      </c>
      <c r="N146" s="5">
        <v>94.994527450260819</v>
      </c>
      <c r="O146" s="5">
        <v>98.467044958533393</v>
      </c>
      <c r="P146" s="5">
        <v>100</v>
      </c>
      <c r="Q146" s="5">
        <v>91.014144014622161</v>
      </c>
      <c r="R146" s="5">
        <v>82.378855217791511</v>
      </c>
      <c r="S146" s="5">
        <v>97.834775885260498</v>
      </c>
      <c r="T146" s="5">
        <v>38.757761465896664</v>
      </c>
      <c r="U146" s="5">
        <v>25</v>
      </c>
      <c r="V146" s="5">
        <v>22.427440633245382</v>
      </c>
      <c r="W146" s="5">
        <v>84.884994523548741</v>
      </c>
      <c r="X146" s="5">
        <v>69.854227598505375</v>
      </c>
      <c r="Y146" s="5">
        <v>61.200585651537324</v>
      </c>
      <c r="Z146" s="5">
        <v>64.895448472095623</v>
      </c>
      <c r="AA146" s="5">
        <v>77.336841421529442</v>
      </c>
      <c r="AB146" s="5">
        <v>8.2224287745087921</v>
      </c>
      <c r="AC146" s="5">
        <v>35.105733189312865</v>
      </c>
      <c r="AD146" s="5">
        <v>79.768410918075389</v>
      </c>
      <c r="AE146" s="5">
        <v>21.964294775163708</v>
      </c>
      <c r="AF146" s="5">
        <v>94.69988827314026</v>
      </c>
      <c r="AG146" s="5">
        <v>46.321713932479405</v>
      </c>
      <c r="AH146" s="5">
        <v>35.135940976302166</v>
      </c>
      <c r="AI146" s="5">
        <v>40.408716124953635</v>
      </c>
      <c r="AJ146" s="5">
        <v>59.005016472489885</v>
      </c>
      <c r="AK146" s="5">
        <v>27.838802672357325</v>
      </c>
      <c r="AL146" s="5">
        <v>27.838802672357325</v>
      </c>
      <c r="AM146" s="5">
        <v>37.096693891014077</v>
      </c>
      <c r="AN146" t="e">
        <f t="shared" si="28"/>
        <v>#N/A</v>
      </c>
      <c r="AO146" t="e">
        <f t="shared" si="29"/>
        <v>#N/A</v>
      </c>
      <c r="AP146" t="e">
        <f t="shared" si="30"/>
        <v>#N/A</v>
      </c>
      <c r="AQ146" t="e">
        <f t="shared" si="31"/>
        <v>#N/A</v>
      </c>
      <c r="AR146" t="e">
        <f t="shared" si="32"/>
        <v>#N/A</v>
      </c>
      <c r="AS146" t="e">
        <f t="shared" si="33"/>
        <v>#N/A</v>
      </c>
      <c r="AT146" t="e">
        <f t="shared" si="34"/>
        <v>#N/A</v>
      </c>
      <c r="AU146" t="e">
        <f t="shared" si="35"/>
        <v>#N/A</v>
      </c>
      <c r="AV146" t="e">
        <f t="shared" si="36"/>
        <v>#N/A</v>
      </c>
      <c r="AW146" t="e">
        <f t="shared" si="37"/>
        <v>#N/A</v>
      </c>
      <c r="AX146" t="e">
        <f t="shared" si="38"/>
        <v>#N/A</v>
      </c>
      <c r="AY146" t="e">
        <f t="shared" si="39"/>
        <v>#N/A</v>
      </c>
      <c r="AZ146" t="e">
        <f t="shared" si="40"/>
        <v>#N/A</v>
      </c>
      <c r="BA146" t="str">
        <f t="shared" si="41"/>
        <v/>
      </c>
    </row>
    <row r="147" spans="10:53" x14ac:dyDescent="0.5">
      <c r="J147" t="s">
        <v>459</v>
      </c>
      <c r="K147" t="s">
        <v>460</v>
      </c>
      <c r="L147" s="24">
        <v>2455.9185587943293</v>
      </c>
      <c r="M147" s="5">
        <v>7.8062561286171963</v>
      </c>
      <c r="N147" s="5">
        <v>56.571056764724879</v>
      </c>
      <c r="O147" s="5">
        <v>40.693147097337409</v>
      </c>
      <c r="P147" s="5">
        <v>64.367529809381168</v>
      </c>
      <c r="Q147" s="5">
        <v>94.226012938204605</v>
      </c>
      <c r="R147" s="5">
        <v>34.801761364982582</v>
      </c>
      <c r="S147" s="5">
        <v>99.359978335331135</v>
      </c>
      <c r="T147" s="5">
        <v>53.794160555011118</v>
      </c>
      <c r="U147" s="5">
        <v>15</v>
      </c>
      <c r="V147" s="5">
        <v>46.174142480211081</v>
      </c>
      <c r="W147" s="5">
        <v>84.994523548740403</v>
      </c>
      <c r="X147" s="5">
        <v>44.121496803633754</v>
      </c>
      <c r="Y147" s="5">
        <v>46.120058565153734</v>
      </c>
      <c r="Z147" s="5">
        <v>51.164192786196985</v>
      </c>
      <c r="AA147" s="5">
        <v>64.65648858205104</v>
      </c>
      <c r="AB147" s="5">
        <v>4.8391261401879166</v>
      </c>
      <c r="AC147" s="5">
        <v>23.882000928048097</v>
      </c>
      <c r="AD147" s="5">
        <v>69.653876832515095</v>
      </c>
      <c r="AE147" s="5">
        <v>17.074320020859862</v>
      </c>
      <c r="AF147" s="5">
        <v>92.976418235141367</v>
      </c>
      <c r="AG147" s="5">
        <v>44.815637477309771</v>
      </c>
      <c r="AH147" s="5">
        <v>28.950653592984203</v>
      </c>
      <c r="AI147" s="5">
        <v>37.210757828340448</v>
      </c>
      <c r="AJ147" s="5">
        <v>40.247541842805369</v>
      </c>
      <c r="AK147" s="5">
        <v>16.889416341589328</v>
      </c>
      <c r="AL147" s="5">
        <v>16.889416341589328</v>
      </c>
      <c r="AM147" s="5">
        <v>28.689430674651692</v>
      </c>
      <c r="AN147" t="e">
        <f t="shared" si="28"/>
        <v>#N/A</v>
      </c>
      <c r="AO147" t="e">
        <f t="shared" si="29"/>
        <v>#N/A</v>
      </c>
      <c r="AP147" t="e">
        <f t="shared" si="30"/>
        <v>#N/A</v>
      </c>
      <c r="AQ147" t="e">
        <f t="shared" si="31"/>
        <v>#N/A</v>
      </c>
      <c r="AR147" t="e">
        <f t="shared" si="32"/>
        <v>#N/A</v>
      </c>
      <c r="AS147" t="e">
        <f t="shared" si="33"/>
        <v>#N/A</v>
      </c>
      <c r="AT147" t="e">
        <f t="shared" si="34"/>
        <v>#N/A</v>
      </c>
      <c r="AU147" t="e">
        <f t="shared" si="35"/>
        <v>#N/A</v>
      </c>
      <c r="AV147" t="e">
        <f t="shared" si="36"/>
        <v>#N/A</v>
      </c>
      <c r="AW147" t="e">
        <f t="shared" si="37"/>
        <v>#N/A</v>
      </c>
      <c r="AX147" t="e">
        <f t="shared" si="38"/>
        <v>#N/A</v>
      </c>
      <c r="AY147" t="e">
        <f t="shared" si="39"/>
        <v>#N/A</v>
      </c>
      <c r="AZ147" t="e">
        <f t="shared" si="40"/>
        <v>#N/A</v>
      </c>
      <c r="BA147" t="str">
        <f t="shared" si="41"/>
        <v/>
      </c>
    </row>
    <row r="148" spans="10:53" x14ac:dyDescent="0.5">
      <c r="J148" t="s">
        <v>462</v>
      </c>
      <c r="K148" t="s">
        <v>463</v>
      </c>
      <c r="L148" s="24">
        <v>19115.376475319215</v>
      </c>
      <c r="M148" s="5">
        <v>9.8582483412187614</v>
      </c>
      <c r="N148" s="6">
        <v>32.999040650438118</v>
      </c>
      <c r="O148" s="6">
        <v>2.7195460497599413</v>
      </c>
      <c r="P148" s="6">
        <v>17.916267755000916</v>
      </c>
      <c r="Q148" s="6">
        <v>59.060609156681387</v>
      </c>
      <c r="R148" s="6">
        <v>25.753981513271818</v>
      </c>
      <c r="S148" s="6">
        <v>81.245995280097063</v>
      </c>
      <c r="T148" s="6">
        <v>39.924588202782942</v>
      </c>
      <c r="U148" s="6">
        <v>34.473685000000003</v>
      </c>
      <c r="V148" s="6">
        <v>31.554327176781012</v>
      </c>
      <c r="W148" s="6">
        <v>27.606297918948524</v>
      </c>
      <c r="X148" s="5">
        <v>0</v>
      </c>
      <c r="Y148" s="5">
        <v>3.6603221083455395</v>
      </c>
      <c r="Z148" s="5">
        <v>17.833823344127911</v>
      </c>
      <c r="AA148" s="5">
        <v>20.124949015213062</v>
      </c>
      <c r="AB148" s="5">
        <v>0.3004243759929095</v>
      </c>
      <c r="AC148" s="5">
        <v>4.8571551345658621</v>
      </c>
      <c r="AD148" s="5">
        <v>29.293517859001135</v>
      </c>
      <c r="AE148" s="5">
        <v>6.9062574216730033</v>
      </c>
      <c r="AF148" s="5">
        <v>83.767943367993368</v>
      </c>
      <c r="AG148" s="5">
        <v>40.153879281406454</v>
      </c>
      <c r="AH148" s="5">
        <v>14.091982968063634</v>
      </c>
      <c r="AI148" s="5">
        <v>27.923167446243916</v>
      </c>
      <c r="AJ148" s="5">
        <v>5.1833331945387222</v>
      </c>
      <c r="AK148" s="5">
        <v>2.022951876756037</v>
      </c>
      <c r="AL148" s="5">
        <v>2.022951876756037</v>
      </c>
      <c r="AM148" s="5">
        <v>10.490715835272885</v>
      </c>
      <c r="AN148" t="e">
        <f t="shared" si="28"/>
        <v>#N/A</v>
      </c>
      <c r="AO148" t="e">
        <f t="shared" si="29"/>
        <v>#N/A</v>
      </c>
      <c r="AP148" t="e">
        <f t="shared" si="30"/>
        <v>#N/A</v>
      </c>
      <c r="AQ148" t="e">
        <f t="shared" si="31"/>
        <v>#N/A</v>
      </c>
      <c r="AR148" t="e">
        <f t="shared" si="32"/>
        <v>#N/A</v>
      </c>
      <c r="AS148" t="e">
        <f t="shared" si="33"/>
        <v>#N/A</v>
      </c>
      <c r="AT148" t="e">
        <f t="shared" si="34"/>
        <v>#N/A</v>
      </c>
      <c r="AU148" t="e">
        <f t="shared" si="35"/>
        <v>#N/A</v>
      </c>
      <c r="AV148" t="e">
        <f t="shared" si="36"/>
        <v>#N/A</v>
      </c>
      <c r="AW148" t="e">
        <f t="shared" si="37"/>
        <v>#N/A</v>
      </c>
      <c r="AX148" t="e">
        <f t="shared" si="38"/>
        <v>#N/A</v>
      </c>
      <c r="AY148" t="e">
        <f t="shared" si="39"/>
        <v>#N/A</v>
      </c>
      <c r="AZ148" t="e">
        <f t="shared" si="40"/>
        <v>#N/A</v>
      </c>
      <c r="BA148" t="str">
        <f t="shared" si="41"/>
        <v/>
      </c>
    </row>
    <row r="149" spans="10:53" x14ac:dyDescent="0.5">
      <c r="J149" t="s">
        <v>465</v>
      </c>
      <c r="K149" t="s">
        <v>466</v>
      </c>
      <c r="L149" s="24">
        <v>90288.822411116489</v>
      </c>
      <c r="M149" s="5">
        <v>11.410768948920721</v>
      </c>
      <c r="N149" s="5">
        <v>0</v>
      </c>
      <c r="O149" s="6">
        <v>6.4600611086859772E-2</v>
      </c>
      <c r="P149" s="5">
        <v>3.2771924876998924</v>
      </c>
      <c r="Q149" s="5">
        <v>5.1530127381985551</v>
      </c>
      <c r="R149" s="6">
        <v>6.4610878885718428</v>
      </c>
      <c r="S149" s="5">
        <v>91.781635498547132</v>
      </c>
      <c r="T149" s="5">
        <v>42.51620534937306</v>
      </c>
      <c r="U149" s="5">
        <v>0</v>
      </c>
      <c r="V149" s="5">
        <v>3.430079155672825</v>
      </c>
      <c r="W149" s="5">
        <v>0.21905805038335163</v>
      </c>
      <c r="X149" s="5">
        <v>47.060697405929339</v>
      </c>
      <c r="Y149" s="5">
        <v>0</v>
      </c>
      <c r="Z149" s="5">
        <v>3.9550480651613054</v>
      </c>
      <c r="AA149" s="5">
        <v>4.7633475636426974</v>
      </c>
      <c r="AB149" s="5">
        <v>-0.5934113952651372</v>
      </c>
      <c r="AC149" s="5">
        <v>0.72799654643482214</v>
      </c>
      <c r="AD149" s="5">
        <v>9.7440603301993054</v>
      </c>
      <c r="AE149" s="5">
        <v>3.0361786710587761</v>
      </c>
      <c r="AF149" s="5">
        <v>71.65214036675232</v>
      </c>
      <c r="AG149" s="5">
        <v>36.728874188482543</v>
      </c>
      <c r="AH149" s="5">
        <v>7.3900527407219858</v>
      </c>
      <c r="AI149" s="5">
        <v>21.877015435466138</v>
      </c>
      <c r="AJ149" s="5">
        <v>9.3081074765111183E-2</v>
      </c>
      <c r="AK149" s="5">
        <v>-0.28834091423726049</v>
      </c>
      <c r="AL149" s="5">
        <v>-0.28834091423726049</v>
      </c>
      <c r="AM149" s="5">
        <v>4.0570552205989543</v>
      </c>
      <c r="AN149" t="e">
        <f t="shared" si="28"/>
        <v>#N/A</v>
      </c>
      <c r="AO149" t="e">
        <f t="shared" si="29"/>
        <v>#N/A</v>
      </c>
      <c r="AP149" t="e">
        <f t="shared" si="30"/>
        <v>#N/A</v>
      </c>
      <c r="AQ149" t="e">
        <f t="shared" si="31"/>
        <v>#N/A</v>
      </c>
      <c r="AR149" t="e">
        <f t="shared" si="32"/>
        <v>#N/A</v>
      </c>
      <c r="AS149" t="e">
        <f t="shared" si="33"/>
        <v>#N/A</v>
      </c>
      <c r="AT149" t="e">
        <f t="shared" si="34"/>
        <v>#N/A</v>
      </c>
      <c r="AU149" t="e">
        <f t="shared" si="35"/>
        <v>#N/A</v>
      </c>
      <c r="AV149" t="e">
        <f t="shared" si="36"/>
        <v>#N/A</v>
      </c>
      <c r="AW149" t="e">
        <f t="shared" si="37"/>
        <v>#N/A</v>
      </c>
      <c r="AX149" t="e">
        <f t="shared" si="38"/>
        <v>#N/A</v>
      </c>
      <c r="AY149" t="e">
        <f t="shared" si="39"/>
        <v>#N/A</v>
      </c>
      <c r="AZ149" t="e">
        <f t="shared" si="40"/>
        <v>#N/A</v>
      </c>
      <c r="BA149" t="str">
        <f t="shared" si="41"/>
        <v/>
      </c>
    </row>
    <row r="150" spans="10:53" x14ac:dyDescent="0.5">
      <c r="J150" t="s">
        <v>468</v>
      </c>
      <c r="K150" t="s">
        <v>469</v>
      </c>
      <c r="L150" s="24">
        <v>17070.958399198618</v>
      </c>
      <c r="M150" s="5">
        <v>9.7451339594495785</v>
      </c>
      <c r="N150" s="5">
        <v>26.878914428925128</v>
      </c>
      <c r="O150" s="5">
        <v>0</v>
      </c>
      <c r="P150" s="5">
        <v>15.333571417432807</v>
      </c>
      <c r="Q150" s="5">
        <v>39.28699028755711</v>
      </c>
      <c r="R150" s="5">
        <v>33.03964646664091</v>
      </c>
      <c r="S150" s="5">
        <v>93.29432666505717</v>
      </c>
      <c r="T150" s="5">
        <v>37.120629514663669</v>
      </c>
      <c r="U150" s="5">
        <v>90</v>
      </c>
      <c r="V150" s="6">
        <v>26.506992084432714</v>
      </c>
      <c r="W150" s="6">
        <v>15.62894852135816</v>
      </c>
      <c r="X150" s="5">
        <v>80.413322371289681</v>
      </c>
      <c r="Y150" s="5">
        <v>9.6632503660322016</v>
      </c>
      <c r="Z150" s="5">
        <v>24.650189201320686</v>
      </c>
      <c r="AA150" s="5">
        <v>21.976215635906232</v>
      </c>
      <c r="AB150" s="5">
        <v>0.41467927415991324</v>
      </c>
      <c r="AC150" s="5">
        <v>5.3860948936093296</v>
      </c>
      <c r="AD150" s="5">
        <v>31.308526697227229</v>
      </c>
      <c r="AE150" s="5">
        <v>7.2932607135083689</v>
      </c>
      <c r="AF150" s="5">
        <v>84.462099332497075</v>
      </c>
      <c r="AG150" s="5">
        <v>40.407375580665565</v>
      </c>
      <c r="AH150" s="5">
        <v>14.721888663222549</v>
      </c>
      <c r="AI150" s="5">
        <v>28.399283162002064</v>
      </c>
      <c r="AJ150" s="5">
        <v>5.9828231801308878</v>
      </c>
      <c r="AK150" s="5">
        <v>2.3532745317001305</v>
      </c>
      <c r="AL150" s="5">
        <v>2.3532745317001305</v>
      </c>
      <c r="AM150" s="5">
        <v>11.167900252409042</v>
      </c>
      <c r="AN150" t="e">
        <f t="shared" si="28"/>
        <v>#N/A</v>
      </c>
      <c r="AO150" t="e">
        <f t="shared" si="29"/>
        <v>#N/A</v>
      </c>
      <c r="AP150" t="e">
        <f t="shared" si="30"/>
        <v>#N/A</v>
      </c>
      <c r="AQ150" t="e">
        <f t="shared" si="31"/>
        <v>#N/A</v>
      </c>
      <c r="AR150" t="e">
        <f t="shared" si="32"/>
        <v>#N/A</v>
      </c>
      <c r="AS150" t="e">
        <f t="shared" si="33"/>
        <v>#N/A</v>
      </c>
      <c r="AT150" t="e">
        <f t="shared" si="34"/>
        <v>#N/A</v>
      </c>
      <c r="AU150" t="e">
        <f t="shared" si="35"/>
        <v>#N/A</v>
      </c>
      <c r="AV150" t="e">
        <f t="shared" si="36"/>
        <v>#N/A</v>
      </c>
      <c r="AW150" t="e">
        <f t="shared" si="37"/>
        <v>#N/A</v>
      </c>
      <c r="AX150" t="e">
        <f t="shared" si="38"/>
        <v>#N/A</v>
      </c>
      <c r="AY150" t="e">
        <f t="shared" si="39"/>
        <v>#N/A</v>
      </c>
      <c r="AZ150" t="e">
        <f t="shared" si="40"/>
        <v>#N/A</v>
      </c>
      <c r="BA150" t="str">
        <f t="shared" si="41"/>
        <v/>
      </c>
    </row>
    <row r="151" spans="10:53" x14ac:dyDescent="0.5">
      <c r="J151" t="s">
        <v>471</v>
      </c>
      <c r="K151" t="s">
        <v>472</v>
      </c>
      <c r="L151" s="24">
        <v>1178.7981111199047</v>
      </c>
      <c r="M151" s="5">
        <v>7.0722506484868779</v>
      </c>
      <c r="N151" s="5">
        <v>88.549511258354087</v>
      </c>
      <c r="O151" s="5">
        <v>31.121780881711047</v>
      </c>
      <c r="P151" s="5">
        <v>61.186493427539084</v>
      </c>
      <c r="Q151" s="5">
        <v>87.461661713848855</v>
      </c>
      <c r="R151" s="5">
        <v>46.255505053297277</v>
      </c>
      <c r="S151" s="5">
        <v>95.987480141004283</v>
      </c>
      <c r="T151" s="5">
        <v>42.782327420652884</v>
      </c>
      <c r="U151" s="5">
        <v>15</v>
      </c>
      <c r="V151" s="5">
        <v>13.720316622691293</v>
      </c>
      <c r="W151" s="5">
        <v>43.483023001095297</v>
      </c>
      <c r="X151" s="5">
        <v>20.177908168511539</v>
      </c>
      <c r="Y151" s="5">
        <v>12.591508052708633</v>
      </c>
      <c r="Z151" s="5">
        <v>37.173641312555972</v>
      </c>
      <c r="AA151" s="5">
        <v>78.650457473581497</v>
      </c>
      <c r="AB151" s="5">
        <v>8.7433654075657596</v>
      </c>
      <c r="AC151" s="5">
        <v>36.636235243834925</v>
      </c>
      <c r="AD151" s="5">
        <v>80.819661429304034</v>
      </c>
      <c r="AE151" s="5">
        <v>22.625756696813664</v>
      </c>
      <c r="AF151" s="5">
        <v>94.881915743947005</v>
      </c>
      <c r="AG151" s="5">
        <v>46.507316156863666</v>
      </c>
      <c r="AH151" s="5">
        <v>35.935241677848431</v>
      </c>
      <c r="AI151" s="5">
        <v>40.807715714818961</v>
      </c>
      <c r="AJ151" s="5">
        <v>61.234506631247655</v>
      </c>
      <c r="AK151" s="5">
        <v>29.431438961173082</v>
      </c>
      <c r="AL151" s="5">
        <v>29.431438961173082</v>
      </c>
      <c r="AM151" s="5">
        <v>38.195936601543117</v>
      </c>
      <c r="AN151" t="e">
        <f t="shared" si="28"/>
        <v>#N/A</v>
      </c>
      <c r="AO151" t="e">
        <f t="shared" si="29"/>
        <v>#N/A</v>
      </c>
      <c r="AP151" t="e">
        <f t="shared" si="30"/>
        <v>#N/A</v>
      </c>
      <c r="AQ151" t="e">
        <f t="shared" si="31"/>
        <v>#N/A</v>
      </c>
      <c r="AR151" t="e">
        <f t="shared" si="32"/>
        <v>#N/A</v>
      </c>
      <c r="AS151" t="e">
        <f t="shared" si="33"/>
        <v>#N/A</v>
      </c>
      <c r="AT151" t="e">
        <f t="shared" si="34"/>
        <v>#N/A</v>
      </c>
      <c r="AU151" t="e">
        <f t="shared" si="35"/>
        <v>#N/A</v>
      </c>
      <c r="AV151" t="e">
        <f t="shared" si="36"/>
        <v>#N/A</v>
      </c>
      <c r="AW151" t="e">
        <f t="shared" si="37"/>
        <v>#N/A</v>
      </c>
      <c r="AX151" t="e">
        <f t="shared" si="38"/>
        <v>#N/A</v>
      </c>
      <c r="AY151" t="e">
        <f t="shared" si="39"/>
        <v>#N/A</v>
      </c>
      <c r="AZ151" t="e">
        <f t="shared" si="40"/>
        <v>#N/A</v>
      </c>
      <c r="BA151" t="str">
        <f t="shared" si="41"/>
        <v/>
      </c>
    </row>
    <row r="152" spans="10:53" x14ac:dyDescent="0.5">
      <c r="J152" t="s">
        <v>474</v>
      </c>
      <c r="K152" t="s">
        <v>475</v>
      </c>
      <c r="L152" s="24">
        <v>10909.904891025471</v>
      </c>
      <c r="M152" s="5">
        <v>9.2974263611929189</v>
      </c>
      <c r="N152" s="6">
        <v>32.999040650438118</v>
      </c>
      <c r="O152" s="5">
        <v>0</v>
      </c>
      <c r="P152" s="6">
        <v>4.0191517133819019</v>
      </c>
      <c r="Q152" s="5">
        <v>48.843305461058883</v>
      </c>
      <c r="R152" s="6">
        <v>25.753981513271818</v>
      </c>
      <c r="S152" s="5">
        <v>69.674063711838727</v>
      </c>
      <c r="T152" s="6">
        <v>39.924588202782942</v>
      </c>
      <c r="U152" s="6">
        <v>34.473685000000003</v>
      </c>
      <c r="V152" s="6">
        <v>31.554327176781012</v>
      </c>
      <c r="W152" s="6">
        <v>27.606297918948524</v>
      </c>
      <c r="X152" s="5">
        <v>0</v>
      </c>
      <c r="Y152" s="5">
        <v>6.8814055636896114</v>
      </c>
      <c r="Z152" s="5">
        <v>14.351815736957676</v>
      </c>
      <c r="AA152" s="5">
        <v>30.372078528354116</v>
      </c>
      <c r="AB152" s="5">
        <v>0.97218061604220063</v>
      </c>
      <c r="AC152" s="5">
        <v>7.9440288304306588</v>
      </c>
      <c r="AD152" s="5">
        <v>39.897722929568715</v>
      </c>
      <c r="AE152" s="5">
        <v>8.9992143446934438</v>
      </c>
      <c r="AF152" s="5">
        <v>86.973615634322329</v>
      </c>
      <c r="AG152" s="5">
        <v>41.415251062456477</v>
      </c>
      <c r="AH152" s="5">
        <v>17.426611009253339</v>
      </c>
      <c r="AI152" s="5">
        <v>30.328159559461959</v>
      </c>
      <c r="AJ152" s="5">
        <v>10.164594566324343</v>
      </c>
      <c r="AK152" s="5">
        <v>4.0348918428186105</v>
      </c>
      <c r="AL152" s="5">
        <v>4.0348918428186105</v>
      </c>
      <c r="AM152" s="5">
        <v>14.193267046253279</v>
      </c>
      <c r="AN152" t="e">
        <f t="shared" si="28"/>
        <v>#N/A</v>
      </c>
      <c r="AO152" t="e">
        <f t="shared" si="29"/>
        <v>#N/A</v>
      </c>
      <c r="AP152" t="e">
        <f t="shared" si="30"/>
        <v>#N/A</v>
      </c>
      <c r="AQ152" t="e">
        <f t="shared" si="31"/>
        <v>#N/A</v>
      </c>
      <c r="AR152" t="e">
        <f t="shared" si="32"/>
        <v>#N/A</v>
      </c>
      <c r="AS152" t="e">
        <f t="shared" si="33"/>
        <v>#N/A</v>
      </c>
      <c r="AT152" t="e">
        <f t="shared" si="34"/>
        <v>#N/A</v>
      </c>
      <c r="AU152" t="e">
        <f t="shared" si="35"/>
        <v>#N/A</v>
      </c>
      <c r="AV152" t="e">
        <f t="shared" si="36"/>
        <v>#N/A</v>
      </c>
      <c r="AW152" t="e">
        <f t="shared" si="37"/>
        <v>#N/A</v>
      </c>
      <c r="AX152" t="e">
        <f t="shared" si="38"/>
        <v>#N/A</v>
      </c>
      <c r="AY152" t="e">
        <f t="shared" si="39"/>
        <v>#N/A</v>
      </c>
      <c r="AZ152" t="e">
        <f t="shared" si="40"/>
        <v>#N/A</v>
      </c>
      <c r="BA152" t="str">
        <f t="shared" si="41"/>
        <v/>
      </c>
    </row>
    <row r="153" spans="10:53" x14ac:dyDescent="0.5">
      <c r="J153" t="s">
        <v>477</v>
      </c>
      <c r="K153" t="s">
        <v>478</v>
      </c>
      <c r="L153" s="24">
        <v>10982.373051232351</v>
      </c>
      <c r="M153" s="5">
        <v>9.3040468165964523</v>
      </c>
      <c r="N153" s="5">
        <v>57.365126577844009</v>
      </c>
      <c r="O153" s="5">
        <v>1.0650371017023161</v>
      </c>
      <c r="P153" s="5">
        <v>7.154317371815111</v>
      </c>
      <c r="Q153" s="5">
        <v>49.590347086038477</v>
      </c>
      <c r="R153" s="5">
        <v>5.2863436447229795</v>
      </c>
      <c r="S153" s="5">
        <v>87.734339800946685</v>
      </c>
      <c r="T153" s="5">
        <v>38.319977512758015</v>
      </c>
      <c r="U153" s="5">
        <v>5</v>
      </c>
      <c r="V153" s="5">
        <v>67.282321899736147</v>
      </c>
      <c r="W153" s="5">
        <v>7.667031763417306</v>
      </c>
      <c r="X153" s="5">
        <v>4.330805220971933</v>
      </c>
      <c r="Y153" s="5">
        <v>7.7598828696925182</v>
      </c>
      <c r="Z153" s="5">
        <v>14.420734425504357</v>
      </c>
      <c r="AA153" s="5">
        <v>30.236221229328994</v>
      </c>
      <c r="AB153" s="5">
        <v>0.96254323682050891</v>
      </c>
      <c r="AC153" s="5">
        <v>7.9002141981301062</v>
      </c>
      <c r="AD153" s="5">
        <v>39.764879671774061</v>
      </c>
      <c r="AE153" s="5">
        <v>8.9718519967886774</v>
      </c>
      <c r="AF153" s="5">
        <v>86.939135875926951</v>
      </c>
      <c r="AG153" s="5">
        <v>41.4002967372802</v>
      </c>
      <c r="AH153" s="5">
        <v>17.384106159890621</v>
      </c>
      <c r="AI153" s="5">
        <v>30.29913225321631</v>
      </c>
      <c r="AJ153" s="5">
        <v>10.089223065419258</v>
      </c>
      <c r="AK153" s="5">
        <v>4.0049941006807597</v>
      </c>
      <c r="AL153" s="5">
        <v>4.0049941006807597</v>
      </c>
      <c r="AM153" s="5">
        <v>14.144334613381076</v>
      </c>
      <c r="AN153" t="e">
        <f t="shared" si="28"/>
        <v>#N/A</v>
      </c>
      <c r="AO153" t="e">
        <f t="shared" si="29"/>
        <v>#N/A</v>
      </c>
      <c r="AP153" t="e">
        <f t="shared" si="30"/>
        <v>#N/A</v>
      </c>
      <c r="AQ153" t="e">
        <f t="shared" si="31"/>
        <v>#N/A</v>
      </c>
      <c r="AR153" t="e">
        <f t="shared" si="32"/>
        <v>#N/A</v>
      </c>
      <c r="AS153" t="e">
        <f t="shared" si="33"/>
        <v>#N/A</v>
      </c>
      <c r="AT153" t="e">
        <f t="shared" si="34"/>
        <v>#N/A</v>
      </c>
      <c r="AU153" t="e">
        <f t="shared" si="35"/>
        <v>#N/A</v>
      </c>
      <c r="AV153" t="e">
        <f t="shared" si="36"/>
        <v>#N/A</v>
      </c>
      <c r="AW153" t="e">
        <f t="shared" si="37"/>
        <v>#N/A</v>
      </c>
      <c r="AX153" t="e">
        <f t="shared" si="38"/>
        <v>#N/A</v>
      </c>
      <c r="AY153" t="e">
        <f t="shared" si="39"/>
        <v>#N/A</v>
      </c>
      <c r="AZ153" t="e">
        <f t="shared" si="40"/>
        <v>#N/A</v>
      </c>
      <c r="BA153" t="str">
        <f t="shared" si="41"/>
        <v/>
      </c>
    </row>
    <row r="154" spans="10:53" x14ac:dyDescent="0.5">
      <c r="J154" t="s">
        <v>480</v>
      </c>
      <c r="K154" t="s">
        <v>481</v>
      </c>
      <c r="L154" s="24">
        <v>2436.1800593264734</v>
      </c>
      <c r="M154" s="5">
        <v>7.7981865420778052</v>
      </c>
      <c r="N154" s="6">
        <v>32.999040650438118</v>
      </c>
      <c r="O154" s="5">
        <v>12.818856394587513</v>
      </c>
      <c r="P154" s="6">
        <v>53.900856421890289</v>
      </c>
      <c r="Q154" s="5">
        <v>78.476845332545295</v>
      </c>
      <c r="R154" s="5">
        <v>62.995593436637165</v>
      </c>
      <c r="S154" s="5">
        <v>97.793062588879906</v>
      </c>
      <c r="T154" s="5">
        <v>45.493165976813323</v>
      </c>
      <c r="U154" s="5">
        <v>25</v>
      </c>
      <c r="V154" s="5">
        <v>43.007915567282318</v>
      </c>
      <c r="W154" s="5">
        <v>71.851040525739322</v>
      </c>
      <c r="X154" s="5">
        <v>81.096136169828199</v>
      </c>
      <c r="Y154" s="5">
        <v>87.84773060029282</v>
      </c>
      <c r="Z154" s="5">
        <v>50.720306800430265</v>
      </c>
      <c r="AA154" s="5">
        <v>64.832414597228208</v>
      </c>
      <c r="AB154" s="5">
        <v>4.8727182067982611</v>
      </c>
      <c r="AC154" s="5">
        <v>24.005327284507985</v>
      </c>
      <c r="AD154" s="5">
        <v>69.795003027268351</v>
      </c>
      <c r="AE154" s="5">
        <v>17.129388541141001</v>
      </c>
      <c r="AF154" s="5">
        <v>93.000560430458989</v>
      </c>
      <c r="AG154" s="5">
        <v>44.834185170156353</v>
      </c>
      <c r="AH154" s="5">
        <v>29.023226911458607</v>
      </c>
      <c r="AI154" s="5">
        <v>37.249666537672695</v>
      </c>
      <c r="AJ154" s="5">
        <v>40.474157727416063</v>
      </c>
      <c r="AK154" s="5">
        <v>17.00214824728079</v>
      </c>
      <c r="AL154" s="5">
        <v>17.00214824728079</v>
      </c>
      <c r="AM154" s="5">
        <v>28.786511706108342</v>
      </c>
      <c r="AN154" t="e">
        <f t="shared" si="28"/>
        <v>#N/A</v>
      </c>
      <c r="AO154" t="e">
        <f t="shared" si="29"/>
        <v>#N/A</v>
      </c>
      <c r="AP154" t="e">
        <f t="shared" si="30"/>
        <v>#N/A</v>
      </c>
      <c r="AQ154" t="e">
        <f t="shared" si="31"/>
        <v>#N/A</v>
      </c>
      <c r="AR154" t="e">
        <f t="shared" si="32"/>
        <v>#N/A</v>
      </c>
      <c r="AS154" t="e">
        <f t="shared" si="33"/>
        <v>#N/A</v>
      </c>
      <c r="AT154" t="e">
        <f t="shared" si="34"/>
        <v>#N/A</v>
      </c>
      <c r="AU154" t="e">
        <f t="shared" si="35"/>
        <v>#N/A</v>
      </c>
      <c r="AV154" t="e">
        <f t="shared" si="36"/>
        <v>#N/A</v>
      </c>
      <c r="AW154" t="e">
        <f t="shared" si="37"/>
        <v>#N/A</v>
      </c>
      <c r="AX154" t="e">
        <f t="shared" si="38"/>
        <v>#N/A</v>
      </c>
      <c r="AY154" t="e">
        <f t="shared" si="39"/>
        <v>#N/A</v>
      </c>
      <c r="AZ154" t="e">
        <f t="shared" si="40"/>
        <v>#N/A</v>
      </c>
      <c r="BA154" t="str">
        <f t="shared" si="41"/>
        <v/>
      </c>
    </row>
    <row r="155" spans="10:53" x14ac:dyDescent="0.5">
      <c r="J155" t="s">
        <v>483</v>
      </c>
      <c r="K155" t="s">
        <v>484</v>
      </c>
      <c r="L155" s="24">
        <v>3925.5633560461297</v>
      </c>
      <c r="M155" s="5">
        <v>8.2752651501198695</v>
      </c>
      <c r="N155" s="5">
        <v>79.70720761748214</v>
      </c>
      <c r="O155" s="5">
        <v>0</v>
      </c>
      <c r="P155" s="5">
        <v>6.2129627128233551</v>
      </c>
      <c r="Q155" s="5">
        <v>54.257535297965056</v>
      </c>
      <c r="R155" s="5">
        <v>11.453743688314693</v>
      </c>
      <c r="S155" s="5">
        <v>96.565401898412688</v>
      </c>
      <c r="T155" s="5">
        <v>43.212332519562416</v>
      </c>
      <c r="U155" s="5">
        <v>5</v>
      </c>
      <c r="V155" s="5">
        <v>59.366754617414252</v>
      </c>
      <c r="W155" s="5">
        <v>8.1051478641840085</v>
      </c>
      <c r="X155" s="5">
        <v>29.43850201520296</v>
      </c>
      <c r="Y155" s="5">
        <v>2.9282576866764316</v>
      </c>
      <c r="Z155" s="5">
        <v>16.223364899179213</v>
      </c>
      <c r="AA155" s="5">
        <v>53.876791299425342</v>
      </c>
      <c r="AB155" s="5">
        <v>3.1705096197257099</v>
      </c>
      <c r="AC155" s="5">
        <v>17.428845852465667</v>
      </c>
      <c r="AD155" s="5">
        <v>60.871932169940187</v>
      </c>
      <c r="AE155" s="5">
        <v>14.095068704362303</v>
      </c>
      <c r="AF155" s="5">
        <v>91.434220510053663</v>
      </c>
      <c r="AG155" s="5">
        <v>43.739986587323394</v>
      </c>
      <c r="AH155" s="5">
        <v>24.913390298478177</v>
      </c>
      <c r="AI155" s="5">
        <v>34.977362573524871</v>
      </c>
      <c r="AJ155" s="5">
        <v>27.988905831508017</v>
      </c>
      <c r="AK155" s="5">
        <v>11.253690489182246</v>
      </c>
      <c r="AL155" s="5">
        <v>11.253690489182246</v>
      </c>
      <c r="AM155" s="5">
        <v>23.37862839466915</v>
      </c>
      <c r="AN155" t="e">
        <f t="shared" si="28"/>
        <v>#N/A</v>
      </c>
      <c r="AO155" t="e">
        <f t="shared" si="29"/>
        <v>#N/A</v>
      </c>
      <c r="AP155" t="e">
        <f t="shared" si="30"/>
        <v>#N/A</v>
      </c>
      <c r="AQ155" t="e">
        <f t="shared" si="31"/>
        <v>#N/A</v>
      </c>
      <c r="AR155" t="e">
        <f t="shared" si="32"/>
        <v>#N/A</v>
      </c>
      <c r="AS155" t="e">
        <f t="shared" si="33"/>
        <v>#N/A</v>
      </c>
      <c r="AT155" t="e">
        <f t="shared" si="34"/>
        <v>#N/A</v>
      </c>
      <c r="AU155" t="e">
        <f t="shared" si="35"/>
        <v>#N/A</v>
      </c>
      <c r="AV155" t="e">
        <f t="shared" si="36"/>
        <v>#N/A</v>
      </c>
      <c r="AW155" t="e">
        <f t="shared" si="37"/>
        <v>#N/A</v>
      </c>
      <c r="AX155" t="e">
        <f t="shared" si="38"/>
        <v>#N/A</v>
      </c>
      <c r="AY155" t="e">
        <f t="shared" si="39"/>
        <v>#N/A</v>
      </c>
      <c r="AZ155" t="e">
        <f t="shared" si="40"/>
        <v>#N/A</v>
      </c>
      <c r="BA155" t="str">
        <f t="shared" si="41"/>
        <v/>
      </c>
    </row>
    <row r="156" spans="10:53" x14ac:dyDescent="0.5">
      <c r="J156" t="s">
        <v>486</v>
      </c>
      <c r="K156" t="s">
        <v>487</v>
      </c>
      <c r="L156" s="24">
        <v>6089.4034682758365</v>
      </c>
      <c r="M156" s="5">
        <v>8.7143054032422018</v>
      </c>
      <c r="N156" s="5">
        <v>72.31983822623468</v>
      </c>
      <c r="O156" s="5">
        <v>0.73330423395896105</v>
      </c>
      <c r="P156" s="5">
        <v>9.67652629149093</v>
      </c>
      <c r="Q156" s="5">
        <v>47.915209616009648</v>
      </c>
      <c r="R156" s="5">
        <v>2.6431718223614808</v>
      </c>
      <c r="S156" s="5">
        <v>97.081679122050446</v>
      </c>
      <c r="T156" s="5">
        <v>42.57663425693908</v>
      </c>
      <c r="U156" s="5">
        <v>5</v>
      </c>
      <c r="V156" s="5">
        <v>49.604221635883903</v>
      </c>
      <c r="W156" s="5">
        <v>10.18619934282585</v>
      </c>
      <c r="X156" s="5">
        <v>50.314416896561397</v>
      </c>
      <c r="Y156" s="5">
        <v>19.47291361639823</v>
      </c>
      <c r="Z156" s="5">
        <v>18.825656869612811</v>
      </c>
      <c r="AA156" s="5">
        <v>43.386768146437561</v>
      </c>
      <c r="AB156" s="5">
        <v>2.0296323294369976</v>
      </c>
      <c r="AC156" s="5">
        <v>12.640807349097496</v>
      </c>
      <c r="AD156" s="5">
        <v>51.923478520904652</v>
      </c>
      <c r="AE156" s="5">
        <v>11.684569621632335</v>
      </c>
      <c r="AF156" s="5">
        <v>89.71853908431855</v>
      </c>
      <c r="AG156" s="5">
        <v>42.737824844406788</v>
      </c>
      <c r="AH156" s="5">
        <v>21.472477905758264</v>
      </c>
      <c r="AI156" s="5">
        <v>32.941145372830221</v>
      </c>
      <c r="AJ156" s="5">
        <v>18.744324023624642</v>
      </c>
      <c r="AK156" s="5">
        <v>7.4345768634324205</v>
      </c>
      <c r="AL156" s="5">
        <v>7.4345768634324205</v>
      </c>
      <c r="AM156" s="5">
        <v>19.029133790661174</v>
      </c>
      <c r="AN156" t="e">
        <f t="shared" si="28"/>
        <v>#N/A</v>
      </c>
      <c r="AO156" t="e">
        <f t="shared" si="29"/>
        <v>#N/A</v>
      </c>
      <c r="AP156" t="e">
        <f t="shared" si="30"/>
        <v>#N/A</v>
      </c>
      <c r="AQ156" t="e">
        <f t="shared" si="31"/>
        <v>#N/A</v>
      </c>
      <c r="AR156" t="e">
        <f t="shared" si="32"/>
        <v>#N/A</v>
      </c>
      <c r="AS156" t="e">
        <f t="shared" si="33"/>
        <v>#N/A</v>
      </c>
      <c r="AT156" t="e">
        <f t="shared" si="34"/>
        <v>#N/A</v>
      </c>
      <c r="AU156" t="e">
        <f t="shared" si="35"/>
        <v>#N/A</v>
      </c>
      <c r="AV156" t="e">
        <f t="shared" si="36"/>
        <v>#N/A</v>
      </c>
      <c r="AW156" t="e">
        <f t="shared" si="37"/>
        <v>#N/A</v>
      </c>
      <c r="AX156" t="e">
        <f t="shared" si="38"/>
        <v>#N/A</v>
      </c>
      <c r="AY156" t="e">
        <f t="shared" si="39"/>
        <v>#N/A</v>
      </c>
      <c r="AZ156" t="e">
        <f t="shared" si="40"/>
        <v>#N/A</v>
      </c>
      <c r="BA156" t="str">
        <f t="shared" si="41"/>
        <v/>
      </c>
    </row>
    <row r="157" spans="10:53" x14ac:dyDescent="0.5">
      <c r="J157" t="s">
        <v>489</v>
      </c>
      <c r="K157" t="s">
        <v>490</v>
      </c>
      <c r="L157" s="24">
        <v>2753.3498622998613</v>
      </c>
      <c r="M157" s="5">
        <v>7.9205735810855025</v>
      </c>
      <c r="N157" s="5">
        <v>69.967096479884489</v>
      </c>
      <c r="O157" s="5">
        <v>0</v>
      </c>
      <c r="P157" s="5">
        <v>3.528037367782602</v>
      </c>
      <c r="Q157" s="5">
        <v>61.708450243648883</v>
      </c>
      <c r="R157" s="5">
        <v>34.801761364982582</v>
      </c>
      <c r="S157" s="5">
        <v>86.132321942721916</v>
      </c>
      <c r="T157" s="5">
        <v>39.97156910279174</v>
      </c>
      <c r="U157" s="5">
        <v>10</v>
      </c>
      <c r="V157" s="5">
        <v>38.522427440633251</v>
      </c>
      <c r="W157" s="5">
        <v>36.911281489594749</v>
      </c>
      <c r="X157" s="5">
        <v>24.560468643548532</v>
      </c>
      <c r="Y157" s="5">
        <v>12.005856515373353</v>
      </c>
      <c r="Z157" s="5">
        <v>21.17163189919648</v>
      </c>
      <c r="AA157" s="5">
        <v>62.122558370582588</v>
      </c>
      <c r="AB157" s="5">
        <v>4.3822373129987762</v>
      </c>
      <c r="AC157" s="5">
        <v>22.179206914164656</v>
      </c>
      <c r="AD157" s="5">
        <v>67.615103586038359</v>
      </c>
      <c r="AE157" s="5">
        <v>16.308212100322141</v>
      </c>
      <c r="AF157" s="5">
        <v>92.626039476538864</v>
      </c>
      <c r="AG157" s="5">
        <v>44.55302166359602</v>
      </c>
      <c r="AH157" s="5">
        <v>27.933558272743085</v>
      </c>
      <c r="AI157" s="5">
        <v>36.661244805870261</v>
      </c>
      <c r="AJ157" s="5">
        <v>37.082572418403963</v>
      </c>
      <c r="AK157" s="5">
        <v>15.351571543466942</v>
      </c>
      <c r="AL157" s="5">
        <v>15.351571543466942</v>
      </c>
      <c r="AM157" s="5">
        <v>27.334233031696812</v>
      </c>
      <c r="AN157" t="e">
        <f t="shared" si="28"/>
        <v>#N/A</v>
      </c>
      <c r="AO157" t="e">
        <f t="shared" si="29"/>
        <v>#N/A</v>
      </c>
      <c r="AP157" t="e">
        <f t="shared" si="30"/>
        <v>#N/A</v>
      </c>
      <c r="AQ157" t="e">
        <f t="shared" si="31"/>
        <v>#N/A</v>
      </c>
      <c r="AR157" t="e">
        <f t="shared" si="32"/>
        <v>#N/A</v>
      </c>
      <c r="AS157" t="e">
        <f t="shared" si="33"/>
        <v>#N/A</v>
      </c>
      <c r="AT157" t="e">
        <f t="shared" si="34"/>
        <v>#N/A</v>
      </c>
      <c r="AU157" t="e">
        <f t="shared" si="35"/>
        <v>#N/A</v>
      </c>
      <c r="AV157" t="e">
        <f t="shared" si="36"/>
        <v>#N/A</v>
      </c>
      <c r="AW157" t="e">
        <f t="shared" si="37"/>
        <v>#N/A</v>
      </c>
      <c r="AX157" t="e">
        <f t="shared" si="38"/>
        <v>#N/A</v>
      </c>
      <c r="AY157" t="e">
        <f t="shared" si="39"/>
        <v>#N/A</v>
      </c>
      <c r="AZ157" t="e">
        <f t="shared" si="40"/>
        <v>#N/A</v>
      </c>
      <c r="BA157" t="str">
        <f t="shared" si="41"/>
        <v/>
      </c>
    </row>
    <row r="158" spans="10:53" x14ac:dyDescent="0.5">
      <c r="J158" t="s">
        <v>492</v>
      </c>
      <c r="K158" t="s">
        <v>493</v>
      </c>
      <c r="L158" s="24">
        <v>15065.971247730276</v>
      </c>
      <c r="M158" s="5">
        <v>9.6201939199628903</v>
      </c>
      <c r="N158" s="5">
        <v>22.541491993284652</v>
      </c>
      <c r="O158" s="5">
        <v>0</v>
      </c>
      <c r="P158" s="5">
        <v>1.9196299241842638</v>
      </c>
      <c r="Q158" s="5">
        <v>19.437734849135925</v>
      </c>
      <c r="R158" s="6">
        <v>16.509334246888844</v>
      </c>
      <c r="S158" s="5">
        <v>75.797036204843749</v>
      </c>
      <c r="T158" s="5">
        <v>35.840265399823849</v>
      </c>
      <c r="U158" s="5">
        <v>0</v>
      </c>
      <c r="V158" s="5">
        <v>17.414248021108182</v>
      </c>
      <c r="W158" s="5">
        <v>0.32858707557502737</v>
      </c>
      <c r="X158" s="5">
        <v>15.599791525118523</v>
      </c>
      <c r="Y158" s="5">
        <v>2.489019033674964</v>
      </c>
      <c r="Z158" s="5">
        <v>7.2443568484087706</v>
      </c>
      <c r="AA158" s="5">
        <v>24.150648534617083</v>
      </c>
      <c r="AB158" s="5">
        <v>0.55239937422276464</v>
      </c>
      <c r="AC158" s="5">
        <v>6.0219137232093143</v>
      </c>
      <c r="AD158" s="5">
        <v>33.613974135297106</v>
      </c>
      <c r="AE158" s="5">
        <v>7.7407080052492159</v>
      </c>
      <c r="AF158" s="5">
        <v>85.200394410769746</v>
      </c>
      <c r="AG158" s="5">
        <v>40.687924890521487</v>
      </c>
      <c r="AH158" s="5">
        <v>15.442394538183915</v>
      </c>
      <c r="AI158" s="5">
        <v>28.930505509796028</v>
      </c>
      <c r="AJ158" s="5">
        <v>6.9764221534772775</v>
      </c>
      <c r="AK158" s="5">
        <v>2.7586244149915511</v>
      </c>
      <c r="AL158" s="5">
        <v>2.7586244149915511</v>
      </c>
      <c r="AM158" s="5">
        <v>11.955635190564367</v>
      </c>
      <c r="AN158" t="e">
        <f t="shared" si="28"/>
        <v>#N/A</v>
      </c>
      <c r="AO158" t="e">
        <f t="shared" si="29"/>
        <v>#N/A</v>
      </c>
      <c r="AP158" t="e">
        <f t="shared" si="30"/>
        <v>#N/A</v>
      </c>
      <c r="AQ158" t="e">
        <f t="shared" si="31"/>
        <v>#N/A</v>
      </c>
      <c r="AR158" t="e">
        <f t="shared" si="32"/>
        <v>#N/A</v>
      </c>
      <c r="AS158" t="e">
        <f t="shared" si="33"/>
        <v>#N/A</v>
      </c>
      <c r="AT158" t="e">
        <f t="shared" si="34"/>
        <v>#N/A</v>
      </c>
      <c r="AU158" t="e">
        <f t="shared" si="35"/>
        <v>#N/A</v>
      </c>
      <c r="AV158" t="e">
        <f t="shared" si="36"/>
        <v>#N/A</v>
      </c>
      <c r="AW158" t="e">
        <f t="shared" si="37"/>
        <v>#N/A</v>
      </c>
      <c r="AX158" t="e">
        <f t="shared" si="38"/>
        <v>#N/A</v>
      </c>
      <c r="AY158" t="e">
        <f t="shared" si="39"/>
        <v>#N/A</v>
      </c>
      <c r="AZ158" t="e">
        <f t="shared" si="40"/>
        <v>#N/A</v>
      </c>
      <c r="BA158" t="str">
        <f t="shared" si="41"/>
        <v/>
      </c>
    </row>
    <row r="159" spans="10:53" x14ac:dyDescent="0.5">
      <c r="J159" t="s">
        <v>495</v>
      </c>
      <c r="K159" t="s">
        <v>496</v>
      </c>
      <c r="L159" s="24">
        <v>22426.287927407157</v>
      </c>
      <c r="M159" s="5">
        <v>10.017989117938102</v>
      </c>
      <c r="N159" s="5">
        <v>12.843647750529087</v>
      </c>
      <c r="O159" s="5">
        <v>0</v>
      </c>
      <c r="P159" s="5">
        <v>7.8401159847336146</v>
      </c>
      <c r="Q159" s="5">
        <v>12.324953927422891</v>
      </c>
      <c r="R159" s="6">
        <v>6.4610878885718428</v>
      </c>
      <c r="S159" s="5">
        <v>81.233981256921382</v>
      </c>
      <c r="T159" s="5">
        <v>38.082589430822871</v>
      </c>
      <c r="U159" s="5">
        <v>0</v>
      </c>
      <c r="V159" s="5">
        <v>26.649076517150398</v>
      </c>
      <c r="W159" s="5">
        <v>1.642935377875137</v>
      </c>
      <c r="X159" s="5">
        <v>5.8404200122064411</v>
      </c>
      <c r="Y159" s="5">
        <v>0</v>
      </c>
      <c r="Z159" s="5">
        <v>6.2042440055337815</v>
      </c>
      <c r="AA159" s="5">
        <v>17.701382956820378</v>
      </c>
      <c r="AB159" s="5">
        <v>0.15443339169113002</v>
      </c>
      <c r="AC159" s="5">
        <v>4.1799028709415413</v>
      </c>
      <c r="AD159" s="5">
        <v>26.574581588583975</v>
      </c>
      <c r="AE159" s="5">
        <v>6.3878537137939393</v>
      </c>
      <c r="AF159" s="5">
        <v>82.745230564485155</v>
      </c>
      <c r="AG159" s="5">
        <v>39.796722345310421</v>
      </c>
      <c r="AH159" s="5">
        <v>13.238030193478879</v>
      </c>
      <c r="AI159" s="5">
        <v>27.258721616061191</v>
      </c>
      <c r="AJ159" s="5">
        <v>4.199210351242523</v>
      </c>
      <c r="AK159" s="5">
        <v>1.6096684020798158</v>
      </c>
      <c r="AL159" s="5">
        <v>1.6096684020798158</v>
      </c>
      <c r="AM159" s="5">
        <v>9.5904872367577489</v>
      </c>
      <c r="AN159" t="e">
        <f t="shared" si="28"/>
        <v>#N/A</v>
      </c>
      <c r="AO159" t="e">
        <f t="shared" si="29"/>
        <v>#N/A</v>
      </c>
      <c r="AP159" t="e">
        <f t="shared" si="30"/>
        <v>#N/A</v>
      </c>
      <c r="AQ159" t="e">
        <f t="shared" si="31"/>
        <v>#N/A</v>
      </c>
      <c r="AR159" t="e">
        <f t="shared" si="32"/>
        <v>#N/A</v>
      </c>
      <c r="AS159" t="e">
        <f t="shared" si="33"/>
        <v>#N/A</v>
      </c>
      <c r="AT159" t="e">
        <f t="shared" si="34"/>
        <v>#N/A</v>
      </c>
      <c r="AU159" t="e">
        <f t="shared" si="35"/>
        <v>#N/A</v>
      </c>
      <c r="AV159" t="e">
        <f t="shared" si="36"/>
        <v>#N/A</v>
      </c>
      <c r="AW159" t="e">
        <f t="shared" si="37"/>
        <v>#N/A</v>
      </c>
      <c r="AX159" t="e">
        <f t="shared" si="38"/>
        <v>#N/A</v>
      </c>
      <c r="AY159" t="e">
        <f t="shared" si="39"/>
        <v>#N/A</v>
      </c>
      <c r="AZ159" t="e">
        <f t="shared" si="40"/>
        <v>#N/A</v>
      </c>
      <c r="BA159" t="str">
        <f t="shared" si="41"/>
        <v/>
      </c>
    </row>
    <row r="160" spans="10:53" x14ac:dyDescent="0.5">
      <c r="J160" t="s">
        <v>498</v>
      </c>
      <c r="K160" t="s">
        <v>499</v>
      </c>
      <c r="L160" s="24">
        <v>27270.671864472031</v>
      </c>
      <c r="M160" s="5">
        <v>10.213567113030527</v>
      </c>
      <c r="N160" s="5">
        <v>30.816578181959215</v>
      </c>
      <c r="O160" s="5">
        <v>0</v>
      </c>
      <c r="P160" s="5">
        <v>8.2031942364319974</v>
      </c>
      <c r="Q160" s="6">
        <v>52.670721123122711</v>
      </c>
      <c r="R160" s="6">
        <v>11.241638388692071</v>
      </c>
      <c r="S160" s="6">
        <v>88.315487459695362</v>
      </c>
      <c r="T160" s="6">
        <v>47.029190753632633</v>
      </c>
      <c r="U160" s="6">
        <v>15.625</v>
      </c>
      <c r="V160" s="6">
        <v>56.116094986807397</v>
      </c>
      <c r="W160" s="6">
        <v>19.233296823658268</v>
      </c>
      <c r="X160" s="5">
        <v>0</v>
      </c>
      <c r="Y160" s="5">
        <v>9.3704245973645754</v>
      </c>
      <c r="Z160" s="5">
        <v>14.29908188540416</v>
      </c>
      <c r="AA160" s="5">
        <v>15.033876395874483</v>
      </c>
      <c r="AB160" s="5">
        <v>-2.4057280022968808E-3</v>
      </c>
      <c r="AC160" s="5">
        <v>3.4514533372141285</v>
      </c>
      <c r="AD160" s="5">
        <v>23.461182038142578</v>
      </c>
      <c r="AE160" s="5">
        <v>5.7958399984878488</v>
      </c>
      <c r="AF160" s="5">
        <v>81.424230342146984</v>
      </c>
      <c r="AG160" s="5">
        <v>39.36081074778226</v>
      </c>
      <c r="AH160" s="5">
        <v>12.247900231969307</v>
      </c>
      <c r="AI160" s="5">
        <v>26.45804923570698</v>
      </c>
      <c r="AJ160" s="5">
        <v>3.1956338254061283</v>
      </c>
      <c r="AK160" s="5">
        <v>1.1781029964692964</v>
      </c>
      <c r="AL160" s="5">
        <v>1.1781029964692964</v>
      </c>
      <c r="AM160" s="5">
        <v>8.5735424220685665</v>
      </c>
      <c r="AN160" t="e">
        <f t="shared" si="28"/>
        <v>#N/A</v>
      </c>
      <c r="AO160" t="e">
        <f t="shared" si="29"/>
        <v>#N/A</v>
      </c>
      <c r="AP160" t="e">
        <f t="shared" si="30"/>
        <v>#N/A</v>
      </c>
      <c r="AQ160" t="e">
        <f t="shared" si="31"/>
        <v>#N/A</v>
      </c>
      <c r="AR160" t="e">
        <f t="shared" si="32"/>
        <v>#N/A</v>
      </c>
      <c r="AS160" t="e">
        <f t="shared" si="33"/>
        <v>#N/A</v>
      </c>
      <c r="AT160" t="e">
        <f t="shared" si="34"/>
        <v>#N/A</v>
      </c>
      <c r="AU160" t="e">
        <f t="shared" si="35"/>
        <v>#N/A</v>
      </c>
      <c r="AV160" t="e">
        <f t="shared" si="36"/>
        <v>#N/A</v>
      </c>
      <c r="AW160" t="e">
        <f t="shared" si="37"/>
        <v>#N/A</v>
      </c>
      <c r="AX160" t="e">
        <f t="shared" si="38"/>
        <v>#N/A</v>
      </c>
      <c r="AY160" t="e">
        <f t="shared" si="39"/>
        <v>#N/A</v>
      </c>
      <c r="AZ160" t="e">
        <f t="shared" si="40"/>
        <v>#N/A</v>
      </c>
      <c r="BA160" t="str">
        <f t="shared" si="41"/>
        <v/>
      </c>
    </row>
    <row r="161" spans="10:53" x14ac:dyDescent="0.5">
      <c r="J161" t="s">
        <v>501</v>
      </c>
      <c r="K161" t="s">
        <v>502</v>
      </c>
      <c r="L161" s="24">
        <v>66410.756467587722</v>
      </c>
      <c r="M161" s="5">
        <v>11.103614317338543</v>
      </c>
      <c r="N161" s="5">
        <v>34.746839373550259</v>
      </c>
      <c r="O161" s="5">
        <v>0</v>
      </c>
      <c r="P161" s="5">
        <v>2.6814441338076591</v>
      </c>
      <c r="Q161" s="5">
        <v>33.733376859337177</v>
      </c>
      <c r="R161" s="5">
        <v>9.2511005905386323</v>
      </c>
      <c r="S161" s="5">
        <v>93.933261347966621</v>
      </c>
      <c r="T161" s="5">
        <v>41.598501135211855</v>
      </c>
      <c r="U161" s="5">
        <v>100</v>
      </c>
      <c r="V161" s="6">
        <v>26.506992084432714</v>
      </c>
      <c r="W161" s="6">
        <v>15.62894852135816</v>
      </c>
      <c r="X161" s="5">
        <v>63.539943892844818</v>
      </c>
      <c r="Y161" s="5">
        <v>0</v>
      </c>
      <c r="Z161" s="5">
        <v>15.956530467576577</v>
      </c>
      <c r="AA161" s="5">
        <v>6.5697091464774084</v>
      </c>
      <c r="AB161" s="5">
        <v>-0.48789042962887186</v>
      </c>
      <c r="AC161" s="5">
        <v>1.2078712589763674</v>
      </c>
      <c r="AD161" s="5">
        <v>12.430307362281951</v>
      </c>
      <c r="AE161" s="5">
        <v>3.6197504455437697</v>
      </c>
      <c r="AF161" s="5">
        <v>74.43321954831039</v>
      </c>
      <c r="AG161" s="5">
        <v>37.397760054635057</v>
      </c>
      <c r="AH161" s="5">
        <v>8.4546201117884721</v>
      </c>
      <c r="AI161" s="5">
        <v>22.998766925275326</v>
      </c>
      <c r="AJ161" s="5">
        <v>0.54899339208250053</v>
      </c>
      <c r="AK161" s="5">
        <v>-5.0444053290952584E-2</v>
      </c>
      <c r="AL161" s="5">
        <v>-5.0444053290952584E-2</v>
      </c>
      <c r="AM161" s="5">
        <v>4.9733098667473383</v>
      </c>
      <c r="AN161" t="e">
        <f t="shared" si="28"/>
        <v>#N/A</v>
      </c>
      <c r="AO161" t="e">
        <f t="shared" si="29"/>
        <v>#N/A</v>
      </c>
      <c r="AP161" t="e">
        <f t="shared" si="30"/>
        <v>#N/A</v>
      </c>
      <c r="AQ161" t="e">
        <f t="shared" si="31"/>
        <v>#N/A</v>
      </c>
      <c r="AR161" t="e">
        <f t="shared" si="32"/>
        <v>#N/A</v>
      </c>
      <c r="AS161" t="e">
        <f t="shared" si="33"/>
        <v>#N/A</v>
      </c>
      <c r="AT161" t="e">
        <f t="shared" si="34"/>
        <v>#N/A</v>
      </c>
      <c r="AU161" t="e">
        <f t="shared" si="35"/>
        <v>#N/A</v>
      </c>
      <c r="AV161" t="e">
        <f t="shared" si="36"/>
        <v>#N/A</v>
      </c>
      <c r="AW161" t="e">
        <f t="shared" si="37"/>
        <v>#N/A</v>
      </c>
      <c r="AX161" t="e">
        <f t="shared" si="38"/>
        <v>#N/A</v>
      </c>
      <c r="AY161" t="e">
        <f t="shared" si="39"/>
        <v>#N/A</v>
      </c>
      <c r="AZ161" t="e">
        <f t="shared" si="40"/>
        <v>#N/A</v>
      </c>
      <c r="BA161" t="str">
        <f t="shared" si="41"/>
        <v/>
      </c>
    </row>
    <row r="162" spans="10:53" x14ac:dyDescent="0.5">
      <c r="J162" t="s">
        <v>504</v>
      </c>
      <c r="K162" t="s">
        <v>505</v>
      </c>
      <c r="L162" s="24">
        <v>10065.486791486472</v>
      </c>
      <c r="M162" s="5">
        <v>9.2168677016819469</v>
      </c>
      <c r="N162" s="5">
        <v>39.876946824020621</v>
      </c>
      <c r="O162" s="5">
        <v>6.6346573548685228E-2</v>
      </c>
      <c r="P162" s="5">
        <v>1.9709915170459738</v>
      </c>
      <c r="Q162" s="5">
        <v>35.112467461621961</v>
      </c>
      <c r="R162" s="5">
        <v>15.418501684432426</v>
      </c>
      <c r="S162" s="5">
        <v>79.858594380196678</v>
      </c>
      <c r="T162" s="5">
        <v>33.901749917470276</v>
      </c>
      <c r="U162" s="6">
        <v>26.851850000000013</v>
      </c>
      <c r="V162" s="5">
        <v>5.2770448548812663</v>
      </c>
      <c r="W162" s="5">
        <v>4.928806133625411</v>
      </c>
      <c r="X162" s="5">
        <v>17.934394898289462</v>
      </c>
      <c r="Y162" s="5">
        <v>0</v>
      </c>
      <c r="Z162" s="5">
        <v>10.282080379549251</v>
      </c>
      <c r="AA162" s="5">
        <v>32.050694082465036</v>
      </c>
      <c r="AB162" s="5">
        <v>1.0932297943974039</v>
      </c>
      <c r="AC162" s="5">
        <v>8.4929618367374307</v>
      </c>
      <c r="AD162" s="5">
        <v>41.524703066924133</v>
      </c>
      <c r="AE162" s="5">
        <v>9.3375510649890963</v>
      </c>
      <c r="AF162" s="5">
        <v>87.386986841793458</v>
      </c>
      <c r="AG162" s="5">
        <v>41.597333295440166</v>
      </c>
      <c r="AH162" s="5">
        <v>17.949939516874426</v>
      </c>
      <c r="AI162" s="5">
        <v>30.682550029489892</v>
      </c>
      <c r="AJ162" s="5">
        <v>11.118168381859462</v>
      </c>
      <c r="AK162" s="5">
        <v>4.4124993948700508</v>
      </c>
      <c r="AL162" s="5">
        <v>4.4124993948700508</v>
      </c>
      <c r="AM162" s="5">
        <v>14.79915007622346</v>
      </c>
      <c r="AN162" t="e">
        <f t="shared" si="28"/>
        <v>#N/A</v>
      </c>
      <c r="AO162" t="e">
        <f t="shared" si="29"/>
        <v>#N/A</v>
      </c>
      <c r="AP162" t="e">
        <f t="shared" si="30"/>
        <v>#N/A</v>
      </c>
      <c r="AQ162" t="e">
        <f t="shared" si="31"/>
        <v>#N/A</v>
      </c>
      <c r="AR162" t="e">
        <f t="shared" si="32"/>
        <v>#N/A</v>
      </c>
      <c r="AS162" t="e">
        <f t="shared" si="33"/>
        <v>#N/A</v>
      </c>
      <c r="AT162" t="e">
        <f t="shared" si="34"/>
        <v>#N/A</v>
      </c>
      <c r="AU162" t="e">
        <f t="shared" si="35"/>
        <v>#N/A</v>
      </c>
      <c r="AV162" t="e">
        <f t="shared" si="36"/>
        <v>#N/A</v>
      </c>
      <c r="AW162" t="e">
        <f t="shared" si="37"/>
        <v>#N/A</v>
      </c>
      <c r="AX162" t="e">
        <f t="shared" si="38"/>
        <v>#N/A</v>
      </c>
      <c r="AY162" t="e">
        <f t="shared" si="39"/>
        <v>#N/A</v>
      </c>
      <c r="AZ162" t="e">
        <f t="shared" si="40"/>
        <v>#N/A</v>
      </c>
      <c r="BA162" t="str">
        <f t="shared" si="41"/>
        <v/>
      </c>
    </row>
    <row r="163" spans="10:53" x14ac:dyDescent="0.5">
      <c r="J163" t="s">
        <v>507</v>
      </c>
      <c r="K163" t="s">
        <v>508</v>
      </c>
      <c r="L163" s="24">
        <v>11279.625341046099</v>
      </c>
      <c r="M163" s="5">
        <v>9.3307533100541704</v>
      </c>
      <c r="N163" s="5">
        <v>33.211647917193631</v>
      </c>
      <c r="O163" s="5">
        <v>0</v>
      </c>
      <c r="P163" s="5">
        <v>0.38679880773457853</v>
      </c>
      <c r="Q163" s="5">
        <v>31.34847230260678</v>
      </c>
      <c r="R163" s="6">
        <v>16.509334246888844</v>
      </c>
      <c r="S163" s="5">
        <v>95.411520450796601</v>
      </c>
      <c r="T163" s="5">
        <v>46.608793017326363</v>
      </c>
      <c r="U163" s="5">
        <v>30</v>
      </c>
      <c r="V163" s="5">
        <v>32.189973614775738</v>
      </c>
      <c r="W163" s="5">
        <v>0.32858707557502737</v>
      </c>
      <c r="X163" s="5">
        <v>61.425993790528658</v>
      </c>
      <c r="Y163" s="5">
        <v>4.5387994143484605</v>
      </c>
      <c r="Z163" s="5">
        <v>13.032624079096989</v>
      </c>
      <c r="AA163" s="5">
        <v>29.691502256238536</v>
      </c>
      <c r="AB163" s="5">
        <v>0.92413322779773499</v>
      </c>
      <c r="AC163" s="5">
        <v>7.7254316430923069</v>
      </c>
      <c r="AD163" s="5">
        <v>39.230435768017308</v>
      </c>
      <c r="AE163" s="5">
        <v>8.8621499834049615</v>
      </c>
      <c r="AF163" s="5">
        <v>86.799257047108441</v>
      </c>
      <c r="AG163" s="5">
        <v>41.339986775689816</v>
      </c>
      <c r="AH163" s="5">
        <v>17.213418312545482</v>
      </c>
      <c r="AI163" s="5">
        <v>30.182188625508839</v>
      </c>
      <c r="AJ163" s="5">
        <v>9.7896935912543555</v>
      </c>
      <c r="AK163" s="5">
        <v>3.886089047716986</v>
      </c>
      <c r="AL163" s="5">
        <v>3.886089047716986</v>
      </c>
      <c r="AM163" s="5">
        <v>13.948261211446489</v>
      </c>
      <c r="AN163" t="e">
        <f t="shared" si="28"/>
        <v>#N/A</v>
      </c>
      <c r="AO163" t="e">
        <f t="shared" si="29"/>
        <v>#N/A</v>
      </c>
      <c r="AP163" t="e">
        <f t="shared" si="30"/>
        <v>#N/A</v>
      </c>
      <c r="AQ163" t="e">
        <f t="shared" si="31"/>
        <v>#N/A</v>
      </c>
      <c r="AR163" t="e">
        <f t="shared" si="32"/>
        <v>#N/A</v>
      </c>
      <c r="AS163" t="e">
        <f t="shared" si="33"/>
        <v>#N/A</v>
      </c>
      <c r="AT163" t="e">
        <f t="shared" si="34"/>
        <v>#N/A</v>
      </c>
      <c r="AU163" t="e">
        <f t="shared" si="35"/>
        <v>#N/A</v>
      </c>
      <c r="AV163" t="e">
        <f t="shared" si="36"/>
        <v>#N/A</v>
      </c>
      <c r="AW163" t="e">
        <f t="shared" si="37"/>
        <v>#N/A</v>
      </c>
      <c r="AX163" t="e">
        <f t="shared" si="38"/>
        <v>#N/A</v>
      </c>
      <c r="AY163" t="e">
        <f t="shared" si="39"/>
        <v>#N/A</v>
      </c>
      <c r="AZ163" t="e">
        <f t="shared" si="40"/>
        <v>#N/A</v>
      </c>
      <c r="BA163" t="str">
        <f t="shared" si="41"/>
        <v/>
      </c>
    </row>
    <row r="164" spans="10:53" x14ac:dyDescent="0.5">
      <c r="J164" t="s">
        <v>510</v>
      </c>
      <c r="K164" t="s">
        <v>511</v>
      </c>
      <c r="L164" s="24">
        <v>738.6391106268195</v>
      </c>
      <c r="M164" s="5">
        <v>6.6048094533951156</v>
      </c>
      <c r="N164" s="5">
        <v>58.938532357578666</v>
      </c>
      <c r="O164" s="5">
        <v>0</v>
      </c>
      <c r="P164" s="5">
        <v>38.804534491775009</v>
      </c>
      <c r="Q164" s="5">
        <v>70.180212914125022</v>
      </c>
      <c r="R164" s="5">
        <v>13.215858586656365</v>
      </c>
      <c r="S164" s="5">
        <v>94.340706814011611</v>
      </c>
      <c r="T164" s="5">
        <v>45.174405839821134</v>
      </c>
      <c r="U164" s="5">
        <v>65</v>
      </c>
      <c r="V164" s="5">
        <v>65.699208443271758</v>
      </c>
      <c r="W164" s="5">
        <v>89.266155531215773</v>
      </c>
      <c r="X164" s="5">
        <v>51.776772275983141</v>
      </c>
      <c r="Y164" s="5">
        <v>34.992679355783324</v>
      </c>
      <c r="Z164" s="5">
        <v>36.614743670856875</v>
      </c>
      <c r="AA164" s="5">
        <v>85.182895276595019</v>
      </c>
      <c r="AB164" s="5">
        <v>12.320934742455243</v>
      </c>
      <c r="AC164" s="5">
        <v>45.955796486588063</v>
      </c>
      <c r="AD164" s="5">
        <v>86.112948076947859</v>
      </c>
      <c r="AE164" s="5">
        <v>26.730414634313799</v>
      </c>
      <c r="AF164" s="5">
        <v>95.828579411794806</v>
      </c>
      <c r="AG164" s="5">
        <v>47.588406634009836</v>
      </c>
      <c r="AH164" s="5">
        <v>40.718866833584634</v>
      </c>
      <c r="AI164" s="5">
        <v>43.149350812438364</v>
      </c>
      <c r="AJ164" s="5">
        <v>73.052287285438084</v>
      </c>
      <c r="AK164" s="5">
        <v>39.566544263136308</v>
      </c>
      <c r="AL164" s="5">
        <v>39.566544263136308</v>
      </c>
      <c r="AM164" s="5">
        <v>44.782493325909144</v>
      </c>
      <c r="AN164" t="e">
        <f t="shared" si="28"/>
        <v>#N/A</v>
      </c>
      <c r="AO164" t="e">
        <f t="shared" si="29"/>
        <v>#N/A</v>
      </c>
      <c r="AP164" t="e">
        <f t="shared" si="30"/>
        <v>#N/A</v>
      </c>
      <c r="AQ164" t="e">
        <f t="shared" si="31"/>
        <v>#N/A</v>
      </c>
      <c r="AR164" t="e">
        <f t="shared" si="32"/>
        <v>#N/A</v>
      </c>
      <c r="AS164" t="e">
        <f t="shared" si="33"/>
        <v>#N/A</v>
      </c>
      <c r="AT164" t="e">
        <f t="shared" si="34"/>
        <v>#N/A</v>
      </c>
      <c r="AU164" t="e">
        <f t="shared" si="35"/>
        <v>#N/A</v>
      </c>
      <c r="AV164" t="e">
        <f t="shared" si="36"/>
        <v>#N/A</v>
      </c>
      <c r="AW164" t="e">
        <f t="shared" si="37"/>
        <v>#N/A</v>
      </c>
      <c r="AX164" t="e">
        <f t="shared" si="38"/>
        <v>#N/A</v>
      </c>
      <c r="AY164" t="e">
        <f t="shared" si="39"/>
        <v>#N/A</v>
      </c>
      <c r="AZ164" t="e">
        <f t="shared" si="40"/>
        <v>#N/A</v>
      </c>
      <c r="BA164" t="str">
        <f t="shared" si="41"/>
        <v/>
      </c>
    </row>
    <row r="165" spans="10:53" x14ac:dyDescent="0.5">
      <c r="J165" t="s">
        <v>513</v>
      </c>
      <c r="K165" t="s">
        <v>514</v>
      </c>
      <c r="L165" s="24">
        <v>3782.4048534628337</v>
      </c>
      <c r="M165" s="5">
        <v>8.2381152909410673</v>
      </c>
      <c r="N165" s="6">
        <v>32.999040650438118</v>
      </c>
      <c r="O165" s="5">
        <v>0</v>
      </c>
      <c r="P165" s="6">
        <v>1.0218178599534014</v>
      </c>
      <c r="Q165" s="5">
        <v>50.879363703807854</v>
      </c>
      <c r="R165" s="5">
        <v>5.7268718441573236</v>
      </c>
      <c r="S165" s="5">
        <v>86.677867942453389</v>
      </c>
      <c r="T165" s="5">
        <v>39.242630858628765</v>
      </c>
      <c r="U165" s="6">
        <v>34.473685000000003</v>
      </c>
      <c r="V165" s="5">
        <v>43.535620052770454</v>
      </c>
      <c r="W165" s="5">
        <v>10.62431544359255</v>
      </c>
      <c r="X165" s="5">
        <v>9.7803546656757092</v>
      </c>
      <c r="Y165" s="5">
        <v>1.4641288433382158</v>
      </c>
      <c r="Z165" s="5">
        <v>12.635022973230623</v>
      </c>
      <c r="AA165" s="5">
        <v>54.759762995899656</v>
      </c>
      <c r="AB165" s="5">
        <v>3.2840513714927546</v>
      </c>
      <c r="AC165" s="5">
        <v>17.888623650846633</v>
      </c>
      <c r="AD165" s="5">
        <v>61.603916059500349</v>
      </c>
      <c r="AE165" s="5">
        <v>14.315457548638026</v>
      </c>
      <c r="AF165" s="5">
        <v>91.566811672295444</v>
      </c>
      <c r="AG165" s="5">
        <v>43.825008470250843</v>
      </c>
      <c r="AH165" s="5">
        <v>25.219846553217245</v>
      </c>
      <c r="AI165" s="5">
        <v>35.152169255648218</v>
      </c>
      <c r="AJ165" s="5">
        <v>28.879764463366232</v>
      </c>
      <c r="AK165" s="5">
        <v>11.6374188363292</v>
      </c>
      <c r="AL165" s="5">
        <v>11.6374188363292</v>
      </c>
      <c r="AM165" s="5">
        <v>23.774735305015117</v>
      </c>
      <c r="AN165" t="e">
        <f t="shared" si="28"/>
        <v>#N/A</v>
      </c>
      <c r="AO165" t="e">
        <f t="shared" si="29"/>
        <v>#N/A</v>
      </c>
      <c r="AP165" t="e">
        <f t="shared" si="30"/>
        <v>#N/A</v>
      </c>
      <c r="AQ165" t="e">
        <f t="shared" si="31"/>
        <v>#N/A</v>
      </c>
      <c r="AR165" t="e">
        <f t="shared" si="32"/>
        <v>#N/A</v>
      </c>
      <c r="AS165" t="e">
        <f t="shared" si="33"/>
        <v>#N/A</v>
      </c>
      <c r="AT165" t="e">
        <f t="shared" si="34"/>
        <v>#N/A</v>
      </c>
      <c r="AU165" t="e">
        <f t="shared" si="35"/>
        <v>#N/A</v>
      </c>
      <c r="AV165" t="e">
        <f t="shared" si="36"/>
        <v>#N/A</v>
      </c>
      <c r="AW165" t="e">
        <f t="shared" si="37"/>
        <v>#N/A</v>
      </c>
      <c r="AX165" t="e">
        <f t="shared" si="38"/>
        <v>#N/A</v>
      </c>
      <c r="AY165" t="e">
        <f t="shared" si="39"/>
        <v>#N/A</v>
      </c>
      <c r="AZ165" t="e">
        <f t="shared" si="40"/>
        <v>#N/A</v>
      </c>
      <c r="BA165" t="str">
        <f t="shared" si="41"/>
        <v/>
      </c>
    </row>
    <row r="166" spans="10:53" x14ac:dyDescent="0.5">
      <c r="J166" t="s">
        <v>516</v>
      </c>
      <c r="K166" t="s">
        <v>517</v>
      </c>
      <c r="L166" s="24">
        <v>52596.224499381999</v>
      </c>
      <c r="M166" s="5">
        <v>10.870399618571378</v>
      </c>
      <c r="N166" s="6">
        <v>6.2349932031350761</v>
      </c>
      <c r="O166" s="6">
        <v>6.4600611086859772E-2</v>
      </c>
      <c r="P166" s="6">
        <v>3.2771924876998924</v>
      </c>
      <c r="Q166" s="5">
        <v>6.9410540970395864</v>
      </c>
      <c r="R166" s="6">
        <v>6.4610878885718428</v>
      </c>
      <c r="S166" s="6">
        <v>75.323824130327381</v>
      </c>
      <c r="T166" s="6">
        <v>38.49257528239923</v>
      </c>
      <c r="U166" s="6">
        <v>4.473684999999989</v>
      </c>
      <c r="V166" s="6">
        <v>16.411609498680736</v>
      </c>
      <c r="W166" s="6">
        <v>0.70646221248630892</v>
      </c>
      <c r="X166" s="5">
        <v>0</v>
      </c>
      <c r="Y166" s="6">
        <v>0.13367496339678553</v>
      </c>
      <c r="Z166" s="5">
        <v>4.6616796098669537</v>
      </c>
      <c r="AA166" s="5">
        <v>8.2746352905334337</v>
      </c>
      <c r="AB166" s="5">
        <v>-0.38994273573220806</v>
      </c>
      <c r="AC166" s="5">
        <v>1.6570679793907965</v>
      </c>
      <c r="AD166" s="5">
        <v>14.83270704849955</v>
      </c>
      <c r="AE166" s="5">
        <v>4.1156274655066447</v>
      </c>
      <c r="AF166" s="5">
        <v>76.420560478820775</v>
      </c>
      <c r="AG166" s="5">
        <v>37.908669355532197</v>
      </c>
      <c r="AH166" s="5">
        <v>9.3422657943444083</v>
      </c>
      <c r="AI166" s="5">
        <v>23.875413084094106</v>
      </c>
      <c r="AJ166" s="5">
        <v>1.0158867443921036</v>
      </c>
      <c r="AK166" s="5">
        <v>0.18139254946754679</v>
      </c>
      <c r="AL166" s="5">
        <v>0.18139254946754679</v>
      </c>
      <c r="AM166" s="5">
        <v>5.7706243153670522</v>
      </c>
      <c r="AN166" t="e">
        <f t="shared" si="28"/>
        <v>#N/A</v>
      </c>
      <c r="AO166" t="e">
        <f t="shared" si="29"/>
        <v>#N/A</v>
      </c>
      <c r="AP166" t="e">
        <f t="shared" si="30"/>
        <v>#N/A</v>
      </c>
      <c r="AQ166" t="e">
        <f t="shared" si="31"/>
        <v>#N/A</v>
      </c>
      <c r="AR166" t="e">
        <f t="shared" si="32"/>
        <v>#N/A</v>
      </c>
      <c r="AS166" t="e">
        <f t="shared" si="33"/>
        <v>#N/A</v>
      </c>
      <c r="AT166" t="e">
        <f t="shared" si="34"/>
        <v>#N/A</v>
      </c>
      <c r="AU166" t="e">
        <f t="shared" si="35"/>
        <v>#N/A</v>
      </c>
      <c r="AV166" t="e">
        <f t="shared" si="36"/>
        <v>#N/A</v>
      </c>
      <c r="AW166" t="e">
        <f t="shared" si="37"/>
        <v>#N/A</v>
      </c>
      <c r="AX166" t="e">
        <f t="shared" si="38"/>
        <v>#N/A</v>
      </c>
      <c r="AY166" t="e">
        <f t="shared" si="39"/>
        <v>#N/A</v>
      </c>
      <c r="AZ166" t="e">
        <f t="shared" si="40"/>
        <v>#N/A</v>
      </c>
      <c r="BA166" t="str">
        <f t="shared" si="41"/>
        <v/>
      </c>
    </row>
    <row r="167" spans="10:53" x14ac:dyDescent="0.5">
      <c r="J167" t="s">
        <v>519</v>
      </c>
      <c r="K167" t="s">
        <v>520</v>
      </c>
      <c r="L167" s="24">
        <v>1283.8867074562318</v>
      </c>
      <c r="M167" s="5">
        <v>7.1576472462886969</v>
      </c>
      <c r="N167" s="6">
        <v>72.835176654288432</v>
      </c>
      <c r="O167" s="5">
        <v>1.3845482322130067</v>
      </c>
      <c r="P167" s="6">
        <v>15.987544951002775</v>
      </c>
      <c r="Q167" s="5">
        <v>67.038871994484111</v>
      </c>
      <c r="R167" s="5">
        <v>17.621144782208486</v>
      </c>
      <c r="S167" s="5">
        <v>87.050532402529797</v>
      </c>
      <c r="T167" s="5">
        <v>44.838612083559489</v>
      </c>
      <c r="U167" s="6">
        <v>35.333335000000005</v>
      </c>
      <c r="V167" s="5">
        <v>13.984168865435359</v>
      </c>
      <c r="W167" s="5">
        <v>76.779846659364722</v>
      </c>
      <c r="X167" s="5">
        <v>35.787461208917428</v>
      </c>
      <c r="Y167" s="5">
        <v>4.2459736456808344</v>
      </c>
      <c r="Z167" s="5">
        <v>25.591213594044415</v>
      </c>
      <c r="AA167" s="5">
        <v>77.252597606009772</v>
      </c>
      <c r="AB167" s="5">
        <v>8.1906163977775375</v>
      </c>
      <c r="AC167" s="5">
        <v>35.010690597920238</v>
      </c>
      <c r="AD167" s="5">
        <v>79.701083197448298</v>
      </c>
      <c r="AE167" s="5">
        <v>21.923261459804237</v>
      </c>
      <c r="AF167" s="5">
        <v>94.688274203737464</v>
      </c>
      <c r="AG167" s="5">
        <v>46.310080005519943</v>
      </c>
      <c r="AH167" s="5">
        <v>35.08608169031443</v>
      </c>
      <c r="AI167" s="5">
        <v>40.383738423844832</v>
      </c>
      <c r="AJ167" s="5">
        <v>58.863842183379013</v>
      </c>
      <c r="AK167" s="5">
        <v>27.740630373186416</v>
      </c>
      <c r="AL167" s="5">
        <v>27.740630373186416</v>
      </c>
      <c r="AM167" s="5">
        <v>37.028176552033173</v>
      </c>
      <c r="AN167" t="e">
        <f t="shared" si="28"/>
        <v>#N/A</v>
      </c>
      <c r="AO167" t="e">
        <f t="shared" si="29"/>
        <v>#N/A</v>
      </c>
      <c r="AP167" t="e">
        <f t="shared" si="30"/>
        <v>#N/A</v>
      </c>
      <c r="AQ167" t="e">
        <f t="shared" si="31"/>
        <v>#N/A</v>
      </c>
      <c r="AR167" t="e">
        <f t="shared" si="32"/>
        <v>#N/A</v>
      </c>
      <c r="AS167" t="e">
        <f t="shared" si="33"/>
        <v>#N/A</v>
      </c>
      <c r="AT167" t="e">
        <f t="shared" si="34"/>
        <v>#N/A</v>
      </c>
      <c r="AU167" t="e">
        <f t="shared" si="35"/>
        <v>#N/A</v>
      </c>
      <c r="AV167" t="e">
        <f t="shared" si="36"/>
        <v>#N/A</v>
      </c>
      <c r="AW167" t="e">
        <f t="shared" si="37"/>
        <v>#N/A</v>
      </c>
      <c r="AX167" t="e">
        <f t="shared" si="38"/>
        <v>#N/A</v>
      </c>
      <c r="AY167" t="e">
        <f t="shared" si="39"/>
        <v>#N/A</v>
      </c>
      <c r="AZ167" t="e">
        <f t="shared" si="40"/>
        <v>#N/A</v>
      </c>
      <c r="BA167" t="str">
        <f t="shared" si="41"/>
        <v/>
      </c>
    </row>
    <row r="168" spans="10:53" x14ac:dyDescent="0.5">
      <c r="J168" t="s">
        <v>522</v>
      </c>
      <c r="K168" t="s">
        <v>523</v>
      </c>
      <c r="L168" s="24">
        <v>21395.359780258124</v>
      </c>
      <c r="M168" s="5">
        <v>9.9709293448001155</v>
      </c>
      <c r="N168" s="5">
        <v>31.148206825204412</v>
      </c>
      <c r="O168" s="5">
        <v>0.28808380619817342</v>
      </c>
      <c r="P168" s="5">
        <v>9.4780643059881555</v>
      </c>
      <c r="Q168" s="5">
        <v>43.798439551220902</v>
      </c>
      <c r="R168" s="5">
        <v>51.982377947756852</v>
      </c>
      <c r="S168" s="5">
        <v>95.681611022697297</v>
      </c>
      <c r="T168" s="5">
        <v>42.481096219681326</v>
      </c>
      <c r="U168" s="5">
        <v>100</v>
      </c>
      <c r="V168" s="6">
        <v>26.506992084432714</v>
      </c>
      <c r="W168" s="6">
        <v>15.62894852135816</v>
      </c>
      <c r="X168" s="5">
        <v>80.87798605518762</v>
      </c>
      <c r="Y168" s="5">
        <v>4.3923865300146474</v>
      </c>
      <c r="Z168" s="5">
        <v>24.832503990599076</v>
      </c>
      <c r="AA168" s="5">
        <v>18.392234372607643</v>
      </c>
      <c r="AB168" s="5">
        <v>0.19567272350405651</v>
      </c>
      <c r="AC168" s="5">
        <v>4.3713324410788159</v>
      </c>
      <c r="AD168" s="5">
        <v>27.359601717884608</v>
      </c>
      <c r="AE168" s="5">
        <v>6.5372338195499324</v>
      </c>
      <c r="AF168" s="5">
        <v>83.051731595941916</v>
      </c>
      <c r="AG168" s="5">
        <v>39.901838186938178</v>
      </c>
      <c r="AH168" s="5">
        <v>13.485322229927453</v>
      </c>
      <c r="AI168" s="5">
        <v>27.453495857333607</v>
      </c>
      <c r="AJ168" s="5">
        <v>4.4726329417681381</v>
      </c>
      <c r="AK168" s="5">
        <v>1.7253483915577386</v>
      </c>
      <c r="AL168" s="5">
        <v>1.7253483915577386</v>
      </c>
      <c r="AM168" s="5">
        <v>9.8490233205960553</v>
      </c>
      <c r="AN168" t="e">
        <f t="shared" si="28"/>
        <v>#N/A</v>
      </c>
      <c r="AO168" t="e">
        <f t="shared" si="29"/>
        <v>#N/A</v>
      </c>
      <c r="AP168" t="e">
        <f t="shared" si="30"/>
        <v>#N/A</v>
      </c>
      <c r="AQ168" t="e">
        <f t="shared" si="31"/>
        <v>#N/A</v>
      </c>
      <c r="AR168" t="e">
        <f t="shared" si="32"/>
        <v>#N/A</v>
      </c>
      <c r="AS168" t="e">
        <f t="shared" si="33"/>
        <v>#N/A</v>
      </c>
      <c r="AT168" t="e">
        <f t="shared" si="34"/>
        <v>#N/A</v>
      </c>
      <c r="AU168" t="e">
        <f t="shared" si="35"/>
        <v>#N/A</v>
      </c>
      <c r="AV168" t="e">
        <f t="shared" si="36"/>
        <v>#N/A</v>
      </c>
      <c r="AW168" t="e">
        <f t="shared" si="37"/>
        <v>#N/A</v>
      </c>
      <c r="AX168" t="e">
        <f t="shared" si="38"/>
        <v>#N/A</v>
      </c>
      <c r="AY168" t="e">
        <f t="shared" si="39"/>
        <v>#N/A</v>
      </c>
      <c r="AZ168" t="e">
        <f t="shared" si="40"/>
        <v>#N/A</v>
      </c>
      <c r="BA168" t="str">
        <f t="shared" si="41"/>
        <v/>
      </c>
    </row>
    <row r="169" spans="10:53" x14ac:dyDescent="0.5">
      <c r="J169" t="s">
        <v>525</v>
      </c>
      <c r="K169" t="s">
        <v>526</v>
      </c>
      <c r="L169" s="24">
        <v>1092.2511622777449</v>
      </c>
      <c r="M169" s="5">
        <v>6.9959961319442723</v>
      </c>
      <c r="N169" s="5">
        <v>86.117581451009769</v>
      </c>
      <c r="O169" s="5">
        <v>28.982976865997387</v>
      </c>
      <c r="P169" s="5">
        <v>72.922480124699831</v>
      </c>
      <c r="Q169" s="5">
        <v>75.044676459286137</v>
      </c>
      <c r="R169" s="5">
        <v>25.110130474405445</v>
      </c>
      <c r="S169" s="5">
        <v>92.503603117813824</v>
      </c>
      <c r="T169" s="5">
        <v>38.470194388680746</v>
      </c>
      <c r="U169" s="5">
        <v>15</v>
      </c>
      <c r="V169" s="5">
        <v>39.050131926121367</v>
      </c>
      <c r="W169" s="5">
        <v>73.932092004381161</v>
      </c>
      <c r="X169" s="5">
        <v>48.504642740395475</v>
      </c>
      <c r="Y169" s="5">
        <v>31.478770131771597</v>
      </c>
      <c r="Z169" s="5">
        <v>45.758885882071596</v>
      </c>
      <c r="AA169" s="5">
        <v>79.844641704300088</v>
      </c>
      <c r="AB169" s="5">
        <v>9.2618424984708767</v>
      </c>
      <c r="AC169" s="5">
        <v>38.112379140714324</v>
      </c>
      <c r="AD169" s="5">
        <v>81.778075238578893</v>
      </c>
      <c r="AE169" s="5">
        <v>23.265571304137058</v>
      </c>
      <c r="AF169" s="5">
        <v>95.049163307211231</v>
      </c>
      <c r="AG169" s="5">
        <v>46.68351497539706</v>
      </c>
      <c r="AH169" s="5">
        <v>36.700564764283158</v>
      </c>
      <c r="AI169" s="5">
        <v>41.18737659796431</v>
      </c>
      <c r="AJ169" s="5">
        <v>63.306499367640285</v>
      </c>
      <c r="AK169" s="5">
        <v>30.987964021154468</v>
      </c>
      <c r="AL169" s="5">
        <v>30.987964021154468</v>
      </c>
      <c r="AM169" s="5">
        <v>39.249593974530271</v>
      </c>
      <c r="AN169" t="e">
        <f t="shared" si="28"/>
        <v>#N/A</v>
      </c>
      <c r="AO169" t="e">
        <f t="shared" si="29"/>
        <v>#N/A</v>
      </c>
      <c r="AP169" t="e">
        <f t="shared" si="30"/>
        <v>#N/A</v>
      </c>
      <c r="AQ169" t="e">
        <f t="shared" si="31"/>
        <v>#N/A</v>
      </c>
      <c r="AR169" t="e">
        <f t="shared" si="32"/>
        <v>#N/A</v>
      </c>
      <c r="AS169" t="e">
        <f t="shared" si="33"/>
        <v>#N/A</v>
      </c>
      <c r="AT169" t="e">
        <f t="shared" si="34"/>
        <v>#N/A</v>
      </c>
      <c r="AU169" t="e">
        <f t="shared" si="35"/>
        <v>#N/A</v>
      </c>
      <c r="AV169" t="e">
        <f t="shared" si="36"/>
        <v>#N/A</v>
      </c>
      <c r="AW169" t="e">
        <f t="shared" si="37"/>
        <v>#N/A</v>
      </c>
      <c r="AX169" t="e">
        <f t="shared" si="38"/>
        <v>#N/A</v>
      </c>
      <c r="AY169" t="e">
        <f t="shared" si="39"/>
        <v>#N/A</v>
      </c>
      <c r="AZ169" t="e">
        <f t="shared" si="40"/>
        <v>#N/A</v>
      </c>
      <c r="BA169" t="str">
        <f t="shared" si="41"/>
        <v/>
      </c>
    </row>
    <row r="170" spans="10:53" x14ac:dyDescent="0.5">
      <c r="J170" t="s">
        <v>528</v>
      </c>
      <c r="K170" t="s">
        <v>529</v>
      </c>
      <c r="L170" s="24">
        <v>5852.3842989579489</v>
      </c>
      <c r="M170" s="5">
        <v>8.6746044296622475</v>
      </c>
      <c r="N170" s="5">
        <v>17.215954884249257</v>
      </c>
      <c r="O170" s="5">
        <v>0</v>
      </c>
      <c r="P170" s="5">
        <v>1.9456566453906419</v>
      </c>
      <c r="Q170" s="5">
        <v>24.511640903316259</v>
      </c>
      <c r="R170" s="5">
        <v>17.180616582774096</v>
      </c>
      <c r="S170" s="5">
        <v>88.114220403872238</v>
      </c>
      <c r="T170" s="5">
        <v>38.947891826779319</v>
      </c>
      <c r="U170" s="5">
        <v>10</v>
      </c>
      <c r="V170" s="5">
        <v>9.4986807387862839</v>
      </c>
      <c r="W170" s="5">
        <v>1.5334063526834611</v>
      </c>
      <c r="X170" s="5">
        <v>20.186132911646702</v>
      </c>
      <c r="Y170" s="5">
        <v>1.1713030746705755</v>
      </c>
      <c r="Z170" s="5">
        <v>9.1477290481913975</v>
      </c>
      <c r="AA170" s="5">
        <v>44.327144838609051</v>
      </c>
      <c r="AB170" s="5">
        <v>2.1189260684339839</v>
      </c>
      <c r="AC170" s="5">
        <v>13.026437186150389</v>
      </c>
      <c r="AD170" s="5">
        <v>52.747792468920231</v>
      </c>
      <c r="AE170" s="5">
        <v>11.888208565188172</v>
      </c>
      <c r="AF170" s="5">
        <v>89.885426565140023</v>
      </c>
      <c r="AG170" s="5">
        <v>42.828236696164971</v>
      </c>
      <c r="AH170" s="5">
        <v>21.76975689487502</v>
      </c>
      <c r="AI170" s="5">
        <v>33.122945103271533</v>
      </c>
      <c r="AJ170" s="5">
        <v>19.479543859111526</v>
      </c>
      <c r="AK170" s="5">
        <v>7.7296877613224471</v>
      </c>
      <c r="AL170" s="5">
        <v>7.7296877613224471</v>
      </c>
      <c r="AM170" s="5">
        <v>19.397160373717856</v>
      </c>
      <c r="AN170" t="e">
        <f t="shared" si="28"/>
        <v>#N/A</v>
      </c>
      <c r="AO170" t="e">
        <f t="shared" si="29"/>
        <v>#N/A</v>
      </c>
      <c r="AP170" t="e">
        <f t="shared" si="30"/>
        <v>#N/A</v>
      </c>
      <c r="AQ170" t="e">
        <f t="shared" si="31"/>
        <v>#N/A</v>
      </c>
      <c r="AR170" t="e">
        <f t="shared" si="32"/>
        <v>#N/A</v>
      </c>
      <c r="AS170" t="e">
        <f t="shared" si="33"/>
        <v>#N/A</v>
      </c>
      <c r="AT170" t="e">
        <f t="shared" si="34"/>
        <v>#N/A</v>
      </c>
      <c r="AU170" t="e">
        <f t="shared" si="35"/>
        <v>#N/A</v>
      </c>
      <c r="AV170" t="e">
        <f t="shared" si="36"/>
        <v>#N/A</v>
      </c>
      <c r="AW170" t="e">
        <f t="shared" si="37"/>
        <v>#N/A</v>
      </c>
      <c r="AX170" t="e">
        <f t="shared" si="38"/>
        <v>#N/A</v>
      </c>
      <c r="AY170" t="e">
        <f t="shared" si="39"/>
        <v>#N/A</v>
      </c>
      <c r="AZ170" t="e">
        <f t="shared" si="40"/>
        <v>#N/A</v>
      </c>
      <c r="BA170" t="str">
        <f t="shared" si="41"/>
        <v/>
      </c>
    </row>
    <row r="171" spans="10:53" x14ac:dyDescent="0.5">
      <c r="J171" t="s">
        <v>531</v>
      </c>
      <c r="K171" t="s">
        <v>532</v>
      </c>
      <c r="L171" s="24">
        <v>13963.591645015538</v>
      </c>
      <c r="M171" s="5">
        <v>9.5442086243868118</v>
      </c>
      <c r="N171" s="6">
        <v>72.835176654288432</v>
      </c>
      <c r="O171" s="5">
        <v>0</v>
      </c>
      <c r="P171" s="6">
        <v>6.0959852300004371</v>
      </c>
      <c r="Q171" s="5">
        <v>46.284351334333216</v>
      </c>
      <c r="R171" s="5">
        <v>18.942731481115764</v>
      </c>
      <c r="S171" s="5">
        <v>67.37398273482674</v>
      </c>
      <c r="T171" s="5">
        <v>35.020508320749002</v>
      </c>
      <c r="U171" s="6">
        <v>35.333335000000005</v>
      </c>
      <c r="V171" s="5">
        <v>56.200527704485481</v>
      </c>
      <c r="W171" s="5">
        <v>2.738225629791895</v>
      </c>
      <c r="X171" s="5">
        <v>2.8320380920117159</v>
      </c>
      <c r="Y171" s="5">
        <v>6.2957540263543166</v>
      </c>
      <c r="Z171" s="5">
        <v>14.916251829275467</v>
      </c>
      <c r="AA171" s="5">
        <v>25.538570843780459</v>
      </c>
      <c r="AB171" s="5">
        <v>0.64252611314802288</v>
      </c>
      <c r="AC171" s="5">
        <v>6.4367655456250565</v>
      </c>
      <c r="AD171" s="5">
        <v>35.053782112028244</v>
      </c>
      <c r="AE171" s="5">
        <v>8.0234159981854312</v>
      </c>
      <c r="AF171" s="5">
        <v>85.635042369307939</v>
      </c>
      <c r="AG171" s="5">
        <v>40.858823697366994</v>
      </c>
      <c r="AH171" s="5">
        <v>15.893456392631911</v>
      </c>
      <c r="AI171" s="5">
        <v>29.256283419152346</v>
      </c>
      <c r="AJ171" s="5">
        <v>7.6423656984197166</v>
      </c>
      <c r="AK171" s="5">
        <v>3.0277724755934932</v>
      </c>
      <c r="AL171" s="5">
        <v>3.0277724755934932</v>
      </c>
      <c r="AM171" s="5">
        <v>12.455697142999684</v>
      </c>
      <c r="AN171" t="e">
        <f t="shared" si="28"/>
        <v>#N/A</v>
      </c>
      <c r="AO171" t="e">
        <f t="shared" si="29"/>
        <v>#N/A</v>
      </c>
      <c r="AP171" t="e">
        <f t="shared" si="30"/>
        <v>#N/A</v>
      </c>
      <c r="AQ171" t="e">
        <f t="shared" si="31"/>
        <v>#N/A</v>
      </c>
      <c r="AR171" t="e">
        <f t="shared" si="32"/>
        <v>#N/A</v>
      </c>
      <c r="AS171" t="e">
        <f t="shared" si="33"/>
        <v>#N/A</v>
      </c>
      <c r="AT171" t="e">
        <f t="shared" si="34"/>
        <v>#N/A</v>
      </c>
      <c r="AU171" t="e">
        <f t="shared" si="35"/>
        <v>#N/A</v>
      </c>
      <c r="AV171" t="e">
        <f t="shared" si="36"/>
        <v>#N/A</v>
      </c>
      <c r="AW171" t="e">
        <f t="shared" si="37"/>
        <v>#N/A</v>
      </c>
      <c r="AX171" t="e">
        <f t="shared" si="38"/>
        <v>#N/A</v>
      </c>
      <c r="AY171" t="e">
        <f t="shared" si="39"/>
        <v>#N/A</v>
      </c>
      <c r="AZ171" t="e">
        <f t="shared" si="40"/>
        <v>#N/A</v>
      </c>
      <c r="BA171" t="str">
        <f t="shared" si="41"/>
        <v/>
      </c>
    </row>
    <row r="172" spans="10:53" x14ac:dyDescent="0.5">
      <c r="J172" t="s">
        <v>534</v>
      </c>
      <c r="K172" t="s">
        <v>535</v>
      </c>
      <c r="L172" s="24">
        <v>455.58887737832401</v>
      </c>
      <c r="M172" s="5">
        <v>6.1215908181457941</v>
      </c>
      <c r="N172" s="5">
        <v>85.959307152425126</v>
      </c>
      <c r="O172" s="5">
        <v>36.995198603230037</v>
      </c>
      <c r="P172" s="5">
        <v>82.520432074320894</v>
      </c>
      <c r="Q172" s="5">
        <v>96.265547537233303</v>
      </c>
      <c r="R172" s="5">
        <v>41.409688557706602</v>
      </c>
      <c r="S172" s="5">
        <v>97.452225887683483</v>
      </c>
      <c r="T172" s="5">
        <v>47.579877773167958</v>
      </c>
      <c r="U172" s="5">
        <v>15</v>
      </c>
      <c r="V172" s="5">
        <v>22.427440633245382</v>
      </c>
      <c r="W172" s="5">
        <v>89.04709748083242</v>
      </c>
      <c r="X172" s="5">
        <v>80.97625695812728</v>
      </c>
      <c r="Y172" s="5">
        <v>54.758418740849194</v>
      </c>
      <c r="Z172" s="5">
        <v>54.42274815513187</v>
      </c>
      <c r="AA172" s="5">
        <v>90.103029687126636</v>
      </c>
      <c r="AB172" s="5">
        <v>17.130116142517792</v>
      </c>
      <c r="AC172" s="5">
        <v>55.843757590719825</v>
      </c>
      <c r="AD172" s="5">
        <v>90.237265959341968</v>
      </c>
      <c r="AE172" s="5">
        <v>31.410254360334527</v>
      </c>
      <c r="AF172" s="5">
        <v>96.630025557368199</v>
      </c>
      <c r="AG172" s="5">
        <v>48.707823098647815</v>
      </c>
      <c r="AH172" s="5">
        <v>45.839708186045549</v>
      </c>
      <c r="AI172" s="5">
        <v>45.599421761366187</v>
      </c>
      <c r="AJ172" s="5">
        <v>82.555942597891402</v>
      </c>
      <c r="AK172" s="5">
        <v>50.985470239387134</v>
      </c>
      <c r="AL172" s="5">
        <v>50.985470239387134</v>
      </c>
      <c r="AM172" s="5">
        <v>51.76306603495896</v>
      </c>
      <c r="AN172" t="e">
        <f t="shared" si="28"/>
        <v>#N/A</v>
      </c>
      <c r="AO172" t="e">
        <f t="shared" si="29"/>
        <v>#N/A</v>
      </c>
      <c r="AP172" t="e">
        <f t="shared" si="30"/>
        <v>#N/A</v>
      </c>
      <c r="AQ172" t="e">
        <f t="shared" si="31"/>
        <v>#N/A</v>
      </c>
      <c r="AR172" t="e">
        <f t="shared" si="32"/>
        <v>#N/A</v>
      </c>
      <c r="AS172" t="e">
        <f t="shared" si="33"/>
        <v>#N/A</v>
      </c>
      <c r="AT172" t="e">
        <f t="shared" si="34"/>
        <v>#N/A</v>
      </c>
      <c r="AU172" t="e">
        <f t="shared" si="35"/>
        <v>#N/A</v>
      </c>
      <c r="AV172" t="e">
        <f t="shared" si="36"/>
        <v>#N/A</v>
      </c>
      <c r="AW172" t="e">
        <f t="shared" si="37"/>
        <v>#N/A</v>
      </c>
      <c r="AX172" t="e">
        <f t="shared" si="38"/>
        <v>#N/A</v>
      </c>
      <c r="AY172" t="e">
        <f t="shared" si="39"/>
        <v>#N/A</v>
      </c>
      <c r="AZ172" t="e">
        <f t="shared" si="40"/>
        <v>#N/A</v>
      </c>
      <c r="BA172" t="str">
        <f t="shared" si="41"/>
        <v/>
      </c>
    </row>
    <row r="173" spans="10:53" x14ac:dyDescent="0.5">
      <c r="J173" t="s">
        <v>537</v>
      </c>
      <c r="K173" t="s">
        <v>538</v>
      </c>
      <c r="L173" s="24">
        <v>52600.641225848631</v>
      </c>
      <c r="M173" s="5">
        <v>10.870483589256983</v>
      </c>
      <c r="N173" s="5">
        <v>3.7139068235823629</v>
      </c>
      <c r="O173" s="5">
        <v>0</v>
      </c>
      <c r="P173" s="5">
        <v>4.9990083489768153</v>
      </c>
      <c r="Q173" s="5">
        <v>6.9410540970395864</v>
      </c>
      <c r="R173" s="5">
        <v>15.859029883866816</v>
      </c>
      <c r="S173" s="5">
        <v>25.326544690238265</v>
      </c>
      <c r="T173" s="5">
        <v>36.050187186510421</v>
      </c>
      <c r="U173" s="5">
        <v>60</v>
      </c>
      <c r="V173" s="6">
        <v>31.554327176781012</v>
      </c>
      <c r="W173" s="6">
        <v>27.606297918948524</v>
      </c>
      <c r="X173" s="5">
        <v>1.1440273330765645E-2</v>
      </c>
      <c r="Y173" s="5">
        <v>0</v>
      </c>
      <c r="Z173" s="5">
        <v>7.7880258736562791</v>
      </c>
      <c r="AA173" s="5">
        <v>8.2739634207017634</v>
      </c>
      <c r="AB173" s="5">
        <v>-0.38998115810493383</v>
      </c>
      <c r="AC173" s="5">
        <v>1.6568912259704138</v>
      </c>
      <c r="AD173" s="5">
        <v>14.831782283494409</v>
      </c>
      <c r="AE173" s="5">
        <v>4.1154401599228274</v>
      </c>
      <c r="AF173" s="5">
        <v>76.41986462497303</v>
      </c>
      <c r="AG173" s="5">
        <v>37.908484939901733</v>
      </c>
      <c r="AH173" s="5">
        <v>9.341933290842638</v>
      </c>
      <c r="AI173" s="5">
        <v>23.87509359351316</v>
      </c>
      <c r="AJ173" s="5">
        <v>1.0156959984435399</v>
      </c>
      <c r="AK173" s="5">
        <v>0.18129974083738953</v>
      </c>
      <c r="AL173" s="5">
        <v>0.18129974083738953</v>
      </c>
      <c r="AM173" s="5">
        <v>5.7703201946102505</v>
      </c>
      <c r="AN173" t="e">
        <f t="shared" si="28"/>
        <v>#N/A</v>
      </c>
      <c r="AO173" t="e">
        <f t="shared" si="29"/>
        <v>#N/A</v>
      </c>
      <c r="AP173" t="e">
        <f t="shared" si="30"/>
        <v>#N/A</v>
      </c>
      <c r="AQ173" t="e">
        <f t="shared" si="31"/>
        <v>#N/A</v>
      </c>
      <c r="AR173" t="e">
        <f t="shared" si="32"/>
        <v>#N/A</v>
      </c>
      <c r="AS173" t="e">
        <f t="shared" si="33"/>
        <v>#N/A</v>
      </c>
      <c r="AT173" t="e">
        <f t="shared" si="34"/>
        <v>#N/A</v>
      </c>
      <c r="AU173" t="e">
        <f t="shared" si="35"/>
        <v>#N/A</v>
      </c>
      <c r="AV173" t="e">
        <f t="shared" si="36"/>
        <v>#N/A</v>
      </c>
      <c r="AW173" t="e">
        <f t="shared" si="37"/>
        <v>#N/A</v>
      </c>
      <c r="AX173" t="e">
        <f t="shared" si="38"/>
        <v>#N/A</v>
      </c>
      <c r="AY173" t="e">
        <f t="shared" si="39"/>
        <v>#N/A</v>
      </c>
      <c r="AZ173" t="e">
        <f t="shared" si="40"/>
        <v>#N/A</v>
      </c>
      <c r="BA173" t="str">
        <f t="shared" si="41"/>
        <v/>
      </c>
    </row>
    <row r="174" spans="10:53" x14ac:dyDescent="0.5">
      <c r="J174" t="s">
        <v>540</v>
      </c>
      <c r="K174" t="s">
        <v>541</v>
      </c>
      <c r="L174" s="24">
        <v>9949.3279999999995</v>
      </c>
      <c r="M174" s="5">
        <v>8.9375</v>
      </c>
      <c r="N174" s="6">
        <v>53.854876743839064</v>
      </c>
      <c r="O174" s="6">
        <v>0</v>
      </c>
      <c r="P174" s="6">
        <v>10.198071035597749</v>
      </c>
      <c r="Q174" s="6">
        <v>52.670721123122711</v>
      </c>
      <c r="R174" s="6">
        <v>11.241638388692071</v>
      </c>
      <c r="S174" s="6">
        <v>88.315487459695362</v>
      </c>
      <c r="T174" s="6">
        <v>47.029190753632633</v>
      </c>
      <c r="U174" s="6">
        <v>15.625</v>
      </c>
      <c r="V174" s="6">
        <v>56.116094986807397</v>
      </c>
      <c r="W174" s="6">
        <v>19.233296823658268</v>
      </c>
      <c r="X174" s="6">
        <v>36.697075592141225</v>
      </c>
      <c r="Y174" s="6">
        <v>8.9349341142020364</v>
      </c>
      <c r="Z174" s="5">
        <v>20.942473315271442</v>
      </c>
      <c r="AA174" s="5">
        <v>38.197539645646643</v>
      </c>
      <c r="AB174" s="5">
        <v>1.5719741072158313</v>
      </c>
      <c r="AC174" s="5">
        <v>10.636541073175092</v>
      </c>
      <c r="AD174" s="5">
        <v>47.277815970368884</v>
      </c>
      <c r="AE174" s="5">
        <v>10.590470659216141</v>
      </c>
      <c r="AF174" s="5">
        <v>88.734242600051289</v>
      </c>
      <c r="AG174" s="5">
        <v>42.230376677110335</v>
      </c>
      <c r="AH174" s="5">
        <v>19.85302962431156</v>
      </c>
      <c r="AI174" s="5">
        <v>31.92812731241407</v>
      </c>
      <c r="AJ174" s="5">
        <v>14.982358823197121</v>
      </c>
      <c r="AK174" s="5">
        <v>5.9384868638220372</v>
      </c>
      <c r="AL174" s="5">
        <v>5.9384868638220372</v>
      </c>
      <c r="AM174" s="5">
        <v>17.053230244220696</v>
      </c>
      <c r="AN174" t="e">
        <f t="shared" si="28"/>
        <v>#N/A</v>
      </c>
      <c r="AO174" t="e">
        <f t="shared" si="29"/>
        <v>#N/A</v>
      </c>
      <c r="AP174" t="e">
        <f t="shared" si="30"/>
        <v>#N/A</v>
      </c>
      <c r="AQ174" t="e">
        <f t="shared" si="31"/>
        <v>#N/A</v>
      </c>
      <c r="AR174" t="e">
        <f t="shared" si="32"/>
        <v>#N/A</v>
      </c>
      <c r="AS174" t="e">
        <f t="shared" si="33"/>
        <v>#N/A</v>
      </c>
      <c r="AT174" t="e">
        <f t="shared" si="34"/>
        <v>#N/A</v>
      </c>
      <c r="AU174" t="e">
        <f t="shared" si="35"/>
        <v>#N/A</v>
      </c>
      <c r="AV174" t="e">
        <f t="shared" si="36"/>
        <v>#N/A</v>
      </c>
      <c r="AW174" t="e">
        <f t="shared" si="37"/>
        <v>#N/A</v>
      </c>
      <c r="AX174" t="e">
        <f t="shared" si="38"/>
        <v>#N/A</v>
      </c>
      <c r="AY174" t="e">
        <f t="shared" si="39"/>
        <v>#N/A</v>
      </c>
      <c r="AZ174" t="e">
        <f t="shared" si="40"/>
        <v>#N/A</v>
      </c>
      <c r="BA174" t="str">
        <f t="shared" si="41"/>
        <v/>
      </c>
    </row>
    <row r="175" spans="10:53" x14ac:dyDescent="0.5">
      <c r="J175" t="s">
        <v>543</v>
      </c>
      <c r="K175" t="s">
        <v>544</v>
      </c>
      <c r="L175" s="24">
        <v>19275.086755948487</v>
      </c>
      <c r="M175" s="5">
        <v>9.8665686993785204</v>
      </c>
      <c r="N175" s="5">
        <v>23.173591318267796</v>
      </c>
      <c r="O175" s="6">
        <v>6.7760803142732584E-2</v>
      </c>
      <c r="P175" s="5">
        <v>1.4941753955018413</v>
      </c>
      <c r="Q175" s="5">
        <v>24.924087134998036</v>
      </c>
      <c r="R175" s="6">
        <v>16.509334246888844</v>
      </c>
      <c r="S175" s="5">
        <v>52.997805913885173</v>
      </c>
      <c r="T175" s="5">
        <v>36.016090183172039</v>
      </c>
      <c r="U175" s="5">
        <v>0</v>
      </c>
      <c r="V175" s="5">
        <v>1.5831134564643838</v>
      </c>
      <c r="W175" s="5">
        <v>1.3143483023001095</v>
      </c>
      <c r="X175" s="5">
        <v>6.4129247264312257</v>
      </c>
      <c r="Y175" s="5">
        <v>0</v>
      </c>
      <c r="Z175" s="5">
        <v>5.0872383612967802</v>
      </c>
      <c r="AA175" s="5">
        <v>19.993203647899627</v>
      </c>
      <c r="AB175" s="5">
        <v>0.29238907720247198</v>
      </c>
      <c r="AC175" s="5">
        <v>4.8199147506562001</v>
      </c>
      <c r="AD175" s="5">
        <v>29.148159388714433</v>
      </c>
      <c r="AE175" s="5">
        <v>6.8784527666163395</v>
      </c>
      <c r="AF175" s="5">
        <v>83.715906213153957</v>
      </c>
      <c r="AG175" s="5">
        <v>40.135251916922535</v>
      </c>
      <c r="AH175" s="5">
        <v>14.046480394408263</v>
      </c>
      <c r="AI175" s="5">
        <v>27.888328569839018</v>
      </c>
      <c r="AJ175" s="5">
        <v>5.1280309073616417</v>
      </c>
      <c r="AK175" s="5">
        <v>1.9999394604889895</v>
      </c>
      <c r="AL175" s="5">
        <v>1.9999394604889895</v>
      </c>
      <c r="AM175" s="5">
        <v>10.442223900007736</v>
      </c>
      <c r="AN175" t="e">
        <f t="shared" si="28"/>
        <v>#N/A</v>
      </c>
      <c r="AO175" t="e">
        <f t="shared" si="29"/>
        <v>#N/A</v>
      </c>
      <c r="AP175" t="e">
        <f t="shared" si="30"/>
        <v>#N/A</v>
      </c>
      <c r="AQ175" t="e">
        <f t="shared" si="31"/>
        <v>#N/A</v>
      </c>
      <c r="AR175" t="e">
        <f t="shared" si="32"/>
        <v>#N/A</v>
      </c>
      <c r="AS175" t="e">
        <f t="shared" si="33"/>
        <v>#N/A</v>
      </c>
      <c r="AT175" t="e">
        <f t="shared" si="34"/>
        <v>#N/A</v>
      </c>
      <c r="AU175" t="e">
        <f t="shared" si="35"/>
        <v>#N/A</v>
      </c>
      <c r="AV175" t="e">
        <f t="shared" si="36"/>
        <v>#N/A</v>
      </c>
      <c r="AW175" t="e">
        <f t="shared" si="37"/>
        <v>#N/A</v>
      </c>
      <c r="AX175" t="e">
        <f t="shared" si="38"/>
        <v>#N/A</v>
      </c>
      <c r="AY175" t="e">
        <f t="shared" si="39"/>
        <v>#N/A</v>
      </c>
      <c r="AZ175" t="e">
        <f t="shared" si="40"/>
        <v>#N/A</v>
      </c>
      <c r="BA175" t="str">
        <f t="shared" si="41"/>
        <v/>
      </c>
    </row>
    <row r="176" spans="10:53" x14ac:dyDescent="0.5">
      <c r="J176" t="s">
        <v>546</v>
      </c>
      <c r="K176" t="s">
        <v>547</v>
      </c>
      <c r="L176" s="24">
        <v>24460.397900777629</v>
      </c>
      <c r="M176" s="5">
        <v>10.10481067651595</v>
      </c>
      <c r="N176" s="5">
        <v>2.8057337043683077</v>
      </c>
      <c r="O176" s="5">
        <v>0</v>
      </c>
      <c r="P176" s="5">
        <v>0.59987748772076088</v>
      </c>
      <c r="Q176" s="5">
        <v>2.1949231262426765</v>
      </c>
      <c r="R176" s="6">
        <v>16.509334246888844</v>
      </c>
      <c r="S176" s="5">
        <v>58.467088894362966</v>
      </c>
      <c r="T176" s="5">
        <v>36.896403883798136</v>
      </c>
      <c r="U176" s="5">
        <v>0</v>
      </c>
      <c r="V176" s="5">
        <v>0.52770448548812476</v>
      </c>
      <c r="W176" s="5">
        <v>0</v>
      </c>
      <c r="X176" s="5">
        <v>5.9054096859102581</v>
      </c>
      <c r="Y176" s="5">
        <v>0.7320644216691079</v>
      </c>
      <c r="Z176" s="5">
        <v>2.9407319149000908</v>
      </c>
      <c r="AA176" s="5">
        <v>16.477030712822792</v>
      </c>
      <c r="AB176" s="5">
        <v>8.2006449640189105E-2</v>
      </c>
      <c r="AC176" s="5">
        <v>3.8435564299706133</v>
      </c>
      <c r="AD176" s="5">
        <v>25.162422370746757</v>
      </c>
      <c r="AE176" s="5">
        <v>6.1193965234056176</v>
      </c>
      <c r="AF176" s="5">
        <v>82.16823939247459</v>
      </c>
      <c r="AG176" s="5">
        <v>39.603021511575989</v>
      </c>
      <c r="AH176" s="5">
        <v>12.791062869544936</v>
      </c>
      <c r="AI176" s="5">
        <v>26.901526682478575</v>
      </c>
      <c r="AJ176" s="5">
        <v>3.728361075662975</v>
      </c>
      <c r="AK176" s="5">
        <v>1.4086673576421358</v>
      </c>
      <c r="AL176" s="5">
        <v>1.4086673576421358</v>
      </c>
      <c r="AM176" s="5">
        <v>9.1277628429392106</v>
      </c>
      <c r="AN176" t="e">
        <f t="shared" si="28"/>
        <v>#N/A</v>
      </c>
      <c r="AO176" t="e">
        <f t="shared" si="29"/>
        <v>#N/A</v>
      </c>
      <c r="AP176" t="e">
        <f t="shared" si="30"/>
        <v>#N/A</v>
      </c>
      <c r="AQ176" t="e">
        <f t="shared" si="31"/>
        <v>#N/A</v>
      </c>
      <c r="AR176" t="e">
        <f t="shared" si="32"/>
        <v>#N/A</v>
      </c>
      <c r="AS176" t="e">
        <f t="shared" si="33"/>
        <v>#N/A</v>
      </c>
      <c r="AT176" t="e">
        <f t="shared" si="34"/>
        <v>#N/A</v>
      </c>
      <c r="AU176" t="e">
        <f t="shared" si="35"/>
        <v>#N/A</v>
      </c>
      <c r="AV176" t="e">
        <f t="shared" si="36"/>
        <v>#N/A</v>
      </c>
      <c r="AW176" t="e">
        <f t="shared" si="37"/>
        <v>#N/A</v>
      </c>
      <c r="AX176" t="e">
        <f t="shared" si="38"/>
        <v>#N/A</v>
      </c>
      <c r="AY176" t="e">
        <f t="shared" si="39"/>
        <v>#N/A</v>
      </c>
      <c r="AZ176" t="e">
        <f t="shared" si="40"/>
        <v>#N/A</v>
      </c>
      <c r="BA176" t="str">
        <f t="shared" si="41"/>
        <v/>
      </c>
    </row>
    <row r="177" spans="10:53" x14ac:dyDescent="0.5">
      <c r="J177" t="s">
        <v>549</v>
      </c>
      <c r="K177" t="s">
        <v>550</v>
      </c>
      <c r="L177" s="24">
        <v>1479.3432030438983</v>
      </c>
      <c r="M177" s="5">
        <v>7.2993534865308112</v>
      </c>
      <c r="N177" s="6">
        <v>32.999040650438118</v>
      </c>
      <c r="O177" s="6">
        <v>2.7195460497599413</v>
      </c>
      <c r="P177" s="6">
        <v>34.043390607494416</v>
      </c>
      <c r="Q177" s="5">
        <v>60.52235994178838</v>
      </c>
      <c r="R177" s="5">
        <v>18.942731481115764</v>
      </c>
      <c r="S177" s="5">
        <v>93.269989853676989</v>
      </c>
      <c r="T177" s="5">
        <v>35.940725389584145</v>
      </c>
      <c r="U177" s="5">
        <v>10</v>
      </c>
      <c r="V177" s="5">
        <v>30.343007915567284</v>
      </c>
      <c r="W177" s="5">
        <v>64.403066812705362</v>
      </c>
      <c r="X177" s="5">
        <v>80.492189844920119</v>
      </c>
      <c r="Y177" s="5">
        <v>28.111273792093698</v>
      </c>
      <c r="Z177" s="5">
        <v>30.65657979238696</v>
      </c>
      <c r="AA177" s="5">
        <v>74.792754605917693</v>
      </c>
      <c r="AB177" s="5">
        <v>7.3354648761790049</v>
      </c>
      <c r="AC177" s="5">
        <v>32.385412806028455</v>
      </c>
      <c r="AD177" s="5">
        <v>77.738703556764179</v>
      </c>
      <c r="AE177" s="5">
        <v>20.790414899621435</v>
      </c>
      <c r="AF177" s="5">
        <v>94.351610850795609</v>
      </c>
      <c r="AG177" s="5">
        <v>45.983006773877023</v>
      </c>
      <c r="AH177" s="5">
        <v>33.696573444024921</v>
      </c>
      <c r="AI177" s="5">
        <v>39.683144611837953</v>
      </c>
      <c r="AJ177" s="5">
        <v>54.839121403345445</v>
      </c>
      <c r="AK177" s="5">
        <v>25.063639073729057</v>
      </c>
      <c r="AL177" s="5">
        <v>25.063639073729057</v>
      </c>
      <c r="AM177" s="5">
        <v>35.121911566400648</v>
      </c>
      <c r="AN177" t="e">
        <f t="shared" si="28"/>
        <v>#N/A</v>
      </c>
      <c r="AO177" t="e">
        <f t="shared" si="29"/>
        <v>#N/A</v>
      </c>
      <c r="AP177" t="e">
        <f t="shared" si="30"/>
        <v>#N/A</v>
      </c>
      <c r="AQ177" t="e">
        <f t="shared" si="31"/>
        <v>#N/A</v>
      </c>
      <c r="AR177" t="e">
        <f t="shared" si="32"/>
        <v>#N/A</v>
      </c>
      <c r="AS177" t="e">
        <f t="shared" si="33"/>
        <v>#N/A</v>
      </c>
      <c r="AT177" t="e">
        <f t="shared" si="34"/>
        <v>#N/A</v>
      </c>
      <c r="AU177" t="e">
        <f t="shared" si="35"/>
        <v>#N/A</v>
      </c>
      <c r="AV177" t="e">
        <f t="shared" si="36"/>
        <v>#N/A</v>
      </c>
      <c r="AW177" t="e">
        <f t="shared" si="37"/>
        <v>#N/A</v>
      </c>
      <c r="AX177" t="e">
        <f t="shared" si="38"/>
        <v>#N/A</v>
      </c>
      <c r="AY177" t="e">
        <f t="shared" si="39"/>
        <v>#N/A</v>
      </c>
      <c r="AZ177" t="e">
        <f t="shared" si="40"/>
        <v>#N/A</v>
      </c>
      <c r="BA177" t="str">
        <f t="shared" si="41"/>
        <v/>
      </c>
    </row>
    <row r="178" spans="10:53" x14ac:dyDescent="0.5">
      <c r="J178" t="s">
        <v>552</v>
      </c>
      <c r="K178" t="s">
        <v>553</v>
      </c>
      <c r="L178" s="24">
        <v>2428.5740000000001</v>
      </c>
      <c r="M178" s="5">
        <v>7.152609</v>
      </c>
      <c r="N178" s="5">
        <v>62.458139762376149</v>
      </c>
      <c r="O178" s="6">
        <v>23.741859450021821</v>
      </c>
      <c r="P178" s="5">
        <v>49.804590937912984</v>
      </c>
      <c r="Q178" s="5">
        <v>100</v>
      </c>
      <c r="R178" s="5">
        <v>66.07929293328182</v>
      </c>
      <c r="S178" s="6">
        <v>92.760357780974985</v>
      </c>
      <c r="T178" s="6">
        <v>53.073202569984858</v>
      </c>
      <c r="U178" s="5">
        <v>25</v>
      </c>
      <c r="V178" s="6">
        <v>48.58984168865436</v>
      </c>
      <c r="W178" s="6">
        <v>68.110010952902527</v>
      </c>
      <c r="X178" s="5">
        <v>74.332602019153626</v>
      </c>
      <c r="Y178" s="5">
        <v>100</v>
      </c>
      <c r="Z178" s="5">
        <v>58.212323099045072</v>
      </c>
      <c r="AA178" s="5">
        <v>77.336841421529442</v>
      </c>
      <c r="AB178" s="5">
        <v>8.2224287745087921</v>
      </c>
      <c r="AC178" s="5">
        <v>35.105733189312865</v>
      </c>
      <c r="AD178" s="5">
        <v>79.768410918075389</v>
      </c>
      <c r="AE178" s="5">
        <v>21.964294775163708</v>
      </c>
      <c r="AF178" s="5">
        <v>94.69988827314026</v>
      </c>
      <c r="AG178" s="5">
        <v>46.321713932479405</v>
      </c>
      <c r="AH178" s="5">
        <v>35.135940976302166</v>
      </c>
      <c r="AI178" s="5">
        <v>40.408716124953635</v>
      </c>
      <c r="AJ178" s="5">
        <v>59.005016472489885</v>
      </c>
      <c r="AK178" s="5">
        <v>27.838802672357325</v>
      </c>
      <c r="AL178" s="5">
        <v>27.838802672357325</v>
      </c>
      <c r="AM178" s="5">
        <v>37.096693891014077</v>
      </c>
      <c r="AN178" t="e">
        <f t="shared" si="28"/>
        <v>#N/A</v>
      </c>
      <c r="AO178" t="e">
        <f t="shared" si="29"/>
        <v>#N/A</v>
      </c>
      <c r="AP178" t="e">
        <f t="shared" si="30"/>
        <v>#N/A</v>
      </c>
      <c r="AQ178" t="e">
        <f t="shared" si="31"/>
        <v>#N/A</v>
      </c>
      <c r="AR178" t="e">
        <f t="shared" si="32"/>
        <v>#N/A</v>
      </c>
      <c r="AS178" t="e">
        <f t="shared" si="33"/>
        <v>#N/A</v>
      </c>
      <c r="AT178" t="e">
        <f t="shared" si="34"/>
        <v>#N/A</v>
      </c>
      <c r="AU178" t="e">
        <f t="shared" si="35"/>
        <v>#N/A</v>
      </c>
      <c r="AV178" t="e">
        <f t="shared" si="36"/>
        <v>#N/A</v>
      </c>
      <c r="AW178" t="e">
        <f t="shared" si="37"/>
        <v>#N/A</v>
      </c>
      <c r="AX178" t="e">
        <f t="shared" si="38"/>
        <v>#N/A</v>
      </c>
      <c r="AY178" t="e">
        <f t="shared" si="39"/>
        <v>#N/A</v>
      </c>
      <c r="AZ178" t="e">
        <f t="shared" si="40"/>
        <v>#N/A</v>
      </c>
      <c r="BA178" t="str">
        <f t="shared" si="41"/>
        <v/>
      </c>
    </row>
    <row r="179" spans="10:53" x14ac:dyDescent="0.5">
      <c r="J179" t="s">
        <v>555</v>
      </c>
      <c r="K179" t="s">
        <v>556</v>
      </c>
      <c r="L179" s="24">
        <v>7488.9902438602658</v>
      </c>
      <c r="M179" s="5">
        <v>8.9211892535192181</v>
      </c>
      <c r="N179" s="5">
        <v>30.22378269077285</v>
      </c>
      <c r="O179" s="5">
        <v>0</v>
      </c>
      <c r="P179" s="5">
        <v>7.2391293413833893</v>
      </c>
      <c r="Q179" s="5">
        <v>73.015060897255211</v>
      </c>
      <c r="R179" s="5">
        <v>20.704844278853326</v>
      </c>
      <c r="S179" s="5">
        <v>90.521082157191344</v>
      </c>
      <c r="T179" s="5">
        <v>45.83994385145408</v>
      </c>
      <c r="U179" s="5">
        <v>5</v>
      </c>
      <c r="V179" s="5">
        <v>100</v>
      </c>
      <c r="W179" s="5">
        <v>39.320920043811611</v>
      </c>
      <c r="X179" s="5">
        <v>41.752221373185641</v>
      </c>
      <c r="Y179" s="5">
        <v>9.9560761346998561</v>
      </c>
      <c r="Z179" s="5">
        <v>21.851593627577703</v>
      </c>
      <c r="AA179" s="5">
        <v>38.569820763150553</v>
      </c>
      <c r="AB179" s="5">
        <v>1.6030059172818869</v>
      </c>
      <c r="AC179" s="5">
        <v>10.773876800100005</v>
      </c>
      <c r="AD179" s="5">
        <v>47.616992689802146</v>
      </c>
      <c r="AE179" s="5">
        <v>10.667560306586791</v>
      </c>
      <c r="AF179" s="5">
        <v>88.808878356638317</v>
      </c>
      <c r="AG179" s="5">
        <v>42.267410855983734</v>
      </c>
      <c r="AH179" s="5">
        <v>19.968393804278112</v>
      </c>
      <c r="AI179" s="5">
        <v>32.00162877972371</v>
      </c>
      <c r="AJ179" s="5">
        <v>15.236292573926463</v>
      </c>
      <c r="AK179" s="5">
        <v>6.0389289775318185</v>
      </c>
      <c r="AL179" s="5">
        <v>6.0389289775318185</v>
      </c>
      <c r="AM179" s="5">
        <v>17.192303889755717</v>
      </c>
      <c r="AN179" t="e">
        <f t="shared" si="28"/>
        <v>#N/A</v>
      </c>
      <c r="AO179" t="e">
        <f t="shared" si="29"/>
        <v>#N/A</v>
      </c>
      <c r="AP179" t="e">
        <f t="shared" si="30"/>
        <v>#N/A</v>
      </c>
      <c r="AQ179" t="e">
        <f t="shared" si="31"/>
        <v>#N/A</v>
      </c>
      <c r="AR179" t="e">
        <f t="shared" si="32"/>
        <v>#N/A</v>
      </c>
      <c r="AS179" t="e">
        <f t="shared" si="33"/>
        <v>#N/A</v>
      </c>
      <c r="AT179" t="e">
        <f t="shared" si="34"/>
        <v>#N/A</v>
      </c>
      <c r="AU179" t="e">
        <f t="shared" si="35"/>
        <v>#N/A</v>
      </c>
      <c r="AV179" t="e">
        <f t="shared" si="36"/>
        <v>#N/A</v>
      </c>
      <c r="AW179" t="e">
        <f t="shared" si="37"/>
        <v>#N/A</v>
      </c>
      <c r="AX179" t="e">
        <f t="shared" si="38"/>
        <v>#N/A</v>
      </c>
      <c r="AY179" t="e">
        <f t="shared" si="39"/>
        <v>#N/A</v>
      </c>
      <c r="AZ179" t="e">
        <f t="shared" si="40"/>
        <v>#N/A</v>
      </c>
      <c r="BA179" t="str">
        <f t="shared" si="41"/>
        <v/>
      </c>
    </row>
    <row r="180" spans="10:53" x14ac:dyDescent="0.5">
      <c r="J180" t="s">
        <v>558</v>
      </c>
      <c r="K180" t="s">
        <v>559</v>
      </c>
      <c r="L180" s="24">
        <v>745.33995649459939</v>
      </c>
      <c r="M180" s="5">
        <v>6.6138404317408321</v>
      </c>
      <c r="N180" s="6">
        <v>72.835176654288432</v>
      </c>
      <c r="O180" s="5">
        <v>57.440419030990839</v>
      </c>
      <c r="P180" s="6">
        <v>88.74740748598785</v>
      </c>
      <c r="Q180" s="5">
        <v>90.855060908554591</v>
      </c>
      <c r="R180" s="5">
        <v>100</v>
      </c>
      <c r="S180" s="6">
        <v>92.760357780974985</v>
      </c>
      <c r="T180" s="5">
        <v>100</v>
      </c>
      <c r="U180" s="5">
        <v>50</v>
      </c>
      <c r="V180" s="5">
        <v>54.881266490765171</v>
      </c>
      <c r="W180" s="5">
        <v>70.974808324205924</v>
      </c>
      <c r="X180" s="5">
        <v>71.52339724995835</v>
      </c>
      <c r="Y180" s="5">
        <v>60.468521229868223</v>
      </c>
      <c r="Z180" s="5">
        <v>73.887492698774125</v>
      </c>
      <c r="AA180" s="5">
        <v>85.074091311260062</v>
      </c>
      <c r="AB180" s="5">
        <v>12.242323349731528</v>
      </c>
      <c r="AC180" s="5">
        <v>45.77122220677284</v>
      </c>
      <c r="AD180" s="5">
        <v>86.023470930786999</v>
      </c>
      <c r="AE180" s="5">
        <v>26.64704775464466</v>
      </c>
      <c r="AF180" s="5">
        <v>95.811986253354746</v>
      </c>
      <c r="AG180" s="5">
        <v>47.567500085616715</v>
      </c>
      <c r="AH180" s="5">
        <v>40.624570562746477</v>
      </c>
      <c r="AI180" s="5">
        <v>43.103811831903229</v>
      </c>
      <c r="AJ180" s="5">
        <v>72.846616780138675</v>
      </c>
      <c r="AK180" s="5">
        <v>39.359202305832234</v>
      </c>
      <c r="AL180" s="5">
        <v>39.359202305832234</v>
      </c>
      <c r="AM180" s="5">
        <v>44.652918488780323</v>
      </c>
      <c r="AN180" t="e">
        <f t="shared" si="28"/>
        <v>#N/A</v>
      </c>
      <c r="AO180" t="e">
        <f t="shared" si="29"/>
        <v>#N/A</v>
      </c>
      <c r="AP180" t="e">
        <f t="shared" si="30"/>
        <v>#N/A</v>
      </c>
      <c r="AQ180" t="e">
        <f t="shared" si="31"/>
        <v>#N/A</v>
      </c>
      <c r="AR180" t="e">
        <f t="shared" si="32"/>
        <v>#N/A</v>
      </c>
      <c r="AS180" t="e">
        <f t="shared" si="33"/>
        <v>#N/A</v>
      </c>
      <c r="AT180" t="e">
        <f t="shared" si="34"/>
        <v>#N/A</v>
      </c>
      <c r="AU180" t="e">
        <f t="shared" si="35"/>
        <v>#N/A</v>
      </c>
      <c r="AV180" t="e">
        <f t="shared" si="36"/>
        <v>#N/A</v>
      </c>
      <c r="AW180" t="e">
        <f t="shared" si="37"/>
        <v>#N/A</v>
      </c>
      <c r="AX180" t="e">
        <f t="shared" si="38"/>
        <v>#N/A</v>
      </c>
      <c r="AY180" t="e">
        <f t="shared" si="39"/>
        <v>#N/A</v>
      </c>
      <c r="AZ180" t="e">
        <f t="shared" si="40"/>
        <v>#N/A</v>
      </c>
      <c r="BA180" t="str">
        <f t="shared" si="41"/>
        <v/>
      </c>
    </row>
    <row r="181" spans="10:53" x14ac:dyDescent="0.5">
      <c r="J181" t="s">
        <v>561</v>
      </c>
      <c r="K181" t="s">
        <v>562</v>
      </c>
      <c r="L181" s="24">
        <v>31505.292975876688</v>
      </c>
      <c r="M181" s="5">
        <v>10.357910841678313</v>
      </c>
      <c r="N181" s="5">
        <v>2.468901885198207</v>
      </c>
      <c r="O181" s="5">
        <v>5.5870798777817754E-2</v>
      </c>
      <c r="P181" s="5">
        <v>2.5308954751502029</v>
      </c>
      <c r="Q181" s="5">
        <v>10.905278762143009</v>
      </c>
      <c r="R181" s="6">
        <v>6.4610878885718428</v>
      </c>
      <c r="S181" s="5">
        <v>85.411079958489253</v>
      </c>
      <c r="T181" s="5">
        <v>36.623957605822561</v>
      </c>
      <c r="U181" s="5">
        <v>0</v>
      </c>
      <c r="V181" s="5">
        <v>27.70448548812665</v>
      </c>
      <c r="W181" s="5">
        <v>1.642935377875137</v>
      </c>
      <c r="X181" s="5">
        <v>1.6304553532906649</v>
      </c>
      <c r="Y181" s="5">
        <v>0</v>
      </c>
      <c r="Z181" s="5">
        <v>4.4873274637546983</v>
      </c>
      <c r="AA181" s="5">
        <v>13.269635380636013</v>
      </c>
      <c r="AB181" s="5">
        <v>-0.10444712084465624</v>
      </c>
      <c r="AC181" s="5">
        <v>2.9776182509104285</v>
      </c>
      <c r="AD181" s="5">
        <v>21.322161925198284</v>
      </c>
      <c r="AE181" s="5">
        <v>5.3874673640270272</v>
      </c>
      <c r="AF181" s="5">
        <v>80.399949323487419</v>
      </c>
      <c r="AG181" s="5">
        <v>39.040094739789801</v>
      </c>
      <c r="AH181" s="5">
        <v>11.555159909306566</v>
      </c>
      <c r="AI181" s="5">
        <v>25.87632595878128</v>
      </c>
      <c r="AJ181" s="5">
        <v>2.5767168237922835</v>
      </c>
      <c r="AK181" s="5">
        <v>0.90516431144343446</v>
      </c>
      <c r="AL181" s="5">
        <v>0.90516431144343446</v>
      </c>
      <c r="AM181" s="5">
        <v>7.8799736759792705</v>
      </c>
      <c r="AN181" t="e">
        <f t="shared" si="28"/>
        <v>#N/A</v>
      </c>
      <c r="AO181" t="e">
        <f t="shared" si="29"/>
        <v>#N/A</v>
      </c>
      <c r="AP181" t="e">
        <f t="shared" si="30"/>
        <v>#N/A</v>
      </c>
      <c r="AQ181" t="e">
        <f t="shared" si="31"/>
        <v>#N/A</v>
      </c>
      <c r="AR181" t="e">
        <f t="shared" si="32"/>
        <v>#N/A</v>
      </c>
      <c r="AS181" t="e">
        <f t="shared" si="33"/>
        <v>#N/A</v>
      </c>
      <c r="AT181" t="e">
        <f t="shared" si="34"/>
        <v>#N/A</v>
      </c>
      <c r="AU181" t="e">
        <f t="shared" si="35"/>
        <v>#N/A</v>
      </c>
      <c r="AV181" t="e">
        <f t="shared" si="36"/>
        <v>#N/A</v>
      </c>
      <c r="AW181" t="e">
        <f t="shared" si="37"/>
        <v>#N/A</v>
      </c>
      <c r="AX181" t="e">
        <f t="shared" si="38"/>
        <v>#N/A</v>
      </c>
      <c r="AY181" t="e">
        <f t="shared" si="39"/>
        <v>#N/A</v>
      </c>
      <c r="AZ181" t="e">
        <f t="shared" si="40"/>
        <v>#N/A</v>
      </c>
      <c r="BA181" t="str">
        <f t="shared" si="41"/>
        <v/>
      </c>
    </row>
    <row r="182" spans="10:53" x14ac:dyDescent="0.5">
      <c r="J182" t="s">
        <v>564</v>
      </c>
      <c r="K182" t="s">
        <v>565</v>
      </c>
      <c r="L182" s="24">
        <v>3832.3425580675603</v>
      </c>
      <c r="M182" s="5">
        <v>8.2512315291630749</v>
      </c>
      <c r="N182" s="5">
        <v>17.624226003398107</v>
      </c>
      <c r="O182" s="5">
        <v>0</v>
      </c>
      <c r="P182" s="5">
        <v>11.027115450801489</v>
      </c>
      <c r="Q182" s="5">
        <v>36.1616552397034</v>
      </c>
      <c r="R182" s="5">
        <v>94.273122904332183</v>
      </c>
      <c r="S182" s="5">
        <v>90.742679541343733</v>
      </c>
      <c r="T182" s="5">
        <v>42.750045935932761</v>
      </c>
      <c r="U182" s="5">
        <v>20</v>
      </c>
      <c r="V182" s="5">
        <v>36.147757255936682</v>
      </c>
      <c r="W182" s="5">
        <v>17.634173055859804</v>
      </c>
      <c r="X182" s="5">
        <v>3.6755148247011418</v>
      </c>
      <c r="Y182" s="5">
        <v>6.4421669106881581</v>
      </c>
      <c r="Z182" s="5">
        <v>17.502787596557926</v>
      </c>
      <c r="AA182" s="5">
        <v>54.448360931368157</v>
      </c>
      <c r="AB182" s="5">
        <v>3.243630521211208</v>
      </c>
      <c r="AC182" s="5">
        <v>17.725292174528462</v>
      </c>
      <c r="AD182" s="5">
        <v>61.346076735793467</v>
      </c>
      <c r="AE182" s="5">
        <v>14.237346170156133</v>
      </c>
      <c r="AF182" s="5">
        <v>91.520213024957982</v>
      </c>
      <c r="AG182" s="5">
        <v>43.794986647589688</v>
      </c>
      <c r="AH182" s="5">
        <v>25.111379933985045</v>
      </c>
      <c r="AI182" s="5">
        <v>35.090408493855143</v>
      </c>
      <c r="AJ182" s="5">
        <v>28.563424467360395</v>
      </c>
      <c r="AK182" s="5">
        <v>11.500776260347701</v>
      </c>
      <c r="AL182" s="5">
        <v>11.500776260347701</v>
      </c>
      <c r="AM182" s="5">
        <v>23.634390096345882</v>
      </c>
      <c r="AN182" t="e">
        <f t="shared" si="28"/>
        <v>#N/A</v>
      </c>
      <c r="AO182" t="e">
        <f t="shared" si="29"/>
        <v>#N/A</v>
      </c>
      <c r="AP182" t="e">
        <f t="shared" si="30"/>
        <v>#N/A</v>
      </c>
      <c r="AQ182" t="e">
        <f t="shared" si="31"/>
        <v>#N/A</v>
      </c>
      <c r="AR182" t="e">
        <f t="shared" si="32"/>
        <v>#N/A</v>
      </c>
      <c r="AS182" t="e">
        <f t="shared" si="33"/>
        <v>#N/A</v>
      </c>
      <c r="AT182" t="e">
        <f t="shared" si="34"/>
        <v>#N/A</v>
      </c>
      <c r="AU182" t="e">
        <f t="shared" si="35"/>
        <v>#N/A</v>
      </c>
      <c r="AV182" t="e">
        <f t="shared" si="36"/>
        <v>#N/A</v>
      </c>
      <c r="AW182" t="e">
        <f t="shared" si="37"/>
        <v>#N/A</v>
      </c>
      <c r="AX182" t="e">
        <f t="shared" si="38"/>
        <v>#N/A</v>
      </c>
      <c r="AY182" t="e">
        <f t="shared" si="39"/>
        <v>#N/A</v>
      </c>
      <c r="AZ182" t="e">
        <f t="shared" si="40"/>
        <v>#N/A</v>
      </c>
      <c r="BA182" t="str">
        <f t="shared" si="41"/>
        <v/>
      </c>
    </row>
    <row r="183" spans="10:53" x14ac:dyDescent="0.5">
      <c r="J183" t="s">
        <v>567</v>
      </c>
      <c r="K183" t="s">
        <v>568</v>
      </c>
      <c r="L183" s="24">
        <v>15657.224283548188</v>
      </c>
      <c r="M183" s="5">
        <v>9.6586877050187976</v>
      </c>
      <c r="N183" s="6">
        <v>53.854876743839064</v>
      </c>
      <c r="O183" s="6">
        <v>0</v>
      </c>
      <c r="P183" s="6">
        <v>10.198071035597749</v>
      </c>
      <c r="Q183" s="5">
        <v>35.903604469594086</v>
      </c>
      <c r="R183" s="6">
        <v>11.241638388692071</v>
      </c>
      <c r="S183" s="5">
        <v>84.014805258454416</v>
      </c>
      <c r="T183" s="5">
        <v>32.12120444180227</v>
      </c>
      <c r="U183" s="6">
        <v>15.625</v>
      </c>
      <c r="V183" s="6">
        <v>56.116094986807397</v>
      </c>
      <c r="W183" s="6">
        <v>19.233296823658268</v>
      </c>
      <c r="X183" s="5">
        <v>0</v>
      </c>
      <c r="Y183" s="5">
        <v>2.489019033674964</v>
      </c>
      <c r="Z183" s="5">
        <v>12.907950493641637</v>
      </c>
      <c r="AA183" s="5">
        <v>23.466323780076557</v>
      </c>
      <c r="AB183" s="5">
        <v>0.50861729819518509</v>
      </c>
      <c r="AC183" s="5">
        <v>5.8200166618479869</v>
      </c>
      <c r="AD183" s="5">
        <v>32.895177304268024</v>
      </c>
      <c r="AE183" s="5">
        <v>7.6005696937625853</v>
      </c>
      <c r="AF183" s="5">
        <v>84.976076870318664</v>
      </c>
      <c r="AG183" s="5">
        <v>40.601427490934419</v>
      </c>
      <c r="AH183" s="5">
        <v>15.217615827670659</v>
      </c>
      <c r="AI183" s="5">
        <v>28.766245179375044</v>
      </c>
      <c r="AJ183" s="5">
        <v>6.6572537734295327</v>
      </c>
      <c r="AK183" s="5">
        <v>2.6289565520721654</v>
      </c>
      <c r="AL183" s="5">
        <v>2.6289565520721654</v>
      </c>
      <c r="AM183" s="5">
        <v>11.708407273196345</v>
      </c>
      <c r="AN183" t="e">
        <f t="shared" si="28"/>
        <v>#N/A</v>
      </c>
      <c r="AO183" t="e">
        <f t="shared" si="29"/>
        <v>#N/A</v>
      </c>
      <c r="AP183" t="e">
        <f t="shared" si="30"/>
        <v>#N/A</v>
      </c>
      <c r="AQ183" t="e">
        <f t="shared" si="31"/>
        <v>#N/A</v>
      </c>
      <c r="AR183" t="e">
        <f t="shared" si="32"/>
        <v>#N/A</v>
      </c>
      <c r="AS183" t="e">
        <f t="shared" si="33"/>
        <v>#N/A</v>
      </c>
      <c r="AT183" t="e">
        <f t="shared" si="34"/>
        <v>#N/A</v>
      </c>
      <c r="AU183" t="e">
        <f t="shared" si="35"/>
        <v>#N/A</v>
      </c>
      <c r="AV183" t="e">
        <f t="shared" si="36"/>
        <v>#N/A</v>
      </c>
      <c r="AW183" t="e">
        <f t="shared" si="37"/>
        <v>#N/A</v>
      </c>
      <c r="AX183" t="e">
        <f t="shared" si="38"/>
        <v>#N/A</v>
      </c>
      <c r="AY183" t="e">
        <f t="shared" si="39"/>
        <v>#N/A</v>
      </c>
      <c r="AZ183" t="e">
        <f t="shared" si="40"/>
        <v>#N/A</v>
      </c>
      <c r="BA183" t="str">
        <f t="shared" si="41"/>
        <v/>
      </c>
    </row>
    <row r="184" spans="10:53" x14ac:dyDescent="0.5">
      <c r="J184" t="s">
        <v>570</v>
      </c>
      <c r="K184" t="s">
        <v>571</v>
      </c>
      <c r="L184" s="24">
        <v>8151.6341601464901</v>
      </c>
      <c r="M184" s="5">
        <v>9.0059736965827977</v>
      </c>
      <c r="N184" s="6">
        <v>53.854876743839064</v>
      </c>
      <c r="O184" s="6">
        <v>0</v>
      </c>
      <c r="P184" s="6">
        <v>10.198071035597749</v>
      </c>
      <c r="Q184" s="5">
        <v>44.535214875636413</v>
      </c>
      <c r="R184" s="5">
        <v>16.299559133603282</v>
      </c>
      <c r="S184" s="5">
        <v>69.349844224147276</v>
      </c>
      <c r="T184" s="5">
        <v>35.085042119863793</v>
      </c>
      <c r="U184" s="6">
        <v>15.625</v>
      </c>
      <c r="V184" s="5">
        <v>45.118733509234829</v>
      </c>
      <c r="W184" s="5">
        <v>69.550930996714129</v>
      </c>
      <c r="X184" s="5">
        <v>0.78120322376399232</v>
      </c>
      <c r="Y184" s="5">
        <v>5.4172767203513956</v>
      </c>
      <c r="Z184" s="5">
        <v>16.379799886042427</v>
      </c>
      <c r="AA184" s="5">
        <v>36.649172358707247</v>
      </c>
      <c r="AB184" s="5">
        <v>1.4455867322542479</v>
      </c>
      <c r="AC184" s="5">
        <v>10.075112266856351</v>
      </c>
      <c r="AD184" s="5">
        <v>45.85647228906624</v>
      </c>
      <c r="AE184" s="5">
        <v>10.271664229552838</v>
      </c>
      <c r="AF184" s="5">
        <v>88.416151871797709</v>
      </c>
      <c r="AG184" s="5">
        <v>42.074992067345221</v>
      </c>
      <c r="AH184" s="5">
        <v>19.373851877927748</v>
      </c>
      <c r="AI184" s="5">
        <v>31.620488936589886</v>
      </c>
      <c r="AJ184" s="5">
        <v>13.951401757484984</v>
      </c>
      <c r="AK184" s="5">
        <v>5.5311539723907792</v>
      </c>
      <c r="AL184" s="5">
        <v>5.5311539723907792</v>
      </c>
      <c r="AM184" s="5">
        <v>16.478462073064204</v>
      </c>
      <c r="AN184" t="e">
        <f t="shared" si="28"/>
        <v>#N/A</v>
      </c>
      <c r="AO184" t="e">
        <f t="shared" si="29"/>
        <v>#N/A</v>
      </c>
      <c r="AP184" t="e">
        <f t="shared" si="30"/>
        <v>#N/A</v>
      </c>
      <c r="AQ184" t="e">
        <f t="shared" si="31"/>
        <v>#N/A</v>
      </c>
      <c r="AR184" t="e">
        <f t="shared" si="32"/>
        <v>#N/A</v>
      </c>
      <c r="AS184" t="e">
        <f t="shared" si="33"/>
        <v>#N/A</v>
      </c>
      <c r="AT184" t="e">
        <f t="shared" si="34"/>
        <v>#N/A</v>
      </c>
      <c r="AU184" t="e">
        <f t="shared" si="35"/>
        <v>#N/A</v>
      </c>
      <c r="AV184" t="e">
        <f t="shared" si="36"/>
        <v>#N/A</v>
      </c>
      <c r="AW184" t="e">
        <f t="shared" si="37"/>
        <v>#N/A</v>
      </c>
      <c r="AX184" t="e">
        <f t="shared" si="38"/>
        <v>#N/A</v>
      </c>
      <c r="AY184" t="e">
        <f t="shared" si="39"/>
        <v>#N/A</v>
      </c>
      <c r="AZ184" t="e">
        <f t="shared" si="40"/>
        <v>#N/A</v>
      </c>
      <c r="BA184" t="str">
        <f t="shared" si="41"/>
        <v/>
      </c>
    </row>
    <row r="185" spans="10:53" x14ac:dyDescent="0.5">
      <c r="J185" t="s">
        <v>573</v>
      </c>
      <c r="K185" t="s">
        <v>574</v>
      </c>
      <c r="L185" s="24">
        <v>9949.3279999999995</v>
      </c>
      <c r="M185" s="5">
        <v>8.9375</v>
      </c>
      <c r="N185" s="6">
        <v>53.854876743839064</v>
      </c>
      <c r="O185" s="6">
        <v>0</v>
      </c>
      <c r="P185" s="6">
        <v>10.198071035597749</v>
      </c>
      <c r="Q185" s="6">
        <v>52.670721123122711</v>
      </c>
      <c r="R185" s="6">
        <v>11.241638388692071</v>
      </c>
      <c r="S185" s="6">
        <v>88.315487459695362</v>
      </c>
      <c r="T185" s="6">
        <v>47.029190753632633</v>
      </c>
      <c r="U185" s="6">
        <v>15.625</v>
      </c>
      <c r="V185" s="6">
        <v>56.116094986807397</v>
      </c>
      <c r="W185" s="6">
        <v>19.233296823658268</v>
      </c>
      <c r="X185" s="6">
        <v>36.697075592141225</v>
      </c>
      <c r="Y185" s="6">
        <v>8.9349341142020364</v>
      </c>
      <c r="Z185" s="5">
        <v>20.942473315271442</v>
      </c>
      <c r="AA185" s="5">
        <v>38.197539645646643</v>
      </c>
      <c r="AB185" s="5">
        <v>1.5719741072158313</v>
      </c>
      <c r="AC185" s="5">
        <v>10.636541073175092</v>
      </c>
      <c r="AD185" s="5">
        <v>47.277815970368884</v>
      </c>
      <c r="AE185" s="5">
        <v>10.590470659216141</v>
      </c>
      <c r="AF185" s="5">
        <v>88.734242600051289</v>
      </c>
      <c r="AG185" s="5">
        <v>42.230376677110335</v>
      </c>
      <c r="AH185" s="5">
        <v>19.85302962431156</v>
      </c>
      <c r="AI185" s="5">
        <v>31.92812731241407</v>
      </c>
      <c r="AJ185" s="5">
        <v>14.982358823197121</v>
      </c>
      <c r="AK185" s="5">
        <v>5.9384868638220372</v>
      </c>
      <c r="AL185" s="5">
        <v>5.9384868638220372</v>
      </c>
      <c r="AM185" s="5">
        <v>17.053230244220696</v>
      </c>
      <c r="AN185" t="e">
        <f t="shared" si="28"/>
        <v>#N/A</v>
      </c>
      <c r="AO185" t="e">
        <f t="shared" si="29"/>
        <v>#N/A</v>
      </c>
      <c r="AP185" t="e">
        <f t="shared" si="30"/>
        <v>#N/A</v>
      </c>
      <c r="AQ185" t="e">
        <f t="shared" si="31"/>
        <v>#N/A</v>
      </c>
      <c r="AR185" t="e">
        <f t="shared" si="32"/>
        <v>#N/A</v>
      </c>
      <c r="AS185" t="e">
        <f t="shared" si="33"/>
        <v>#N/A</v>
      </c>
      <c r="AT185" t="e">
        <f t="shared" si="34"/>
        <v>#N/A</v>
      </c>
      <c r="AU185" t="e">
        <f t="shared" si="35"/>
        <v>#N/A</v>
      </c>
      <c r="AV185" t="e">
        <f t="shared" si="36"/>
        <v>#N/A</v>
      </c>
      <c r="AW185" t="e">
        <f t="shared" si="37"/>
        <v>#N/A</v>
      </c>
      <c r="AX185" t="e">
        <f t="shared" si="38"/>
        <v>#N/A</v>
      </c>
      <c r="AY185" t="e">
        <f t="shared" si="39"/>
        <v>#N/A</v>
      </c>
      <c r="AZ185" t="e">
        <f t="shared" si="40"/>
        <v>#N/A</v>
      </c>
      <c r="BA185" t="str">
        <f t="shared" si="41"/>
        <v/>
      </c>
    </row>
    <row r="186" spans="10:53" x14ac:dyDescent="0.5">
      <c r="J186" t="s">
        <v>576</v>
      </c>
      <c r="K186" t="s">
        <v>577</v>
      </c>
      <c r="L186" s="24">
        <v>6676.6153428161679</v>
      </c>
      <c r="M186" s="5">
        <v>8.8063664529152046</v>
      </c>
      <c r="N186" s="6">
        <v>53.854876743839064</v>
      </c>
      <c r="O186" s="5">
        <v>0</v>
      </c>
      <c r="P186" s="6">
        <v>4.9417825075395143</v>
      </c>
      <c r="Q186" s="5">
        <v>49.8828054184875</v>
      </c>
      <c r="R186" s="6">
        <v>11.241638388692071</v>
      </c>
      <c r="S186" s="5">
        <v>82.979939465330219</v>
      </c>
      <c r="T186" s="5">
        <v>33.464160142418898</v>
      </c>
      <c r="U186" s="6">
        <v>15.625</v>
      </c>
      <c r="V186" s="6">
        <v>56.116094986807397</v>
      </c>
      <c r="W186" s="6">
        <v>19.233296823658268</v>
      </c>
      <c r="X186" s="5">
        <v>1.0980270738691167</v>
      </c>
      <c r="Y186" s="5">
        <v>7.174231332357266</v>
      </c>
      <c r="Z186" s="5">
        <v>14.508777167614989</v>
      </c>
      <c r="AA186" s="5">
        <v>41.223713829818173</v>
      </c>
      <c r="AB186" s="5">
        <v>1.8320050351708255</v>
      </c>
      <c r="AC186" s="5">
        <v>11.780955709507019</v>
      </c>
      <c r="AD186" s="5">
        <v>50.007766756313721</v>
      </c>
      <c r="AE186" s="5">
        <v>11.222947136771744</v>
      </c>
      <c r="AF186" s="5">
        <v>89.322131371105556</v>
      </c>
      <c r="AG186" s="5">
        <v>42.528343044642732</v>
      </c>
      <c r="AH186" s="5">
        <v>20.793834793914023</v>
      </c>
      <c r="AI186" s="5">
        <v>32.521429405945518</v>
      </c>
      <c r="AJ186" s="5">
        <v>17.116835177255236</v>
      </c>
      <c r="AK186" s="5">
        <v>6.7848801696777459</v>
      </c>
      <c r="AL186" s="5">
        <v>6.7848801696777459</v>
      </c>
      <c r="AM186" s="5">
        <v>18.19503174277876</v>
      </c>
      <c r="AN186" t="e">
        <f t="shared" si="28"/>
        <v>#N/A</v>
      </c>
      <c r="AO186" t="e">
        <f t="shared" si="29"/>
        <v>#N/A</v>
      </c>
      <c r="AP186" t="e">
        <f t="shared" si="30"/>
        <v>#N/A</v>
      </c>
      <c r="AQ186" t="e">
        <f t="shared" si="31"/>
        <v>#N/A</v>
      </c>
      <c r="AR186" t="e">
        <f t="shared" si="32"/>
        <v>#N/A</v>
      </c>
      <c r="AS186" t="e">
        <f t="shared" si="33"/>
        <v>#N/A</v>
      </c>
      <c r="AT186" t="e">
        <f t="shared" si="34"/>
        <v>#N/A</v>
      </c>
      <c r="AU186" t="e">
        <f t="shared" si="35"/>
        <v>#N/A</v>
      </c>
      <c r="AV186" t="e">
        <f t="shared" si="36"/>
        <v>#N/A</v>
      </c>
      <c r="AW186" t="e">
        <f t="shared" si="37"/>
        <v>#N/A</v>
      </c>
      <c r="AX186" t="e">
        <f t="shared" si="38"/>
        <v>#N/A</v>
      </c>
      <c r="AY186" t="e">
        <f t="shared" si="39"/>
        <v>#N/A</v>
      </c>
      <c r="AZ186" t="e">
        <f t="shared" si="40"/>
        <v>#N/A</v>
      </c>
      <c r="BA186" t="str">
        <f t="shared" si="41"/>
        <v/>
      </c>
    </row>
    <row r="187" spans="10:53" x14ac:dyDescent="0.5">
      <c r="J187" t="s">
        <v>579</v>
      </c>
      <c r="K187" t="s">
        <v>580</v>
      </c>
      <c r="L187" s="24">
        <v>1923.9953219926099</v>
      </c>
      <c r="M187" s="5">
        <v>7.5621591998259232</v>
      </c>
      <c r="N187" s="5">
        <v>86.276568513419747</v>
      </c>
      <c r="O187" s="5">
        <v>15.130510694020074</v>
      </c>
      <c r="P187" s="5">
        <v>58.533074691418626</v>
      </c>
      <c r="Q187" s="5">
        <v>82.853584694153213</v>
      </c>
      <c r="R187" s="5">
        <v>71.806161626532742</v>
      </c>
      <c r="S187" s="5">
        <v>99.450266886428125</v>
      </c>
      <c r="T187" s="5">
        <v>54.595955969150914</v>
      </c>
      <c r="U187" s="5">
        <v>60</v>
      </c>
      <c r="V187" s="5">
        <v>26.121372031662265</v>
      </c>
      <c r="W187" s="5">
        <v>44.359255202628702</v>
      </c>
      <c r="X187" s="5">
        <v>41.762950899553495</v>
      </c>
      <c r="Y187" s="5">
        <v>65.153733528550504</v>
      </c>
      <c r="Z187" s="5">
        <v>52.939858054036335</v>
      </c>
      <c r="AA187" s="5">
        <v>69.782894890117063</v>
      </c>
      <c r="AB187" s="5">
        <v>5.9389976954730255</v>
      </c>
      <c r="AC187" s="5">
        <v>27.790347526799632</v>
      </c>
      <c r="AD187" s="5">
        <v>73.750080155615038</v>
      </c>
      <c r="AE187" s="5">
        <v>18.798357979347873</v>
      </c>
      <c r="AF187" s="5">
        <v>93.673550131686838</v>
      </c>
      <c r="AG187" s="5">
        <v>45.37722769011981</v>
      </c>
      <c r="AH187" s="5">
        <v>31.189801594896515</v>
      </c>
      <c r="AI187" s="5">
        <v>38.394365307340763</v>
      </c>
      <c r="AJ187" s="5">
        <v>47.230439196947074</v>
      </c>
      <c r="AK187" s="5">
        <v>20.547731215930678</v>
      </c>
      <c r="AL187" s="5">
        <v>20.547731215930678</v>
      </c>
      <c r="AM187" s="5">
        <v>31.705290417337984</v>
      </c>
      <c r="AN187" t="e">
        <f t="shared" si="28"/>
        <v>#N/A</v>
      </c>
      <c r="AO187" t="e">
        <f t="shared" si="29"/>
        <v>#N/A</v>
      </c>
      <c r="AP187" t="e">
        <f t="shared" si="30"/>
        <v>#N/A</v>
      </c>
      <c r="AQ187" t="e">
        <f t="shared" si="31"/>
        <v>#N/A</v>
      </c>
      <c r="AR187" t="e">
        <f t="shared" si="32"/>
        <v>#N/A</v>
      </c>
      <c r="AS187" t="e">
        <f t="shared" si="33"/>
        <v>#N/A</v>
      </c>
      <c r="AT187" t="e">
        <f t="shared" si="34"/>
        <v>#N/A</v>
      </c>
      <c r="AU187" t="e">
        <f t="shared" si="35"/>
        <v>#N/A</v>
      </c>
      <c r="AV187" t="e">
        <f t="shared" si="36"/>
        <v>#N/A</v>
      </c>
      <c r="AW187" t="e">
        <f t="shared" si="37"/>
        <v>#N/A</v>
      </c>
      <c r="AX187" t="e">
        <f t="shared" si="38"/>
        <v>#N/A</v>
      </c>
      <c r="AY187" t="e">
        <f t="shared" si="39"/>
        <v>#N/A</v>
      </c>
      <c r="AZ187" t="e">
        <f t="shared" si="40"/>
        <v>#N/A</v>
      </c>
      <c r="BA187" t="str">
        <f t="shared" si="41"/>
        <v/>
      </c>
    </row>
    <row r="188" spans="10:53" x14ac:dyDescent="0.5">
      <c r="J188" t="s">
        <v>582</v>
      </c>
      <c r="K188" t="s">
        <v>583</v>
      </c>
      <c r="L188" s="24">
        <v>8108.2366445319822</v>
      </c>
      <c r="M188" s="5">
        <v>9.0006356936940701</v>
      </c>
      <c r="N188" s="6">
        <v>53.854876743839064</v>
      </c>
      <c r="O188" s="5">
        <v>1.4701003928415588</v>
      </c>
      <c r="P188" s="6">
        <v>9.8858601985103007</v>
      </c>
      <c r="Q188" s="5">
        <v>54.378475486084433</v>
      </c>
      <c r="R188" s="5">
        <v>22.026430977760608</v>
      </c>
      <c r="S188" s="5">
        <v>97.543916305202416</v>
      </c>
      <c r="T188" s="5">
        <v>69.844318478140494</v>
      </c>
      <c r="U188" s="5">
        <v>25</v>
      </c>
      <c r="V188" s="5">
        <v>84.69656992084434</v>
      </c>
      <c r="W188" s="5">
        <v>46.878422782037241</v>
      </c>
      <c r="X188" s="5">
        <v>74.145111557538002</v>
      </c>
      <c r="Y188" s="5">
        <v>7.6134699853587051</v>
      </c>
      <c r="Z188" s="5">
        <v>30.36564438704335</v>
      </c>
      <c r="AA188" s="5">
        <v>36.768998981774857</v>
      </c>
      <c r="AB188" s="5">
        <v>1.4552179201830007</v>
      </c>
      <c r="AC188" s="5">
        <v>10.11801172880136</v>
      </c>
      <c r="AD188" s="5">
        <v>45.967097002170313</v>
      </c>
      <c r="AE188" s="5">
        <v>10.296239263716044</v>
      </c>
      <c r="AF188" s="5">
        <v>88.441227583125993</v>
      </c>
      <c r="AG188" s="5">
        <v>42.087100260015561</v>
      </c>
      <c r="AH188" s="5">
        <v>19.410909494492671</v>
      </c>
      <c r="AI188" s="5">
        <v>31.64441747349521</v>
      </c>
      <c r="AJ188" s="5">
        <v>14.029755395823408</v>
      </c>
      <c r="AK188" s="5">
        <v>5.5620914488618487</v>
      </c>
      <c r="AL188" s="5">
        <v>5.5620914488618487</v>
      </c>
      <c r="AM188" s="5">
        <v>16.522744146106476</v>
      </c>
      <c r="AN188" t="e">
        <f t="shared" si="28"/>
        <v>#N/A</v>
      </c>
      <c r="AO188" t="e">
        <f t="shared" si="29"/>
        <v>#N/A</v>
      </c>
      <c r="AP188" t="e">
        <f t="shared" si="30"/>
        <v>#N/A</v>
      </c>
      <c r="AQ188" t="e">
        <f t="shared" si="31"/>
        <v>#N/A</v>
      </c>
      <c r="AR188" t="e">
        <f t="shared" si="32"/>
        <v>#N/A</v>
      </c>
      <c r="AS188" t="e">
        <f t="shared" si="33"/>
        <v>#N/A</v>
      </c>
      <c r="AT188" t="e">
        <f t="shared" si="34"/>
        <v>#N/A</v>
      </c>
      <c r="AU188" t="e">
        <f t="shared" si="35"/>
        <v>#N/A</v>
      </c>
      <c r="AV188" t="e">
        <f t="shared" si="36"/>
        <v>#N/A</v>
      </c>
      <c r="AW188" t="e">
        <f t="shared" si="37"/>
        <v>#N/A</v>
      </c>
      <c r="AX188" t="e">
        <f t="shared" si="38"/>
        <v>#N/A</v>
      </c>
      <c r="AY188" t="e">
        <f t="shared" si="39"/>
        <v>#N/A</v>
      </c>
      <c r="AZ188" t="e">
        <f t="shared" si="40"/>
        <v>#N/A</v>
      </c>
      <c r="BA188" t="str">
        <f t="shared" si="41"/>
        <v/>
      </c>
    </row>
    <row r="189" spans="10:53" x14ac:dyDescent="0.5">
      <c r="J189" t="s">
        <v>585</v>
      </c>
      <c r="K189" t="s">
        <v>586</v>
      </c>
      <c r="L189" s="24">
        <v>3906.2618779126383</v>
      </c>
      <c r="M189" s="5">
        <v>8.2703361542257241</v>
      </c>
      <c r="N189" s="5">
        <v>72.733027415778324</v>
      </c>
      <c r="O189" s="5">
        <v>0</v>
      </c>
      <c r="P189" s="5">
        <v>19.27564230543598</v>
      </c>
      <c r="Q189" s="5">
        <v>84.74201442145251</v>
      </c>
      <c r="R189" s="5">
        <v>8.8105723911042428</v>
      </c>
      <c r="S189" s="5">
        <v>78.511279138099596</v>
      </c>
      <c r="T189" s="5">
        <v>47.414637181262371</v>
      </c>
      <c r="U189" s="5">
        <v>95</v>
      </c>
      <c r="V189" s="5">
        <v>68.601583113456471</v>
      </c>
      <c r="W189" s="5">
        <v>70.536692223439218</v>
      </c>
      <c r="X189" s="5">
        <v>34.313647311886953</v>
      </c>
      <c r="Y189" s="5">
        <v>37.920937042459748</v>
      </c>
      <c r="Z189" s="5">
        <v>33.82354132471395</v>
      </c>
      <c r="AA189" s="5">
        <v>53.994110139083915</v>
      </c>
      <c r="AB189" s="5">
        <v>3.1854068582593511</v>
      </c>
      <c r="AC189" s="5">
        <v>17.489344683234798</v>
      </c>
      <c r="AD189" s="5">
        <v>60.969348814979561</v>
      </c>
      <c r="AE189" s="5">
        <v>14.124158494921371</v>
      </c>
      <c r="AF189" s="5">
        <v>91.451920745618253</v>
      </c>
      <c r="AG189" s="5">
        <v>43.751265289575116</v>
      </c>
      <c r="AH189" s="5">
        <v>24.953915250737538</v>
      </c>
      <c r="AI189" s="5">
        <v>35.000533999153873</v>
      </c>
      <c r="AJ189" s="5">
        <v>28.106187692481182</v>
      </c>
      <c r="AK189" s="5">
        <v>11.304019136115031</v>
      </c>
      <c r="AL189" s="5">
        <v>11.304019136115031</v>
      </c>
      <c r="AM189" s="5">
        <v>23.430934014516161</v>
      </c>
      <c r="AN189" t="e">
        <f t="shared" si="28"/>
        <v>#N/A</v>
      </c>
      <c r="AO189" t="e">
        <f t="shared" si="29"/>
        <v>#N/A</v>
      </c>
      <c r="AP189" t="e">
        <f t="shared" si="30"/>
        <v>#N/A</v>
      </c>
      <c r="AQ189" t="e">
        <f t="shared" si="31"/>
        <v>#N/A</v>
      </c>
      <c r="AR189" t="e">
        <f t="shared" si="32"/>
        <v>#N/A</v>
      </c>
      <c r="AS189" t="e">
        <f t="shared" si="33"/>
        <v>#N/A</v>
      </c>
      <c r="AT189" t="e">
        <f t="shared" si="34"/>
        <v>#N/A</v>
      </c>
      <c r="AU189" t="e">
        <f t="shared" si="35"/>
        <v>#N/A</v>
      </c>
      <c r="AV189" t="e">
        <f t="shared" si="36"/>
        <v>#N/A</v>
      </c>
      <c r="AW189" t="e">
        <f t="shared" si="37"/>
        <v>#N/A</v>
      </c>
      <c r="AX189" t="e">
        <f t="shared" si="38"/>
        <v>#N/A</v>
      </c>
      <c r="AY189" t="e">
        <f t="shared" si="39"/>
        <v>#N/A</v>
      </c>
      <c r="AZ189" t="e">
        <f t="shared" si="40"/>
        <v>#N/A</v>
      </c>
      <c r="BA189" t="str">
        <f t="shared" si="41"/>
        <v/>
      </c>
    </row>
    <row r="190" spans="10:53" x14ac:dyDescent="0.5">
      <c r="J190" t="s">
        <v>588</v>
      </c>
      <c r="K190" t="s">
        <v>589</v>
      </c>
      <c r="L190" s="24">
        <v>56473.022779491046</v>
      </c>
      <c r="M190" s="5">
        <v>10.941518330178674</v>
      </c>
      <c r="N190" s="5">
        <v>0.28518698885477534</v>
      </c>
      <c r="O190" s="6">
        <v>6.4600611086859772E-2</v>
      </c>
      <c r="P190" s="5">
        <v>3.2771924876998924</v>
      </c>
      <c r="Q190" s="5">
        <v>7.7877205127487832</v>
      </c>
      <c r="R190" s="6">
        <v>6.4610878885718428</v>
      </c>
      <c r="S190" s="5">
        <v>81.545661245368478</v>
      </c>
      <c r="T190" s="5">
        <v>38.720255656431362</v>
      </c>
      <c r="U190" s="5">
        <v>0</v>
      </c>
      <c r="V190" s="5">
        <v>4.4854881266490745</v>
      </c>
      <c r="W190" s="5">
        <v>0.547645125958379</v>
      </c>
      <c r="X190" s="5">
        <v>8.457061518970189</v>
      </c>
      <c r="Y190" s="5">
        <v>0</v>
      </c>
      <c r="Z190" s="5">
        <v>3.6454552609044235</v>
      </c>
      <c r="AA190" s="5">
        <v>7.7210548763272584</v>
      </c>
      <c r="AB190" s="5">
        <v>-0.42163763178922242</v>
      </c>
      <c r="AC190" s="5">
        <v>1.5113958997191737</v>
      </c>
      <c r="AD190" s="5">
        <v>14.065138111802346</v>
      </c>
      <c r="AE190" s="5">
        <v>3.9592954148071033</v>
      </c>
      <c r="AF190" s="5">
        <v>75.826101875007367</v>
      </c>
      <c r="AG190" s="5">
        <v>37.752596489143208</v>
      </c>
      <c r="AH190" s="5">
        <v>9.0640263480115966</v>
      </c>
      <c r="AI190" s="5">
        <v>23.605812230129356</v>
      </c>
      <c r="AJ190" s="5">
        <v>0.86051338698764357</v>
      </c>
      <c r="AK190" s="5">
        <v>0.10531529505903059</v>
      </c>
      <c r="AL190" s="5">
        <v>0.10531529505903059</v>
      </c>
      <c r="AM190" s="5">
        <v>5.5175479666583822</v>
      </c>
      <c r="AN190" t="e">
        <f t="shared" si="28"/>
        <v>#N/A</v>
      </c>
      <c r="AO190" t="e">
        <f t="shared" si="29"/>
        <v>#N/A</v>
      </c>
      <c r="AP190" t="e">
        <f t="shared" si="30"/>
        <v>#N/A</v>
      </c>
      <c r="AQ190" t="e">
        <f t="shared" si="31"/>
        <v>#N/A</v>
      </c>
      <c r="AR190" t="e">
        <f t="shared" si="32"/>
        <v>#N/A</v>
      </c>
      <c r="AS190" t="e">
        <f t="shared" si="33"/>
        <v>#N/A</v>
      </c>
      <c r="AT190" t="e">
        <f t="shared" si="34"/>
        <v>#N/A</v>
      </c>
      <c r="AU190" t="e">
        <f t="shared" si="35"/>
        <v>#N/A</v>
      </c>
      <c r="AV190" t="e">
        <f t="shared" si="36"/>
        <v>#N/A</v>
      </c>
      <c r="AW190" t="e">
        <f t="shared" si="37"/>
        <v>#N/A</v>
      </c>
      <c r="AX190" t="e">
        <f t="shared" si="38"/>
        <v>#N/A</v>
      </c>
      <c r="AY190" t="e">
        <f t="shared" si="39"/>
        <v>#N/A</v>
      </c>
      <c r="AZ190" t="e">
        <f t="shared" si="40"/>
        <v>#N/A</v>
      </c>
      <c r="BA190" t="str">
        <f t="shared" si="41"/>
        <v/>
      </c>
    </row>
    <row r="191" spans="10:53" x14ac:dyDescent="0.5">
      <c r="J191" t="s">
        <v>591</v>
      </c>
      <c r="K191" t="s">
        <v>592</v>
      </c>
      <c r="L191" s="24">
        <v>76691.116843640484</v>
      </c>
      <c r="M191" s="5">
        <v>11.247541163746364</v>
      </c>
      <c r="N191" s="5">
        <v>2.0510899131302835</v>
      </c>
      <c r="O191" s="6">
        <v>6.4600611086859772E-2</v>
      </c>
      <c r="P191" s="5">
        <v>3.2771924876998924</v>
      </c>
      <c r="Q191" s="5">
        <v>16.142506304903527</v>
      </c>
      <c r="R191" s="6">
        <v>6.4610878885718428</v>
      </c>
      <c r="S191" s="5">
        <v>68.118289010135456</v>
      </c>
      <c r="T191" s="5">
        <v>36.181810421259605</v>
      </c>
      <c r="U191" s="5">
        <v>0</v>
      </c>
      <c r="V191" s="5">
        <v>18.469656992084431</v>
      </c>
      <c r="W191" s="5">
        <v>0</v>
      </c>
      <c r="X191" s="5">
        <v>0.23945090861910495</v>
      </c>
      <c r="Y191" s="5">
        <v>0</v>
      </c>
      <c r="Z191" s="5">
        <v>3.6793156699735707</v>
      </c>
      <c r="AA191" s="5">
        <v>5.6662216369437486</v>
      </c>
      <c r="AB191" s="5">
        <v>-0.54035707782721887</v>
      </c>
      <c r="AC191" s="5">
        <v>0.96864108410051308</v>
      </c>
      <c r="AD191" s="5">
        <v>11.10701779047127</v>
      </c>
      <c r="AE191" s="5">
        <v>3.3369182243402964</v>
      </c>
      <c r="AF191" s="5">
        <v>73.152814456764943</v>
      </c>
      <c r="AG191" s="5">
        <v>37.083754650878028</v>
      </c>
      <c r="AH191" s="5">
        <v>7.9414741296307714</v>
      </c>
      <c r="AI191" s="5">
        <v>22.468470108608599</v>
      </c>
      <c r="AJ191" s="5">
        <v>0.31581252330747023</v>
      </c>
      <c r="AK191" s="5">
        <v>-0.17040039671152285</v>
      </c>
      <c r="AL191" s="5">
        <v>-0.17040039671152285</v>
      </c>
      <c r="AM191" s="5">
        <v>4.5260523655175193</v>
      </c>
      <c r="AN191" t="e">
        <f t="shared" si="28"/>
        <v>#N/A</v>
      </c>
      <c r="AO191" t="e">
        <f t="shared" si="29"/>
        <v>#N/A</v>
      </c>
      <c r="AP191" t="e">
        <f t="shared" si="30"/>
        <v>#N/A</v>
      </c>
      <c r="AQ191" t="e">
        <f t="shared" si="31"/>
        <v>#N/A</v>
      </c>
      <c r="AR191" t="e">
        <f t="shared" si="32"/>
        <v>#N/A</v>
      </c>
      <c r="AS191" t="e">
        <f t="shared" si="33"/>
        <v>#N/A</v>
      </c>
      <c r="AT191" t="e">
        <f t="shared" si="34"/>
        <v>#N/A</v>
      </c>
      <c r="AU191" t="e">
        <f t="shared" si="35"/>
        <v>#N/A</v>
      </c>
      <c r="AV191" t="e">
        <f t="shared" si="36"/>
        <v>#N/A</v>
      </c>
      <c r="AW191" t="e">
        <f t="shared" si="37"/>
        <v>#N/A</v>
      </c>
      <c r="AX191" t="e">
        <f t="shared" si="38"/>
        <v>#N/A</v>
      </c>
      <c r="AY191" t="e">
        <f t="shared" si="39"/>
        <v>#N/A</v>
      </c>
      <c r="AZ191" t="e">
        <f t="shared" si="40"/>
        <v>#N/A</v>
      </c>
      <c r="BA191" t="str">
        <f t="shared" si="41"/>
        <v/>
      </c>
    </row>
    <row r="192" spans="10:53" x14ac:dyDescent="0.5">
      <c r="J192" t="s">
        <v>594</v>
      </c>
      <c r="K192" t="s">
        <v>595</v>
      </c>
      <c r="L192" s="24">
        <v>15547.34</v>
      </c>
      <c r="M192" s="5">
        <v>8.9975000000000005</v>
      </c>
      <c r="N192" s="5">
        <v>78.146315934052197</v>
      </c>
      <c r="O192" s="5">
        <v>8.0995198603230136</v>
      </c>
      <c r="P192" s="5">
        <v>28.962623212365088</v>
      </c>
      <c r="Q192" s="5">
        <v>51.156694538941139</v>
      </c>
      <c r="R192" s="5">
        <v>50.660791248849392</v>
      </c>
      <c r="S192" s="5">
        <v>89.65632990910386</v>
      </c>
      <c r="T192" s="5">
        <v>64.081716754677032</v>
      </c>
      <c r="U192" s="5">
        <v>95</v>
      </c>
      <c r="V192" s="5">
        <v>27.176781002638517</v>
      </c>
      <c r="W192" s="5">
        <v>16.757940854326396</v>
      </c>
      <c r="X192" s="5">
        <v>77.994267892227683</v>
      </c>
      <c r="Y192" s="5">
        <v>14.494875549048331</v>
      </c>
      <c r="Z192" s="5">
        <v>39.618574601755626</v>
      </c>
      <c r="AA192" s="5">
        <v>36.839460074350256</v>
      </c>
      <c r="AB192" s="5">
        <v>1.4608927857547602</v>
      </c>
      <c r="AC192" s="5">
        <v>10.143279924513786</v>
      </c>
      <c r="AD192" s="5">
        <v>46.032097045071872</v>
      </c>
      <c r="AE192" s="5">
        <v>10.310697158889045</v>
      </c>
      <c r="AF192" s="5">
        <v>88.455935718473739</v>
      </c>
      <c r="AG192" s="5">
        <v>42.094213360717866</v>
      </c>
      <c r="AH192" s="5">
        <v>19.432701641549347</v>
      </c>
      <c r="AI192" s="5">
        <v>31.658478046709483</v>
      </c>
      <c r="AJ192" s="5">
        <v>14.075940326509272</v>
      </c>
      <c r="AK192" s="5">
        <v>5.5803285235627751</v>
      </c>
      <c r="AL192" s="5">
        <v>5.5803285235627751</v>
      </c>
      <c r="AM192" s="5">
        <v>16.548797989560125</v>
      </c>
      <c r="AN192" t="e">
        <f t="shared" si="28"/>
        <v>#N/A</v>
      </c>
      <c r="AO192" t="e">
        <f t="shared" si="29"/>
        <v>#N/A</v>
      </c>
      <c r="AP192" t="e">
        <f t="shared" si="30"/>
        <v>#N/A</v>
      </c>
      <c r="AQ192" t="e">
        <f t="shared" si="31"/>
        <v>#N/A</v>
      </c>
      <c r="AR192" t="e">
        <f t="shared" si="32"/>
        <v>#N/A</v>
      </c>
      <c r="AS192" t="e">
        <f t="shared" si="33"/>
        <v>#N/A</v>
      </c>
      <c r="AT192" t="e">
        <f t="shared" si="34"/>
        <v>#N/A</v>
      </c>
      <c r="AU192" t="e">
        <f t="shared" si="35"/>
        <v>#N/A</v>
      </c>
      <c r="AV192" t="e">
        <f t="shared" si="36"/>
        <v>#N/A</v>
      </c>
      <c r="AW192" t="e">
        <f t="shared" si="37"/>
        <v>#N/A</v>
      </c>
      <c r="AX192" t="e">
        <f t="shared" si="38"/>
        <v>#N/A</v>
      </c>
      <c r="AY192" t="e">
        <f t="shared" si="39"/>
        <v>#N/A</v>
      </c>
      <c r="AZ192" t="e">
        <f t="shared" si="40"/>
        <v>#N/A</v>
      </c>
      <c r="BA192" t="str">
        <f t="shared" si="41"/>
        <v/>
      </c>
    </row>
    <row r="193" spans="10:53" x14ac:dyDescent="0.5">
      <c r="J193" t="s">
        <v>597</v>
      </c>
      <c r="K193" t="s">
        <v>598</v>
      </c>
      <c r="L193" s="24">
        <v>968.38560256459175</v>
      </c>
      <c r="M193" s="5">
        <v>6.8756303577131863</v>
      </c>
      <c r="N193" s="5">
        <v>90.155225604056909</v>
      </c>
      <c r="O193" s="5">
        <v>0</v>
      </c>
      <c r="P193" s="5">
        <v>0.85522488075477554</v>
      </c>
      <c r="Q193" s="5">
        <v>72.903359230095319</v>
      </c>
      <c r="R193" s="5">
        <v>43.61233165548267</v>
      </c>
      <c r="S193" s="6">
        <v>77.429775800405238</v>
      </c>
      <c r="T193" s="5">
        <v>45.486888388039063</v>
      </c>
      <c r="U193" s="5">
        <v>65</v>
      </c>
      <c r="V193" s="5">
        <v>22.427440633245382</v>
      </c>
      <c r="W193" s="5">
        <v>21.90580503833516</v>
      </c>
      <c r="X193" s="5">
        <v>28.15731235556494</v>
      </c>
      <c r="Y193" s="5">
        <v>38.360175695461209</v>
      </c>
      <c r="Z193" s="5">
        <v>24.6897943983742</v>
      </c>
      <c r="AA193" s="5">
        <v>81.626286783622731</v>
      </c>
      <c r="AB193" s="5">
        <v>10.130054077683548</v>
      </c>
      <c r="AC193" s="5">
        <v>40.483771905743417</v>
      </c>
      <c r="AD193" s="5">
        <v>83.214242995169073</v>
      </c>
      <c r="AE193" s="5">
        <v>24.29937558186527</v>
      </c>
      <c r="AF193" s="5">
        <v>95.302651351074658</v>
      </c>
      <c r="AG193" s="5">
        <v>46.961778617600736</v>
      </c>
      <c r="AH193" s="5">
        <v>37.921368838834489</v>
      </c>
      <c r="AI193" s="5">
        <v>41.788615582353657</v>
      </c>
      <c r="AJ193" s="5">
        <v>66.474984048342847</v>
      </c>
      <c r="AK193" s="5">
        <v>33.528790309398104</v>
      </c>
      <c r="AL193" s="5">
        <v>33.528790309398104</v>
      </c>
      <c r="AM193" s="5">
        <v>40.931523428453389</v>
      </c>
      <c r="AN193" t="e">
        <f t="shared" si="28"/>
        <v>#N/A</v>
      </c>
      <c r="AO193" t="e">
        <f t="shared" si="29"/>
        <v>#N/A</v>
      </c>
      <c r="AP193" t="e">
        <f t="shared" si="30"/>
        <v>#N/A</v>
      </c>
      <c r="AQ193" t="e">
        <f t="shared" si="31"/>
        <v>#N/A</v>
      </c>
      <c r="AR193" t="e">
        <f t="shared" si="32"/>
        <v>#N/A</v>
      </c>
      <c r="AS193" t="e">
        <f t="shared" si="33"/>
        <v>#N/A</v>
      </c>
      <c r="AT193" t="e">
        <f t="shared" si="34"/>
        <v>#N/A</v>
      </c>
      <c r="AU193" t="e">
        <f t="shared" si="35"/>
        <v>#N/A</v>
      </c>
      <c r="AV193" t="e">
        <f t="shared" si="36"/>
        <v>#N/A</v>
      </c>
      <c r="AW193" t="e">
        <f t="shared" si="37"/>
        <v>#N/A</v>
      </c>
      <c r="AX193" t="e">
        <f t="shared" si="38"/>
        <v>#N/A</v>
      </c>
      <c r="AY193" t="e">
        <f t="shared" si="39"/>
        <v>#N/A</v>
      </c>
      <c r="AZ193" t="e">
        <f t="shared" si="40"/>
        <v>#N/A</v>
      </c>
      <c r="BA193" t="str">
        <f t="shared" si="41"/>
        <v/>
      </c>
    </row>
    <row r="194" spans="10:53" x14ac:dyDescent="0.5">
      <c r="J194" t="s">
        <v>600</v>
      </c>
      <c r="K194" t="s">
        <v>601</v>
      </c>
      <c r="L194" s="24">
        <v>867.05865065512205</v>
      </c>
      <c r="M194" s="5">
        <v>6.7651066223069742</v>
      </c>
      <c r="N194" s="5">
        <v>61.318583140779339</v>
      </c>
      <c r="O194" s="5">
        <v>4.7594936708860729</v>
      </c>
      <c r="P194" s="5">
        <v>29.547653389085426</v>
      </c>
      <c r="Q194" s="5">
        <v>79.52036005228608</v>
      </c>
      <c r="R194" s="5">
        <v>29.074888470523181</v>
      </c>
      <c r="S194" s="5">
        <v>94.594372116119686</v>
      </c>
      <c r="T194" s="5">
        <v>45.018166909037873</v>
      </c>
      <c r="U194" s="5">
        <v>35</v>
      </c>
      <c r="V194" s="5">
        <v>32.453825857519782</v>
      </c>
      <c r="W194" s="5">
        <v>86.527929901423889</v>
      </c>
      <c r="X194" s="5">
        <v>52.223472210554554</v>
      </c>
      <c r="Y194" s="5">
        <v>65.007320644216691</v>
      </c>
      <c r="Z194" s="5">
        <v>42.284936044364827</v>
      </c>
      <c r="AA194" s="5">
        <v>83.152174119586547</v>
      </c>
      <c r="AB194" s="5">
        <v>10.98329358658898</v>
      </c>
      <c r="AC194" s="5">
        <v>42.698325204819398</v>
      </c>
      <c r="AD194" s="5">
        <v>84.451834365246981</v>
      </c>
      <c r="AE194" s="5">
        <v>25.274121650288151</v>
      </c>
      <c r="AF194" s="5">
        <v>95.524501354805366</v>
      </c>
      <c r="AG194" s="5">
        <v>47.217425857718212</v>
      </c>
      <c r="AH194" s="5">
        <v>39.055112662727922</v>
      </c>
      <c r="AI194" s="5">
        <v>42.342675354125255</v>
      </c>
      <c r="AJ194" s="5">
        <v>69.258169943431739</v>
      </c>
      <c r="AK194" s="5">
        <v>35.944181693761458</v>
      </c>
      <c r="AL194" s="5">
        <v>35.944181693761458</v>
      </c>
      <c r="AM194" s="5">
        <v>42.493455885642987</v>
      </c>
      <c r="AN194" t="e">
        <f t="shared" si="28"/>
        <v>#N/A</v>
      </c>
      <c r="AO194" t="e">
        <f t="shared" si="29"/>
        <v>#N/A</v>
      </c>
      <c r="AP194" t="e">
        <f t="shared" si="30"/>
        <v>#N/A</v>
      </c>
      <c r="AQ194" t="e">
        <f t="shared" si="31"/>
        <v>#N/A</v>
      </c>
      <c r="AR194" t="e">
        <f t="shared" si="32"/>
        <v>#N/A</v>
      </c>
      <c r="AS194" t="e">
        <f t="shared" si="33"/>
        <v>#N/A</v>
      </c>
      <c r="AT194" t="e">
        <f t="shared" si="34"/>
        <v>#N/A</v>
      </c>
      <c r="AU194" t="e">
        <f t="shared" si="35"/>
        <v>#N/A</v>
      </c>
      <c r="AV194" t="e">
        <f t="shared" si="36"/>
        <v>#N/A</v>
      </c>
      <c r="AW194" t="e">
        <f t="shared" si="37"/>
        <v>#N/A</v>
      </c>
      <c r="AX194" t="e">
        <f t="shared" si="38"/>
        <v>#N/A</v>
      </c>
      <c r="AY194" t="e">
        <f t="shared" si="39"/>
        <v>#N/A</v>
      </c>
      <c r="AZ194" t="e">
        <f t="shared" si="40"/>
        <v>#N/A</v>
      </c>
      <c r="BA194" t="str">
        <f t="shared" si="41"/>
        <v/>
      </c>
    </row>
    <row r="195" spans="10:53" x14ac:dyDescent="0.5">
      <c r="J195" t="s">
        <v>603</v>
      </c>
      <c r="K195" t="s">
        <v>604</v>
      </c>
      <c r="L195" s="24">
        <v>5901.8841230530807</v>
      </c>
      <c r="M195" s="5">
        <v>8.6830269218050748</v>
      </c>
      <c r="N195" s="5">
        <v>22.262108938436128</v>
      </c>
      <c r="O195" s="5">
        <v>0</v>
      </c>
      <c r="P195" s="5">
        <v>9.6727925002630144</v>
      </c>
      <c r="Q195" s="5">
        <v>42.452332572680795</v>
      </c>
      <c r="R195" s="5">
        <v>29.515416669957567</v>
      </c>
      <c r="S195" s="5">
        <v>69.60646278897201</v>
      </c>
      <c r="T195" s="5">
        <v>37.343860144126708</v>
      </c>
      <c r="U195" s="5">
        <v>65</v>
      </c>
      <c r="V195" s="5">
        <v>32.453825857519782</v>
      </c>
      <c r="W195" s="5">
        <v>1.2048192771084338</v>
      </c>
      <c r="X195" s="5">
        <v>20.508153517239478</v>
      </c>
      <c r="Y195" s="5">
        <v>3.2210834553440719</v>
      </c>
      <c r="Z195" s="5">
        <v>15.454415852601095</v>
      </c>
      <c r="AA195" s="5">
        <v>44.127319493921028</v>
      </c>
      <c r="AB195" s="5">
        <v>2.099772074004306</v>
      </c>
      <c r="AC195" s="5">
        <v>12.943869700962203</v>
      </c>
      <c r="AD195" s="5">
        <v>52.573045878709046</v>
      </c>
      <c r="AE195" s="5">
        <v>11.844774981192618</v>
      </c>
      <c r="AF195" s="5">
        <v>89.850224061184093</v>
      </c>
      <c r="AG195" s="5">
        <v>42.809052320873896</v>
      </c>
      <c r="AH195" s="5">
        <v>21.706457441317081</v>
      </c>
      <c r="AI195" s="5">
        <v>33.084336723002409</v>
      </c>
      <c r="AJ195" s="5">
        <v>19.321879867773735</v>
      </c>
      <c r="AK195" s="5">
        <v>7.6663093356777505</v>
      </c>
      <c r="AL195" s="5">
        <v>7.6663093356777505</v>
      </c>
      <c r="AM195" s="5">
        <v>19.318664226260772</v>
      </c>
      <c r="AN195" t="e">
        <f t="shared" si="28"/>
        <v>#N/A</v>
      </c>
      <c r="AO195" t="e">
        <f t="shared" si="29"/>
        <v>#N/A</v>
      </c>
      <c r="AP195" t="e">
        <f t="shared" si="30"/>
        <v>#N/A</v>
      </c>
      <c r="AQ195" t="e">
        <f t="shared" si="31"/>
        <v>#N/A</v>
      </c>
      <c r="AR195" t="e">
        <f t="shared" si="32"/>
        <v>#N/A</v>
      </c>
      <c r="AS195" t="e">
        <f t="shared" si="33"/>
        <v>#N/A</v>
      </c>
      <c r="AT195" t="e">
        <f t="shared" si="34"/>
        <v>#N/A</v>
      </c>
      <c r="AU195" t="e">
        <f t="shared" si="35"/>
        <v>#N/A</v>
      </c>
      <c r="AV195" t="e">
        <f t="shared" si="36"/>
        <v>#N/A</v>
      </c>
      <c r="AW195" t="e">
        <f t="shared" si="37"/>
        <v>#N/A</v>
      </c>
      <c r="AX195" t="e">
        <f t="shared" si="38"/>
        <v>#N/A</v>
      </c>
      <c r="AY195" t="e">
        <f t="shared" si="39"/>
        <v>#N/A</v>
      </c>
      <c r="AZ195" t="e">
        <f t="shared" si="40"/>
        <v>#N/A</v>
      </c>
      <c r="BA195" t="str">
        <f t="shared" si="41"/>
        <v/>
      </c>
    </row>
    <row r="196" spans="10:53" x14ac:dyDescent="0.5">
      <c r="J196" t="s">
        <v>606</v>
      </c>
      <c r="K196" t="s">
        <v>607</v>
      </c>
      <c r="L196" s="24">
        <v>939.80167900066294</v>
      </c>
      <c r="M196" s="5">
        <v>6.8456688732181545</v>
      </c>
      <c r="N196" s="6">
        <v>32.999040650438118</v>
      </c>
      <c r="O196" s="5">
        <v>4.1676123963334675</v>
      </c>
      <c r="P196" s="6">
        <v>51.659197986036936</v>
      </c>
      <c r="Q196" s="5">
        <v>76.34109456462258</v>
      </c>
      <c r="R196" s="5">
        <v>48.458148151073338</v>
      </c>
      <c r="S196" s="5">
        <v>96.95441395931131</v>
      </c>
      <c r="T196" s="5">
        <v>34.624285669946019</v>
      </c>
      <c r="U196" s="6">
        <v>34.473685000000003</v>
      </c>
      <c r="V196" s="5">
        <v>12.664907651715044</v>
      </c>
      <c r="W196" s="5">
        <v>87.842278203723993</v>
      </c>
      <c r="X196" s="5">
        <v>6.5502103181697215</v>
      </c>
      <c r="Y196" s="5">
        <v>41.142020497803799</v>
      </c>
      <c r="Z196" s="5">
        <v>32.039846627707753</v>
      </c>
      <c r="AA196" s="5">
        <v>82.050261164190175</v>
      </c>
      <c r="AB196" s="5">
        <v>10.355951213300552</v>
      </c>
      <c r="AC196" s="5">
        <v>41.080962331177233</v>
      </c>
      <c r="AD196" s="5">
        <v>83.557331716235751</v>
      </c>
      <c r="AE196" s="5">
        <v>24.561220733284301</v>
      </c>
      <c r="AF196" s="5">
        <v>95.36380478018846</v>
      </c>
      <c r="AG196" s="5">
        <v>47.031068779656032</v>
      </c>
      <c r="AH196" s="5">
        <v>38.227551636780163</v>
      </c>
      <c r="AI196" s="5">
        <v>41.93863192191457</v>
      </c>
      <c r="AJ196" s="5">
        <v>67.242080240194099</v>
      </c>
      <c r="AK196" s="5">
        <v>34.176194160460732</v>
      </c>
      <c r="AL196" s="5">
        <v>34.176194160460732</v>
      </c>
      <c r="AM196" s="5">
        <v>41.353411849392337</v>
      </c>
      <c r="AN196" t="e">
        <f t="shared" ref="AN196:AN219" si="42">VLOOKUP(IF($J196=$B$2,$J196,FALSE),$J$3:$Z$219,4,FALSE)</f>
        <v>#N/A</v>
      </c>
      <c r="AO196" t="e">
        <f t="shared" ref="AO196:AO219" si="43">VLOOKUP(IF($J196=$B$2,$J196,FALSE),$J$3:$Z$219,5,FALSE)</f>
        <v>#N/A</v>
      </c>
      <c r="AP196" t="e">
        <f t="shared" ref="AP196:AP219" si="44">VLOOKUP(IF($J196=$B$2,$J196,FALSE),$J$3:$Z$219,6,FALSE)</f>
        <v>#N/A</v>
      </c>
      <c r="AQ196" t="e">
        <f t="shared" ref="AQ196:AQ219" si="45">VLOOKUP(IF($J196=$B$2,$J196,FALSE),$J$3:$Z$219,7,FALSE)</f>
        <v>#N/A</v>
      </c>
      <c r="AR196" t="e">
        <f t="shared" ref="AR196:AR219" si="46">VLOOKUP(IF($J196=$B$2,$J196,FALSE),$J$3:$Z$219,8,FALSE)</f>
        <v>#N/A</v>
      </c>
      <c r="AS196" t="e">
        <f t="shared" ref="AS196:AS219" si="47">VLOOKUP(IF($J196=$B$2,$J196,FALSE),$J$3:$Z$219,9,FALSE)</f>
        <v>#N/A</v>
      </c>
      <c r="AT196" t="e">
        <f t="shared" ref="AT196:AT219" si="48">VLOOKUP(IF($J196=$B$2,$J196,FALSE),$J$3:$Z$219,10,FALSE)</f>
        <v>#N/A</v>
      </c>
      <c r="AU196" t="e">
        <f t="shared" ref="AU196:AU219" si="49">VLOOKUP(IF($J196=$B$2,$J196,FALSE),$J$3:$Z$219,11,FALSE)</f>
        <v>#N/A</v>
      </c>
      <c r="AV196" t="e">
        <f t="shared" ref="AV196:AV219" si="50">VLOOKUP(IF($J196=$B$2,$J196,FALSE),$J$3:$Z$219,12,FALSE)</f>
        <v>#N/A</v>
      </c>
      <c r="AW196" t="e">
        <f t="shared" ref="AW196:AW219" si="51">VLOOKUP(IF($J196=$B$2,$J196,FALSE),$J$3:$Z$219,13,FALSE)</f>
        <v>#N/A</v>
      </c>
      <c r="AX196" t="e">
        <f t="shared" ref="AX196:AX219" si="52">VLOOKUP(IF($J196=$B$2,$J196,FALSE),$J$3:$Z$219,14,FALSE)</f>
        <v>#N/A</v>
      </c>
      <c r="AY196" t="e">
        <f t="shared" ref="AY196:AY219" si="53">VLOOKUP(IF($J196=$B$2,$J196,FALSE),$J$3:$Z$219,15,FALSE)</f>
        <v>#N/A</v>
      </c>
      <c r="AZ196" t="e">
        <f t="shared" ref="AZ196:AZ219" si="54">VLOOKUP(IF($J196=$B$2,$J196,FALSE),$J$3:$Z$219,16,FALSE)</f>
        <v>#N/A</v>
      </c>
      <c r="BA196" t="str">
        <f t="shared" ref="BA196:BA219" si="55">IF(J196=$B$2,K196,"")</f>
        <v/>
      </c>
    </row>
    <row r="197" spans="10:53" x14ac:dyDescent="0.5">
      <c r="J197" t="s">
        <v>609</v>
      </c>
      <c r="K197" t="s">
        <v>610</v>
      </c>
      <c r="L197" s="24">
        <v>558.11872319493943</v>
      </c>
      <c r="M197" s="5">
        <v>6.3245717053322537</v>
      </c>
      <c r="N197" s="5">
        <v>83.239145836457823</v>
      </c>
      <c r="O197" s="5">
        <v>22.004364906154521</v>
      </c>
      <c r="P197" s="5">
        <v>53.545004154391826</v>
      </c>
      <c r="Q197" s="5">
        <v>86.493307765353393</v>
      </c>
      <c r="R197" s="5">
        <v>29.515416669957567</v>
      </c>
      <c r="S197" s="5">
        <v>89.231508124648855</v>
      </c>
      <c r="T197" s="5">
        <v>38.503285216672367</v>
      </c>
      <c r="U197" s="5">
        <v>60</v>
      </c>
      <c r="V197" s="5">
        <v>46.174142480211081</v>
      </c>
      <c r="W197" s="5">
        <v>80.175246440306694</v>
      </c>
      <c r="X197" s="5">
        <v>82.187488109826916</v>
      </c>
      <c r="Y197" s="5">
        <v>54.026354319180079</v>
      </c>
      <c r="Z197" s="5">
        <v>55.57669587646869</v>
      </c>
      <c r="AA197" s="5">
        <v>88.243084021613925</v>
      </c>
      <c r="AB197" s="5">
        <v>14.962208026486286</v>
      </c>
      <c r="AC197" s="5">
        <v>51.705895035911837</v>
      </c>
      <c r="AD197" s="5">
        <v>88.657455613400629</v>
      </c>
      <c r="AE197" s="5">
        <v>29.393370305711731</v>
      </c>
      <c r="AF197" s="5">
        <v>96.313269776925651</v>
      </c>
      <c r="AG197" s="5">
        <v>48.237442417412908</v>
      </c>
      <c r="AH197" s="5">
        <v>43.673118869114688</v>
      </c>
      <c r="AI197" s="5">
        <v>44.567309979337409</v>
      </c>
      <c r="AJ197" s="5">
        <v>78.926846662774594</v>
      </c>
      <c r="AK197" s="5">
        <v>46.138953109397683</v>
      </c>
      <c r="AL197" s="5">
        <v>46.138953109397683</v>
      </c>
      <c r="AM197" s="5">
        <v>48.825928450051613</v>
      </c>
      <c r="AN197" t="e">
        <f t="shared" si="42"/>
        <v>#N/A</v>
      </c>
      <c r="AO197" t="e">
        <f t="shared" si="43"/>
        <v>#N/A</v>
      </c>
      <c r="AP197" t="e">
        <f t="shared" si="44"/>
        <v>#N/A</v>
      </c>
      <c r="AQ197" t="e">
        <f t="shared" si="45"/>
        <v>#N/A</v>
      </c>
      <c r="AR197" t="e">
        <f t="shared" si="46"/>
        <v>#N/A</v>
      </c>
      <c r="AS197" t="e">
        <f t="shared" si="47"/>
        <v>#N/A</v>
      </c>
      <c r="AT197" t="e">
        <f t="shared" si="48"/>
        <v>#N/A</v>
      </c>
      <c r="AU197" t="e">
        <f t="shared" si="49"/>
        <v>#N/A</v>
      </c>
      <c r="AV197" t="e">
        <f t="shared" si="50"/>
        <v>#N/A</v>
      </c>
      <c r="AW197" t="e">
        <f t="shared" si="51"/>
        <v>#N/A</v>
      </c>
      <c r="AX197" t="e">
        <f t="shared" si="52"/>
        <v>#N/A</v>
      </c>
      <c r="AY197" t="e">
        <f t="shared" si="53"/>
        <v>#N/A</v>
      </c>
      <c r="AZ197" t="e">
        <f t="shared" si="54"/>
        <v>#N/A</v>
      </c>
      <c r="BA197" t="str">
        <f t="shared" si="55"/>
        <v/>
      </c>
    </row>
    <row r="198" spans="10:53" x14ac:dyDescent="0.5">
      <c r="J198" t="s">
        <v>612</v>
      </c>
      <c r="K198" t="s">
        <v>613</v>
      </c>
      <c r="L198" s="24">
        <v>3792.2901489115579</v>
      </c>
      <c r="M198" s="5">
        <v>8.2407253765108823</v>
      </c>
      <c r="N198" s="6">
        <v>32.999040650438118</v>
      </c>
      <c r="O198" s="5">
        <v>0</v>
      </c>
      <c r="P198" s="6">
        <v>0.62132482380349074</v>
      </c>
      <c r="Q198" s="5">
        <v>49.590347086038477</v>
      </c>
      <c r="R198" s="5">
        <v>22.907487376629387</v>
      </c>
      <c r="S198" s="5">
        <v>91.419360372877577</v>
      </c>
      <c r="T198" s="5">
        <v>34.940726441215155</v>
      </c>
      <c r="U198" s="6">
        <v>34.473685000000003</v>
      </c>
      <c r="V198" s="5">
        <v>31.662269129287601</v>
      </c>
      <c r="W198" s="5">
        <v>9.857612267250822</v>
      </c>
      <c r="X198" s="5">
        <v>1.1291111768437301</v>
      </c>
      <c r="Y198" s="5">
        <v>0.58565153733529485</v>
      </c>
      <c r="Z198" s="5">
        <v>11.053553453273198</v>
      </c>
      <c r="AA198" s="5">
        <v>54.697826511840688</v>
      </c>
      <c r="AB198" s="5">
        <v>3.2759785460907835</v>
      </c>
      <c r="AC198" s="5">
        <v>17.856034060833153</v>
      </c>
      <c r="AD198" s="5">
        <v>61.552659755741765</v>
      </c>
      <c r="AE198" s="5">
        <v>14.299887492985464</v>
      </c>
      <c r="AF198" s="5">
        <v>91.55755728938432</v>
      </c>
      <c r="AG198" s="5">
        <v>43.819033907938298</v>
      </c>
      <c r="AH198" s="5">
        <v>25.198238773349615</v>
      </c>
      <c r="AI198" s="5">
        <v>35.139875350696173</v>
      </c>
      <c r="AJ198" s="5">
        <v>28.816657599757136</v>
      </c>
      <c r="AK198" s="5">
        <v>11.610125818424876</v>
      </c>
      <c r="AL198" s="5">
        <v>11.610125818424876</v>
      </c>
      <c r="AM198" s="5">
        <v>23.746764137729841</v>
      </c>
      <c r="AN198" t="e">
        <f t="shared" si="42"/>
        <v>#N/A</v>
      </c>
      <c r="AO198" t="e">
        <f t="shared" si="43"/>
        <v>#N/A</v>
      </c>
      <c r="AP198" t="e">
        <f t="shared" si="44"/>
        <v>#N/A</v>
      </c>
      <c r="AQ198" t="e">
        <f t="shared" si="45"/>
        <v>#N/A</v>
      </c>
      <c r="AR198" t="e">
        <f t="shared" si="46"/>
        <v>#N/A</v>
      </c>
      <c r="AS198" t="e">
        <f t="shared" si="47"/>
        <v>#N/A</v>
      </c>
      <c r="AT198" t="e">
        <f t="shared" si="48"/>
        <v>#N/A</v>
      </c>
      <c r="AU198" t="e">
        <f t="shared" si="49"/>
        <v>#N/A</v>
      </c>
      <c r="AV198" t="e">
        <f t="shared" si="50"/>
        <v>#N/A</v>
      </c>
      <c r="AW198" t="e">
        <f t="shared" si="51"/>
        <v>#N/A</v>
      </c>
      <c r="AX198" t="e">
        <f t="shared" si="52"/>
        <v>#N/A</v>
      </c>
      <c r="AY198" t="e">
        <f t="shared" si="53"/>
        <v>#N/A</v>
      </c>
      <c r="AZ198" t="e">
        <f t="shared" si="54"/>
        <v>#N/A</v>
      </c>
      <c r="BA198" t="str">
        <f t="shared" si="55"/>
        <v/>
      </c>
    </row>
    <row r="199" spans="10:53" x14ac:dyDescent="0.5">
      <c r="J199" t="s">
        <v>615</v>
      </c>
      <c r="K199" t="s">
        <v>616</v>
      </c>
      <c r="L199" s="24">
        <v>16259.041670791605</v>
      </c>
      <c r="M199" s="5">
        <v>9.6964044435292038</v>
      </c>
      <c r="N199" s="5">
        <v>24.516978029228184</v>
      </c>
      <c r="O199" s="5">
        <v>0</v>
      </c>
      <c r="P199" s="5">
        <v>4.7641089537851116</v>
      </c>
      <c r="Q199" s="5">
        <v>52.497457068016104</v>
      </c>
      <c r="R199" s="5">
        <v>22.907487376629387</v>
      </c>
      <c r="S199" s="5">
        <v>86.678255317281753</v>
      </c>
      <c r="T199" s="5">
        <v>43.922809218580973</v>
      </c>
      <c r="U199" s="5">
        <v>0</v>
      </c>
      <c r="V199" s="5">
        <v>39.050131926121367</v>
      </c>
      <c r="W199" s="5">
        <v>14.348302300109527</v>
      </c>
      <c r="X199" s="5">
        <v>54.177479738403157</v>
      </c>
      <c r="Y199" s="5">
        <v>7.174231332357266</v>
      </c>
      <c r="Z199" s="5">
        <v>14.585534412394001</v>
      </c>
      <c r="AA199" s="5">
        <v>22.80820675612496</v>
      </c>
      <c r="AB199" s="5">
        <v>0.46689922185669896</v>
      </c>
      <c r="AC199" s="5">
        <v>5.6274295581762042</v>
      </c>
      <c r="AD199" s="5">
        <v>32.198129685482449</v>
      </c>
      <c r="AE199" s="5">
        <v>7.4652397567070619</v>
      </c>
      <c r="AF199" s="5">
        <v>84.753573526902017</v>
      </c>
      <c r="AG199" s="5">
        <v>40.516728383785164</v>
      </c>
      <c r="AH199" s="5">
        <v>14.999791307741198</v>
      </c>
      <c r="AI199" s="5">
        <v>28.605810806326215</v>
      </c>
      <c r="AJ199" s="5">
        <v>6.3559389254744305</v>
      </c>
      <c r="AK199" s="5">
        <v>2.5060895849438753</v>
      </c>
      <c r="AL199" s="5">
        <v>2.5060895849438753</v>
      </c>
      <c r="AM199" s="5">
        <v>11.470098270069007</v>
      </c>
      <c r="AN199" t="e">
        <f t="shared" si="42"/>
        <v>#N/A</v>
      </c>
      <c r="AO199" t="e">
        <f t="shared" si="43"/>
        <v>#N/A</v>
      </c>
      <c r="AP199" t="e">
        <f t="shared" si="44"/>
        <v>#N/A</v>
      </c>
      <c r="AQ199" t="e">
        <f t="shared" si="45"/>
        <v>#N/A</v>
      </c>
      <c r="AR199" t="e">
        <f t="shared" si="46"/>
        <v>#N/A</v>
      </c>
      <c r="AS199" t="e">
        <f t="shared" si="47"/>
        <v>#N/A</v>
      </c>
      <c r="AT199" t="e">
        <f t="shared" si="48"/>
        <v>#N/A</v>
      </c>
      <c r="AU199" t="e">
        <f t="shared" si="49"/>
        <v>#N/A</v>
      </c>
      <c r="AV199" t="e">
        <f t="shared" si="50"/>
        <v>#N/A</v>
      </c>
      <c r="AW199" t="e">
        <f t="shared" si="51"/>
        <v>#N/A</v>
      </c>
      <c r="AX199" t="e">
        <f t="shared" si="52"/>
        <v>#N/A</v>
      </c>
      <c r="AY199" t="e">
        <f t="shared" si="53"/>
        <v>#N/A</v>
      </c>
      <c r="AZ199" t="e">
        <f t="shared" si="54"/>
        <v>#N/A</v>
      </c>
      <c r="BA199" t="str">
        <f t="shared" si="55"/>
        <v/>
      </c>
    </row>
    <row r="200" spans="10:53" x14ac:dyDescent="0.5">
      <c r="J200" t="s">
        <v>618</v>
      </c>
      <c r="K200" t="s">
        <v>619</v>
      </c>
      <c r="L200" s="24">
        <v>4265.3719881130755</v>
      </c>
      <c r="M200" s="5">
        <v>8.3582846749062814</v>
      </c>
      <c r="N200" s="5">
        <v>73.890891885345752</v>
      </c>
      <c r="O200" s="5">
        <v>1.4648625054561393</v>
      </c>
      <c r="P200" s="5">
        <v>30.503130564309828</v>
      </c>
      <c r="Q200" s="5">
        <v>45.073397419521356</v>
      </c>
      <c r="R200" s="5">
        <v>12.334801137485506</v>
      </c>
      <c r="S200" s="5">
        <v>83.147847233034213</v>
      </c>
      <c r="T200" s="5">
        <v>42.728051147156791</v>
      </c>
      <c r="U200" s="5">
        <v>15</v>
      </c>
      <c r="V200" s="5">
        <v>27.176781002638517</v>
      </c>
      <c r="W200" s="5">
        <v>9.9671412924424967</v>
      </c>
      <c r="X200" s="5">
        <v>35.284864001469494</v>
      </c>
      <c r="Y200" s="5">
        <v>3.367496339677885</v>
      </c>
      <c r="Z200" s="5">
        <v>20.597650777929744</v>
      </c>
      <c r="AA200" s="5">
        <v>51.894628816112856</v>
      </c>
      <c r="AB200" s="5">
        <v>2.9270965637406219</v>
      </c>
      <c r="AC200" s="5">
        <v>16.432895548173228</v>
      </c>
      <c r="AD200" s="5">
        <v>59.218277335081012</v>
      </c>
      <c r="AE200" s="5">
        <v>13.612010850944939</v>
      </c>
      <c r="AF200" s="5">
        <v>91.131059957614539</v>
      </c>
      <c r="AG200" s="5">
        <v>43.550106749941186</v>
      </c>
      <c r="AH200" s="5">
        <v>24.237074865512565</v>
      </c>
      <c r="AI200" s="5">
        <v>34.588092483937352</v>
      </c>
      <c r="AJ200" s="5">
        <v>26.056648347074571</v>
      </c>
      <c r="AK200" s="5">
        <v>10.432362780482249</v>
      </c>
      <c r="AL200" s="5">
        <v>10.432362780482249</v>
      </c>
      <c r="AM200" s="5">
        <v>22.50915171328932</v>
      </c>
      <c r="AN200" t="e">
        <f t="shared" si="42"/>
        <v>#N/A</v>
      </c>
      <c r="AO200" t="e">
        <f t="shared" si="43"/>
        <v>#N/A</v>
      </c>
      <c r="AP200" t="e">
        <f t="shared" si="44"/>
        <v>#N/A</v>
      </c>
      <c r="AQ200" t="e">
        <f t="shared" si="45"/>
        <v>#N/A</v>
      </c>
      <c r="AR200" t="e">
        <f t="shared" si="46"/>
        <v>#N/A</v>
      </c>
      <c r="AS200" t="e">
        <f t="shared" si="47"/>
        <v>#N/A</v>
      </c>
      <c r="AT200" t="e">
        <f t="shared" si="48"/>
        <v>#N/A</v>
      </c>
      <c r="AU200" t="e">
        <f t="shared" si="49"/>
        <v>#N/A</v>
      </c>
      <c r="AV200" t="e">
        <f t="shared" si="50"/>
        <v>#N/A</v>
      </c>
      <c r="AW200" t="e">
        <f t="shared" si="51"/>
        <v>#N/A</v>
      </c>
      <c r="AX200" t="e">
        <f t="shared" si="52"/>
        <v>#N/A</v>
      </c>
      <c r="AY200" t="e">
        <f t="shared" si="53"/>
        <v>#N/A</v>
      </c>
      <c r="AZ200" t="e">
        <f t="shared" si="54"/>
        <v>#N/A</v>
      </c>
      <c r="BA200" t="str">
        <f t="shared" si="55"/>
        <v/>
      </c>
    </row>
    <row r="201" spans="10:53" x14ac:dyDescent="0.5">
      <c r="J201" t="s">
        <v>621</v>
      </c>
      <c r="K201" t="s">
        <v>622</v>
      </c>
      <c r="L201" s="24">
        <v>14116.980057583058</v>
      </c>
      <c r="M201" s="5">
        <v>9.5551336112305894</v>
      </c>
      <c r="N201" s="5">
        <v>44.112464397319641</v>
      </c>
      <c r="O201" s="5">
        <v>1.1174159755565256</v>
      </c>
      <c r="P201" s="5">
        <v>8.0761794442493482</v>
      </c>
      <c r="Q201" s="5">
        <v>43.421439427701202</v>
      </c>
      <c r="R201" s="5">
        <v>7.4889867424990406</v>
      </c>
      <c r="S201" s="5">
        <v>90.652426895131455</v>
      </c>
      <c r="T201" s="5">
        <v>47.344012972221137</v>
      </c>
      <c r="U201" s="5">
        <v>70</v>
      </c>
      <c r="V201" s="5">
        <v>41.42480211081795</v>
      </c>
      <c r="W201" s="5">
        <v>2.6286966046002189</v>
      </c>
      <c r="X201" s="5">
        <v>7.7510212015396434</v>
      </c>
      <c r="Y201" s="5">
        <v>0</v>
      </c>
      <c r="Z201" s="5">
        <v>14.082351019035819</v>
      </c>
      <c r="AA201" s="5">
        <v>25.336015213436845</v>
      </c>
      <c r="AB201" s="5">
        <v>0.62925791157511579</v>
      </c>
      <c r="AC201" s="5">
        <v>6.3757594647510762</v>
      </c>
      <c r="AD201" s="5">
        <v>34.845116542383742</v>
      </c>
      <c r="AE201" s="5">
        <v>7.9822670957730502</v>
      </c>
      <c r="AF201" s="5">
        <v>85.57321158136169</v>
      </c>
      <c r="AG201" s="5">
        <v>40.834239614597941</v>
      </c>
      <c r="AH201" s="5">
        <v>15.828000301161865</v>
      </c>
      <c r="AI201" s="5">
        <v>29.209319030934733</v>
      </c>
      <c r="AJ201" s="5">
        <v>7.5436054880590238</v>
      </c>
      <c r="AK201" s="5">
        <v>2.9879673023084283</v>
      </c>
      <c r="AL201" s="5">
        <v>2.9879673023084283</v>
      </c>
      <c r="AM201" s="5">
        <v>12.382806851329244</v>
      </c>
      <c r="AN201" t="e">
        <f t="shared" si="42"/>
        <v>#N/A</v>
      </c>
      <c r="AO201" t="e">
        <f t="shared" si="43"/>
        <v>#N/A</v>
      </c>
      <c r="AP201" t="e">
        <f t="shared" si="44"/>
        <v>#N/A</v>
      </c>
      <c r="AQ201" t="e">
        <f t="shared" si="45"/>
        <v>#N/A</v>
      </c>
      <c r="AR201" t="e">
        <f t="shared" si="46"/>
        <v>#N/A</v>
      </c>
      <c r="AS201" t="e">
        <f t="shared" si="47"/>
        <v>#N/A</v>
      </c>
      <c r="AT201" t="e">
        <f t="shared" si="48"/>
        <v>#N/A</v>
      </c>
      <c r="AU201" t="e">
        <f t="shared" si="49"/>
        <v>#N/A</v>
      </c>
      <c r="AV201" t="e">
        <f t="shared" si="50"/>
        <v>#N/A</v>
      </c>
      <c r="AW201" t="e">
        <f t="shared" si="51"/>
        <v>#N/A</v>
      </c>
      <c r="AX201" t="e">
        <f t="shared" si="52"/>
        <v>#N/A</v>
      </c>
      <c r="AY201" t="e">
        <f t="shared" si="53"/>
        <v>#N/A</v>
      </c>
      <c r="AZ201" t="e">
        <f t="shared" si="54"/>
        <v>#N/A</v>
      </c>
      <c r="BA201" t="str">
        <f t="shared" si="55"/>
        <v/>
      </c>
    </row>
    <row r="202" spans="10:53" x14ac:dyDescent="0.5">
      <c r="J202" t="s">
        <v>624</v>
      </c>
      <c r="K202" t="s">
        <v>625</v>
      </c>
      <c r="L202" s="24">
        <v>6986.8559463882002</v>
      </c>
      <c r="M202" s="5">
        <v>8.8517859409630955</v>
      </c>
      <c r="N202" s="5">
        <v>100</v>
      </c>
      <c r="O202" s="5">
        <v>0</v>
      </c>
      <c r="P202" s="5">
        <v>1.9088788017956375</v>
      </c>
      <c r="Q202" s="5">
        <v>76.964083934000016</v>
      </c>
      <c r="R202" s="5">
        <v>31.718059767733632</v>
      </c>
      <c r="S202" s="6">
        <v>77.429775800405238</v>
      </c>
      <c r="T202" s="6">
        <v>41.007622847618862</v>
      </c>
      <c r="U202" s="5">
        <v>90</v>
      </c>
      <c r="V202" s="5">
        <v>40.369393139841684</v>
      </c>
      <c r="W202" s="5">
        <v>77.437020810514795</v>
      </c>
      <c r="X202" s="5">
        <v>75.839627213677815</v>
      </c>
      <c r="Y202" s="5">
        <v>57.979502196193266</v>
      </c>
      <c r="Z202" s="5">
        <v>33.934579131050477</v>
      </c>
      <c r="AA202" s="5">
        <v>40.167410218962814</v>
      </c>
      <c r="AB202" s="5">
        <v>1.7391715507221588</v>
      </c>
      <c r="AC202" s="5">
        <v>11.37406732430053</v>
      </c>
      <c r="AD202" s="5">
        <v>49.06174399686126</v>
      </c>
      <c r="AE202" s="5">
        <v>11.000581671978603</v>
      </c>
      <c r="AF202" s="5">
        <v>89.121636279563305</v>
      </c>
      <c r="AG202" s="5">
        <v>42.425082101648314</v>
      </c>
      <c r="AH202" s="5">
        <v>20.464535091742686</v>
      </c>
      <c r="AI202" s="5">
        <v>32.315322343042077</v>
      </c>
      <c r="AJ202" s="5">
        <v>16.353353105854449</v>
      </c>
      <c r="AK202" s="5">
        <v>6.4815186259054194</v>
      </c>
      <c r="AL202" s="5">
        <v>6.4815186259054194</v>
      </c>
      <c r="AM202" s="5">
        <v>17.793418500222181</v>
      </c>
      <c r="AN202" t="e">
        <f t="shared" si="42"/>
        <v>#N/A</v>
      </c>
      <c r="AO202" t="e">
        <f t="shared" si="43"/>
        <v>#N/A</v>
      </c>
      <c r="AP202" t="e">
        <f t="shared" si="44"/>
        <v>#N/A</v>
      </c>
      <c r="AQ202" t="e">
        <f t="shared" si="45"/>
        <v>#N/A</v>
      </c>
      <c r="AR202" t="e">
        <f t="shared" si="46"/>
        <v>#N/A</v>
      </c>
      <c r="AS202" t="e">
        <f t="shared" si="47"/>
        <v>#N/A</v>
      </c>
      <c r="AT202" t="e">
        <f t="shared" si="48"/>
        <v>#N/A</v>
      </c>
      <c r="AU202" t="e">
        <f t="shared" si="49"/>
        <v>#N/A</v>
      </c>
      <c r="AV202" t="e">
        <f t="shared" si="50"/>
        <v>#N/A</v>
      </c>
      <c r="AW202" t="e">
        <f t="shared" si="51"/>
        <v>#N/A</v>
      </c>
      <c r="AX202" t="e">
        <f t="shared" si="52"/>
        <v>#N/A</v>
      </c>
      <c r="AY202" t="e">
        <f t="shared" si="53"/>
        <v>#N/A</v>
      </c>
      <c r="AZ202" t="e">
        <f t="shared" si="54"/>
        <v>#N/A</v>
      </c>
      <c r="BA202" t="str">
        <f t="shared" si="55"/>
        <v/>
      </c>
    </row>
    <row r="203" spans="10:53" x14ac:dyDescent="0.5">
      <c r="J203" t="s">
        <v>627</v>
      </c>
      <c r="K203" t="s">
        <v>628</v>
      </c>
      <c r="L203" s="24">
        <v>9949.3279999999995</v>
      </c>
      <c r="M203" s="5">
        <v>8.9375</v>
      </c>
      <c r="N203" s="6">
        <v>53.854876743839064</v>
      </c>
      <c r="O203" s="6">
        <v>0</v>
      </c>
      <c r="P203" s="6">
        <v>10.198071035597749</v>
      </c>
      <c r="Q203" s="6">
        <v>52.670721123122711</v>
      </c>
      <c r="R203" s="6">
        <v>11.241638388692071</v>
      </c>
      <c r="S203" s="6">
        <v>88.315487459695362</v>
      </c>
      <c r="T203" s="6">
        <v>47.029190753632633</v>
      </c>
      <c r="U203" s="6">
        <v>15.625</v>
      </c>
      <c r="V203" s="6">
        <v>56.116094986807397</v>
      </c>
      <c r="W203" s="6">
        <v>19.233296823658268</v>
      </c>
      <c r="X203" s="6">
        <v>36.697075592141225</v>
      </c>
      <c r="Y203" s="5">
        <v>18.887262079062978</v>
      </c>
      <c r="Z203" s="5">
        <v>22.248935860049237</v>
      </c>
      <c r="AA203" s="5">
        <v>38.197539645646643</v>
      </c>
      <c r="AB203" s="5">
        <v>1.5719741072158313</v>
      </c>
      <c r="AC203" s="5">
        <v>10.636541073175092</v>
      </c>
      <c r="AD203" s="5">
        <v>47.277815970368884</v>
      </c>
      <c r="AE203" s="5">
        <v>10.590470659216141</v>
      </c>
      <c r="AF203" s="5">
        <v>88.734242600051289</v>
      </c>
      <c r="AG203" s="5">
        <v>42.230376677110335</v>
      </c>
      <c r="AH203" s="5">
        <v>19.85302962431156</v>
      </c>
      <c r="AI203" s="5">
        <v>31.92812731241407</v>
      </c>
      <c r="AJ203" s="5">
        <v>14.982358823197121</v>
      </c>
      <c r="AK203" s="5">
        <v>5.9384868638220372</v>
      </c>
      <c r="AL203" s="5">
        <v>5.9384868638220372</v>
      </c>
      <c r="AM203" s="5">
        <v>17.053230244220696</v>
      </c>
      <c r="AN203" t="e">
        <f t="shared" si="42"/>
        <v>#N/A</v>
      </c>
      <c r="AO203" t="e">
        <f t="shared" si="43"/>
        <v>#N/A</v>
      </c>
      <c r="AP203" t="e">
        <f t="shared" si="44"/>
        <v>#N/A</v>
      </c>
      <c r="AQ203" t="e">
        <f t="shared" si="45"/>
        <v>#N/A</v>
      </c>
      <c r="AR203" t="e">
        <f t="shared" si="46"/>
        <v>#N/A</v>
      </c>
      <c r="AS203" t="e">
        <f t="shared" si="47"/>
        <v>#N/A</v>
      </c>
      <c r="AT203" t="e">
        <f t="shared" si="48"/>
        <v>#N/A</v>
      </c>
      <c r="AU203" t="e">
        <f t="shared" si="49"/>
        <v>#N/A</v>
      </c>
      <c r="AV203" t="e">
        <f t="shared" si="50"/>
        <v>#N/A</v>
      </c>
      <c r="AW203" t="e">
        <f t="shared" si="51"/>
        <v>#N/A</v>
      </c>
      <c r="AX203" t="e">
        <f t="shared" si="52"/>
        <v>#N/A</v>
      </c>
      <c r="AY203" t="e">
        <f t="shared" si="53"/>
        <v>#N/A</v>
      </c>
      <c r="AZ203" t="e">
        <f t="shared" si="54"/>
        <v>#N/A</v>
      </c>
      <c r="BA203" t="str">
        <f t="shared" si="55"/>
        <v/>
      </c>
    </row>
    <row r="204" spans="10:53" x14ac:dyDescent="0.5">
      <c r="J204" t="s">
        <v>630</v>
      </c>
      <c r="K204" t="s">
        <v>631</v>
      </c>
      <c r="L204" s="24">
        <v>3402.7217711172639</v>
      </c>
      <c r="M204" s="5">
        <v>8.1323309112751243</v>
      </c>
      <c r="N204" s="6">
        <v>32.999040650438118</v>
      </c>
      <c r="O204" s="6">
        <v>2.7195460497599413</v>
      </c>
      <c r="P204" s="6">
        <v>17.916267755000916</v>
      </c>
      <c r="Q204" s="5">
        <v>60.050182112944803</v>
      </c>
      <c r="R204" s="5">
        <v>14.537444235261567</v>
      </c>
      <c r="S204" s="5">
        <v>93.589940829731702</v>
      </c>
      <c r="T204" s="6">
        <v>39.924588202782942</v>
      </c>
      <c r="U204" s="6">
        <v>34.473685000000003</v>
      </c>
      <c r="V204" s="5">
        <v>35.883905013192617</v>
      </c>
      <c r="W204" s="5">
        <v>19.277108433734941</v>
      </c>
      <c r="X204" s="5">
        <v>0</v>
      </c>
      <c r="Y204" s="5">
        <v>3.367496339677885</v>
      </c>
      <c r="Z204" s="5">
        <v>16.808983735477486</v>
      </c>
      <c r="AA204" s="5">
        <v>57.254515800589836</v>
      </c>
      <c r="AB204" s="5">
        <v>3.6237589660565224</v>
      </c>
      <c r="AC204" s="5">
        <v>19.246057879195341</v>
      </c>
      <c r="AD204" s="5">
        <v>63.65796929861618</v>
      </c>
      <c r="AE204" s="5">
        <v>14.957502332738065</v>
      </c>
      <c r="AF204" s="5">
        <v>91.93420343797743</v>
      </c>
      <c r="AG204" s="5">
        <v>44.067285598842872</v>
      </c>
      <c r="AH204" s="5">
        <v>26.105279116698092</v>
      </c>
      <c r="AI204" s="5">
        <v>35.651972522899428</v>
      </c>
      <c r="AJ204" s="5">
        <v>31.500856991576555</v>
      </c>
      <c r="AK204" s="5">
        <v>12.786793252588462</v>
      </c>
      <c r="AL204" s="5">
        <v>12.786793252588462</v>
      </c>
      <c r="AM204" s="5">
        <v>24.926250095653817</v>
      </c>
      <c r="AN204" t="e">
        <f t="shared" si="42"/>
        <v>#N/A</v>
      </c>
      <c r="AO204" t="e">
        <f t="shared" si="43"/>
        <v>#N/A</v>
      </c>
      <c r="AP204" t="e">
        <f t="shared" si="44"/>
        <v>#N/A</v>
      </c>
      <c r="AQ204" t="e">
        <f t="shared" si="45"/>
        <v>#N/A</v>
      </c>
      <c r="AR204" t="e">
        <f t="shared" si="46"/>
        <v>#N/A</v>
      </c>
      <c r="AS204" t="e">
        <f t="shared" si="47"/>
        <v>#N/A</v>
      </c>
      <c r="AT204" t="e">
        <f t="shared" si="48"/>
        <v>#N/A</v>
      </c>
      <c r="AU204" t="e">
        <f t="shared" si="49"/>
        <v>#N/A</v>
      </c>
      <c r="AV204" t="e">
        <f t="shared" si="50"/>
        <v>#N/A</v>
      </c>
      <c r="AW204" t="e">
        <f t="shared" si="51"/>
        <v>#N/A</v>
      </c>
      <c r="AX204" t="e">
        <f t="shared" si="52"/>
        <v>#N/A</v>
      </c>
      <c r="AY204" t="e">
        <f t="shared" si="53"/>
        <v>#N/A</v>
      </c>
      <c r="AZ204" t="e">
        <f t="shared" si="54"/>
        <v>#N/A</v>
      </c>
      <c r="BA204" t="str">
        <f t="shared" si="55"/>
        <v/>
      </c>
    </row>
    <row r="205" spans="10:53" x14ac:dyDescent="0.5">
      <c r="J205" t="s">
        <v>633</v>
      </c>
      <c r="K205" t="s">
        <v>634</v>
      </c>
      <c r="L205" s="24">
        <v>662.4343274600908</v>
      </c>
      <c r="M205" s="5">
        <v>6.4959214245847097</v>
      </c>
      <c r="N205" s="5">
        <v>56.565802677098162</v>
      </c>
      <c r="O205" s="5">
        <v>8.3579223046704385</v>
      </c>
      <c r="P205" s="5">
        <v>41.763080843388764</v>
      </c>
      <c r="Q205" s="5">
        <v>77.892179779049243</v>
      </c>
      <c r="R205" s="5">
        <v>21.145374578891825</v>
      </c>
      <c r="S205" s="5">
        <v>94.796259123287001</v>
      </c>
      <c r="T205" s="5">
        <v>44.599629607477922</v>
      </c>
      <c r="U205" s="5">
        <v>55</v>
      </c>
      <c r="V205" s="5">
        <v>40.897097625329813</v>
      </c>
      <c r="W205" s="5">
        <v>72.946330777656073</v>
      </c>
      <c r="X205" s="5">
        <v>67.793749067061142</v>
      </c>
      <c r="Y205" s="5">
        <v>30.746705710102489</v>
      </c>
      <c r="Z205" s="5">
        <v>43.87088889562213</v>
      </c>
      <c r="AA205" s="5">
        <v>86.443600014834715</v>
      </c>
      <c r="AB205" s="5">
        <v>13.300216923963855</v>
      </c>
      <c r="AC205" s="5">
        <v>48.187302641255833</v>
      </c>
      <c r="AD205" s="5">
        <v>87.15427464278882</v>
      </c>
      <c r="AE205" s="5">
        <v>27.747783557768017</v>
      </c>
      <c r="AF205" s="5">
        <v>96.023756509018554</v>
      </c>
      <c r="AG205" s="5">
        <v>47.840530003527341</v>
      </c>
      <c r="AH205" s="5">
        <v>41.860600561891125</v>
      </c>
      <c r="AI205" s="5">
        <v>43.699227098513724</v>
      </c>
      <c r="AJ205" s="5">
        <v>75.452887037016609</v>
      </c>
      <c r="AK205" s="5">
        <v>42.091986755345197</v>
      </c>
      <c r="AL205" s="5">
        <v>42.091986755345197</v>
      </c>
      <c r="AM205" s="5">
        <v>46.349240743728963</v>
      </c>
      <c r="AN205" t="e">
        <f t="shared" si="42"/>
        <v>#N/A</v>
      </c>
      <c r="AO205" t="e">
        <f t="shared" si="43"/>
        <v>#N/A</v>
      </c>
      <c r="AP205" t="e">
        <f t="shared" si="44"/>
        <v>#N/A</v>
      </c>
      <c r="AQ205" t="e">
        <f t="shared" si="45"/>
        <v>#N/A</v>
      </c>
      <c r="AR205" t="e">
        <f t="shared" si="46"/>
        <v>#N/A</v>
      </c>
      <c r="AS205" t="e">
        <f t="shared" si="47"/>
        <v>#N/A</v>
      </c>
      <c r="AT205" t="e">
        <f t="shared" si="48"/>
        <v>#N/A</v>
      </c>
      <c r="AU205" t="e">
        <f t="shared" si="49"/>
        <v>#N/A</v>
      </c>
      <c r="AV205" t="e">
        <f t="shared" si="50"/>
        <v>#N/A</v>
      </c>
      <c r="AW205" t="e">
        <f t="shared" si="51"/>
        <v>#N/A</v>
      </c>
      <c r="AX205" t="e">
        <f t="shared" si="52"/>
        <v>#N/A</v>
      </c>
      <c r="AY205" t="e">
        <f t="shared" si="53"/>
        <v>#N/A</v>
      </c>
      <c r="AZ205" t="e">
        <f t="shared" si="54"/>
        <v>#N/A</v>
      </c>
      <c r="BA205" t="str">
        <f t="shared" si="55"/>
        <v/>
      </c>
    </row>
    <row r="206" spans="10:53" x14ac:dyDescent="0.5">
      <c r="J206" t="s">
        <v>636</v>
      </c>
      <c r="K206" t="s">
        <v>637</v>
      </c>
      <c r="L206" s="24">
        <v>2905.8574403436901</v>
      </c>
      <c r="M206" s="5">
        <v>7.9744837859219695</v>
      </c>
      <c r="N206" s="5">
        <v>48.147389865490162</v>
      </c>
      <c r="O206" s="5">
        <v>0</v>
      </c>
      <c r="P206" s="5">
        <v>4.590366862558426E-2</v>
      </c>
      <c r="Q206" s="5">
        <v>35.379072572190204</v>
      </c>
      <c r="R206" s="5">
        <v>1.3215859111807404</v>
      </c>
      <c r="S206" s="5">
        <v>81.420964502886193</v>
      </c>
      <c r="T206" s="5">
        <v>52.529701273249508</v>
      </c>
      <c r="U206" s="5">
        <v>30</v>
      </c>
      <c r="V206" s="5">
        <v>0</v>
      </c>
      <c r="W206" s="5">
        <v>0.547645125958379</v>
      </c>
      <c r="X206" s="5">
        <v>40.268494686188973</v>
      </c>
      <c r="Y206" s="5">
        <v>5.5636896046852087</v>
      </c>
      <c r="Z206" s="5">
        <v>7.9057752668168053</v>
      </c>
      <c r="AA206" s="5">
        <v>60.902667028395868</v>
      </c>
      <c r="AB206" s="5">
        <v>4.1786730882613012</v>
      </c>
      <c r="AC206" s="5">
        <v>21.405131531998265</v>
      </c>
      <c r="AD206" s="5">
        <v>66.628975868111368</v>
      </c>
      <c r="AE206" s="5">
        <v>15.955963921739404</v>
      </c>
      <c r="AF206" s="5">
        <v>92.45527788119729</v>
      </c>
      <c r="AG206" s="5">
        <v>44.429269218559568</v>
      </c>
      <c r="AH206" s="5">
        <v>27.461152765452418</v>
      </c>
      <c r="AI206" s="5">
        <v>36.403217645032875</v>
      </c>
      <c r="AJ206" s="5">
        <v>35.623585108786884</v>
      </c>
      <c r="AK206" s="5">
        <v>14.664187484280808</v>
      </c>
      <c r="AL206" s="5">
        <v>14.664187484280808</v>
      </c>
      <c r="AM206" s="5">
        <v>26.708404285395847</v>
      </c>
      <c r="AN206" t="e">
        <f t="shared" si="42"/>
        <v>#N/A</v>
      </c>
      <c r="AO206" t="e">
        <f t="shared" si="43"/>
        <v>#N/A</v>
      </c>
      <c r="AP206" t="e">
        <f t="shared" si="44"/>
        <v>#N/A</v>
      </c>
      <c r="AQ206" t="e">
        <f t="shared" si="45"/>
        <v>#N/A</v>
      </c>
      <c r="AR206" t="e">
        <f t="shared" si="46"/>
        <v>#N/A</v>
      </c>
      <c r="AS206" t="e">
        <f t="shared" si="47"/>
        <v>#N/A</v>
      </c>
      <c r="AT206" t="e">
        <f t="shared" si="48"/>
        <v>#N/A</v>
      </c>
      <c r="AU206" t="e">
        <f t="shared" si="49"/>
        <v>#N/A</v>
      </c>
      <c r="AV206" t="e">
        <f t="shared" si="50"/>
        <v>#N/A</v>
      </c>
      <c r="AW206" t="e">
        <f t="shared" si="51"/>
        <v>#N/A</v>
      </c>
      <c r="AX206" t="e">
        <f t="shared" si="52"/>
        <v>#N/A</v>
      </c>
      <c r="AY206" t="e">
        <f t="shared" si="53"/>
        <v>#N/A</v>
      </c>
      <c r="AZ206" t="e">
        <f t="shared" si="54"/>
        <v>#N/A</v>
      </c>
      <c r="BA206" t="str">
        <f t="shared" si="55"/>
        <v/>
      </c>
    </row>
    <row r="207" spans="10:53" x14ac:dyDescent="0.5">
      <c r="J207" t="s">
        <v>639</v>
      </c>
      <c r="K207" t="s">
        <v>640</v>
      </c>
      <c r="L207" s="24">
        <v>40864.249846574894</v>
      </c>
      <c r="M207" s="5">
        <v>10.618010872913391</v>
      </c>
      <c r="N207" s="5">
        <v>16.553104891373323</v>
      </c>
      <c r="O207" s="5">
        <v>0</v>
      </c>
      <c r="P207" s="5">
        <v>9.362206960533598</v>
      </c>
      <c r="Q207" s="5">
        <v>31.34847230260678</v>
      </c>
      <c r="R207" s="6">
        <v>31.130690583663721</v>
      </c>
      <c r="S207" s="6">
        <v>87.679636469171257</v>
      </c>
      <c r="T207" s="6">
        <v>44.233706648227269</v>
      </c>
      <c r="U207" s="5">
        <v>90</v>
      </c>
      <c r="V207" s="6">
        <v>26.506992084432714</v>
      </c>
      <c r="W207" s="6">
        <v>15.62894852135816</v>
      </c>
      <c r="X207" s="5">
        <v>64.860236329138033</v>
      </c>
      <c r="Y207" s="5">
        <v>0.58565153733529485</v>
      </c>
      <c r="Z207" s="5">
        <v>18.641313941285464</v>
      </c>
      <c r="AA207" s="5">
        <v>10.501385161445365</v>
      </c>
      <c r="AB207" s="5">
        <v>-0.26288420654312017</v>
      </c>
      <c r="AC207" s="5">
        <v>2.2433168308410858</v>
      </c>
      <c r="AD207" s="5">
        <v>17.814650903440327</v>
      </c>
      <c r="AE207" s="5">
        <v>4.7088547260899842</v>
      </c>
      <c r="AF207" s="5">
        <v>78.447284503287534</v>
      </c>
      <c r="AG207" s="5">
        <v>38.464416805969464</v>
      </c>
      <c r="AH207" s="5">
        <v>10.385318691755545</v>
      </c>
      <c r="AI207" s="5">
        <v>24.848130218275493</v>
      </c>
      <c r="AJ207" s="5">
        <v>1.6766554012221686</v>
      </c>
      <c r="AK207" s="5">
        <v>0.49551087783035208</v>
      </c>
      <c r="AL207" s="5">
        <v>0.49551087783035208</v>
      </c>
      <c r="AM207" s="5">
        <v>6.7440222700189363</v>
      </c>
      <c r="AN207" t="e">
        <f t="shared" si="42"/>
        <v>#N/A</v>
      </c>
      <c r="AO207" t="e">
        <f t="shared" si="43"/>
        <v>#N/A</v>
      </c>
      <c r="AP207" t="e">
        <f t="shared" si="44"/>
        <v>#N/A</v>
      </c>
      <c r="AQ207" t="e">
        <f t="shared" si="45"/>
        <v>#N/A</v>
      </c>
      <c r="AR207" t="e">
        <f t="shared" si="46"/>
        <v>#N/A</v>
      </c>
      <c r="AS207" t="e">
        <f t="shared" si="47"/>
        <v>#N/A</v>
      </c>
      <c r="AT207" t="e">
        <f t="shared" si="48"/>
        <v>#N/A</v>
      </c>
      <c r="AU207" t="e">
        <f t="shared" si="49"/>
        <v>#N/A</v>
      </c>
      <c r="AV207" t="e">
        <f t="shared" si="50"/>
        <v>#N/A</v>
      </c>
      <c r="AW207" t="e">
        <f t="shared" si="51"/>
        <v>#N/A</v>
      </c>
      <c r="AX207" t="e">
        <f t="shared" si="52"/>
        <v>#N/A</v>
      </c>
      <c r="AY207" t="e">
        <f t="shared" si="53"/>
        <v>#N/A</v>
      </c>
      <c r="AZ207" t="e">
        <f t="shared" si="54"/>
        <v>#N/A</v>
      </c>
      <c r="BA207" t="str">
        <f t="shared" si="55"/>
        <v/>
      </c>
    </row>
    <row r="208" spans="10:53" x14ac:dyDescent="0.5">
      <c r="J208" t="s">
        <v>642</v>
      </c>
      <c r="K208" t="s">
        <v>643</v>
      </c>
      <c r="L208" s="24">
        <v>41981.392089274654</v>
      </c>
      <c r="M208" s="5">
        <v>10.644981753598392</v>
      </c>
      <c r="N208" s="5">
        <v>1.0884412729803046</v>
      </c>
      <c r="O208" s="6">
        <v>6.4600611086859772E-2</v>
      </c>
      <c r="P208" s="5">
        <v>3.2771924876998924</v>
      </c>
      <c r="Q208" s="5">
        <v>17.291652867125542</v>
      </c>
      <c r="R208" s="5">
        <v>6.1674005687427531</v>
      </c>
      <c r="S208" s="5">
        <v>86.791294392151187</v>
      </c>
      <c r="T208" s="5">
        <v>38.141493831481284</v>
      </c>
      <c r="U208" s="5">
        <v>0</v>
      </c>
      <c r="V208" s="5">
        <v>22.691292875989451</v>
      </c>
      <c r="W208" s="5">
        <v>0.21905805038335163</v>
      </c>
      <c r="X208" s="5">
        <v>7.3843154117221648</v>
      </c>
      <c r="Y208" s="5">
        <v>0</v>
      </c>
      <c r="Z208" s="5">
        <v>4.6406523522585745</v>
      </c>
      <c r="AA208" s="5">
        <v>10.242833048562696</v>
      </c>
      <c r="AB208" s="5">
        <v>-0.27762877601718872</v>
      </c>
      <c r="AC208" s="5">
        <v>2.1751323249747556</v>
      </c>
      <c r="AD208" s="5">
        <v>17.476404382636513</v>
      </c>
      <c r="AE208" s="5">
        <v>4.642496374013624</v>
      </c>
      <c r="AF208" s="5">
        <v>78.236901694266905</v>
      </c>
      <c r="AG208" s="5">
        <v>38.404891374666043</v>
      </c>
      <c r="AH208" s="5">
        <v>10.269617387917078</v>
      </c>
      <c r="AI208" s="5">
        <v>24.743001776432795</v>
      </c>
      <c r="AJ208" s="5">
        <v>1.5970220165856936</v>
      </c>
      <c r="AK208" s="5">
        <v>0.45835488535787783</v>
      </c>
      <c r="AL208" s="5">
        <v>0.45835488535787783</v>
      </c>
      <c r="AM208" s="5">
        <v>6.6341701552702652</v>
      </c>
      <c r="AN208" t="e">
        <f t="shared" si="42"/>
        <v>#N/A</v>
      </c>
      <c r="AO208" t="e">
        <f t="shared" si="43"/>
        <v>#N/A</v>
      </c>
      <c r="AP208" t="e">
        <f t="shared" si="44"/>
        <v>#N/A</v>
      </c>
      <c r="AQ208" t="e">
        <f t="shared" si="45"/>
        <v>#N/A</v>
      </c>
      <c r="AR208" t="e">
        <f t="shared" si="46"/>
        <v>#N/A</v>
      </c>
      <c r="AS208" t="e">
        <f t="shared" si="47"/>
        <v>#N/A</v>
      </c>
      <c r="AT208" t="e">
        <f t="shared" si="48"/>
        <v>#N/A</v>
      </c>
      <c r="AU208" t="e">
        <f t="shared" si="49"/>
        <v>#N/A</v>
      </c>
      <c r="AV208" t="e">
        <f t="shared" si="50"/>
        <v>#N/A</v>
      </c>
      <c r="AW208" t="e">
        <f t="shared" si="51"/>
        <v>#N/A</v>
      </c>
      <c r="AX208" t="e">
        <f t="shared" si="52"/>
        <v>#N/A</v>
      </c>
      <c r="AY208" t="e">
        <f t="shared" si="53"/>
        <v>#N/A</v>
      </c>
      <c r="AZ208" t="e">
        <f t="shared" si="54"/>
        <v>#N/A</v>
      </c>
      <c r="BA208" t="str">
        <f t="shared" si="55"/>
        <v/>
      </c>
    </row>
    <row r="209" spans="10:53" x14ac:dyDescent="0.5">
      <c r="J209" t="s">
        <v>645</v>
      </c>
      <c r="K209" t="s">
        <v>646</v>
      </c>
      <c r="L209" s="24">
        <v>52364.244024618238</v>
      </c>
      <c r="M209" s="5">
        <v>10.865979271449131</v>
      </c>
      <c r="N209" s="5">
        <v>6.5331932229723151</v>
      </c>
      <c r="O209" s="6">
        <v>0</v>
      </c>
      <c r="P209" s="5">
        <v>0</v>
      </c>
      <c r="Q209" s="5">
        <v>27.260832959149329</v>
      </c>
      <c r="R209" s="5">
        <v>2.2026430977760607</v>
      </c>
      <c r="S209" s="5">
        <v>95.301541338766754</v>
      </c>
      <c r="T209" s="5">
        <v>39.174459169557025</v>
      </c>
      <c r="U209" s="5">
        <v>10</v>
      </c>
      <c r="V209" s="5">
        <v>40.897097625329813</v>
      </c>
      <c r="W209" s="5">
        <v>1.5334063526834611</v>
      </c>
      <c r="X209" s="5">
        <v>6.4496777866954815</v>
      </c>
      <c r="Y209" s="5">
        <v>1.1713030746705755</v>
      </c>
      <c r="Z209" s="5">
        <v>6.7884243958652544</v>
      </c>
      <c r="AA209" s="5">
        <v>8.3100653866321021</v>
      </c>
      <c r="AB209" s="5">
        <v>-0.38791672274543998</v>
      </c>
      <c r="AC209" s="5">
        <v>1.6663887240241682</v>
      </c>
      <c r="AD209" s="5">
        <v>14.881450222713042</v>
      </c>
      <c r="AE209" s="5">
        <v>4.1254966933139894</v>
      </c>
      <c r="AF209" s="5">
        <v>76.457171141140904</v>
      </c>
      <c r="AG209" s="5">
        <v>37.91837774100226</v>
      </c>
      <c r="AH209" s="5">
        <v>9.3597826706363332</v>
      </c>
      <c r="AI209" s="5">
        <v>23.892235463969602</v>
      </c>
      <c r="AJ209" s="5">
        <v>1.0259529111363768</v>
      </c>
      <c r="AK209" s="5">
        <v>0.18628832589407196</v>
      </c>
      <c r="AL209" s="5">
        <v>0.18628832589407196</v>
      </c>
      <c r="AM209" s="5">
        <v>5.7866516162676529</v>
      </c>
      <c r="AN209" t="e">
        <f t="shared" si="42"/>
        <v>#N/A</v>
      </c>
      <c r="AO209" t="e">
        <f t="shared" si="43"/>
        <v>#N/A</v>
      </c>
      <c r="AP209" t="e">
        <f t="shared" si="44"/>
        <v>#N/A</v>
      </c>
      <c r="AQ209" t="e">
        <f t="shared" si="45"/>
        <v>#N/A</v>
      </c>
      <c r="AR209" t="e">
        <f t="shared" si="46"/>
        <v>#N/A</v>
      </c>
      <c r="AS209" t="e">
        <f t="shared" si="47"/>
        <v>#N/A</v>
      </c>
      <c r="AT209" t="e">
        <f t="shared" si="48"/>
        <v>#N/A</v>
      </c>
      <c r="AU209" t="e">
        <f t="shared" si="49"/>
        <v>#N/A</v>
      </c>
      <c r="AV209" t="e">
        <f t="shared" si="50"/>
        <v>#N/A</v>
      </c>
      <c r="AW209" t="e">
        <f t="shared" si="51"/>
        <v>#N/A</v>
      </c>
      <c r="AX209" t="e">
        <f t="shared" si="52"/>
        <v>#N/A</v>
      </c>
      <c r="AY209" t="e">
        <f t="shared" si="53"/>
        <v>#N/A</v>
      </c>
      <c r="AZ209" t="e">
        <f t="shared" si="54"/>
        <v>#N/A</v>
      </c>
      <c r="BA209" t="str">
        <f t="shared" si="55"/>
        <v/>
      </c>
    </row>
    <row r="210" spans="10:53" x14ac:dyDescent="0.5">
      <c r="J210" t="s">
        <v>648</v>
      </c>
      <c r="K210" t="s">
        <v>649</v>
      </c>
      <c r="L210" s="24">
        <v>14009.998440332191</v>
      </c>
      <c r="M210" s="5">
        <v>9.5475265280057204</v>
      </c>
      <c r="N210" s="5">
        <v>55.406461768178275</v>
      </c>
      <c r="O210" s="5">
        <v>0</v>
      </c>
      <c r="P210" s="5">
        <v>1.2437258580197437</v>
      </c>
      <c r="Q210" s="5">
        <v>35.642763907377628</v>
      </c>
      <c r="R210" s="5">
        <v>4.84581492013755</v>
      </c>
      <c r="S210" s="5">
        <v>94.240103824078929</v>
      </c>
      <c r="T210" s="5">
        <v>49.099908078203384</v>
      </c>
      <c r="U210" s="5">
        <v>0</v>
      </c>
      <c r="V210" s="5">
        <v>42.744063324538267</v>
      </c>
      <c r="W210" s="5">
        <v>1.5334063526834611</v>
      </c>
      <c r="X210" s="5">
        <v>24.587152099716661</v>
      </c>
      <c r="Y210" s="5">
        <v>0.43923865300146758</v>
      </c>
      <c r="Z210" s="5">
        <v>8.4815780050743097</v>
      </c>
      <c r="AA210" s="5">
        <v>25.476949088038648</v>
      </c>
      <c r="AB210" s="5">
        <v>0.63848538168565439</v>
      </c>
      <c r="AC210" s="5">
        <v>6.4181891342658393</v>
      </c>
      <c r="AD210" s="5">
        <v>34.990353415633095</v>
      </c>
      <c r="AE210" s="5">
        <v>8.0109011889253043</v>
      </c>
      <c r="AF210" s="5">
        <v>85.616287850014032</v>
      </c>
      <c r="AG210" s="5">
        <v>40.851357098201106</v>
      </c>
      <c r="AH210" s="5">
        <v>15.873555981286064</v>
      </c>
      <c r="AI210" s="5">
        <v>29.242015980449025</v>
      </c>
      <c r="AJ210" s="5">
        <v>7.6122634450823696</v>
      </c>
      <c r="AK210" s="5">
        <v>3.0156436030011129</v>
      </c>
      <c r="AL210" s="5">
        <v>3.0156436030011129</v>
      </c>
      <c r="AM210" s="5">
        <v>12.433525006527193</v>
      </c>
      <c r="AN210" t="e">
        <f t="shared" si="42"/>
        <v>#N/A</v>
      </c>
      <c r="AO210" t="e">
        <f t="shared" si="43"/>
        <v>#N/A</v>
      </c>
      <c r="AP210" t="e">
        <f t="shared" si="44"/>
        <v>#N/A</v>
      </c>
      <c r="AQ210" t="e">
        <f t="shared" si="45"/>
        <v>#N/A</v>
      </c>
      <c r="AR210" t="e">
        <f t="shared" si="46"/>
        <v>#N/A</v>
      </c>
      <c r="AS210" t="e">
        <f t="shared" si="47"/>
        <v>#N/A</v>
      </c>
      <c r="AT210" t="e">
        <f t="shared" si="48"/>
        <v>#N/A</v>
      </c>
      <c r="AU210" t="e">
        <f t="shared" si="49"/>
        <v>#N/A</v>
      </c>
      <c r="AV210" t="e">
        <f t="shared" si="50"/>
        <v>#N/A</v>
      </c>
      <c r="AW210" t="e">
        <f t="shared" si="51"/>
        <v>#N/A</v>
      </c>
      <c r="AX210" t="e">
        <f t="shared" si="52"/>
        <v>#N/A</v>
      </c>
      <c r="AY210" t="e">
        <f t="shared" si="53"/>
        <v>#N/A</v>
      </c>
      <c r="AZ210" t="e">
        <f t="shared" si="54"/>
        <v>#N/A</v>
      </c>
      <c r="BA210" t="str">
        <f t="shared" si="55"/>
        <v/>
      </c>
    </row>
    <row r="211" spans="10:53" x14ac:dyDescent="0.5">
      <c r="J211" t="s">
        <v>651</v>
      </c>
      <c r="K211" t="s">
        <v>652</v>
      </c>
      <c r="L211" s="24">
        <v>1961.4821746983671</v>
      </c>
      <c r="M211" s="5">
        <v>7.5814556780214515</v>
      </c>
      <c r="N211" s="5">
        <v>60.371085823087803</v>
      </c>
      <c r="O211" s="5">
        <v>0</v>
      </c>
      <c r="P211" s="5">
        <v>2.6608753368378757E-2</v>
      </c>
      <c r="Q211" s="5">
        <v>58.877764409825694</v>
      </c>
      <c r="R211" s="5">
        <v>19.823787879984547</v>
      </c>
      <c r="S211" s="6">
        <v>77.429775800405238</v>
      </c>
      <c r="T211" s="6">
        <v>41.007622847618862</v>
      </c>
      <c r="U211" s="5">
        <v>95</v>
      </c>
      <c r="V211" s="5">
        <v>25.8575197889182</v>
      </c>
      <c r="W211" s="5">
        <v>97.152245345016425</v>
      </c>
      <c r="X211" s="5">
        <v>59.261683131574692</v>
      </c>
      <c r="Y211" s="5">
        <v>18.594436310395324</v>
      </c>
      <c r="Z211" s="5">
        <v>24.548645513976638</v>
      </c>
      <c r="AA211" s="5">
        <v>69.393272786582713</v>
      </c>
      <c r="AB211" s="5">
        <v>5.8454856999690454</v>
      </c>
      <c r="AC211" s="5">
        <v>27.468271716329962</v>
      </c>
      <c r="AD211" s="5">
        <v>73.439646442674871</v>
      </c>
      <c r="AE211" s="5">
        <v>18.657660816763247</v>
      </c>
      <c r="AF211" s="5">
        <v>93.620876427974096</v>
      </c>
      <c r="AG211" s="5">
        <v>45.332793315210104</v>
      </c>
      <c r="AH211" s="5">
        <v>31.009560087659949</v>
      </c>
      <c r="AI211" s="5">
        <v>38.300309978127459</v>
      </c>
      <c r="AJ211" s="5">
        <v>46.671623768738804</v>
      </c>
      <c r="AK211" s="5">
        <v>20.239711459305642</v>
      </c>
      <c r="AL211" s="5">
        <v>20.239711459305642</v>
      </c>
      <c r="AM211" s="5">
        <v>31.461089621879651</v>
      </c>
      <c r="AN211" t="e">
        <f t="shared" si="42"/>
        <v>#N/A</v>
      </c>
      <c r="AO211" t="e">
        <f t="shared" si="43"/>
        <v>#N/A</v>
      </c>
      <c r="AP211" t="e">
        <f t="shared" si="44"/>
        <v>#N/A</v>
      </c>
      <c r="AQ211" t="e">
        <f t="shared" si="45"/>
        <v>#N/A</v>
      </c>
      <c r="AR211" t="e">
        <f t="shared" si="46"/>
        <v>#N/A</v>
      </c>
      <c r="AS211" t="e">
        <f t="shared" si="47"/>
        <v>#N/A</v>
      </c>
      <c r="AT211" t="e">
        <f t="shared" si="48"/>
        <v>#N/A</v>
      </c>
      <c r="AU211" t="e">
        <f t="shared" si="49"/>
        <v>#N/A</v>
      </c>
      <c r="AV211" t="e">
        <f t="shared" si="50"/>
        <v>#N/A</v>
      </c>
      <c r="AW211" t="e">
        <f t="shared" si="51"/>
        <v>#N/A</v>
      </c>
      <c r="AX211" t="e">
        <f t="shared" si="52"/>
        <v>#N/A</v>
      </c>
      <c r="AY211" t="e">
        <f t="shared" si="53"/>
        <v>#N/A</v>
      </c>
      <c r="AZ211" t="e">
        <f t="shared" si="54"/>
        <v>#N/A</v>
      </c>
      <c r="BA211" t="str">
        <f t="shared" si="55"/>
        <v/>
      </c>
    </row>
    <row r="212" spans="10:53" x14ac:dyDescent="0.5">
      <c r="J212" t="s">
        <v>654</v>
      </c>
      <c r="K212" t="s">
        <v>655</v>
      </c>
      <c r="L212" s="24">
        <v>2873.6929366553354</v>
      </c>
      <c r="M212" s="5">
        <v>7.9633532191269891</v>
      </c>
      <c r="N212" s="6">
        <v>32.999040650438118</v>
      </c>
      <c r="O212" s="5">
        <v>18.671322566564825</v>
      </c>
      <c r="P212" s="6">
        <v>57.343796294893075</v>
      </c>
      <c r="Q212" s="5">
        <v>62.149550591472988</v>
      </c>
      <c r="R212" s="5">
        <v>19.383259680550157</v>
      </c>
      <c r="S212" s="5">
        <v>78.815113279907706</v>
      </c>
      <c r="T212" s="5">
        <v>41.015313146947719</v>
      </c>
      <c r="U212" s="6">
        <v>34.473685000000003</v>
      </c>
      <c r="V212" s="5">
        <v>31.134564643799468</v>
      </c>
      <c r="W212" s="5">
        <v>43.154435925520261</v>
      </c>
      <c r="X212" s="5">
        <v>16.268440766714175</v>
      </c>
      <c r="Y212" s="5">
        <v>8.0527086383601727</v>
      </c>
      <c r="Z212" s="5">
        <v>31.373751110474551</v>
      </c>
      <c r="AA212" s="5">
        <v>61.155738565861121</v>
      </c>
      <c r="AB212" s="5">
        <v>4.2200964010017366</v>
      </c>
      <c r="AC212" s="5">
        <v>21.563424239053216</v>
      </c>
      <c r="AD212" s="5">
        <v>66.833825304653971</v>
      </c>
      <c r="AE212" s="5">
        <v>16.028218969435315</v>
      </c>
      <c r="AF212" s="5">
        <v>92.490829317607094</v>
      </c>
      <c r="AG212" s="5">
        <v>44.454814769529058</v>
      </c>
      <c r="AH212" s="5">
        <v>27.558303282888495</v>
      </c>
      <c r="AI212" s="5">
        <v>36.456431722886407</v>
      </c>
      <c r="AJ212" s="5">
        <v>35.922867946169205</v>
      </c>
      <c r="AK212" s="5">
        <v>14.804148211438687</v>
      </c>
      <c r="AL212" s="5">
        <v>14.804148211438687</v>
      </c>
      <c r="AM212" s="5">
        <v>26.836909603858622</v>
      </c>
      <c r="AN212" t="e">
        <f t="shared" si="42"/>
        <v>#N/A</v>
      </c>
      <c r="AO212" t="e">
        <f t="shared" si="43"/>
        <v>#N/A</v>
      </c>
      <c r="AP212" t="e">
        <f t="shared" si="44"/>
        <v>#N/A</v>
      </c>
      <c r="AQ212" t="e">
        <f t="shared" si="45"/>
        <v>#N/A</v>
      </c>
      <c r="AR212" t="e">
        <f t="shared" si="46"/>
        <v>#N/A</v>
      </c>
      <c r="AS212" t="e">
        <f t="shared" si="47"/>
        <v>#N/A</v>
      </c>
      <c r="AT212" t="e">
        <f t="shared" si="48"/>
        <v>#N/A</v>
      </c>
      <c r="AU212" t="e">
        <f t="shared" si="49"/>
        <v>#N/A</v>
      </c>
      <c r="AV212" t="e">
        <f t="shared" si="50"/>
        <v>#N/A</v>
      </c>
      <c r="AW212" t="e">
        <f t="shared" si="51"/>
        <v>#N/A</v>
      </c>
      <c r="AX212" t="e">
        <f t="shared" si="52"/>
        <v>#N/A</v>
      </c>
      <c r="AY212" t="e">
        <f t="shared" si="53"/>
        <v>#N/A</v>
      </c>
      <c r="AZ212" t="e">
        <f t="shared" si="54"/>
        <v>#N/A</v>
      </c>
      <c r="BA212" t="str">
        <f t="shared" si="55"/>
        <v/>
      </c>
    </row>
    <row r="213" spans="10:53" x14ac:dyDescent="0.5">
      <c r="J213" t="s">
        <v>657</v>
      </c>
      <c r="K213" t="s">
        <v>658</v>
      </c>
      <c r="L213" s="24">
        <v>13708.984743336179</v>
      </c>
      <c r="M213" s="5">
        <v>9.5258067175412826</v>
      </c>
      <c r="N213" s="5">
        <v>43.757253453796395</v>
      </c>
      <c r="O213" s="5">
        <v>0</v>
      </c>
      <c r="P213" s="5">
        <v>3.059830929540496</v>
      </c>
      <c r="Q213" s="5">
        <v>49.442777714627923</v>
      </c>
      <c r="R213" s="5">
        <v>18.061672981642875</v>
      </c>
      <c r="S213" s="5">
        <v>99.622248644372021</v>
      </c>
      <c r="T213" s="5">
        <v>80.063420817703786</v>
      </c>
      <c r="U213" s="5">
        <v>30</v>
      </c>
      <c r="V213" s="5">
        <v>56.464379947229546</v>
      </c>
      <c r="W213" s="5">
        <v>16.867469879518072</v>
      </c>
      <c r="X213" s="5">
        <v>70.615169268143873</v>
      </c>
      <c r="Y213" s="5">
        <v>10.102489019033683</v>
      </c>
      <c r="Z213" s="5">
        <v>22.974980640403331</v>
      </c>
      <c r="AA213" s="5">
        <v>25.882011659429018</v>
      </c>
      <c r="AB213" s="5">
        <v>0.66511553534029644</v>
      </c>
      <c r="AC213" s="5">
        <v>6.5405742811391585</v>
      </c>
      <c r="AD213" s="5">
        <v>35.406470158644169</v>
      </c>
      <c r="AE213" s="5">
        <v>8.0931111447738679</v>
      </c>
      <c r="AF213" s="5">
        <v>85.738689490796105</v>
      </c>
      <c r="AG213" s="5">
        <v>40.900242344055798</v>
      </c>
      <c r="AH213" s="5">
        <v>16.004169540983657</v>
      </c>
      <c r="AI213" s="5">
        <v>29.335484004116395</v>
      </c>
      <c r="AJ213" s="5">
        <v>7.8110573247073525</v>
      </c>
      <c r="AK213" s="5">
        <v>3.0956820593093504</v>
      </c>
      <c r="AL213" s="5">
        <v>3.0956820593093504</v>
      </c>
      <c r="AM213" s="5">
        <v>12.579232007482732</v>
      </c>
      <c r="AN213" t="e">
        <f t="shared" si="42"/>
        <v>#N/A</v>
      </c>
      <c r="AO213" t="e">
        <f t="shared" si="43"/>
        <v>#N/A</v>
      </c>
      <c r="AP213" t="e">
        <f t="shared" si="44"/>
        <v>#N/A</v>
      </c>
      <c r="AQ213" t="e">
        <f t="shared" si="45"/>
        <v>#N/A</v>
      </c>
      <c r="AR213" t="e">
        <f t="shared" si="46"/>
        <v>#N/A</v>
      </c>
      <c r="AS213" t="e">
        <f t="shared" si="47"/>
        <v>#N/A</v>
      </c>
      <c r="AT213" t="e">
        <f t="shared" si="48"/>
        <v>#N/A</v>
      </c>
      <c r="AU213" t="e">
        <f t="shared" si="49"/>
        <v>#N/A</v>
      </c>
      <c r="AV213" t="e">
        <f t="shared" si="50"/>
        <v>#N/A</v>
      </c>
      <c r="AW213" t="e">
        <f t="shared" si="51"/>
        <v>#N/A</v>
      </c>
      <c r="AX213" t="e">
        <f t="shared" si="52"/>
        <v>#N/A</v>
      </c>
      <c r="AY213" t="e">
        <f t="shared" si="53"/>
        <v>#N/A</v>
      </c>
      <c r="AZ213" t="e">
        <f t="shared" si="54"/>
        <v>#N/A</v>
      </c>
      <c r="BA213" t="str">
        <f t="shared" si="55"/>
        <v/>
      </c>
    </row>
    <row r="214" spans="10:53" x14ac:dyDescent="0.5">
      <c r="J214" t="s">
        <v>660</v>
      </c>
      <c r="K214" t="s">
        <v>661</v>
      </c>
      <c r="L214" s="24">
        <v>1735.2909543746264</v>
      </c>
      <c r="M214" s="5">
        <v>7.4589303753672755</v>
      </c>
      <c r="N214" s="5">
        <v>70.308103058602967</v>
      </c>
      <c r="O214" s="5">
        <v>1.101702313400267</v>
      </c>
      <c r="P214" s="5">
        <v>9.4672582749049923</v>
      </c>
      <c r="Q214" s="5">
        <v>56.235354315334007</v>
      </c>
      <c r="R214" s="5">
        <v>19.383259680550157</v>
      </c>
      <c r="S214" s="5">
        <v>64.660138713954282</v>
      </c>
      <c r="T214" s="5">
        <v>38.543901591610592</v>
      </c>
      <c r="U214" s="5">
        <v>85</v>
      </c>
      <c r="V214" s="5">
        <v>24.538258575197883</v>
      </c>
      <c r="W214" s="5">
        <v>12.705366922234393</v>
      </c>
      <c r="X214" s="5">
        <v>32.132682644951196</v>
      </c>
      <c r="Y214" s="5">
        <v>3.5139092240117265</v>
      </c>
      <c r="Z214" s="5">
        <v>21.953787018560483</v>
      </c>
      <c r="AA214" s="5">
        <v>71.817905814725663</v>
      </c>
      <c r="AB214" s="5">
        <v>6.4596307435098144</v>
      </c>
      <c r="AC214" s="5">
        <v>29.549913294564707</v>
      </c>
      <c r="AD214" s="5">
        <v>75.370365170793733</v>
      </c>
      <c r="AE214" s="5">
        <v>19.563958129574054</v>
      </c>
      <c r="AF214" s="5">
        <v>93.948503600126543</v>
      </c>
      <c r="AG214" s="5">
        <v>45.615042199649714</v>
      </c>
      <c r="AH214" s="5">
        <v>32.163081680056031</v>
      </c>
      <c r="AI214" s="5">
        <v>38.898886607426306</v>
      </c>
      <c r="AJ214" s="5">
        <v>50.225978074320821</v>
      </c>
      <c r="AK214" s="5">
        <v>22.250539974692245</v>
      </c>
      <c r="AL214" s="5">
        <v>22.250539974692245</v>
      </c>
      <c r="AM214" s="5">
        <v>33.027635518499956</v>
      </c>
      <c r="AN214" t="e">
        <f t="shared" si="42"/>
        <v>#N/A</v>
      </c>
      <c r="AO214" t="e">
        <f t="shared" si="43"/>
        <v>#N/A</v>
      </c>
      <c r="AP214" t="e">
        <f t="shared" si="44"/>
        <v>#N/A</v>
      </c>
      <c r="AQ214" t="e">
        <f t="shared" si="45"/>
        <v>#N/A</v>
      </c>
      <c r="AR214" t="e">
        <f t="shared" si="46"/>
        <v>#N/A</v>
      </c>
      <c r="AS214" t="e">
        <f t="shared" si="47"/>
        <v>#N/A</v>
      </c>
      <c r="AT214" t="e">
        <f t="shared" si="48"/>
        <v>#N/A</v>
      </c>
      <c r="AU214" t="e">
        <f t="shared" si="49"/>
        <v>#N/A</v>
      </c>
      <c r="AV214" t="e">
        <f t="shared" si="50"/>
        <v>#N/A</v>
      </c>
      <c r="AW214" t="e">
        <f t="shared" si="51"/>
        <v>#N/A</v>
      </c>
      <c r="AX214" t="e">
        <f t="shared" si="52"/>
        <v>#N/A</v>
      </c>
      <c r="AY214" t="e">
        <f t="shared" si="53"/>
        <v>#N/A</v>
      </c>
      <c r="AZ214" t="e">
        <f t="shared" si="54"/>
        <v>#N/A</v>
      </c>
      <c r="BA214" t="str">
        <f t="shared" si="55"/>
        <v/>
      </c>
    </row>
    <row r="215" spans="10:53" x14ac:dyDescent="0.5">
      <c r="J215" t="s">
        <v>663</v>
      </c>
      <c r="K215" t="s">
        <v>664</v>
      </c>
      <c r="L215" s="24">
        <v>29389.057673640549</v>
      </c>
      <c r="M215" s="5">
        <v>10.28837769607623</v>
      </c>
      <c r="N215" s="6">
        <v>53.854876743839064</v>
      </c>
      <c r="O215" s="6">
        <v>0</v>
      </c>
      <c r="P215" s="6">
        <v>10.198071035597749</v>
      </c>
      <c r="Q215" s="6">
        <v>52.670721123122711</v>
      </c>
      <c r="R215" s="6">
        <v>11.241638388692071</v>
      </c>
      <c r="S215" s="6">
        <v>88.315487459695362</v>
      </c>
      <c r="T215" s="6">
        <v>47.029190753632633</v>
      </c>
      <c r="U215" s="6">
        <v>15.625</v>
      </c>
      <c r="V215" s="6">
        <v>56.116094986807397</v>
      </c>
      <c r="W215" s="6">
        <v>19.233296823658268</v>
      </c>
      <c r="X215" s="5">
        <v>0</v>
      </c>
      <c r="Y215" s="5">
        <v>0</v>
      </c>
      <c r="Z215" s="5">
        <v>12.391509216907963</v>
      </c>
      <c r="AA215" s="5">
        <v>14.098367452580305</v>
      </c>
      <c r="AB215" s="5">
        <v>-5.6652150674382007E-2</v>
      </c>
      <c r="AC215" s="5">
        <v>3.1995114013191088</v>
      </c>
      <c r="AD215" s="5">
        <v>22.335494470411909</v>
      </c>
      <c r="AE215" s="5">
        <v>5.5812506107088797</v>
      </c>
      <c r="AF215" s="5">
        <v>80.898628959468823</v>
      </c>
      <c r="AG215" s="5">
        <v>39.194481560493102</v>
      </c>
      <c r="AH215" s="5">
        <v>11.884902606404774</v>
      </c>
      <c r="AI215" s="5">
        <v>26.155570302576535</v>
      </c>
      <c r="AJ215" s="5">
        <v>2.863038468357646</v>
      </c>
      <c r="AK215" s="5">
        <v>1.0321813730962948</v>
      </c>
      <c r="AL215" s="5">
        <v>1.0321813730962948</v>
      </c>
      <c r="AM215" s="5">
        <v>8.2082245111573453</v>
      </c>
      <c r="AN215" t="e">
        <f t="shared" si="42"/>
        <v>#N/A</v>
      </c>
      <c r="AO215" t="e">
        <f t="shared" si="43"/>
        <v>#N/A</v>
      </c>
      <c r="AP215" t="e">
        <f t="shared" si="44"/>
        <v>#N/A</v>
      </c>
      <c r="AQ215" t="e">
        <f t="shared" si="45"/>
        <v>#N/A</v>
      </c>
      <c r="AR215" t="e">
        <f t="shared" si="46"/>
        <v>#N/A</v>
      </c>
      <c r="AS215" t="e">
        <f t="shared" si="47"/>
        <v>#N/A</v>
      </c>
      <c r="AT215" t="e">
        <f t="shared" si="48"/>
        <v>#N/A</v>
      </c>
      <c r="AU215" t="e">
        <f t="shared" si="49"/>
        <v>#N/A</v>
      </c>
      <c r="AV215" t="e">
        <f t="shared" si="50"/>
        <v>#N/A</v>
      </c>
      <c r="AW215" t="e">
        <f t="shared" si="51"/>
        <v>#N/A</v>
      </c>
      <c r="AX215" t="e">
        <f t="shared" si="52"/>
        <v>#N/A</v>
      </c>
      <c r="AY215" t="e">
        <f t="shared" si="53"/>
        <v>#N/A</v>
      </c>
      <c r="AZ215" t="e">
        <f t="shared" si="54"/>
        <v>#N/A</v>
      </c>
      <c r="BA215" t="str">
        <f t="shared" si="55"/>
        <v/>
      </c>
    </row>
    <row r="216" spans="10:53" x14ac:dyDescent="0.5">
      <c r="J216" t="s">
        <v>666</v>
      </c>
      <c r="K216" t="s">
        <v>667</v>
      </c>
      <c r="L216" s="24">
        <v>2570.675722510724</v>
      </c>
      <c r="M216" s="5">
        <v>7.851924070376981</v>
      </c>
      <c r="N216" s="5">
        <v>77.137531109722673</v>
      </c>
      <c r="O216" s="5">
        <v>0.24268878219118051</v>
      </c>
      <c r="P216" s="5">
        <v>5.2625481192344523</v>
      </c>
      <c r="Q216" s="5">
        <v>53.643570439334418</v>
      </c>
      <c r="R216" s="5">
        <v>5.2863436447229795</v>
      </c>
      <c r="S216" s="5">
        <v>95.074960780552743</v>
      </c>
      <c r="T216" s="6">
        <v>44.233706648227269</v>
      </c>
      <c r="U216" s="6">
        <v>63.157895000000003</v>
      </c>
      <c r="V216" s="5">
        <v>23.482849604221634</v>
      </c>
      <c r="W216" s="5">
        <v>3.7239868565169769</v>
      </c>
      <c r="X216" s="5">
        <v>0</v>
      </c>
      <c r="Y216" s="5">
        <v>60.907759882869698</v>
      </c>
      <c r="Z216" s="5">
        <v>15.532773400510713</v>
      </c>
      <c r="AA216" s="5">
        <v>63.653353200353635</v>
      </c>
      <c r="AB216" s="5">
        <v>4.6523950149399065</v>
      </c>
      <c r="AC216" s="5">
        <v>23.19180829496111</v>
      </c>
      <c r="AD216" s="5">
        <v>68.84818121522639</v>
      </c>
      <c r="AE216" s="5">
        <v>16.765136510276008</v>
      </c>
      <c r="AF216" s="5">
        <v>92.838333962200963</v>
      </c>
      <c r="AG216" s="5">
        <v>44.71069530458972</v>
      </c>
      <c r="AH216" s="5">
        <v>28.541862202706735</v>
      </c>
      <c r="AI216" s="5">
        <v>36.990856447707046</v>
      </c>
      <c r="AJ216" s="5">
        <v>38.972569497865152</v>
      </c>
      <c r="AK216" s="5">
        <v>16.261864444860723</v>
      </c>
      <c r="AL216" s="5">
        <v>16.261864444860723</v>
      </c>
      <c r="AM216" s="5">
        <v>28.143522547620194</v>
      </c>
      <c r="AN216" t="e">
        <f t="shared" si="42"/>
        <v>#N/A</v>
      </c>
      <c r="AO216" t="e">
        <f t="shared" si="43"/>
        <v>#N/A</v>
      </c>
      <c r="AP216" t="e">
        <f t="shared" si="44"/>
        <v>#N/A</v>
      </c>
      <c r="AQ216" t="e">
        <f t="shared" si="45"/>
        <v>#N/A</v>
      </c>
      <c r="AR216" t="e">
        <f t="shared" si="46"/>
        <v>#N/A</v>
      </c>
      <c r="AS216" t="e">
        <f t="shared" si="47"/>
        <v>#N/A</v>
      </c>
      <c r="AT216" t="e">
        <f t="shared" si="48"/>
        <v>#N/A</v>
      </c>
      <c r="AU216" t="e">
        <f t="shared" si="49"/>
        <v>#N/A</v>
      </c>
      <c r="AV216" t="e">
        <f t="shared" si="50"/>
        <v>#N/A</v>
      </c>
      <c r="AW216" t="e">
        <f t="shared" si="51"/>
        <v>#N/A</v>
      </c>
      <c r="AX216" t="e">
        <f t="shared" si="52"/>
        <v>#N/A</v>
      </c>
      <c r="AY216" t="e">
        <f t="shared" si="53"/>
        <v>#N/A</v>
      </c>
      <c r="AZ216" t="e">
        <f t="shared" si="54"/>
        <v>#N/A</v>
      </c>
      <c r="BA216" t="str">
        <f t="shared" si="55"/>
        <v/>
      </c>
    </row>
    <row r="217" spans="10:53" x14ac:dyDescent="0.5">
      <c r="J217" t="s">
        <v>669</v>
      </c>
      <c r="K217" t="s">
        <v>670</v>
      </c>
      <c r="L217" s="24">
        <v>679.66736003009441</v>
      </c>
      <c r="M217" s="5">
        <v>6.5216035020579994</v>
      </c>
      <c r="N217" s="5">
        <v>95.257339764404477</v>
      </c>
      <c r="O217" s="5">
        <v>100</v>
      </c>
      <c r="P217" s="5">
        <v>91.083025679917895</v>
      </c>
      <c r="Q217" s="5">
        <v>78.917140708010365</v>
      </c>
      <c r="R217" s="5">
        <v>71.365639728911219</v>
      </c>
      <c r="S217" s="5">
        <v>99.433505928852213</v>
      </c>
      <c r="T217" s="5">
        <v>47.668120246048794</v>
      </c>
      <c r="U217" s="5">
        <v>50</v>
      </c>
      <c r="V217" s="5">
        <v>29.551451187335097</v>
      </c>
      <c r="W217" s="5">
        <v>57.174151150054762</v>
      </c>
      <c r="X217" s="5">
        <v>30.223889147416301</v>
      </c>
      <c r="Y217" s="5">
        <v>66.032210834553439</v>
      </c>
      <c r="Z217" s="5">
        <v>63.088151731609543</v>
      </c>
      <c r="AA217" s="5">
        <v>86.154674220625068</v>
      </c>
      <c r="AB217" s="5">
        <v>13.063961943889236</v>
      </c>
      <c r="AC217" s="5">
        <v>47.660196690717633</v>
      </c>
      <c r="AD217" s="5">
        <v>86.914847058130519</v>
      </c>
      <c r="AE217" s="5">
        <v>27.505812163868931</v>
      </c>
      <c r="AF217" s="5">
        <v>95.978526690997143</v>
      </c>
      <c r="AG217" s="5">
        <v>47.781056837698578</v>
      </c>
      <c r="AH217" s="5">
        <v>41.5905458788069</v>
      </c>
      <c r="AI217" s="5">
        <v>43.569403827520411</v>
      </c>
      <c r="AJ217" s="5">
        <v>74.900008125613766</v>
      </c>
      <c r="AK217" s="5">
        <v>41.492409538894719</v>
      </c>
      <c r="AL217" s="5">
        <v>41.492409538894719</v>
      </c>
      <c r="AM217" s="5">
        <v>45.97904826698413</v>
      </c>
      <c r="AN217" t="e">
        <f t="shared" si="42"/>
        <v>#N/A</v>
      </c>
      <c r="AO217" t="e">
        <f t="shared" si="43"/>
        <v>#N/A</v>
      </c>
      <c r="AP217" t="e">
        <f t="shared" si="44"/>
        <v>#N/A</v>
      </c>
      <c r="AQ217" t="e">
        <f t="shared" si="45"/>
        <v>#N/A</v>
      </c>
      <c r="AR217" t="e">
        <f t="shared" si="46"/>
        <v>#N/A</v>
      </c>
      <c r="AS217" t="e">
        <f t="shared" si="47"/>
        <v>#N/A</v>
      </c>
      <c r="AT217" t="e">
        <f t="shared" si="48"/>
        <v>#N/A</v>
      </c>
      <c r="AU217" t="e">
        <f t="shared" si="49"/>
        <v>#N/A</v>
      </c>
      <c r="AV217" t="e">
        <f t="shared" si="50"/>
        <v>#N/A</v>
      </c>
      <c r="AW217" t="e">
        <f t="shared" si="51"/>
        <v>#N/A</v>
      </c>
      <c r="AX217" t="e">
        <f t="shared" si="52"/>
        <v>#N/A</v>
      </c>
      <c r="AY217" t="e">
        <f t="shared" si="53"/>
        <v>#N/A</v>
      </c>
      <c r="AZ217" t="e">
        <f t="shared" si="54"/>
        <v>#N/A</v>
      </c>
      <c r="BA217" t="str">
        <f t="shared" si="55"/>
        <v/>
      </c>
    </row>
    <row r="218" spans="10:53" x14ac:dyDescent="0.5">
      <c r="J218" t="s">
        <v>672</v>
      </c>
      <c r="K218" t="s">
        <v>673</v>
      </c>
      <c r="L218" s="24">
        <v>1627.2747035863249</v>
      </c>
      <c r="M218" s="5">
        <v>7.3946619335241284</v>
      </c>
      <c r="N218" s="5">
        <v>65.528583769131558</v>
      </c>
      <c r="O218" s="5">
        <v>8.9725010912265475</v>
      </c>
      <c r="P218" s="5">
        <v>24.438058929328776</v>
      </c>
      <c r="Q218" s="5">
        <v>82.215153999809004</v>
      </c>
      <c r="R218" s="5">
        <v>27.753303872220009</v>
      </c>
      <c r="S218" s="5">
        <v>96.149451057581999</v>
      </c>
      <c r="T218" s="5">
        <v>49.507417208186006</v>
      </c>
      <c r="U218" s="5">
        <v>20</v>
      </c>
      <c r="V218" s="5">
        <v>83.377308707124016</v>
      </c>
      <c r="W218" s="5">
        <v>81.380065717415121</v>
      </c>
      <c r="X218" s="5">
        <v>69.216010764713047</v>
      </c>
      <c r="Y218" s="5">
        <v>50.658857979502194</v>
      </c>
      <c r="Z218" s="5">
        <v>45.601780126100024</v>
      </c>
      <c r="AA218" s="5">
        <v>73.041542557748954</v>
      </c>
      <c r="AB218" s="5">
        <v>6.8016941352380078</v>
      </c>
      <c r="AC218" s="5">
        <v>30.675576752038644</v>
      </c>
      <c r="AD218" s="5">
        <v>76.344280327021281</v>
      </c>
      <c r="AE218" s="5">
        <v>20.051626492080384</v>
      </c>
      <c r="AF218" s="5">
        <v>94.113993671687865</v>
      </c>
      <c r="AG218" s="5">
        <v>45.763189602494471</v>
      </c>
      <c r="AH218" s="5">
        <v>32.776555055133016</v>
      </c>
      <c r="AI218" s="5">
        <v>39.214121911970025</v>
      </c>
      <c r="AJ218" s="5">
        <v>52.089709350661217</v>
      </c>
      <c r="AK218" s="5">
        <v>23.357298784400953</v>
      </c>
      <c r="AL218" s="5">
        <v>23.357298784400953</v>
      </c>
      <c r="AM218" s="5">
        <v>33.864023890849523</v>
      </c>
      <c r="AN218" t="e">
        <f t="shared" si="42"/>
        <v>#N/A</v>
      </c>
      <c r="AO218" t="e">
        <f t="shared" si="43"/>
        <v>#N/A</v>
      </c>
      <c r="AP218" t="e">
        <f t="shared" si="44"/>
        <v>#N/A</v>
      </c>
      <c r="AQ218" t="e">
        <f t="shared" si="45"/>
        <v>#N/A</v>
      </c>
      <c r="AR218" t="e">
        <f t="shared" si="46"/>
        <v>#N/A</v>
      </c>
      <c r="AS218" t="e">
        <f t="shared" si="47"/>
        <v>#N/A</v>
      </c>
      <c r="AT218" t="e">
        <f t="shared" si="48"/>
        <v>#N/A</v>
      </c>
      <c r="AU218" t="e">
        <f t="shared" si="49"/>
        <v>#N/A</v>
      </c>
      <c r="AV218" t="e">
        <f t="shared" si="50"/>
        <v>#N/A</v>
      </c>
      <c r="AW218" t="e">
        <f t="shared" si="51"/>
        <v>#N/A</v>
      </c>
      <c r="AX218" t="e">
        <f t="shared" si="52"/>
        <v>#N/A</v>
      </c>
      <c r="AY218" t="e">
        <f t="shared" si="53"/>
        <v>#N/A</v>
      </c>
      <c r="AZ218" t="e">
        <f t="shared" si="54"/>
        <v>#N/A</v>
      </c>
      <c r="BA218" t="str">
        <f t="shared" si="55"/>
        <v/>
      </c>
    </row>
    <row r="219" spans="10:53" x14ac:dyDescent="0.5">
      <c r="J219" t="s">
        <v>675</v>
      </c>
      <c r="K219" t="s">
        <v>676</v>
      </c>
      <c r="L219" s="24">
        <v>917.5637152027947</v>
      </c>
      <c r="M219" s="5">
        <v>6.8217220218802961</v>
      </c>
      <c r="N219" s="5">
        <v>68.843566862017241</v>
      </c>
      <c r="O219" s="5">
        <v>0</v>
      </c>
      <c r="P219" s="5">
        <v>12.866391991413167</v>
      </c>
      <c r="Q219" s="5">
        <v>79.392362314366224</v>
      </c>
      <c r="R219" s="5">
        <v>14.537444235261567</v>
      </c>
      <c r="S219" s="5">
        <v>97.642065809446294</v>
      </c>
      <c r="T219" s="5">
        <v>33.854362940305535</v>
      </c>
      <c r="U219" s="5">
        <v>30</v>
      </c>
      <c r="V219" s="5">
        <v>46.701846965699218</v>
      </c>
      <c r="W219" s="5">
        <v>51.697699890470986</v>
      </c>
      <c r="X219" s="5">
        <v>57.520870895825482</v>
      </c>
      <c r="Y219" s="5">
        <v>33.821376281112734</v>
      </c>
      <c r="Z219" s="5">
        <v>29.548324988493157</v>
      </c>
      <c r="AA219" s="5">
        <v>82.383581198943432</v>
      </c>
      <c r="AB219" s="5">
        <v>10.539369921955364</v>
      </c>
      <c r="AC219" s="5">
        <v>41.5600260049805</v>
      </c>
      <c r="AD219" s="5">
        <v>83.827467462283849</v>
      </c>
      <c r="AE219" s="5">
        <v>24.771785841702293</v>
      </c>
      <c r="AF219" s="5">
        <v>95.412136400729878</v>
      </c>
      <c r="AG219" s="5">
        <v>47.086455968386844</v>
      </c>
      <c r="AH219" s="5">
        <v>38.472899602916911</v>
      </c>
      <c r="AI219" s="5">
        <v>42.058631531982094</v>
      </c>
      <c r="AJ219" s="5">
        <v>67.848563999595385</v>
      </c>
      <c r="AK219" s="5">
        <v>34.69766732378028</v>
      </c>
      <c r="AL219" s="5">
        <v>34.69766732378028</v>
      </c>
      <c r="AM219" s="5">
        <v>41.691452701184396</v>
      </c>
      <c r="AN219" t="e">
        <f t="shared" si="42"/>
        <v>#N/A</v>
      </c>
      <c r="AO219" t="e">
        <f t="shared" si="43"/>
        <v>#N/A</v>
      </c>
      <c r="AP219" t="e">
        <f t="shared" si="44"/>
        <v>#N/A</v>
      </c>
      <c r="AQ219" t="e">
        <f t="shared" si="45"/>
        <v>#N/A</v>
      </c>
      <c r="AR219" t="e">
        <f t="shared" si="46"/>
        <v>#N/A</v>
      </c>
      <c r="AS219" t="e">
        <f t="shared" si="47"/>
        <v>#N/A</v>
      </c>
      <c r="AT219" t="e">
        <f t="shared" si="48"/>
        <v>#N/A</v>
      </c>
      <c r="AU219" t="e">
        <f t="shared" si="49"/>
        <v>#N/A</v>
      </c>
      <c r="AV219" t="e">
        <f t="shared" si="50"/>
        <v>#N/A</v>
      </c>
      <c r="AW219" t="e">
        <f t="shared" si="51"/>
        <v>#N/A</v>
      </c>
      <c r="AX219" t="e">
        <f t="shared" si="52"/>
        <v>#N/A</v>
      </c>
      <c r="AY219" t="e">
        <f t="shared" si="53"/>
        <v>#N/A</v>
      </c>
      <c r="AZ219" t="e">
        <f t="shared" si="54"/>
        <v>#N/A</v>
      </c>
      <c r="BA219" t="str">
        <f t="shared" si="55"/>
        <v/>
      </c>
    </row>
    <row r="220" spans="10:53" x14ac:dyDescent="0.5">
      <c r="J220" s="15" t="s">
        <v>678</v>
      </c>
      <c r="K220" s="15" t="s">
        <v>5</v>
      </c>
      <c r="L220" s="17">
        <v>14421.1</v>
      </c>
      <c r="M220" s="17">
        <v>8.8108830000000005</v>
      </c>
      <c r="N220" s="17">
        <v>32.999040650438118</v>
      </c>
      <c r="O220" s="17">
        <v>26.021854586010946</v>
      </c>
      <c r="P220" s="17">
        <v>16.314599999999999</v>
      </c>
      <c r="Q220" s="17">
        <v>59.060609156681387</v>
      </c>
      <c r="R220" s="17">
        <v>25.753981513271818</v>
      </c>
      <c r="S220" s="17">
        <v>81.245995280097063</v>
      </c>
      <c r="T220" s="17">
        <v>39.924588202782942</v>
      </c>
      <c r="U220" s="17">
        <v>34.473685000000003</v>
      </c>
      <c r="V220" s="17">
        <v>31.554327176781012</v>
      </c>
      <c r="W220" s="17">
        <v>27.606297918948524</v>
      </c>
      <c r="X220" s="17">
        <v>37.510308617423114</v>
      </c>
      <c r="Y220" s="17">
        <v>13.831713030746698</v>
      </c>
      <c r="Z220" s="17">
        <v>20.314589999999999</v>
      </c>
      <c r="AA220" s="17">
        <v>25.464575911871982</v>
      </c>
      <c r="AB220" s="17">
        <v>0.61928419531913148</v>
      </c>
      <c r="AC220" s="17">
        <v>6.2528456218888468</v>
      </c>
      <c r="AD220" s="17">
        <v>35.272108403866753</v>
      </c>
      <c r="AE220" s="17">
        <v>13.747937688146573</v>
      </c>
      <c r="AF220" s="17">
        <v>85.562406274315279</v>
      </c>
      <c r="AG220" s="17">
        <v>40.905464962215653</v>
      </c>
      <c r="AH220" s="17">
        <v>16.206814003432424</v>
      </c>
      <c r="AI220" s="17">
        <v>29.336208290319014</v>
      </c>
      <c r="AJ220" s="17">
        <v>7.6339279628264833</v>
      </c>
      <c r="AK220" s="17">
        <v>11.480701749303016</v>
      </c>
      <c r="AL220" s="17">
        <v>3.059913577517495</v>
      </c>
      <c r="AM220" s="17">
        <v>12.447640660696896</v>
      </c>
      <c r="AN220" s="15" t="e">
        <f>VLOOKUP(IF($B$3=$K220,$K220,FALSE),$K$220:$Y$227,3,FALSE)</f>
        <v>#N/A</v>
      </c>
      <c r="AO220" s="15" t="e">
        <f>VLOOKUP(IF($B$3=$K220,$K220,FALSE),$K$220:$Y$227,4,FALSE)</f>
        <v>#N/A</v>
      </c>
      <c r="AP220" s="15" t="e">
        <f>VLOOKUP(IF($B$3=$K220,$K220,FALSE),$K$220:$Y$227,5,FALSE)</f>
        <v>#N/A</v>
      </c>
      <c r="AQ220" s="15" t="e">
        <f>VLOOKUP(IF($B$3=$K220,$K220,FALSE),$K$220:$Y$227,6,FALSE)</f>
        <v>#N/A</v>
      </c>
      <c r="AR220" s="15" t="e">
        <f>VLOOKUP(IF($B$3=$K220,$K220,FALSE),$K$220:$Y$227,7,FALSE)</f>
        <v>#N/A</v>
      </c>
      <c r="AS220" s="15" t="e">
        <f>VLOOKUP(IF($B$3=$K220,$K220,FALSE),$K$220:$Y$227,8,FALSE)</f>
        <v>#N/A</v>
      </c>
      <c r="AT220" s="15" t="e">
        <f>VLOOKUP(IF($B$3=$K220,$K220,FALSE),$K$220:$Y$227,9,FALSE)</f>
        <v>#N/A</v>
      </c>
      <c r="AU220" s="15" t="e">
        <f>VLOOKUP(IF($B$3=$K220,$K220,FALSE),$K$220:$Y$227,10,FALSE)</f>
        <v>#N/A</v>
      </c>
      <c r="AV220" s="15" t="e">
        <f>VLOOKUP(IF($B$3=$K220,$K220,FALSE),$K$220:$Y$227,11,FALSE)</f>
        <v>#N/A</v>
      </c>
      <c r="AW220" s="15" t="e">
        <f>VLOOKUP(IF($B$3=$K220,$K220,FALSE),$K$220:$Y$227,12,FALSE)</f>
        <v>#N/A</v>
      </c>
      <c r="AX220" s="15" t="e">
        <f>VLOOKUP(IF($B$3=$K220,$K220,FALSE),$K$220:$Y$227,13,FALSE)</f>
        <v>#N/A</v>
      </c>
      <c r="AY220" s="15" t="e">
        <f>VLOOKUP(IF($B$3=$K220,$K220,FALSE),$K$220:$Y$227,14,FALSE)</f>
        <v>#N/A</v>
      </c>
      <c r="AZ220" s="15" t="e">
        <f>VLOOKUP(IF($B$3=$K220,$K220,FALSE),$K$220:$Z$227,15,FALSE)</f>
        <v>#N/A</v>
      </c>
      <c r="BA220" t="str">
        <f>IF(K220=$B$3,K220,"")</f>
        <v/>
      </c>
    </row>
    <row r="221" spans="10:53" x14ac:dyDescent="0.5">
      <c r="J221" s="15" t="s">
        <v>680</v>
      </c>
      <c r="K221" s="15" t="s">
        <v>6</v>
      </c>
      <c r="L221" s="17">
        <v>9210.3050000000003</v>
      </c>
      <c r="M221" s="17">
        <v>8.8268970000000007</v>
      </c>
      <c r="N221" s="17">
        <v>43.598602408618362</v>
      </c>
      <c r="O221" s="17">
        <v>24.005271124329482</v>
      </c>
      <c r="P221" s="17">
        <v>1.3606000000000051</v>
      </c>
      <c r="Q221" s="17">
        <v>42.267984094877207</v>
      </c>
      <c r="R221" s="17">
        <v>16.509334246888844</v>
      </c>
      <c r="S221" s="17">
        <v>77.429775800405238</v>
      </c>
      <c r="T221" s="17">
        <v>41.007622847618862</v>
      </c>
      <c r="U221" s="17">
        <v>26.851850000000013</v>
      </c>
      <c r="V221" s="17">
        <v>16.10408970976253</v>
      </c>
      <c r="W221" s="17">
        <v>10.896249726177437</v>
      </c>
      <c r="X221" s="17">
        <v>37.018262129914149</v>
      </c>
      <c r="Y221" s="17">
        <v>7.4147730600292761</v>
      </c>
      <c r="Z221" s="17">
        <v>11.91724</v>
      </c>
      <c r="AA221" s="17">
        <v>34.461529832427217</v>
      </c>
      <c r="AB221" s="17">
        <v>1.262382373474221</v>
      </c>
      <c r="AC221" s="17">
        <v>9.2080432166913937</v>
      </c>
      <c r="AD221" s="17">
        <v>43.960934467201405</v>
      </c>
      <c r="AE221" s="17">
        <v>16.508703267913386</v>
      </c>
      <c r="AF221" s="17">
        <v>87.924088705012608</v>
      </c>
      <c r="AG221" s="17">
        <v>41.876528581109341</v>
      </c>
      <c r="AH221" s="17">
        <v>18.869165565307522</v>
      </c>
      <c r="AI221" s="17">
        <v>31.225095253613254</v>
      </c>
      <c r="AJ221" s="17">
        <v>12.580863645358386</v>
      </c>
      <c r="AK221" s="17">
        <v>15.896589980705397</v>
      </c>
      <c r="AL221" s="17">
        <v>5.0259980792521812</v>
      </c>
      <c r="AM221" s="17">
        <v>15.685246597646838</v>
      </c>
      <c r="AN221" s="15" t="e">
        <f t="shared" ref="AN221:AN227" si="56">VLOOKUP(IF($B$3=$K221,$K221,FALSE),$K$220:$Y$227,3,FALSE)</f>
        <v>#N/A</v>
      </c>
      <c r="AO221" s="15" t="e">
        <f t="shared" ref="AO221:AO227" si="57">VLOOKUP(IF($B$3=$K221,$K221,FALSE),$K$220:$Y$227,4,FALSE)</f>
        <v>#N/A</v>
      </c>
      <c r="AP221" s="15" t="e">
        <f t="shared" ref="AP221:AP227" si="58">VLOOKUP(IF($B$3=$K221,$K221,FALSE),$K$220:$Y$227,5,FALSE)</f>
        <v>#N/A</v>
      </c>
      <c r="AQ221" s="15" t="e">
        <f t="shared" ref="AQ221:AQ227" si="59">VLOOKUP(IF($B$3=$K221,$K221,FALSE),$K$220:$Y$227,6,FALSE)</f>
        <v>#N/A</v>
      </c>
      <c r="AR221" s="15" t="e">
        <f t="shared" ref="AR221:AR227" si="60">VLOOKUP(IF($B$3=$K221,$K221,FALSE),$K$220:$Y$227,7,FALSE)</f>
        <v>#N/A</v>
      </c>
      <c r="AS221" s="15" t="e">
        <f t="shared" ref="AS221:AS227" si="61">VLOOKUP(IF($B$3=$K221,$K221,FALSE),$K$220:$Y$227,8,FALSE)</f>
        <v>#N/A</v>
      </c>
      <c r="AT221" s="15" t="e">
        <f t="shared" ref="AT221:AT227" si="62">VLOOKUP(IF($B$3=$K221,$K221,FALSE),$K$220:$Y$227,9,FALSE)</f>
        <v>#N/A</v>
      </c>
      <c r="AU221" s="15" t="e">
        <f t="shared" ref="AU221:AU227" si="63">VLOOKUP(IF($B$3=$K221,$K221,FALSE),$K$220:$Y$227,10,FALSE)</f>
        <v>#N/A</v>
      </c>
      <c r="AV221" s="15" t="e">
        <f t="shared" ref="AV221:AV227" si="64">VLOOKUP(IF($B$3=$K221,$K221,FALSE),$K$220:$Y$227,11,FALSE)</f>
        <v>#N/A</v>
      </c>
      <c r="AW221" s="15" t="e">
        <f t="shared" ref="AW221:AW227" si="65">VLOOKUP(IF($B$3=$K221,$K221,FALSE),$K$220:$Y$227,12,FALSE)</f>
        <v>#N/A</v>
      </c>
      <c r="AX221" s="15" t="e">
        <f t="shared" ref="AX221:AX227" si="66">VLOOKUP(IF($B$3=$K221,$K221,FALSE),$K$220:$Y$227,13,FALSE)</f>
        <v>#N/A</v>
      </c>
      <c r="AY221" s="15" t="e">
        <f t="shared" ref="AY221:AY227" si="67">VLOOKUP(IF($B$3=$K221,$K221,FALSE),$K$220:$Y$227,14,FALSE)</f>
        <v>#N/A</v>
      </c>
      <c r="AZ221" s="15" t="e">
        <f t="shared" ref="AZ221:AZ227" si="68">VLOOKUP(IF($B$3=$K221,$K221,FALSE),$K$220:$Z$227,15,FALSE)</f>
        <v>#N/A</v>
      </c>
      <c r="BA221" t="str">
        <f t="shared" ref="BA221:BA227" si="69">IF(K221=$B$3,K221,"")</f>
        <v/>
      </c>
    </row>
    <row r="222" spans="10:53" x14ac:dyDescent="0.5">
      <c r="J222" s="15" t="s">
        <v>682</v>
      </c>
      <c r="K222" s="15" t="s">
        <v>7</v>
      </c>
      <c r="L222" s="17">
        <v>9945.73</v>
      </c>
      <c r="M222" s="17">
        <v>8.9375</v>
      </c>
      <c r="N222" s="17">
        <v>53.854876743839064</v>
      </c>
      <c r="O222" s="17">
        <v>23.953741568856543</v>
      </c>
      <c r="P222" s="17">
        <v>9.2863899999999973</v>
      </c>
      <c r="Q222" s="17">
        <v>52.670721123122711</v>
      </c>
      <c r="R222" s="17">
        <v>11.241638388692071</v>
      </c>
      <c r="S222" s="17">
        <v>88.315487459695362</v>
      </c>
      <c r="T222" s="17">
        <v>47.029190753632633</v>
      </c>
      <c r="U222" s="17">
        <v>15.625</v>
      </c>
      <c r="V222" s="17">
        <v>56.116094986807397</v>
      </c>
      <c r="W222" s="17">
        <v>19.233296823658268</v>
      </c>
      <c r="X222" s="17">
        <v>36.697075592141225</v>
      </c>
      <c r="Y222" s="17">
        <v>8.9349341142020364</v>
      </c>
      <c r="Z222" s="17">
        <v>17.83548</v>
      </c>
      <c r="AA222" s="17">
        <v>32.818999660360106</v>
      </c>
      <c r="AB222" s="17">
        <v>1.1367336363073703</v>
      </c>
      <c r="AC222" s="17">
        <v>8.6351663545167021</v>
      </c>
      <c r="AD222" s="17">
        <v>42.432643173539923</v>
      </c>
      <c r="AE222" s="17">
        <v>16.008281361837597</v>
      </c>
      <c r="AF222" s="17">
        <v>87.544625292650039</v>
      </c>
      <c r="AG222" s="17">
        <v>41.709722045552731</v>
      </c>
      <c r="AH222" s="17">
        <v>18.391874969125389</v>
      </c>
      <c r="AI222" s="17">
        <v>30.897033041913197</v>
      </c>
      <c r="AJ222" s="17">
        <v>11.58990515850614</v>
      </c>
      <c r="AK222" s="17">
        <v>15.060120359793657</v>
      </c>
      <c r="AL222" s="17">
        <v>4.6351109987341355</v>
      </c>
      <c r="AM222" s="17">
        <v>15.089269496912205</v>
      </c>
      <c r="AN222" s="15" t="e">
        <f t="shared" si="56"/>
        <v>#N/A</v>
      </c>
      <c r="AO222" s="15" t="e">
        <f t="shared" si="57"/>
        <v>#N/A</v>
      </c>
      <c r="AP222" s="15" t="e">
        <f t="shared" si="58"/>
        <v>#N/A</v>
      </c>
      <c r="AQ222" s="15" t="e">
        <f t="shared" si="59"/>
        <v>#N/A</v>
      </c>
      <c r="AR222" s="15" t="e">
        <f t="shared" si="60"/>
        <v>#N/A</v>
      </c>
      <c r="AS222" s="15" t="e">
        <f t="shared" si="61"/>
        <v>#N/A</v>
      </c>
      <c r="AT222" s="15" t="e">
        <f t="shared" si="62"/>
        <v>#N/A</v>
      </c>
      <c r="AU222" s="15" t="e">
        <f t="shared" si="63"/>
        <v>#N/A</v>
      </c>
      <c r="AV222" s="15" t="e">
        <f t="shared" si="64"/>
        <v>#N/A</v>
      </c>
      <c r="AW222" s="15" t="e">
        <f t="shared" si="65"/>
        <v>#N/A</v>
      </c>
      <c r="AX222" s="15" t="e">
        <f t="shared" si="66"/>
        <v>#N/A</v>
      </c>
      <c r="AY222" s="15" t="e">
        <f t="shared" si="67"/>
        <v>#N/A</v>
      </c>
      <c r="AZ222" s="15" t="e">
        <f t="shared" si="68"/>
        <v>#N/A</v>
      </c>
      <c r="BA222" t="str">
        <f t="shared" si="69"/>
        <v/>
      </c>
    </row>
    <row r="223" spans="10:53" x14ac:dyDescent="0.5">
      <c r="J223" s="15" t="s">
        <v>684</v>
      </c>
      <c r="K223" s="15" t="s">
        <v>8</v>
      </c>
      <c r="L223" s="17">
        <v>15548.11</v>
      </c>
      <c r="M223" s="17">
        <v>8.9975000000000005</v>
      </c>
      <c r="N223" s="17">
        <v>50.612391914329777</v>
      </c>
      <c r="O223" s="17">
        <v>31.005696000849753</v>
      </c>
      <c r="P223" s="17">
        <v>23.323440000000005</v>
      </c>
      <c r="Q223" s="17">
        <v>52.97098712212901</v>
      </c>
      <c r="R223" s="17">
        <v>31.130690583663721</v>
      </c>
      <c r="S223" s="17">
        <v>87.679636469171257</v>
      </c>
      <c r="T223" s="17">
        <v>44.233706648227269</v>
      </c>
      <c r="U223" s="17">
        <v>63.157895000000003</v>
      </c>
      <c r="V223" s="17">
        <v>26.506992084432714</v>
      </c>
      <c r="W223" s="17">
        <v>15.62894852135816</v>
      </c>
      <c r="X223" s="17">
        <v>66.069306819481582</v>
      </c>
      <c r="Y223" s="17">
        <v>14.055636896046835</v>
      </c>
      <c r="Z223" s="17">
        <v>25.555710000000001</v>
      </c>
      <c r="AA223" s="17">
        <v>24.107192497859479</v>
      </c>
      <c r="AB223" s="17">
        <v>0.5306016627845096</v>
      </c>
      <c r="AC223" s="17">
        <v>5.8416963068495438</v>
      </c>
      <c r="AD223" s="17">
        <v>33.88422417003904</v>
      </c>
      <c r="AE223" s="17">
        <v>13.321698756979313</v>
      </c>
      <c r="AF223" s="17">
        <v>85.130304341919086</v>
      </c>
      <c r="AG223" s="17">
        <v>40.743116651630409</v>
      </c>
      <c r="AH223" s="17">
        <v>15.788902706587479</v>
      </c>
      <c r="AI223" s="17">
        <v>29.025461547061504</v>
      </c>
      <c r="AJ223" s="17">
        <v>6.9841213129583126</v>
      </c>
      <c r="AK223" s="17">
        <v>10.845075548646344</v>
      </c>
      <c r="AL223" s="17">
        <v>2.7967928552703225</v>
      </c>
      <c r="AM223" s="17">
        <v>11.959589743727605</v>
      </c>
      <c r="AN223" s="15" t="e">
        <f t="shared" si="56"/>
        <v>#N/A</v>
      </c>
      <c r="AO223" s="15" t="e">
        <f t="shared" si="57"/>
        <v>#N/A</v>
      </c>
      <c r="AP223" s="15" t="e">
        <f t="shared" si="58"/>
        <v>#N/A</v>
      </c>
      <c r="AQ223" s="15" t="e">
        <f t="shared" si="59"/>
        <v>#N/A</v>
      </c>
      <c r="AR223" s="15" t="e">
        <f t="shared" si="60"/>
        <v>#N/A</v>
      </c>
      <c r="AS223" s="15" t="e">
        <f t="shared" si="61"/>
        <v>#N/A</v>
      </c>
      <c r="AT223" s="15" t="e">
        <f t="shared" si="62"/>
        <v>#N/A</v>
      </c>
      <c r="AU223" s="15" t="e">
        <f t="shared" si="63"/>
        <v>#N/A</v>
      </c>
      <c r="AV223" s="15" t="e">
        <f t="shared" si="64"/>
        <v>#N/A</v>
      </c>
      <c r="AW223" s="15" t="e">
        <f t="shared" si="65"/>
        <v>#N/A</v>
      </c>
      <c r="AX223" s="15" t="e">
        <f t="shared" si="66"/>
        <v>#N/A</v>
      </c>
      <c r="AY223" s="15" t="e">
        <f t="shared" si="67"/>
        <v>#N/A</v>
      </c>
      <c r="AZ223" s="15" t="e">
        <f t="shared" si="68"/>
        <v>#N/A</v>
      </c>
      <c r="BA223" t="str">
        <f t="shared" si="69"/>
        <v/>
      </c>
    </row>
    <row r="224" spans="10:53" x14ac:dyDescent="0.5">
      <c r="J224" s="15" t="s">
        <v>686</v>
      </c>
      <c r="K224" s="15" t="s">
        <v>9</v>
      </c>
      <c r="L224" s="17">
        <v>60582.15</v>
      </c>
      <c r="M224" s="17">
        <v>10.99333</v>
      </c>
      <c r="N224" s="17">
        <v>3.7231116592694775</v>
      </c>
      <c r="O224" s="17">
        <v>23.953741568856543</v>
      </c>
      <c r="P224" s="17">
        <v>0</v>
      </c>
      <c r="Q224" s="17">
        <v>24.092021335172642</v>
      </c>
      <c r="R224" s="17">
        <v>3.5242289564416973</v>
      </c>
      <c r="S224" s="17">
        <v>89.571113432532925</v>
      </c>
      <c r="T224" s="17">
        <v>39.308987270700833</v>
      </c>
      <c r="U224" s="17">
        <v>5</v>
      </c>
      <c r="V224" s="17">
        <v>31.662269129287601</v>
      </c>
      <c r="W224" s="17">
        <v>1.150054764512596</v>
      </c>
      <c r="X224" s="17">
        <v>8.3869392078578091</v>
      </c>
      <c r="Y224" s="17">
        <v>0.7320644216691079</v>
      </c>
      <c r="Z224" s="17">
        <v>5.3566669999999998</v>
      </c>
      <c r="AA224" s="17">
        <v>7.5241093204653318</v>
      </c>
      <c r="AB224" s="17">
        <v>-0.4504595814078014</v>
      </c>
      <c r="AC224" s="17">
        <v>1.3074968482493166</v>
      </c>
      <c r="AD224" s="17">
        <v>14.235178548780251</v>
      </c>
      <c r="AE224" s="17">
        <v>7.2506091767286769</v>
      </c>
      <c r="AF224" s="17">
        <v>75.39700001049404</v>
      </c>
      <c r="AG224" s="17">
        <v>37.843959175210074</v>
      </c>
      <c r="AH224" s="17">
        <v>9.5663748932217327</v>
      </c>
      <c r="AI224" s="17">
        <v>23.740751823459082</v>
      </c>
      <c r="AJ224" s="17">
        <v>0.82325696220021038</v>
      </c>
      <c r="AK224" s="17">
        <v>3.3848646547011665</v>
      </c>
      <c r="AL224" s="17">
        <v>0.10668418950304903</v>
      </c>
      <c r="AM224" s="17">
        <v>5.4526237402553548</v>
      </c>
      <c r="AN224" s="15" t="e">
        <f t="shared" si="56"/>
        <v>#N/A</v>
      </c>
      <c r="AO224" s="15" t="e">
        <f t="shared" si="57"/>
        <v>#N/A</v>
      </c>
      <c r="AP224" s="15" t="e">
        <f t="shared" si="58"/>
        <v>#N/A</v>
      </c>
      <c r="AQ224" s="15" t="e">
        <f t="shared" si="59"/>
        <v>#N/A</v>
      </c>
      <c r="AR224" s="15" t="e">
        <f t="shared" si="60"/>
        <v>#N/A</v>
      </c>
      <c r="AS224" s="15" t="e">
        <f t="shared" si="61"/>
        <v>#N/A</v>
      </c>
      <c r="AT224" s="15" t="e">
        <f t="shared" si="62"/>
        <v>#N/A</v>
      </c>
      <c r="AU224" s="15" t="e">
        <f t="shared" si="63"/>
        <v>#N/A</v>
      </c>
      <c r="AV224" s="15" t="e">
        <f t="shared" si="64"/>
        <v>#N/A</v>
      </c>
      <c r="AW224" s="15" t="e">
        <f t="shared" si="65"/>
        <v>#N/A</v>
      </c>
      <c r="AX224" s="15" t="e">
        <f t="shared" si="66"/>
        <v>#N/A</v>
      </c>
      <c r="AY224" s="15" t="e">
        <f t="shared" si="67"/>
        <v>#N/A</v>
      </c>
      <c r="AZ224" s="15" t="e">
        <f t="shared" si="68"/>
        <v>#N/A</v>
      </c>
      <c r="BA224" t="str">
        <f t="shared" si="69"/>
        <v/>
      </c>
    </row>
    <row r="225" spans="10:53" x14ac:dyDescent="0.5">
      <c r="J225" s="15" t="s">
        <v>687</v>
      </c>
      <c r="K225" s="15" t="s">
        <v>10</v>
      </c>
      <c r="L225" s="17">
        <v>2566.9540000000002</v>
      </c>
      <c r="M225" s="17">
        <v>7.4662499999999996</v>
      </c>
      <c r="N225" s="17">
        <v>64.397743230884487</v>
      </c>
      <c r="O225" s="17">
        <v>38.584098996229223</v>
      </c>
      <c r="P225" s="17">
        <v>40.428180000000005</v>
      </c>
      <c r="Q225" s="17">
        <v>70.429595155083604</v>
      </c>
      <c r="R225" s="17">
        <v>53.579293353402676</v>
      </c>
      <c r="S225" s="17">
        <v>89.117590537820917</v>
      </c>
      <c r="T225" s="17">
        <v>43.063670312703579</v>
      </c>
      <c r="U225" s="17">
        <v>26.428569999999993</v>
      </c>
      <c r="V225" s="17">
        <v>25.895224274406331</v>
      </c>
      <c r="W225" s="17">
        <v>41.495859802847754</v>
      </c>
      <c r="X225" s="17">
        <v>23.178474936821996</v>
      </c>
      <c r="Y225" s="17">
        <v>15.830893118594432</v>
      </c>
      <c r="Z225" s="17">
        <v>31.074999999999999</v>
      </c>
      <c r="AA225" s="17">
        <v>63.892405966461254</v>
      </c>
      <c r="AB225" s="17">
        <v>4.7647001833698521</v>
      </c>
      <c r="AC225" s="17">
        <v>23.842721351114964</v>
      </c>
      <c r="AD225" s="17">
        <v>68.738887538723361</v>
      </c>
      <c r="AE225" s="17">
        <v>26.554108667308931</v>
      </c>
      <c r="AF225" s="17">
        <v>92.900854414649487</v>
      </c>
      <c r="AG225" s="17">
        <v>44.672919343026599</v>
      </c>
      <c r="AH225" s="17">
        <v>28.09130182464051</v>
      </c>
      <c r="AI225" s="17">
        <v>36.92360210502364</v>
      </c>
      <c r="AJ225" s="17">
        <v>39.180938536374114</v>
      </c>
      <c r="AK225" s="17">
        <v>34.882559844494573</v>
      </c>
      <c r="AL225" s="17">
        <v>16.338801749702441</v>
      </c>
      <c r="AM225" s="17">
        <v>28.236075125480877</v>
      </c>
      <c r="AN225" s="15">
        <f t="shared" si="56"/>
        <v>7.4662499999999996</v>
      </c>
      <c r="AO225" s="15">
        <f t="shared" si="57"/>
        <v>64.397743230884487</v>
      </c>
      <c r="AP225" s="15">
        <f t="shared" si="58"/>
        <v>38.584098996229223</v>
      </c>
      <c r="AQ225" s="15">
        <f t="shared" si="59"/>
        <v>40.428180000000005</v>
      </c>
      <c r="AR225" s="15">
        <f t="shared" si="60"/>
        <v>70.429595155083604</v>
      </c>
      <c r="AS225" s="15">
        <f t="shared" si="61"/>
        <v>53.579293353402676</v>
      </c>
      <c r="AT225" s="15">
        <f t="shared" si="62"/>
        <v>89.117590537820917</v>
      </c>
      <c r="AU225" s="15">
        <f t="shared" si="63"/>
        <v>43.063670312703579</v>
      </c>
      <c r="AV225" s="15">
        <f t="shared" si="64"/>
        <v>26.428569999999993</v>
      </c>
      <c r="AW225" s="15">
        <f t="shared" si="65"/>
        <v>25.895224274406331</v>
      </c>
      <c r="AX225" s="15">
        <f t="shared" si="66"/>
        <v>41.495859802847754</v>
      </c>
      <c r="AY225" s="15">
        <f t="shared" si="67"/>
        <v>23.178474936821996</v>
      </c>
      <c r="AZ225" s="15">
        <f t="shared" si="68"/>
        <v>15.830893118594432</v>
      </c>
      <c r="BA225" t="str">
        <f t="shared" si="69"/>
        <v>SA</v>
      </c>
    </row>
    <row r="226" spans="10:53" x14ac:dyDescent="0.5">
      <c r="J226" s="15" t="s">
        <v>688</v>
      </c>
      <c r="K226" s="15" t="s">
        <v>11</v>
      </c>
      <c r="L226" s="17">
        <v>2385.5120000000002</v>
      </c>
      <c r="M226" s="17">
        <v>7.152609</v>
      </c>
      <c r="N226" s="17">
        <v>72.835176654288432</v>
      </c>
      <c r="O226" s="17">
        <v>42.008537362578991</v>
      </c>
      <c r="P226" s="17">
        <v>45.35219</v>
      </c>
      <c r="Q226" s="17">
        <v>84.66692761427116</v>
      </c>
      <c r="R226" s="17">
        <v>36.288545035860601</v>
      </c>
      <c r="S226" s="17">
        <v>92.760357780974985</v>
      </c>
      <c r="T226" s="17">
        <v>53.073202569984858</v>
      </c>
      <c r="U226" s="17">
        <v>35.333335000000005</v>
      </c>
      <c r="V226" s="17">
        <v>48.58984168865436</v>
      </c>
      <c r="W226" s="17">
        <v>68.110010952902527</v>
      </c>
      <c r="X226" s="17">
        <v>66.13885328332951</v>
      </c>
      <c r="Y226" s="17">
        <v>39.985973645680815</v>
      </c>
      <c r="Z226" s="17">
        <v>45.22542</v>
      </c>
      <c r="AA226" s="17">
        <v>65.474161742986936</v>
      </c>
      <c r="AB226" s="17">
        <v>5.0752706066721123</v>
      </c>
      <c r="AC226" s="17">
        <v>25.00525976252689</v>
      </c>
      <c r="AD226" s="17">
        <v>69.991100974609751</v>
      </c>
      <c r="AE226" s="17">
        <v>27.22786370015551</v>
      </c>
      <c r="AF226" s="17">
        <v>93.119488509763386</v>
      </c>
      <c r="AG226" s="17">
        <v>44.834451539721329</v>
      </c>
      <c r="AH226" s="17">
        <v>28.691432660697455</v>
      </c>
      <c r="AI226" s="17">
        <v>37.263012368165384</v>
      </c>
      <c r="AJ226" s="17">
        <v>41.206592481117582</v>
      </c>
      <c r="AK226" s="17">
        <v>36.232845776153745</v>
      </c>
      <c r="AL226" s="17">
        <v>17.336109041090182</v>
      </c>
      <c r="AM226" s="17">
        <v>29.10415691609596</v>
      </c>
      <c r="AN226" s="15" t="e">
        <f t="shared" si="56"/>
        <v>#N/A</v>
      </c>
      <c r="AO226" s="15" t="e">
        <f t="shared" si="57"/>
        <v>#N/A</v>
      </c>
      <c r="AP226" s="15" t="e">
        <f t="shared" si="58"/>
        <v>#N/A</v>
      </c>
      <c r="AQ226" s="15" t="e">
        <f t="shared" si="59"/>
        <v>#N/A</v>
      </c>
      <c r="AR226" s="15" t="e">
        <f t="shared" si="60"/>
        <v>#N/A</v>
      </c>
      <c r="AS226" s="15" t="e">
        <f t="shared" si="61"/>
        <v>#N/A</v>
      </c>
      <c r="AT226" s="15" t="e">
        <f t="shared" si="62"/>
        <v>#N/A</v>
      </c>
      <c r="AU226" s="15" t="e">
        <f t="shared" si="63"/>
        <v>#N/A</v>
      </c>
      <c r="AV226" s="15" t="e">
        <f t="shared" si="64"/>
        <v>#N/A</v>
      </c>
      <c r="AW226" s="15" t="e">
        <f t="shared" si="65"/>
        <v>#N/A</v>
      </c>
      <c r="AX226" s="15" t="e">
        <f t="shared" si="66"/>
        <v>#N/A</v>
      </c>
      <c r="AY226" s="15" t="e">
        <f t="shared" si="67"/>
        <v>#N/A</v>
      </c>
      <c r="AZ226" s="15" t="e">
        <f t="shared" si="68"/>
        <v>#N/A</v>
      </c>
      <c r="BA226" t="str">
        <f t="shared" si="69"/>
        <v/>
      </c>
    </row>
    <row r="227" spans="10:53" x14ac:dyDescent="0.5">
      <c r="J227" s="15" t="s">
        <v>690</v>
      </c>
      <c r="K227" s="15" t="s">
        <v>12</v>
      </c>
      <c r="L227" s="17">
        <v>57007.95</v>
      </c>
      <c r="M227" s="17">
        <v>10.81296</v>
      </c>
      <c r="N227" s="17">
        <v>6.2349932031350761</v>
      </c>
      <c r="O227" s="17">
        <v>24.002867916511761</v>
      </c>
      <c r="P227" s="17">
        <v>2.9842199999999934</v>
      </c>
      <c r="Q227" s="17">
        <v>13.835231606366916</v>
      </c>
      <c r="R227" s="17">
        <v>6.4610878885718428</v>
      </c>
      <c r="S227" s="17">
        <v>75.323824130327381</v>
      </c>
      <c r="T227" s="17">
        <v>38.49257528239923</v>
      </c>
      <c r="U227" s="17">
        <v>4.473684999999989</v>
      </c>
      <c r="V227" s="17">
        <v>16.411609498680736</v>
      </c>
      <c r="W227" s="17">
        <v>0.70646221248630892</v>
      </c>
      <c r="X227" s="17">
        <v>7.1033278513606302</v>
      </c>
      <c r="Y227" s="17">
        <v>0.13367496339678553</v>
      </c>
      <c r="Z227" s="17">
        <v>4.737241</v>
      </c>
      <c r="AA227" s="17">
        <v>7.9807513557302698</v>
      </c>
      <c r="AB227" s="17">
        <v>-0.42460165032185415</v>
      </c>
      <c r="AC227" s="17">
        <v>1.4246174317438114</v>
      </c>
      <c r="AD227" s="17">
        <v>14.875628290671226</v>
      </c>
      <c r="AE227" s="17">
        <v>7.4628070590626585</v>
      </c>
      <c r="AF227" s="17">
        <v>75.912038605637306</v>
      </c>
      <c r="AG227" s="17">
        <v>37.972025395999822</v>
      </c>
      <c r="AH227" s="17">
        <v>9.7945451216704829</v>
      </c>
      <c r="AI227" s="17">
        <v>23.963097283791683</v>
      </c>
      <c r="AJ227" s="17">
        <v>0.95079217114642645</v>
      </c>
      <c r="AK227" s="17">
        <v>3.590779138787461</v>
      </c>
      <c r="AL227" s="17">
        <v>0.17008116817242347</v>
      </c>
      <c r="AM227" s="17">
        <v>5.6633525402729967</v>
      </c>
      <c r="AN227" s="15" t="e">
        <f t="shared" si="56"/>
        <v>#N/A</v>
      </c>
      <c r="AO227" s="15" t="e">
        <f t="shared" si="57"/>
        <v>#N/A</v>
      </c>
      <c r="AP227" s="15" t="e">
        <f t="shared" si="58"/>
        <v>#N/A</v>
      </c>
      <c r="AQ227" s="15" t="e">
        <f t="shared" si="59"/>
        <v>#N/A</v>
      </c>
      <c r="AR227" s="15" t="e">
        <f t="shared" si="60"/>
        <v>#N/A</v>
      </c>
      <c r="AS227" s="15" t="e">
        <f t="shared" si="61"/>
        <v>#N/A</v>
      </c>
      <c r="AT227" s="15" t="e">
        <f t="shared" si="62"/>
        <v>#N/A</v>
      </c>
      <c r="AU227" s="15" t="e">
        <f t="shared" si="63"/>
        <v>#N/A</v>
      </c>
      <c r="AV227" s="15" t="e">
        <f t="shared" si="64"/>
        <v>#N/A</v>
      </c>
      <c r="AW227" s="15" t="e">
        <f t="shared" si="65"/>
        <v>#N/A</v>
      </c>
      <c r="AX227" s="15" t="e">
        <f t="shared" si="66"/>
        <v>#N/A</v>
      </c>
      <c r="AY227" s="15" t="e">
        <f t="shared" si="67"/>
        <v>#N/A</v>
      </c>
      <c r="AZ227" s="15" t="e">
        <f t="shared" si="68"/>
        <v>#N/A</v>
      </c>
      <c r="BA227" t="str">
        <f t="shared" si="69"/>
        <v/>
      </c>
    </row>
    <row r="228" spans="10:53" x14ac:dyDescent="0.5">
      <c r="J228" s="13" t="s">
        <v>692</v>
      </c>
      <c r="K228" s="13" t="s">
        <v>692</v>
      </c>
      <c r="L228" s="13">
        <v>16213.49660782327</v>
      </c>
      <c r="M228" s="22">
        <v>8.74</v>
      </c>
      <c r="N228" s="14">
        <v>46.144329999999997</v>
      </c>
      <c r="O228" s="22">
        <v>7.9079259999999998</v>
      </c>
      <c r="P228" s="22">
        <v>20.79899</v>
      </c>
      <c r="Q228" s="14">
        <v>50.387929999999997</v>
      </c>
      <c r="R228" s="14">
        <v>22.699909999999999</v>
      </c>
      <c r="S228" s="14">
        <v>84.887789999999995</v>
      </c>
      <c r="T228" s="14">
        <v>41.94885</v>
      </c>
      <c r="U228" s="14">
        <v>28.059629999999999</v>
      </c>
      <c r="V228" s="14">
        <v>35.292299999999997</v>
      </c>
      <c r="W228" s="14">
        <v>28.104649999999999</v>
      </c>
      <c r="X228" s="14">
        <v>31.72917</v>
      </c>
      <c r="Y228" s="14">
        <v>15.89507</v>
      </c>
      <c r="Z228" s="14">
        <v>22.83811</v>
      </c>
      <c r="AA228" s="22">
        <v>23.388571779054505</v>
      </c>
      <c r="AB228" s="22">
        <v>0.4843809212801462</v>
      </c>
      <c r="AC228" s="22">
        <v>5.6271904552666472</v>
      </c>
      <c r="AD228" s="22">
        <v>33.13979408574275</v>
      </c>
      <c r="AE228" s="22">
        <v>13.094154134048434</v>
      </c>
      <c r="AF228" s="22">
        <v>84.890759028278822</v>
      </c>
      <c r="AG228" s="22">
        <v>40.65486995423273</v>
      </c>
      <c r="AH228" s="22">
        <v>15.5649739374911</v>
      </c>
      <c r="AI228" s="22">
        <v>28.857174988120715</v>
      </c>
      <c r="AJ228" s="22">
        <v>6.6496607274418977</v>
      </c>
      <c r="AK228" s="22">
        <v>10.511190024725726</v>
      </c>
      <c r="AL228" s="22">
        <v>2.6606049298014636</v>
      </c>
      <c r="AM228" s="22">
        <v>11.700464969598062</v>
      </c>
      <c r="AN228" s="14">
        <v>46.144329999999997</v>
      </c>
      <c r="AO228" s="22">
        <v>7.9079259999999998</v>
      </c>
      <c r="AP228" s="22">
        <v>20.79899</v>
      </c>
      <c r="AQ228" s="14">
        <v>50.387929999999997</v>
      </c>
      <c r="AR228" s="14">
        <v>22.699909999999999</v>
      </c>
      <c r="AS228" s="14">
        <v>84.887789999999995</v>
      </c>
      <c r="AT228" s="14">
        <v>41.94885</v>
      </c>
      <c r="AU228" s="14">
        <v>28.059629999999999</v>
      </c>
      <c r="AV228" s="14">
        <v>35.292299999999997</v>
      </c>
      <c r="AW228" s="14">
        <v>28.104649999999999</v>
      </c>
      <c r="AX228" s="14">
        <v>31.72917</v>
      </c>
      <c r="AY228" s="14">
        <v>15.89507</v>
      </c>
      <c r="AZ228" s="14">
        <v>22.83811</v>
      </c>
      <c r="BA228" t="s">
        <v>692</v>
      </c>
    </row>
    <row r="229" spans="10:53" x14ac:dyDescent="0.5">
      <c r="M229" s="7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Dataset!$A$2:$A$218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workbookViewId="0">
      <selection activeCell="C30" sqref="C30"/>
    </sheetView>
  </sheetViews>
  <sheetFormatPr defaultRowHeight="14.35" x14ac:dyDescent="0.5"/>
  <cols>
    <col min="1" max="1" width="16" bestFit="1" customWidth="1"/>
    <col min="2" max="2" width="27" customWidth="1"/>
    <col min="3" max="3" width="55.5859375" customWidth="1"/>
    <col min="5" max="5" width="28.87890625" bestFit="1" customWidth="1"/>
    <col min="6" max="6" width="13.1171875" bestFit="1" customWidth="1"/>
    <col min="9" max="9" width="15.1171875" customWidth="1"/>
  </cols>
  <sheetData>
    <row r="1" spans="1:12" x14ac:dyDescent="0.5">
      <c r="A1" t="s">
        <v>726</v>
      </c>
      <c r="B1" t="s">
        <v>79</v>
      </c>
      <c r="E1" s="3" t="s">
        <v>0</v>
      </c>
      <c r="F1" s="3" t="s">
        <v>1</v>
      </c>
      <c r="G1" s="2" t="s">
        <v>13</v>
      </c>
      <c r="H1" s="3" t="s">
        <v>14</v>
      </c>
      <c r="I1" s="1" t="str">
        <f>B3</f>
        <v>Lack of Equitable Economic Opportunities</v>
      </c>
      <c r="J1" s="3" t="s">
        <v>741</v>
      </c>
      <c r="K1" s="3" t="s">
        <v>746</v>
      </c>
      <c r="L1" s="3" t="s">
        <v>745</v>
      </c>
    </row>
    <row r="2" spans="1:12" x14ac:dyDescent="0.5">
      <c r="A2" t="s">
        <v>4</v>
      </c>
      <c r="B2" t="str">
        <f>VLOOKUP(B1,Dataset!A2:E218,5,FALSE)</f>
        <v>EECA</v>
      </c>
      <c r="E2" t="s">
        <v>28</v>
      </c>
      <c r="F2" t="s">
        <v>29</v>
      </c>
      <c r="G2" s="24">
        <v>617.88997235924842</v>
      </c>
      <c r="H2" s="5">
        <v>6.426310403353356</v>
      </c>
      <c r="I2">
        <f>VLOOKUP(E2,Dataset!$A$2:$AB$218,VLOOKUP('Final Template'!$B$3,Sheet2!$C$2:$E$14,3,FALSE),FALSE)</f>
        <v>25.895224274406331</v>
      </c>
      <c r="J2">
        <f>VLOOKUP($E2,Dataset!$A$2:$BB$218,VLOOKUP('Final Template'!$B$3,Sheet2!$C$2:$F$14,4,FALSE),FALSE)</f>
        <v>44.051497919284401</v>
      </c>
      <c r="K2" t="e">
        <f>IF(E2=$B$1,I2,#N/A)</f>
        <v>#N/A</v>
      </c>
      <c r="L2" s="10" t="e">
        <f>IF($B$1=E2,F2,#N/A)</f>
        <v>#N/A</v>
      </c>
    </row>
    <row r="3" spans="1:12" x14ac:dyDescent="0.5">
      <c r="A3" s="25" t="s">
        <v>740</v>
      </c>
      <c r="B3" s="15" t="s">
        <v>734</v>
      </c>
      <c r="C3" s="25"/>
      <c r="D3" s="25"/>
      <c r="E3" t="s">
        <v>31</v>
      </c>
      <c r="F3" t="s">
        <v>32</v>
      </c>
      <c r="G3" s="24">
        <v>4684.9670340203511</v>
      </c>
      <c r="H3" s="5">
        <v>8.4521141581526447</v>
      </c>
      <c r="I3">
        <f>VLOOKUP(E3,Dataset!$A$2:$AB$218,VLOOKUP('Final Template'!$B$3,Sheet2!$C$2:$E$14,3,FALSE),FALSE)</f>
        <v>9.2348284960422156</v>
      </c>
      <c r="J3">
        <f>VLOOKUP($E3,Dataset!$A$2:$BB$218,VLOOKUP('Final Template'!$B$3,Sheet2!$C$2:$F$14,4,FALSE),FALSE)</f>
        <v>34.150463139324202</v>
      </c>
      <c r="K3" t="e">
        <f t="shared" ref="K3:K66" si="0">IF(E3=$B$1,I3,#N/A)</f>
        <v>#N/A</v>
      </c>
      <c r="L3" s="10" t="e">
        <f t="shared" ref="L3:L66" si="1">IF($B$1=E3,F3,#N/A)</f>
        <v>#N/A</v>
      </c>
    </row>
    <row r="4" spans="1:12" x14ac:dyDescent="0.5">
      <c r="A4" s="25"/>
      <c r="B4" s="25"/>
      <c r="C4" s="25"/>
      <c r="D4" s="25"/>
      <c r="E4" t="s">
        <v>34</v>
      </c>
      <c r="F4" t="s">
        <v>35</v>
      </c>
      <c r="G4" s="24">
        <v>4827.724251387318</v>
      </c>
      <c r="H4" s="5">
        <v>8.482130466126371</v>
      </c>
      <c r="I4">
        <f>VLOOKUP(E4,Dataset!$A$2:$AB$218,VLOOKUP('Final Template'!$B$3,Sheet2!$C$2:$E$14,3,FALSE),FALSE)</f>
        <v>5.5408970976253338</v>
      </c>
      <c r="J4">
        <f>VLOOKUP($E4,Dataset!$A$2:$BB$218,VLOOKUP('Final Template'!$B$3,Sheet2!$C$2:$F$14,4,FALSE),FALSE)</f>
        <v>34.010994771412491</v>
      </c>
      <c r="K4" t="e">
        <f t="shared" si="0"/>
        <v>#N/A</v>
      </c>
      <c r="L4" s="10" t="e">
        <f t="shared" si="1"/>
        <v>#N/A</v>
      </c>
    </row>
    <row r="5" spans="1:12" x14ac:dyDescent="0.5">
      <c r="A5" s="25"/>
      <c r="B5" s="25"/>
      <c r="C5" s="25"/>
      <c r="D5" s="25"/>
      <c r="E5" t="s">
        <v>37</v>
      </c>
      <c r="F5" t="s">
        <v>38</v>
      </c>
      <c r="G5" s="24">
        <v>9614.4726717979684</v>
      </c>
      <c r="H5" s="5">
        <v>9.1710248121920905</v>
      </c>
      <c r="I5">
        <f>VLOOKUP(E5,Dataset!$A$2:$AB$218,VLOOKUP('Final Template'!$B$3,Sheet2!$C$2:$E$14,3,FALSE),FALSE)</f>
        <v>31.554327176781012</v>
      </c>
      <c r="J5">
        <f>VLOOKUP($E5,Dataset!$A$2:$BB$218,VLOOKUP('Final Template'!$B$3,Sheet2!$C$2:$F$14,4,FALSE),FALSE)</f>
        <v>30.885188789441148</v>
      </c>
      <c r="K5" t="e">
        <f t="shared" si="0"/>
        <v>#N/A</v>
      </c>
      <c r="L5" s="10" t="e">
        <f t="shared" si="1"/>
        <v>#N/A</v>
      </c>
    </row>
    <row r="6" spans="1:12" x14ac:dyDescent="0.5">
      <c r="A6" s="25"/>
      <c r="B6" s="25"/>
      <c r="C6" s="25"/>
      <c r="D6" s="25"/>
      <c r="E6" t="s">
        <v>40</v>
      </c>
      <c r="F6" t="s">
        <v>41</v>
      </c>
      <c r="G6" s="24">
        <v>42681.603823966587</v>
      </c>
      <c r="H6" s="5">
        <v>10.661523282590787</v>
      </c>
      <c r="I6">
        <f>VLOOKUP(E6,Dataset!$A$2:$AB$218,VLOOKUP('Final Template'!$B$3,Sheet2!$C$2:$E$14,3,FALSE),FALSE)</f>
        <v>16.411609498680736</v>
      </c>
      <c r="J6">
        <f>VLOOKUP($E6,Dataset!$A$2:$BB$218,VLOOKUP('Final Template'!$B$3,Sheet2!$C$2:$F$14,4,FALSE),FALSE)</f>
        <v>24.678664722876704</v>
      </c>
      <c r="K6" t="e">
        <f t="shared" si="0"/>
        <v>#N/A</v>
      </c>
      <c r="L6" s="10" t="e">
        <f t="shared" si="1"/>
        <v>#N/A</v>
      </c>
    </row>
    <row r="7" spans="1:12" x14ac:dyDescent="0.5">
      <c r="A7" s="25"/>
      <c r="B7" s="25"/>
      <c r="C7" s="25"/>
      <c r="D7" s="25"/>
      <c r="E7" t="s">
        <v>43</v>
      </c>
      <c r="F7" t="s">
        <v>44</v>
      </c>
      <c r="G7" s="24">
        <v>3582.6475623499159</v>
      </c>
      <c r="H7" s="5">
        <v>8.1838573486237429</v>
      </c>
      <c r="I7">
        <f>VLOOKUP(E7,Dataset!$A$2:$AB$218,VLOOKUP('Final Template'!$B$3,Sheet2!$C$2:$E$14,3,FALSE),FALSE)</f>
        <v>45.382585751978901</v>
      </c>
      <c r="J7">
        <f>VLOOKUP($E7,Dataset!$A$2:$BB$218,VLOOKUP('Final Template'!$B$3,Sheet2!$C$2:$F$14,4,FALSE),FALSE)</f>
        <v>35.408149576835697</v>
      </c>
      <c r="K7" t="e">
        <f t="shared" si="0"/>
        <v>#N/A</v>
      </c>
      <c r="L7" s="10" t="e">
        <f t="shared" si="1"/>
        <v>#N/A</v>
      </c>
    </row>
    <row r="8" spans="1:12" x14ac:dyDescent="0.5">
      <c r="A8" s="25"/>
      <c r="B8" s="25"/>
      <c r="C8" s="25"/>
      <c r="D8" s="25"/>
      <c r="E8" t="s">
        <v>46</v>
      </c>
      <c r="F8" t="s">
        <v>47</v>
      </c>
      <c r="G8" s="24">
        <v>13315.508631115397</v>
      </c>
      <c r="H8" s="5">
        <v>9.4966846973768959</v>
      </c>
      <c r="I8">
        <f>VLOOKUP(E8,Dataset!$A$2:$AB$218,VLOOKUP('Final Template'!$B$3,Sheet2!$C$2:$E$14,3,FALSE),FALSE)</f>
        <v>56.116094986807397</v>
      </c>
      <c r="J8">
        <f>VLOOKUP($E8,Dataset!$A$2:$BB$218,VLOOKUP('Final Template'!$B$3,Sheet2!$C$2:$F$14,4,FALSE),FALSE)</f>
        <v>29.461064649813828</v>
      </c>
      <c r="K8" t="e">
        <f t="shared" si="0"/>
        <v>#N/A</v>
      </c>
      <c r="L8" s="10" t="e">
        <f t="shared" si="1"/>
        <v>#N/A</v>
      </c>
    </row>
    <row r="9" spans="1:12" x14ac:dyDescent="0.5">
      <c r="A9" s="25"/>
      <c r="B9" s="25"/>
      <c r="C9" s="25"/>
      <c r="D9" s="25"/>
      <c r="E9" t="s">
        <v>49</v>
      </c>
      <c r="F9" t="s">
        <v>50</v>
      </c>
      <c r="G9" s="24">
        <v>10153.99791173373</v>
      </c>
      <c r="H9" s="5">
        <v>9.2256227898478471</v>
      </c>
      <c r="I9">
        <f>VLOOKUP(E9,Dataset!$A$2:$AB$218,VLOOKUP('Final Template'!$B$3,Sheet2!$C$2:$E$14,3,FALSE),FALSE)</f>
        <v>45.382585751978901</v>
      </c>
      <c r="J9">
        <f>VLOOKUP($E9,Dataset!$A$2:$BB$218,VLOOKUP('Final Template'!$B$3,Sheet2!$C$2:$F$14,4,FALSE),FALSE)</f>
        <v>30.643929615541815</v>
      </c>
      <c r="K9" t="e">
        <f t="shared" si="0"/>
        <v>#N/A</v>
      </c>
      <c r="L9" s="10" t="e">
        <f t="shared" si="1"/>
        <v>#N/A</v>
      </c>
    </row>
    <row r="10" spans="1:12" x14ac:dyDescent="0.5">
      <c r="A10" s="25"/>
      <c r="B10" s="25"/>
      <c r="C10" s="25"/>
      <c r="D10" s="25"/>
      <c r="E10" t="s">
        <v>52</v>
      </c>
      <c r="F10" t="s">
        <v>53</v>
      </c>
      <c r="G10" s="24">
        <v>3932.5546173340131</v>
      </c>
      <c r="H10" s="5">
        <v>8.2770445235413934</v>
      </c>
      <c r="I10">
        <f>VLOOKUP(E10,Dataset!$A$2:$AB$218,VLOOKUP('Final Template'!$B$3,Sheet2!$C$2:$E$14,3,FALSE),FALSE)</f>
        <v>18.205804749340366</v>
      </c>
      <c r="J10">
        <f>VLOOKUP($E10,Dataset!$A$2:$BB$218,VLOOKUP('Final Template'!$B$3,Sheet2!$C$2:$F$14,4,FALSE),FALSE)</f>
        <v>34.968999297885212</v>
      </c>
      <c r="K10" t="e">
        <f t="shared" si="0"/>
        <v>#N/A</v>
      </c>
      <c r="L10" s="10" t="e">
        <f t="shared" si="1"/>
        <v>#N/A</v>
      </c>
    </row>
    <row r="11" spans="1:12" x14ac:dyDescent="0.5">
      <c r="A11" s="25"/>
      <c r="B11" s="25"/>
      <c r="C11" s="25"/>
      <c r="D11" s="25"/>
      <c r="E11" t="s">
        <v>55</v>
      </c>
      <c r="F11" t="s">
        <v>56</v>
      </c>
      <c r="G11" s="24">
        <v>24271.940420526662</v>
      </c>
      <c r="H11" s="5">
        <v>10.09707624692671</v>
      </c>
      <c r="I11">
        <f>VLOOKUP(E11,Dataset!$A$2:$AB$218,VLOOKUP('Final Template'!$B$3,Sheet2!$C$2:$E$14,3,FALSE),FALSE)</f>
        <v>56.116094986807397</v>
      </c>
      <c r="J11">
        <f>VLOOKUP($E11,Dataset!$A$2:$BB$218,VLOOKUP('Final Template'!$B$3,Sheet2!$C$2:$F$14,4,FALSE),FALSE)</f>
        <v>26.933233616357835</v>
      </c>
      <c r="K11" t="e">
        <f t="shared" si="0"/>
        <v>#N/A</v>
      </c>
      <c r="L11" s="10" t="e">
        <f t="shared" si="1"/>
        <v>#N/A</v>
      </c>
    </row>
    <row r="12" spans="1:12" x14ac:dyDescent="0.5">
      <c r="A12" s="25"/>
      <c r="B12" s="25"/>
      <c r="C12" s="25"/>
      <c r="D12" s="25"/>
      <c r="E12" t="s">
        <v>58</v>
      </c>
      <c r="F12" t="s">
        <v>59</v>
      </c>
      <c r="G12" s="24">
        <v>55478.577294350471</v>
      </c>
      <c r="H12" s="5">
        <v>10.923752230523009</v>
      </c>
      <c r="I12">
        <f>VLOOKUP(E12,Dataset!$A$2:$AB$218,VLOOKUP('Final Template'!$B$3,Sheet2!$C$2:$E$14,3,FALSE),FALSE)</f>
        <v>24.274406332453836</v>
      </c>
      <c r="J12">
        <f>VLOOKUP($E12,Dataset!$A$2:$BB$218,VLOOKUP('Final Template'!$B$3,Sheet2!$C$2:$F$14,4,FALSE),FALSE)</f>
        <v>23.672974944054008</v>
      </c>
      <c r="K12" t="e">
        <f t="shared" si="0"/>
        <v>#N/A</v>
      </c>
      <c r="L12" s="10" t="e">
        <f t="shared" si="1"/>
        <v>#N/A</v>
      </c>
    </row>
    <row r="13" spans="1:12" x14ac:dyDescent="0.5">
      <c r="A13" s="25"/>
      <c r="B13" s="25"/>
      <c r="C13" s="25"/>
      <c r="D13" s="25"/>
      <c r="E13" t="s">
        <v>61</v>
      </c>
      <c r="F13" t="s">
        <v>62</v>
      </c>
      <c r="G13" s="24">
        <v>47996.576341050968</v>
      </c>
      <c r="H13" s="5">
        <v>10.778884961118086</v>
      </c>
      <c r="I13">
        <f>VLOOKUP(E13,Dataset!$A$2:$AB$218,VLOOKUP('Final Template'!$B$3,Sheet2!$C$2:$E$14,3,FALSE),FALSE)</f>
        <v>13.192612137203167</v>
      </c>
      <c r="J13">
        <f>VLOOKUP($E13,Dataset!$A$2:$BB$218,VLOOKUP('Final Template'!$B$3,Sheet2!$C$2:$F$14,4,FALSE),FALSE)</f>
        <v>24.225246669936098</v>
      </c>
      <c r="K13" t="e">
        <f t="shared" si="0"/>
        <v>#N/A</v>
      </c>
      <c r="L13" s="10" t="e">
        <f t="shared" si="1"/>
        <v>#N/A</v>
      </c>
    </row>
    <row r="14" spans="1:12" x14ac:dyDescent="0.5">
      <c r="A14" s="25"/>
      <c r="B14" s="25"/>
      <c r="C14" s="25"/>
      <c r="D14" s="25"/>
      <c r="E14" t="s">
        <v>64</v>
      </c>
      <c r="F14" t="s">
        <v>65</v>
      </c>
      <c r="G14" s="24">
        <v>5861.5119620660571</v>
      </c>
      <c r="H14" s="5">
        <v>8.676162863295616</v>
      </c>
      <c r="I14">
        <f>VLOOKUP(E14,Dataset!$A$2:$AB$218,VLOOKUP('Final Template'!$B$3,Sheet2!$C$2:$E$14,3,FALSE),FALSE)</f>
        <v>16.622691292875992</v>
      </c>
      <c r="J14">
        <f>VLOOKUP($E14,Dataset!$A$2:$BB$218,VLOOKUP('Final Template'!$B$3,Sheet2!$C$2:$F$14,4,FALSE),FALSE)</f>
        <v>33.115799688216505</v>
      </c>
      <c r="K14" t="e">
        <f t="shared" si="0"/>
        <v>#N/A</v>
      </c>
      <c r="L14" s="10" t="e">
        <f t="shared" si="1"/>
        <v>#N/A</v>
      </c>
    </row>
    <row r="15" spans="1:12" x14ac:dyDescent="0.5">
      <c r="A15" s="25"/>
      <c r="B15" s="25"/>
      <c r="C15" s="25"/>
      <c r="D15" s="25"/>
      <c r="E15" t="s">
        <v>67</v>
      </c>
      <c r="F15" t="s">
        <v>68</v>
      </c>
      <c r="G15" s="24">
        <v>19991.092229426045</v>
      </c>
      <c r="H15" s="5">
        <v>9.9030420647924995</v>
      </c>
      <c r="I15">
        <f>VLOOKUP(E15,Dataset!$A$2:$AB$218,VLOOKUP('Final Template'!$B$3,Sheet2!$C$2:$E$14,3,FALSE),FALSE)</f>
        <v>56.116094986807397</v>
      </c>
      <c r="J15">
        <f>VLOOKUP($E15,Dataset!$A$2:$BB$218,VLOOKUP('Final Template'!$B$3,Sheet2!$C$2:$F$14,4,FALSE),FALSE)</f>
        <v>27.7359051013742</v>
      </c>
      <c r="K15" t="e">
        <f t="shared" si="0"/>
        <v>#N/A</v>
      </c>
      <c r="L15" s="10" t="e">
        <f t="shared" si="1"/>
        <v>#N/A</v>
      </c>
    </row>
    <row r="16" spans="1:12" x14ac:dyDescent="0.5">
      <c r="A16" s="25"/>
      <c r="B16" s="25"/>
      <c r="C16" s="25"/>
      <c r="D16" s="25"/>
      <c r="E16" t="s">
        <v>70</v>
      </c>
      <c r="F16" t="s">
        <v>71</v>
      </c>
      <c r="G16" s="24">
        <v>22436.20753183811</v>
      </c>
      <c r="H16" s="5">
        <v>10.01843134053366</v>
      </c>
      <c r="I16">
        <f>VLOOKUP(E16,Dataset!$A$2:$AB$218,VLOOKUP('Final Template'!$B$3,Sheet2!$C$2:$E$14,3,FALSE),FALSE)</f>
        <v>26.506992084432714</v>
      </c>
      <c r="J16">
        <f>VLOOKUP($E16,Dataset!$A$2:$BB$218,VLOOKUP('Final Template'!$B$3,Sheet2!$C$2:$F$14,4,FALSE),FALSE)</f>
        <v>27.25689518603123</v>
      </c>
      <c r="K16" t="e">
        <f t="shared" si="0"/>
        <v>#N/A</v>
      </c>
      <c r="L16" s="10" t="e">
        <f t="shared" si="1"/>
        <v>#N/A</v>
      </c>
    </row>
    <row r="17" spans="1:12" x14ac:dyDescent="0.5">
      <c r="A17" s="25"/>
      <c r="B17" s="25"/>
      <c r="C17" s="25"/>
      <c r="D17" s="25"/>
      <c r="E17" t="s">
        <v>73</v>
      </c>
      <c r="F17" t="s">
        <v>74</v>
      </c>
      <c r="G17" s="24">
        <v>1029.5782123923937</v>
      </c>
      <c r="H17" s="5">
        <v>6.9369044948229659</v>
      </c>
      <c r="I17">
        <f>VLOOKUP(E17,Dataset!$A$2:$AB$218,VLOOKUP('Final Template'!$B$3,Sheet2!$C$2:$E$14,3,FALSE),FALSE)</f>
        <v>17.414248021108182</v>
      </c>
      <c r="J17">
        <f>VLOOKUP($E17,Dataset!$A$2:$BB$218,VLOOKUP('Final Template'!$B$3,Sheet2!$C$2:$F$14,4,FALSE),FALSE)</f>
        <v>41.482253948417323</v>
      </c>
      <c r="K17" t="e">
        <f t="shared" si="0"/>
        <v>#N/A</v>
      </c>
      <c r="L17" s="10" t="e">
        <f t="shared" si="1"/>
        <v>#N/A</v>
      </c>
    </row>
    <row r="18" spans="1:12" x14ac:dyDescent="0.5">
      <c r="A18" s="25"/>
      <c r="B18" s="25"/>
      <c r="C18" s="25"/>
      <c r="D18" s="25"/>
      <c r="E18" t="s">
        <v>76</v>
      </c>
      <c r="F18" t="s">
        <v>77</v>
      </c>
      <c r="G18" s="24">
        <v>16242.769974225415</v>
      </c>
      <c r="H18" s="5">
        <v>9.6954031640864855</v>
      </c>
      <c r="I18">
        <f>VLOOKUP(E18,Dataset!$A$2:$AB$218,VLOOKUP('Final Template'!$B$3,Sheet2!$C$2:$E$14,3,FALSE),FALSE)</f>
        <v>56.116094986807397</v>
      </c>
      <c r="J18">
        <f>VLOOKUP($E18,Dataset!$A$2:$BB$218,VLOOKUP('Final Template'!$B$3,Sheet2!$C$2:$F$14,4,FALSE),FALSE)</f>
        <v>28.610063369217215</v>
      </c>
      <c r="K18" t="e">
        <f t="shared" si="0"/>
        <v>#N/A</v>
      </c>
      <c r="L18" s="10" t="e">
        <f t="shared" si="1"/>
        <v>#N/A</v>
      </c>
    </row>
    <row r="19" spans="1:12" x14ac:dyDescent="0.5">
      <c r="A19" s="25"/>
      <c r="B19" s="25"/>
      <c r="C19" s="25"/>
      <c r="D19" s="25"/>
      <c r="E19" t="s">
        <v>79</v>
      </c>
      <c r="F19" t="s">
        <v>80</v>
      </c>
      <c r="G19" s="24">
        <v>6221.3725932251637</v>
      </c>
      <c r="H19" s="5">
        <v>8.7357458355402215</v>
      </c>
      <c r="I19">
        <f>VLOOKUP(E19,Dataset!$A$2:$AB$218,VLOOKUP('Final Template'!$B$3,Sheet2!$C$2:$E$14,3,FALSE),FALSE)</f>
        <v>3.1662269129287579</v>
      </c>
      <c r="J19">
        <f>VLOOKUP($E19,Dataset!$A$2:$BB$218,VLOOKUP('Final Template'!$B$3,Sheet2!$C$2:$F$14,4,FALSE),FALSE)</f>
        <v>32.843163995705495</v>
      </c>
      <c r="K19">
        <f t="shared" si="0"/>
        <v>3.1662269129287579</v>
      </c>
      <c r="L19" s="10" t="str">
        <f t="shared" si="1"/>
        <v>BLR</v>
      </c>
    </row>
    <row r="20" spans="1:12" x14ac:dyDescent="0.5">
      <c r="A20" s="25"/>
      <c r="B20" s="25"/>
      <c r="C20" s="25"/>
      <c r="D20" s="25"/>
      <c r="E20" t="s">
        <v>82</v>
      </c>
      <c r="F20" t="s">
        <v>83</v>
      </c>
      <c r="G20" s="24">
        <v>45469.710832608078</v>
      </c>
      <c r="H20" s="5">
        <v>10.724801687278449</v>
      </c>
      <c r="I20">
        <f>VLOOKUP(E20,Dataset!$A$2:$AB$218,VLOOKUP('Final Template'!$B$3,Sheet2!$C$2:$E$14,3,FALSE),FALSE)</f>
        <v>6.8601583113456499</v>
      </c>
      <c r="J20">
        <f>VLOOKUP($E20,Dataset!$A$2:$BB$218,VLOOKUP('Final Template'!$B$3,Sheet2!$C$2:$F$14,4,FALSE),FALSE)</f>
        <v>24.43352784865538</v>
      </c>
      <c r="K20" t="e">
        <f t="shared" si="0"/>
        <v>#N/A</v>
      </c>
      <c r="L20" s="10" t="e">
        <f t="shared" si="1"/>
        <v>#N/A</v>
      </c>
    </row>
    <row r="21" spans="1:12" x14ac:dyDescent="0.5">
      <c r="A21" s="25"/>
      <c r="B21" s="25"/>
      <c r="C21" s="25"/>
      <c r="D21" s="25"/>
      <c r="E21" t="s">
        <v>85</v>
      </c>
      <c r="F21" t="s">
        <v>86</v>
      </c>
      <c r="G21" s="24">
        <v>4328.0207382017306</v>
      </c>
      <c r="H21" s="5">
        <v>8.3728656121510969</v>
      </c>
      <c r="I21">
        <f>VLOOKUP(E21,Dataset!$A$2:$AB$218,VLOOKUP('Final Template'!$B$3,Sheet2!$C$2:$E$14,3,FALSE),FALSE)</f>
        <v>73.350923482849595</v>
      </c>
      <c r="J21">
        <f>VLOOKUP($E21,Dataset!$A$2:$BB$218,VLOOKUP('Final Template'!$B$3,Sheet2!$C$2:$F$14,4,FALSE),FALSE)</f>
        <v>34.519922235627433</v>
      </c>
      <c r="K21" t="e">
        <f t="shared" si="0"/>
        <v>#N/A</v>
      </c>
      <c r="L21" s="10" t="e">
        <f t="shared" si="1"/>
        <v>#N/A</v>
      </c>
    </row>
    <row r="22" spans="1:12" x14ac:dyDescent="0.5">
      <c r="A22" s="25"/>
      <c r="B22" s="25"/>
      <c r="C22" s="25"/>
      <c r="D22" s="25"/>
      <c r="E22" t="s">
        <v>88</v>
      </c>
      <c r="F22" t="s">
        <v>89</v>
      </c>
      <c r="G22" s="24">
        <v>837.34195640527798</v>
      </c>
      <c r="H22" s="5">
        <v>6.7302325371216636</v>
      </c>
      <c r="I22">
        <f>VLOOKUP(E22,Dataset!$A$2:$AB$218,VLOOKUP('Final Template'!$B$3,Sheet2!$C$2:$E$14,3,FALSE),FALSE)</f>
        <v>58.839050131926115</v>
      </c>
      <c r="J22">
        <f>VLOOKUP($E22,Dataset!$A$2:$BB$218,VLOOKUP('Final Template'!$B$3,Sheet2!$C$2:$F$14,4,FALSE),FALSE)</f>
        <v>42.517872853100648</v>
      </c>
      <c r="K22" t="e">
        <f t="shared" si="0"/>
        <v>#N/A</v>
      </c>
      <c r="L22" s="10" t="e">
        <f t="shared" si="1"/>
        <v>#N/A</v>
      </c>
    </row>
    <row r="23" spans="1:12" x14ac:dyDescent="0.5">
      <c r="A23" s="25"/>
      <c r="B23" s="25"/>
      <c r="C23" s="25"/>
      <c r="D23" s="25"/>
      <c r="E23" t="s">
        <v>91</v>
      </c>
      <c r="F23" t="s">
        <v>92</v>
      </c>
      <c r="G23" s="24">
        <v>79251.781663731294</v>
      </c>
      <c r="H23" s="5">
        <v>11.280385173048099</v>
      </c>
      <c r="I23">
        <f>VLOOKUP(E23,Dataset!$A$2:$AB$218,VLOOKUP('Final Template'!$B$3,Sheet2!$C$2:$E$14,3,FALSE),FALSE)</f>
        <v>31.662269129287601</v>
      </c>
      <c r="J23">
        <f>VLOOKUP($E23,Dataset!$A$2:$BB$218,VLOOKUP('Final Template'!$B$3,Sheet2!$C$2:$F$14,4,FALSE),FALSE)</f>
        <v>22.348608379568272</v>
      </c>
      <c r="K23" t="e">
        <f t="shared" si="0"/>
        <v>#N/A</v>
      </c>
      <c r="L23" s="10" t="e">
        <f t="shared" si="1"/>
        <v>#N/A</v>
      </c>
    </row>
    <row r="24" spans="1:12" x14ac:dyDescent="0.5">
      <c r="A24" s="25"/>
      <c r="B24" s="25"/>
      <c r="C24" s="25"/>
      <c r="D24" s="25"/>
      <c r="E24" t="s">
        <v>94</v>
      </c>
      <c r="F24" t="s">
        <v>95</v>
      </c>
      <c r="G24" s="24">
        <v>2801.2752400356057</v>
      </c>
      <c r="H24" s="5">
        <v>7.9378300353505304</v>
      </c>
      <c r="I24">
        <f>VLOOKUP(E24,Dataset!$A$2:$AB$218,VLOOKUP('Final Template'!$B$3,Sheet2!$C$2:$E$14,3,FALSE),FALSE)</f>
        <v>35.092348284960416</v>
      </c>
      <c r="J24">
        <f>VLOOKUP($E24,Dataset!$A$2:$BB$218,VLOOKUP('Final Template'!$B$3,Sheet2!$C$2:$F$14,4,FALSE),FALSE)</f>
        <v>36.578572478515504</v>
      </c>
      <c r="K24" t="e">
        <f t="shared" si="0"/>
        <v>#N/A</v>
      </c>
      <c r="L24" s="10" t="e">
        <f t="shared" si="1"/>
        <v>#N/A</v>
      </c>
    </row>
    <row r="25" spans="1:12" x14ac:dyDescent="0.5">
      <c r="A25" s="25"/>
      <c r="B25" s="25"/>
      <c r="C25" s="25"/>
      <c r="D25" s="25"/>
      <c r="E25" t="s">
        <v>97</v>
      </c>
      <c r="F25" t="s">
        <v>98</v>
      </c>
      <c r="G25" s="24">
        <v>2457.6259615501654</v>
      </c>
      <c r="H25" s="5">
        <v>7.806951106679362</v>
      </c>
      <c r="I25">
        <f>VLOOKUP(E25,Dataset!$A$2:$AB$218,VLOOKUP('Final Template'!$B$3,Sheet2!$C$2:$E$14,3,FALSE),FALSE)</f>
        <v>53.562005277044847</v>
      </c>
      <c r="J25">
        <f>VLOOKUP($E25,Dataset!$A$2:$BB$218,VLOOKUP('Final Template'!$B$3,Sheet2!$C$2:$F$14,4,FALSE),FALSE)</f>
        <v>37.207407612918999</v>
      </c>
      <c r="K25" t="e">
        <f t="shared" si="0"/>
        <v>#N/A</v>
      </c>
      <c r="L25" s="10" t="e">
        <f t="shared" si="1"/>
        <v>#N/A</v>
      </c>
    </row>
    <row r="26" spans="1:12" x14ac:dyDescent="0.5">
      <c r="A26" s="25"/>
      <c r="B26" s="25"/>
      <c r="C26" s="25"/>
      <c r="D26" s="25"/>
      <c r="E26" t="s">
        <v>100</v>
      </c>
      <c r="F26" t="s">
        <v>101</v>
      </c>
      <c r="G26" s="24">
        <v>5377.8372122424453</v>
      </c>
      <c r="H26" s="5">
        <v>8.5900415671706973</v>
      </c>
      <c r="I26">
        <f>VLOOKUP(E26,Dataset!$A$2:$AB$218,VLOOKUP('Final Template'!$B$3,Sheet2!$C$2:$E$14,3,FALSE),FALSE)</f>
        <v>21.899736147757249</v>
      </c>
      <c r="J26">
        <f>VLOOKUP($E26,Dataset!$A$2:$BB$218,VLOOKUP('Final Template'!$B$3,Sheet2!$C$2:$F$14,4,FALSE),FALSE)</f>
        <v>33.511757934945869</v>
      </c>
      <c r="K26" t="e">
        <f t="shared" si="0"/>
        <v>#N/A</v>
      </c>
      <c r="L26" s="10" t="e">
        <f t="shared" si="1"/>
        <v>#N/A</v>
      </c>
    </row>
    <row r="27" spans="1:12" x14ac:dyDescent="0.5">
      <c r="A27" s="25"/>
      <c r="B27" s="25"/>
      <c r="C27" s="25"/>
      <c r="D27" s="25"/>
      <c r="E27" t="s">
        <v>103</v>
      </c>
      <c r="F27" t="s">
        <v>104</v>
      </c>
      <c r="G27" s="24">
        <v>7483.173152225917</v>
      </c>
      <c r="H27" s="5">
        <v>8.9204121992254368</v>
      </c>
      <c r="I27">
        <f>VLOOKUP(E27,Dataset!$A$2:$AB$218,VLOOKUP('Final Template'!$B$3,Sheet2!$C$2:$E$14,3,FALSE),FALSE)</f>
        <v>92.348284960422163</v>
      </c>
      <c r="J27">
        <f>VLOOKUP($E27,Dataset!$A$2:$BB$218,VLOOKUP('Final Template'!$B$3,Sheet2!$C$2:$F$14,4,FALSE),FALSE)</f>
        <v>32.005132543213904</v>
      </c>
      <c r="K27" t="e">
        <f t="shared" si="0"/>
        <v>#N/A</v>
      </c>
      <c r="L27" s="10" t="e">
        <f t="shared" si="1"/>
        <v>#N/A</v>
      </c>
    </row>
    <row r="28" spans="1:12" x14ac:dyDescent="0.5">
      <c r="E28" t="s">
        <v>106</v>
      </c>
      <c r="F28" t="s">
        <v>107</v>
      </c>
      <c r="G28" s="24">
        <v>10826.271434829798</v>
      </c>
      <c r="H28" s="5">
        <v>9.2897309995375146</v>
      </c>
      <c r="I28">
        <f>VLOOKUP(E28,Dataset!$A$2:$AB$218,VLOOKUP('Final Template'!$B$3,Sheet2!$C$2:$E$14,3,FALSE),FALSE)</f>
        <v>68.073878627968327</v>
      </c>
      <c r="J28">
        <f>VLOOKUP($E28,Dataset!$A$2:$BB$218,VLOOKUP('Final Template'!$B$3,Sheet2!$C$2:$F$14,4,FALSE),FALSE)</f>
        <v>30.361918389582094</v>
      </c>
      <c r="K28" t="e">
        <f t="shared" si="0"/>
        <v>#N/A</v>
      </c>
      <c r="L28" s="10" t="e">
        <f t="shared" si="1"/>
        <v>#N/A</v>
      </c>
    </row>
    <row r="29" spans="1:12" x14ac:dyDescent="0.5">
      <c r="E29" t="s">
        <v>109</v>
      </c>
      <c r="F29" t="s">
        <v>110</v>
      </c>
      <c r="G29" s="24">
        <v>9949.3279999999995</v>
      </c>
      <c r="H29" s="5">
        <v>8.9375</v>
      </c>
      <c r="I29">
        <f>VLOOKUP(E29,Dataset!$A$2:$AB$218,VLOOKUP('Final Template'!$B$3,Sheet2!$C$2:$E$14,3,FALSE),FALSE)</f>
        <v>56.116094986807397</v>
      </c>
      <c r="J29">
        <f>VLOOKUP($E29,Dataset!$A$2:$BB$218,VLOOKUP('Final Template'!$B$3,Sheet2!$C$2:$F$14,4,FALSE),FALSE)</f>
        <v>31.92812731241407</v>
      </c>
      <c r="K29" t="e">
        <f t="shared" si="0"/>
        <v>#N/A</v>
      </c>
      <c r="L29" s="10" t="e">
        <f t="shared" si="1"/>
        <v>#N/A</v>
      </c>
    </row>
    <row r="30" spans="1:12" x14ac:dyDescent="0.5">
      <c r="E30" t="s">
        <v>112</v>
      </c>
      <c r="F30" t="s">
        <v>113</v>
      </c>
      <c r="G30" s="24">
        <v>31430.96259360811</v>
      </c>
      <c r="H30" s="5">
        <v>10.355548755908952</v>
      </c>
      <c r="I30">
        <f>VLOOKUP(E30,Dataset!$A$2:$AB$218,VLOOKUP('Final Template'!$B$3,Sheet2!$C$2:$E$14,3,FALSE),FALSE)</f>
        <v>31.554327176781012</v>
      </c>
      <c r="J30">
        <f>VLOOKUP($E30,Dataset!$A$2:$BB$218,VLOOKUP('Final Template'!$B$3,Sheet2!$C$2:$F$14,4,FALSE),FALSE)</f>
        <v>25.885781977626824</v>
      </c>
      <c r="K30" t="e">
        <f t="shared" si="0"/>
        <v>#N/A</v>
      </c>
      <c r="L30" s="10" t="e">
        <f t="shared" si="1"/>
        <v>#N/A</v>
      </c>
    </row>
    <row r="31" spans="1:12" x14ac:dyDescent="0.5">
      <c r="E31" t="s">
        <v>115</v>
      </c>
      <c r="F31" t="s">
        <v>116</v>
      </c>
      <c r="G31" s="24">
        <v>7967.7087019160799</v>
      </c>
      <c r="H31" s="5">
        <v>8.9831522401016883</v>
      </c>
      <c r="I31">
        <f>VLOOKUP(E31,Dataset!$A$2:$AB$218,VLOOKUP('Final Template'!$B$3,Sheet2!$C$2:$E$14,3,FALSE),FALSE)</f>
        <v>31.398416886543533</v>
      </c>
      <c r="J31">
        <f>VLOOKUP($E31,Dataset!$A$2:$BB$218,VLOOKUP('Final Template'!$B$3,Sheet2!$C$2:$F$14,4,FALSE),FALSE)</f>
        <v>31.722854264196691</v>
      </c>
      <c r="K31" t="e">
        <f t="shared" si="0"/>
        <v>#N/A</v>
      </c>
      <c r="L31" s="10" t="e">
        <f t="shared" si="1"/>
        <v>#N/A</v>
      </c>
    </row>
    <row r="32" spans="1:12" x14ac:dyDescent="0.5">
      <c r="E32" t="s">
        <v>118</v>
      </c>
      <c r="F32" t="s">
        <v>119</v>
      </c>
      <c r="G32" s="24">
        <v>663.90671203354418</v>
      </c>
      <c r="H32" s="5">
        <v>6.4981416456808523</v>
      </c>
      <c r="I32">
        <f>VLOOKUP(E32,Dataset!$A$2:$AB$218,VLOOKUP('Final Template'!$B$3,Sheet2!$C$2:$E$14,3,FALSE),FALSE)</f>
        <v>25.8575197889182</v>
      </c>
      <c r="J32">
        <f>VLOOKUP($E32,Dataset!$A$2:$BB$218,VLOOKUP('Final Template'!$B$3,Sheet2!$C$2:$F$14,4,FALSE),FALSE)</f>
        <v>43.688000754533057</v>
      </c>
      <c r="K32" t="e">
        <f t="shared" si="0"/>
        <v>#N/A</v>
      </c>
      <c r="L32" s="10" t="e">
        <f t="shared" si="1"/>
        <v>#N/A</v>
      </c>
    </row>
    <row r="33" spans="5:12" x14ac:dyDescent="0.5">
      <c r="E33" t="s">
        <v>121</v>
      </c>
      <c r="F33" t="s">
        <v>122</v>
      </c>
      <c r="G33" s="24">
        <v>218.28352838018964</v>
      </c>
      <c r="H33" s="5">
        <v>5.3857948066559125</v>
      </c>
      <c r="I33">
        <f>VLOOKUP(E33,Dataset!$A$2:$AB$218,VLOOKUP('Final Template'!$B$3,Sheet2!$C$2:$E$14,3,FALSE),FALSE)</f>
        <v>36.147757255936682</v>
      </c>
      <c r="J33">
        <f>VLOOKUP($E33,Dataset!$A$2:$BB$218,VLOOKUP('Final Template'!$B$3,Sheet2!$C$2:$F$14,4,FALSE),FALSE)</f>
        <v>49.361970681410313</v>
      </c>
      <c r="K33" t="e">
        <f t="shared" si="0"/>
        <v>#N/A</v>
      </c>
      <c r="L33" s="10" t="e">
        <f t="shared" si="1"/>
        <v>#N/A</v>
      </c>
    </row>
    <row r="34" spans="5:12" x14ac:dyDescent="0.5">
      <c r="E34" t="s">
        <v>124</v>
      </c>
      <c r="F34" t="s">
        <v>125</v>
      </c>
      <c r="G34" s="24">
        <v>3452.9462124975967</v>
      </c>
      <c r="H34" s="5">
        <v>8.1469831202335108</v>
      </c>
      <c r="I34">
        <f>VLOOKUP(E34,Dataset!$A$2:$AB$218,VLOOKUP('Final Template'!$B$3,Sheet2!$C$2:$E$14,3,FALSE),FALSE)</f>
        <v>57.255936675461747</v>
      </c>
      <c r="J34">
        <f>VLOOKUP($E34,Dataset!$A$2:$BB$218,VLOOKUP('Final Template'!$B$3,Sheet2!$C$2:$F$14,4,FALSE),FALSE)</f>
        <v>35.582566624329857</v>
      </c>
      <c r="K34" t="e">
        <f t="shared" si="0"/>
        <v>#N/A</v>
      </c>
      <c r="L34" s="10" t="e">
        <f t="shared" si="1"/>
        <v>#N/A</v>
      </c>
    </row>
    <row r="35" spans="5:12" x14ac:dyDescent="0.5">
      <c r="E35" t="s">
        <v>127</v>
      </c>
      <c r="F35" t="s">
        <v>128</v>
      </c>
      <c r="G35" s="24">
        <v>1079.1135407797005</v>
      </c>
      <c r="H35" s="5">
        <v>6.9838951875067883</v>
      </c>
      <c r="I35">
        <f>VLOOKUP(E35,Dataset!$A$2:$AB$218,VLOOKUP('Final Template'!$B$3,Sheet2!$C$2:$E$14,3,FALSE),FALSE)</f>
        <v>31.554327176781012</v>
      </c>
      <c r="J35">
        <f>VLOOKUP($E35,Dataset!$A$2:$BB$218,VLOOKUP('Final Template'!$B$3,Sheet2!$C$2:$F$14,4,FALSE),FALSE)</f>
        <v>41.247715662999198</v>
      </c>
      <c r="K35" t="e">
        <f t="shared" si="0"/>
        <v>#N/A</v>
      </c>
      <c r="L35" s="10" t="e">
        <f t="shared" si="1"/>
        <v>#N/A</v>
      </c>
    </row>
    <row r="36" spans="5:12" x14ac:dyDescent="0.5">
      <c r="E36" t="s">
        <v>130</v>
      </c>
      <c r="F36" t="s">
        <v>131</v>
      </c>
      <c r="G36" s="24">
        <v>1495.4433620290665</v>
      </c>
      <c r="H36" s="5">
        <v>7.3101780050887495</v>
      </c>
      <c r="I36">
        <f>VLOOKUP(E36,Dataset!$A$2:$AB$218,VLOOKUP('Final Template'!$B$3,Sheet2!$C$2:$E$14,3,FALSE),FALSE)</f>
        <v>55.4089709762533</v>
      </c>
      <c r="J36">
        <f>VLOOKUP($E36,Dataset!$A$2:$BB$218,VLOOKUP('Final Template'!$B$3,Sheet2!$C$2:$F$14,4,FALSE),FALSE)</f>
        <v>39.629785648528546</v>
      </c>
      <c r="K36" t="e">
        <f t="shared" si="0"/>
        <v>#N/A</v>
      </c>
      <c r="L36" s="10" t="e">
        <f t="shared" si="1"/>
        <v>#N/A</v>
      </c>
    </row>
    <row r="37" spans="5:12" x14ac:dyDescent="0.5">
      <c r="E37" t="s">
        <v>133</v>
      </c>
      <c r="F37" t="s">
        <v>134</v>
      </c>
      <c r="G37" s="24">
        <v>50262.110538400724</v>
      </c>
      <c r="H37" s="5">
        <v>10.825006802623422</v>
      </c>
      <c r="I37">
        <f>VLOOKUP(E37,Dataset!$A$2:$AB$218,VLOOKUP('Final Template'!$B$3,Sheet2!$C$2:$E$14,3,FALSE),FALSE)</f>
        <v>22.427440633245382</v>
      </c>
      <c r="J37">
        <f>VLOOKUP($E37,Dataset!$A$2:$BB$218,VLOOKUP('Final Template'!$B$3,Sheet2!$C$2:$F$14,4,FALSE),FALSE)</f>
        <v>24.048527197968799</v>
      </c>
      <c r="K37" t="e">
        <f t="shared" si="0"/>
        <v>#N/A</v>
      </c>
      <c r="L37" s="10" t="e">
        <f t="shared" si="1"/>
        <v>#N/A</v>
      </c>
    </row>
    <row r="38" spans="5:12" x14ac:dyDescent="0.5">
      <c r="E38" t="s">
        <v>136</v>
      </c>
      <c r="F38" t="s">
        <v>137</v>
      </c>
      <c r="G38" s="24">
        <v>9949.3279999999995</v>
      </c>
      <c r="H38" s="5">
        <v>8.9375</v>
      </c>
      <c r="I38">
        <f>VLOOKUP(E38,Dataset!$A$2:$AB$218,VLOOKUP('Final Template'!$B$3,Sheet2!$C$2:$E$14,3,FALSE),FALSE)</f>
        <v>56.116094986807397</v>
      </c>
      <c r="J38">
        <f>VLOOKUP($E38,Dataset!$A$2:$BB$218,VLOOKUP('Final Template'!$B$3,Sheet2!$C$2:$F$14,4,FALSE),FALSE)</f>
        <v>31.92812731241407</v>
      </c>
      <c r="K38" t="e">
        <f t="shared" si="0"/>
        <v>#N/A</v>
      </c>
      <c r="L38" s="10" t="e">
        <f t="shared" si="1"/>
        <v>#N/A</v>
      </c>
    </row>
    <row r="39" spans="5:12" x14ac:dyDescent="0.5">
      <c r="E39" t="s">
        <v>139</v>
      </c>
      <c r="F39" t="s">
        <v>140</v>
      </c>
      <c r="G39" s="24">
        <v>325.72029178320741</v>
      </c>
      <c r="H39" s="5">
        <v>5.78603901240845</v>
      </c>
      <c r="I39">
        <f>VLOOKUP(E39,Dataset!$A$2:$AB$218,VLOOKUP('Final Template'!$B$3,Sheet2!$C$2:$E$14,3,FALSE),FALSE)</f>
        <v>81.002638522427446</v>
      </c>
      <c r="J39">
        <f>VLOOKUP($E39,Dataset!$A$2:$BB$218,VLOOKUP('Final Template'!$B$3,Sheet2!$C$2:$F$14,4,FALSE),FALSE)</f>
        <v>47.312425956174089</v>
      </c>
      <c r="K39" t="e">
        <f t="shared" si="0"/>
        <v>#N/A</v>
      </c>
      <c r="L39" s="10" t="e">
        <f t="shared" si="1"/>
        <v>#N/A</v>
      </c>
    </row>
    <row r="40" spans="5:12" x14ac:dyDescent="0.5">
      <c r="E40" t="s">
        <v>142</v>
      </c>
      <c r="F40" t="s">
        <v>143</v>
      </c>
      <c r="G40" s="24">
        <v>859.64857152628906</v>
      </c>
      <c r="H40" s="5">
        <v>6.7565236679722629</v>
      </c>
      <c r="I40">
        <f>VLOOKUP(E40,Dataset!$A$2:$AB$218,VLOOKUP('Final Template'!$B$3,Sheet2!$C$2:$E$14,3,FALSE),FALSE)</f>
        <v>46.965699208443269</v>
      </c>
      <c r="J40">
        <f>VLOOKUP($E40,Dataset!$A$2:$BB$218,VLOOKUP('Final Template'!$B$3,Sheet2!$C$2:$F$14,4,FALSE),FALSE)</f>
        <v>42.38577754244001</v>
      </c>
      <c r="K40" t="e">
        <f t="shared" si="0"/>
        <v>#N/A</v>
      </c>
      <c r="L40" s="10" t="e">
        <f t="shared" si="1"/>
        <v>#N/A</v>
      </c>
    </row>
    <row r="41" spans="5:12" x14ac:dyDescent="0.5">
      <c r="E41" t="s">
        <v>145</v>
      </c>
      <c r="F41" t="s">
        <v>146</v>
      </c>
      <c r="G41" s="24">
        <v>57024.76</v>
      </c>
      <c r="H41" s="5">
        <v>10.81296</v>
      </c>
      <c r="I41">
        <f>VLOOKUP(E41,Dataset!$A$2:$AB$218,VLOOKUP('Final Template'!$B$3,Sheet2!$C$2:$E$14,3,FALSE),FALSE)</f>
        <v>16.411609498680736</v>
      </c>
      <c r="J41">
        <f>VLOOKUP($E41,Dataset!$A$2:$BB$218,VLOOKUP('Final Template'!$B$3,Sheet2!$C$2:$F$14,4,FALSE),FALSE)</f>
        <v>24.094605302810578</v>
      </c>
      <c r="K41" t="e">
        <f t="shared" si="0"/>
        <v>#N/A</v>
      </c>
      <c r="L41" s="10" t="e">
        <f t="shared" si="1"/>
        <v>#N/A</v>
      </c>
    </row>
    <row r="42" spans="5:12" x14ac:dyDescent="0.5">
      <c r="E42" t="s">
        <v>148</v>
      </c>
      <c r="F42" t="s">
        <v>149</v>
      </c>
      <c r="G42" s="24">
        <v>15019.632965496863</v>
      </c>
      <c r="H42" s="5">
        <v>9.6171134886345229</v>
      </c>
      <c r="I42">
        <f>VLOOKUP(E42,Dataset!$A$2:$AB$218,VLOOKUP('Final Template'!$B$3,Sheet2!$C$2:$E$14,3,FALSE),FALSE)</f>
        <v>58.575197889182064</v>
      </c>
      <c r="J42">
        <f>VLOOKUP($E42,Dataset!$A$2:$BB$218,VLOOKUP('Final Template'!$B$3,Sheet2!$C$2:$F$14,4,FALSE),FALSE)</f>
        <v>28.943672953917002</v>
      </c>
      <c r="K42" t="e">
        <f t="shared" si="0"/>
        <v>#N/A</v>
      </c>
      <c r="L42" s="10" t="e">
        <f t="shared" si="1"/>
        <v>#N/A</v>
      </c>
    </row>
    <row r="43" spans="5:12" x14ac:dyDescent="0.5">
      <c r="E43" t="s">
        <v>151</v>
      </c>
      <c r="F43" t="s">
        <v>152</v>
      </c>
      <c r="G43" s="24">
        <v>6893.7763613389852</v>
      </c>
      <c r="H43" s="5">
        <v>8.8383743069421321</v>
      </c>
      <c r="I43">
        <f>VLOOKUP(E43,Dataset!$A$2:$AB$218,VLOOKUP('Final Template'!$B$3,Sheet2!$C$2:$E$14,3,FALSE),FALSE)</f>
        <v>44.063324538258584</v>
      </c>
      <c r="J43">
        <f>VLOOKUP($E43,Dataset!$A$2:$BB$218,VLOOKUP('Final Template'!$B$3,Sheet2!$C$2:$F$14,4,FALSE),FALSE)</f>
        <v>32.376115496755183</v>
      </c>
      <c r="K43" t="e">
        <f t="shared" si="0"/>
        <v>#N/A</v>
      </c>
      <c r="L43" s="10" t="e">
        <f t="shared" si="1"/>
        <v>#N/A</v>
      </c>
    </row>
    <row r="44" spans="5:12" x14ac:dyDescent="0.5">
      <c r="E44" t="s">
        <v>154</v>
      </c>
      <c r="F44" t="s">
        <v>155</v>
      </c>
      <c r="G44" s="24">
        <v>7525.8553257109634</v>
      </c>
      <c r="H44" s="5">
        <v>8.9260997477040593</v>
      </c>
      <c r="I44">
        <f>VLOOKUP(E44,Dataset!$A$2:$AB$218,VLOOKUP('Final Template'!$B$3,Sheet2!$C$2:$E$14,3,FALSE),FALSE)</f>
        <v>67.546174142480226</v>
      </c>
      <c r="J44">
        <f>VLOOKUP($E44,Dataset!$A$2:$BB$218,VLOOKUP('Final Template'!$B$3,Sheet2!$C$2:$F$14,4,FALSE),FALSE)</f>
        <v>31.979491627855126</v>
      </c>
      <c r="K44" t="e">
        <f t="shared" si="0"/>
        <v>#N/A</v>
      </c>
      <c r="L44" s="10" t="e">
        <f t="shared" si="1"/>
        <v>#N/A</v>
      </c>
    </row>
    <row r="45" spans="5:12" x14ac:dyDescent="0.5">
      <c r="E45" t="s">
        <v>157</v>
      </c>
      <c r="F45" t="s">
        <v>158</v>
      </c>
      <c r="G45" s="24">
        <v>768.43896024823152</v>
      </c>
      <c r="H45" s="5">
        <v>6.6443611326910732</v>
      </c>
      <c r="I45">
        <f>VLOOKUP(E45,Dataset!$A$2:$AB$218,VLOOKUP('Final Template'!$B$3,Sheet2!$C$2:$E$14,3,FALSE),FALSE)</f>
        <v>51.451187335092349</v>
      </c>
      <c r="J45">
        <f>VLOOKUP($E45,Dataset!$A$2:$BB$218,VLOOKUP('Final Template'!$B$3,Sheet2!$C$2:$F$14,4,FALSE),FALSE)</f>
        <v>42.949988928968757</v>
      </c>
      <c r="K45" t="e">
        <f t="shared" si="0"/>
        <v>#N/A</v>
      </c>
      <c r="L45" s="10" t="e">
        <f t="shared" si="1"/>
        <v>#N/A</v>
      </c>
    </row>
    <row r="46" spans="5:12" x14ac:dyDescent="0.5">
      <c r="E46" t="s">
        <v>160</v>
      </c>
      <c r="F46" t="s">
        <v>161</v>
      </c>
      <c r="G46" s="24">
        <v>388.27214074204591</v>
      </c>
      <c r="H46" s="5">
        <v>5.9617064874267607</v>
      </c>
      <c r="I46">
        <f>VLOOKUP(E46,Dataset!$A$2:$AB$218,VLOOKUP('Final Template'!$B$3,Sheet2!$C$2:$E$14,3,FALSE),FALSE)</f>
        <v>43.799472295514519</v>
      </c>
      <c r="J46">
        <f>VLOOKUP($E46,Dataset!$A$2:$BB$218,VLOOKUP('Final Template'!$B$3,Sheet2!$C$2:$F$14,4,FALSE),FALSE)</f>
        <v>46.414755976101823</v>
      </c>
      <c r="K46" t="e">
        <f t="shared" si="0"/>
        <v>#N/A</v>
      </c>
      <c r="L46" s="10" t="e">
        <f t="shared" si="1"/>
        <v>#N/A</v>
      </c>
    </row>
    <row r="47" spans="5:12" x14ac:dyDescent="0.5">
      <c r="E47" t="s">
        <v>163</v>
      </c>
      <c r="F47" t="s">
        <v>164</v>
      </c>
      <c r="G47" s="24">
        <v>2798.0660968083121</v>
      </c>
      <c r="H47" s="5">
        <v>7.9366837778228625</v>
      </c>
      <c r="I47">
        <f>VLOOKUP(E47,Dataset!$A$2:$AB$218,VLOOKUP('Final Template'!$B$3,Sheet2!$C$2:$E$14,3,FALSE),FALSE)</f>
        <v>61.741424802110814</v>
      </c>
      <c r="J47">
        <f>VLOOKUP($E47,Dataset!$A$2:$BB$218,VLOOKUP('Final Template'!$B$3,Sheet2!$C$2:$F$14,4,FALSE),FALSE)</f>
        <v>36.584061684713603</v>
      </c>
      <c r="K47" t="e">
        <f t="shared" si="0"/>
        <v>#N/A</v>
      </c>
      <c r="L47" s="10" t="e">
        <f t="shared" si="1"/>
        <v>#N/A</v>
      </c>
    </row>
    <row r="48" spans="5:12" x14ac:dyDescent="0.5">
      <c r="E48" t="s">
        <v>166</v>
      </c>
      <c r="F48" t="s">
        <v>167</v>
      </c>
      <c r="G48" s="24">
        <v>9714.0998969118245</v>
      </c>
      <c r="H48" s="5">
        <v>9.1813337066609062</v>
      </c>
      <c r="I48">
        <f>VLOOKUP(E48,Dataset!$A$2:$AB$218,VLOOKUP('Final Template'!$B$3,Sheet2!$C$2:$E$14,3,FALSE),FALSE)</f>
        <v>59.894459102902388</v>
      </c>
      <c r="J48">
        <f>VLOOKUP($E48,Dataset!$A$2:$BB$218,VLOOKUP('Final Template'!$B$3,Sheet2!$C$2:$F$14,4,FALSE),FALSE)</f>
        <v>30.839559658483235</v>
      </c>
      <c r="K48" t="e">
        <f t="shared" si="0"/>
        <v>#N/A</v>
      </c>
      <c r="L48" s="10" t="e">
        <f t="shared" si="1"/>
        <v>#N/A</v>
      </c>
    </row>
    <row r="49" spans="5:12" x14ac:dyDescent="0.5">
      <c r="E49" t="s">
        <v>169</v>
      </c>
      <c r="F49" t="s">
        <v>170</v>
      </c>
      <c r="G49" s="24">
        <v>1552.7704197962787</v>
      </c>
      <c r="H49" s="5">
        <v>7.3477959820831167</v>
      </c>
      <c r="I49">
        <f>VLOOKUP(E49,Dataset!$A$2:$AB$218,VLOOKUP('Final Template'!$B$3,Sheet2!$C$2:$E$14,3,FALSE),FALSE)</f>
        <v>42.744063324538267</v>
      </c>
      <c r="J49">
        <f>VLOOKUP($E49,Dataset!$A$2:$BB$218,VLOOKUP('Final Template'!$B$3,Sheet2!$C$2:$F$14,4,FALSE),FALSE)</f>
        <v>39.444528419532055</v>
      </c>
      <c r="K49" t="e">
        <f t="shared" si="0"/>
        <v>#N/A</v>
      </c>
      <c r="L49" s="10" t="e">
        <f t="shared" si="1"/>
        <v>#N/A</v>
      </c>
    </row>
    <row r="50" spans="5:12" x14ac:dyDescent="0.5">
      <c r="E50" t="s">
        <v>172</v>
      </c>
      <c r="F50" t="s">
        <v>173</v>
      </c>
      <c r="G50" s="24">
        <v>14452.143027793265</v>
      </c>
      <c r="H50" s="5">
        <v>9.5785979889659476</v>
      </c>
      <c r="I50">
        <f>VLOOKUP(E50,Dataset!$A$2:$AB$218,VLOOKUP('Final Template'!$B$3,Sheet2!$C$2:$E$14,3,FALSE),FALSE)</f>
        <v>17.678100263852251</v>
      </c>
      <c r="J50">
        <f>VLOOKUP($E50,Dataset!$A$2:$BB$218,VLOOKUP('Final Template'!$B$3,Sheet2!$C$2:$F$14,4,FALSE),FALSE)</f>
        <v>29.10859168282715</v>
      </c>
      <c r="K50" t="e">
        <f t="shared" si="0"/>
        <v>#N/A</v>
      </c>
      <c r="L50" s="10" t="e">
        <f t="shared" si="1"/>
        <v>#N/A</v>
      </c>
    </row>
    <row r="51" spans="5:12" x14ac:dyDescent="0.5">
      <c r="E51" t="s">
        <v>175</v>
      </c>
      <c r="F51" t="s">
        <v>176</v>
      </c>
      <c r="G51" s="24">
        <v>6444.9801131693421</v>
      </c>
      <c r="H51" s="5">
        <v>8.7710568297470139</v>
      </c>
      <c r="I51">
        <f>VLOOKUP(E51,Dataset!$A$2:$AB$218,VLOOKUP('Final Template'!$B$3,Sheet2!$C$2:$E$14,3,FALSE),FALSE)</f>
        <v>56.116094986807397</v>
      </c>
      <c r="J51">
        <f>VLOOKUP($E51,Dataset!$A$2:$BB$218,VLOOKUP('Final Template'!$B$3,Sheet2!$C$2:$F$14,4,FALSE),FALSE)</f>
        <v>32.682101629866587</v>
      </c>
      <c r="K51" t="e">
        <f t="shared" si="0"/>
        <v>#N/A</v>
      </c>
      <c r="L51" s="10" t="e">
        <f t="shared" si="1"/>
        <v>#N/A</v>
      </c>
    </row>
    <row r="52" spans="5:12" x14ac:dyDescent="0.5">
      <c r="E52" t="s">
        <v>178</v>
      </c>
      <c r="F52" t="s">
        <v>179</v>
      </c>
      <c r="G52" s="24">
        <v>9949.3279999999995</v>
      </c>
      <c r="H52" s="5">
        <v>8.9375</v>
      </c>
      <c r="I52">
        <f>VLOOKUP(E52,Dataset!$A$2:$AB$218,VLOOKUP('Final Template'!$B$3,Sheet2!$C$2:$E$14,3,FALSE),FALSE)</f>
        <v>56.116094986807397</v>
      </c>
      <c r="J52">
        <f>VLOOKUP($E52,Dataset!$A$2:$BB$218,VLOOKUP('Final Template'!$B$3,Sheet2!$C$2:$F$14,4,FALSE),FALSE)</f>
        <v>31.92812731241407</v>
      </c>
      <c r="K52" t="e">
        <f t="shared" si="0"/>
        <v>#N/A</v>
      </c>
      <c r="L52" s="10" t="e">
        <f t="shared" si="1"/>
        <v>#N/A</v>
      </c>
    </row>
    <row r="53" spans="5:12" x14ac:dyDescent="0.5">
      <c r="E53" t="s">
        <v>181</v>
      </c>
      <c r="F53" t="s">
        <v>182</v>
      </c>
      <c r="G53" s="24">
        <v>28448.822356639299</v>
      </c>
      <c r="H53" s="5">
        <v>10.255862045258002</v>
      </c>
      <c r="I53">
        <f>VLOOKUP(E53,Dataset!$A$2:$AB$218,VLOOKUP('Final Template'!$B$3,Sheet2!$C$2:$E$14,3,FALSE),FALSE)</f>
        <v>26.649076517150398</v>
      </c>
      <c r="J53">
        <f>VLOOKUP($E53,Dataset!$A$2:$BB$218,VLOOKUP('Final Template'!$B$3,Sheet2!$C$2:$F$14,4,FALSE),FALSE)</f>
        <v>26.286780497440862</v>
      </c>
      <c r="K53" t="e">
        <f t="shared" si="0"/>
        <v>#N/A</v>
      </c>
      <c r="L53" s="10" t="e">
        <f t="shared" si="1"/>
        <v>#N/A</v>
      </c>
    </row>
    <row r="54" spans="5:12" x14ac:dyDescent="0.5">
      <c r="E54" t="s">
        <v>184</v>
      </c>
      <c r="F54" t="s">
        <v>185</v>
      </c>
      <c r="G54" s="24">
        <v>21894.112652473796</v>
      </c>
      <c r="H54" s="5">
        <v>9.9939730510095277</v>
      </c>
      <c r="I54">
        <f>VLOOKUP(E54,Dataset!$A$2:$AB$218,VLOOKUP('Final Template'!$B$3,Sheet2!$C$2:$E$14,3,FALSE),FALSE)</f>
        <v>1.0554089709762495</v>
      </c>
      <c r="J54">
        <f>VLOOKUP($E54,Dataset!$A$2:$BB$218,VLOOKUP('Final Template'!$B$3,Sheet2!$C$2:$F$14,4,FALSE),FALSE)</f>
        <v>27.358019061593723</v>
      </c>
      <c r="K54" t="e">
        <f t="shared" si="0"/>
        <v>#N/A</v>
      </c>
      <c r="L54" s="10" t="e">
        <f t="shared" si="1"/>
        <v>#N/A</v>
      </c>
    </row>
    <row r="55" spans="5:12" x14ac:dyDescent="0.5">
      <c r="E55" t="s">
        <v>187</v>
      </c>
      <c r="F55" t="s">
        <v>188</v>
      </c>
      <c r="G55" s="24">
        <v>60670.237214314475</v>
      </c>
      <c r="H55" s="5">
        <v>11.013208530839933</v>
      </c>
      <c r="I55">
        <f>VLOOKUP(E55,Dataset!$A$2:$AB$218,VLOOKUP('Final Template'!$B$3,Sheet2!$C$2:$E$14,3,FALSE),FALSE)</f>
        <v>7.9155672823219003</v>
      </c>
      <c r="J55">
        <f>VLOOKUP($E55,Dataset!$A$2:$BB$218,VLOOKUP('Final Template'!$B$3,Sheet2!$C$2:$F$14,4,FALSE),FALSE)</f>
        <v>23.336056749965817</v>
      </c>
      <c r="K55" t="e">
        <f t="shared" si="0"/>
        <v>#N/A</v>
      </c>
      <c r="L55" s="10" t="e">
        <f t="shared" si="1"/>
        <v>#N/A</v>
      </c>
    </row>
    <row r="56" spans="5:12" x14ac:dyDescent="0.5">
      <c r="E56" t="s">
        <v>190</v>
      </c>
      <c r="F56" t="s">
        <v>191</v>
      </c>
      <c r="G56" s="24">
        <v>1579.9243399074908</v>
      </c>
      <c r="H56" s="5">
        <v>7.3651322387399354</v>
      </c>
      <c r="I56">
        <f>VLOOKUP(E56,Dataset!$A$2:$AB$218,VLOOKUP('Final Template'!$B$3,Sheet2!$C$2:$E$14,3,FALSE),FALSE)</f>
        <v>49.07651715039578</v>
      </c>
      <c r="J56">
        <f>VLOOKUP($E56,Dataset!$A$2:$BB$218,VLOOKUP('Final Template'!$B$3,Sheet2!$C$2:$F$14,4,FALSE),FALSE)</f>
        <v>39.359247003242174</v>
      </c>
      <c r="K56" t="e">
        <f t="shared" si="0"/>
        <v>#N/A</v>
      </c>
      <c r="L56" s="10" t="e">
        <f t="shared" si="1"/>
        <v>#N/A</v>
      </c>
    </row>
    <row r="57" spans="5:12" x14ac:dyDescent="0.5">
      <c r="E57" t="s">
        <v>193</v>
      </c>
      <c r="F57" t="s">
        <v>194</v>
      </c>
      <c r="G57" s="24">
        <v>6880.625675747172</v>
      </c>
      <c r="H57" s="5">
        <v>8.8364648680348061</v>
      </c>
      <c r="I57">
        <f>VLOOKUP(E57,Dataset!$A$2:$AB$218,VLOOKUP('Final Template'!$B$3,Sheet2!$C$2:$E$14,3,FALSE),FALSE)</f>
        <v>56.116094986807397</v>
      </c>
      <c r="J57">
        <f>VLOOKUP($E57,Dataset!$A$2:$BB$218,VLOOKUP('Final Template'!$B$3,Sheet2!$C$2:$F$14,4,FALSE),FALSE)</f>
        <v>32.384775297583211</v>
      </c>
      <c r="K57" t="e">
        <f t="shared" si="0"/>
        <v>#N/A</v>
      </c>
      <c r="L57" s="10" t="e">
        <f t="shared" si="1"/>
        <v>#N/A</v>
      </c>
    </row>
    <row r="58" spans="5:12" x14ac:dyDescent="0.5">
      <c r="E58" t="s">
        <v>196</v>
      </c>
      <c r="F58" t="s">
        <v>197</v>
      </c>
      <c r="G58" s="24">
        <v>6909.1295443744448</v>
      </c>
      <c r="H58" s="5">
        <v>8.8405989384033958</v>
      </c>
      <c r="I58">
        <f>VLOOKUP(E58,Dataset!$A$2:$AB$218,VLOOKUP('Final Template'!$B$3,Sheet2!$C$2:$E$14,3,FALSE),FALSE)</f>
        <v>51.187335092348285</v>
      </c>
      <c r="J58">
        <f>VLOOKUP($E58,Dataset!$A$2:$BB$218,VLOOKUP('Final Template'!$B$3,Sheet2!$C$2:$F$14,4,FALSE),FALSE)</f>
        <v>32.366027650964128</v>
      </c>
      <c r="K58" t="e">
        <f t="shared" si="0"/>
        <v>#N/A</v>
      </c>
      <c r="L58" s="10" t="e">
        <f t="shared" si="1"/>
        <v>#N/A</v>
      </c>
    </row>
    <row r="59" spans="5:12" x14ac:dyDescent="0.5">
      <c r="E59" t="s">
        <v>199</v>
      </c>
      <c r="F59" t="s">
        <v>200</v>
      </c>
      <c r="G59" s="24">
        <v>5191.0995604846739</v>
      </c>
      <c r="H59" s="5">
        <v>8.5547008150855479</v>
      </c>
      <c r="I59">
        <f>VLOOKUP(E59,Dataset!$A$2:$AB$218,VLOOKUP('Final Template'!$B$3,Sheet2!$C$2:$E$14,3,FALSE),FALSE)</f>
        <v>55.4089709762533</v>
      </c>
      <c r="J59">
        <f>VLOOKUP($E59,Dataset!$A$2:$BB$218,VLOOKUP('Final Template'!$B$3,Sheet2!$C$2:$F$14,4,FALSE),FALSE)</f>
        <v>33.674881617325937</v>
      </c>
      <c r="K59" t="e">
        <f t="shared" si="0"/>
        <v>#N/A</v>
      </c>
      <c r="L59" s="10" t="e">
        <f t="shared" si="1"/>
        <v>#N/A</v>
      </c>
    </row>
    <row r="60" spans="5:12" x14ac:dyDescent="0.5">
      <c r="E60" t="s">
        <v>202</v>
      </c>
      <c r="F60" t="s">
        <v>203</v>
      </c>
      <c r="G60" s="24">
        <v>2724.3968069103144</v>
      </c>
      <c r="H60" s="5">
        <v>7.9100023273323821</v>
      </c>
      <c r="I60">
        <f>VLOOKUP(E60,Dataset!$A$2:$AB$218,VLOOKUP('Final Template'!$B$3,Sheet2!$C$2:$E$14,3,FALSE),FALSE)</f>
        <v>16.622691292875992</v>
      </c>
      <c r="J60">
        <f>VLOOKUP($E60,Dataset!$A$2:$BB$218,VLOOKUP('Final Template'!$B$3,Sheet2!$C$2:$F$14,4,FALSE),FALSE)</f>
        <v>36.711926032325024</v>
      </c>
      <c r="K60" t="e">
        <f t="shared" si="0"/>
        <v>#N/A</v>
      </c>
      <c r="L60" s="10" t="e">
        <f t="shared" si="1"/>
        <v>#N/A</v>
      </c>
    </row>
    <row r="61" spans="5:12" x14ac:dyDescent="0.5">
      <c r="E61" t="s">
        <v>205</v>
      </c>
      <c r="F61" t="s">
        <v>206</v>
      </c>
      <c r="G61" s="24">
        <v>3802.8596551861651</v>
      </c>
      <c r="H61" s="5">
        <v>8.2435086035360641</v>
      </c>
      <c r="I61">
        <f>VLOOKUP(E61,Dataset!$A$2:$AB$218,VLOOKUP('Final Template'!$B$3,Sheet2!$C$2:$E$14,3,FALSE),FALSE)</f>
        <v>40.369393139841684</v>
      </c>
      <c r="J61">
        <f>VLOOKUP($E61,Dataset!$A$2:$BB$218,VLOOKUP('Final Template'!$B$3,Sheet2!$C$2:$F$14,4,FALSE),FALSE)</f>
        <v>35.126767962770742</v>
      </c>
      <c r="K61" t="e">
        <f t="shared" si="0"/>
        <v>#N/A</v>
      </c>
      <c r="L61" s="10" t="e">
        <f t="shared" si="1"/>
        <v>#N/A</v>
      </c>
    </row>
    <row r="62" spans="5:12" x14ac:dyDescent="0.5">
      <c r="E62" t="s">
        <v>208</v>
      </c>
      <c r="F62" t="s">
        <v>209</v>
      </c>
      <c r="G62" s="24">
        <v>12278.129141657137</v>
      </c>
      <c r="H62" s="5">
        <v>9.4155748400667694</v>
      </c>
      <c r="I62">
        <f>VLOOKUP(E62,Dataset!$A$2:$AB$218,VLOOKUP('Final Template'!$B$3,Sheet2!$C$2:$E$14,3,FALSE),FALSE)</f>
        <v>48.58984168865436</v>
      </c>
      <c r="J62">
        <f>VLOOKUP($E62,Dataset!$A$2:$BB$218,VLOOKUP('Final Template'!$B$3,Sheet2!$C$2:$F$14,4,FALSE),FALSE)</f>
        <v>29.812378976222679</v>
      </c>
      <c r="K62" t="e">
        <f t="shared" si="0"/>
        <v>#N/A</v>
      </c>
      <c r="L62" s="10" t="e">
        <f t="shared" si="1"/>
        <v>#N/A</v>
      </c>
    </row>
    <row r="63" spans="5:12" x14ac:dyDescent="0.5">
      <c r="E63" t="s">
        <v>211</v>
      </c>
      <c r="F63" t="s">
        <v>212</v>
      </c>
      <c r="G63" s="24">
        <v>514.17959823577553</v>
      </c>
      <c r="H63" s="5">
        <v>6.2425726173347593</v>
      </c>
      <c r="I63">
        <f>VLOOKUP(E63,Dataset!$A$2:$AB$218,VLOOKUP('Final Template'!$B$3,Sheet2!$C$2:$E$14,3,FALSE),FALSE)</f>
        <v>48.58984168865436</v>
      </c>
      <c r="J63">
        <f>VLOOKUP($E63,Dataset!$A$2:$BB$218,VLOOKUP('Final Template'!$B$3,Sheet2!$C$2:$F$14,4,FALSE),FALSE)</f>
        <v>44.983805735279802</v>
      </c>
      <c r="K63" t="e">
        <f t="shared" si="0"/>
        <v>#N/A</v>
      </c>
      <c r="L63" s="10" t="e">
        <f t="shared" si="1"/>
        <v>#N/A</v>
      </c>
    </row>
    <row r="64" spans="5:12" x14ac:dyDescent="0.5">
      <c r="E64" t="s">
        <v>214</v>
      </c>
      <c r="F64" t="s">
        <v>215</v>
      </c>
      <c r="G64" s="24">
        <v>18094.587299874041</v>
      </c>
      <c r="H64" s="5">
        <v>9.8033681283254275</v>
      </c>
      <c r="I64">
        <f>VLOOKUP(E64,Dataset!$A$2:$AB$218,VLOOKUP('Final Template'!$B$3,Sheet2!$C$2:$E$14,3,FALSE),FALSE)</f>
        <v>24.010554089709768</v>
      </c>
      <c r="J64">
        <f>VLOOKUP($E64,Dataset!$A$2:$BB$218,VLOOKUP('Final Template'!$B$3,Sheet2!$C$2:$F$14,4,FALSE),FALSE)</f>
        <v>28.153589836791667</v>
      </c>
      <c r="K64" t="e">
        <f t="shared" si="0"/>
        <v>#N/A</v>
      </c>
      <c r="L64" s="10" t="e">
        <f t="shared" si="1"/>
        <v>#N/A</v>
      </c>
    </row>
    <row r="65" spans="5:12" x14ac:dyDescent="0.5">
      <c r="E65" t="s">
        <v>217</v>
      </c>
      <c r="F65" t="s">
        <v>218</v>
      </c>
      <c r="G65" s="24">
        <v>511.18742651580141</v>
      </c>
      <c r="H65" s="5">
        <v>6.2367363067432349</v>
      </c>
      <c r="I65">
        <f>VLOOKUP(E65,Dataset!$A$2:$AB$218,VLOOKUP('Final Template'!$B$3,Sheet2!$C$2:$E$14,3,FALSE),FALSE)</f>
        <v>20.316622691292885</v>
      </c>
      <c r="J65">
        <f>VLOOKUP($E65,Dataset!$A$2:$BB$218,VLOOKUP('Final Template'!$B$3,Sheet2!$C$2:$F$14,4,FALSE),FALSE)</f>
        <v>45.013474261997473</v>
      </c>
      <c r="K65" t="e">
        <f t="shared" si="0"/>
        <v>#N/A</v>
      </c>
      <c r="L65" s="10" t="e">
        <f t="shared" si="1"/>
        <v>#N/A</v>
      </c>
    </row>
    <row r="66" spans="5:12" x14ac:dyDescent="0.5">
      <c r="E66" t="s">
        <v>220</v>
      </c>
      <c r="F66" t="s">
        <v>221</v>
      </c>
      <c r="G66" s="24">
        <v>47397.902922964066</v>
      </c>
      <c r="H66" s="5">
        <v>10.766333264572896</v>
      </c>
      <c r="I66">
        <f>VLOOKUP(E66,Dataset!$A$2:$AB$218,VLOOKUP('Final Template'!$B$3,Sheet2!$C$2:$E$14,3,FALSE),FALSE)</f>
        <v>16.411609498680736</v>
      </c>
      <c r="J66">
        <f>VLOOKUP($E66,Dataset!$A$2:$BB$218,VLOOKUP('Final Template'!$B$3,Sheet2!$C$2:$F$14,4,FALSE),FALSE)</f>
        <v>24.273483202464977</v>
      </c>
      <c r="K66" t="e">
        <f t="shared" si="0"/>
        <v>#N/A</v>
      </c>
      <c r="L66" s="10" t="e">
        <f t="shared" si="1"/>
        <v>#N/A</v>
      </c>
    </row>
    <row r="67" spans="5:12" x14ac:dyDescent="0.5">
      <c r="E67" t="s">
        <v>223</v>
      </c>
      <c r="F67" t="s">
        <v>224</v>
      </c>
      <c r="G67" s="24">
        <v>4195.9681143386706</v>
      </c>
      <c r="H67" s="5">
        <v>8.3418793704259873</v>
      </c>
      <c r="I67">
        <f>VLOOKUP(E67,Dataset!$A$2:$AB$218,VLOOKUP('Final Template'!$B$3,Sheet2!$C$2:$E$14,3,FALSE),FALSE)</f>
        <v>28.759894459102895</v>
      </c>
      <c r="J67">
        <f>VLOOKUP($E67,Dataset!$A$2:$BB$218,VLOOKUP('Final Template'!$B$3,Sheet2!$C$2:$F$14,4,FALSE),FALSE)</f>
        <v>34.664863425614307</v>
      </c>
      <c r="K67" t="e">
        <f t="shared" ref="K67:K130" si="2">IF(E67=$B$1,I67,#N/A)</f>
        <v>#N/A</v>
      </c>
      <c r="L67" s="10" t="e">
        <f t="shared" ref="L67:L130" si="3">IF($B$1=E67,F67,#N/A)</f>
        <v>#N/A</v>
      </c>
    </row>
    <row r="68" spans="5:12" x14ac:dyDescent="0.5">
      <c r="E68" t="s">
        <v>226</v>
      </c>
      <c r="F68" t="s">
        <v>227</v>
      </c>
      <c r="G68" s="24">
        <v>45823.764534893511</v>
      </c>
      <c r="H68" s="5">
        <v>10.732558111840232</v>
      </c>
      <c r="I68">
        <f>VLOOKUP(E68,Dataset!$A$2:$AB$218,VLOOKUP('Final Template'!$B$3,Sheet2!$C$2:$E$14,3,FALSE),FALSE)</f>
        <v>3.430079155672825</v>
      </c>
      <c r="J68">
        <f>VLOOKUP($E68,Dataset!$A$2:$BB$218,VLOOKUP('Final Template'!$B$3,Sheet2!$C$2:$F$14,4,FALSE),FALSE)</f>
        <v>24.403586963316194</v>
      </c>
      <c r="K68" t="e">
        <f t="shared" si="2"/>
        <v>#N/A</v>
      </c>
      <c r="L68" s="10" t="e">
        <f t="shared" si="3"/>
        <v>#N/A</v>
      </c>
    </row>
    <row r="69" spans="5:12" x14ac:dyDescent="0.5">
      <c r="E69" t="s">
        <v>229</v>
      </c>
      <c r="F69" t="s">
        <v>230</v>
      </c>
      <c r="G69" s="24">
        <v>42015.738294085779</v>
      </c>
      <c r="H69" s="5">
        <v>10.645799548362774</v>
      </c>
      <c r="I69">
        <f>VLOOKUP(E69,Dataset!$A$2:$AB$218,VLOOKUP('Final Template'!$B$3,Sheet2!$C$2:$E$14,3,FALSE),FALSE)</f>
        <v>17.941952506596298</v>
      </c>
      <c r="J69">
        <f>VLOOKUP($E69,Dataset!$A$2:$BB$218,VLOOKUP('Final Template'!$B$3,Sheet2!$C$2:$F$14,4,FALSE),FALSE)</f>
        <v>24.739818533458532</v>
      </c>
      <c r="K69" t="e">
        <f t="shared" si="2"/>
        <v>#N/A</v>
      </c>
      <c r="L69" s="10" t="e">
        <f t="shared" si="3"/>
        <v>#N/A</v>
      </c>
    </row>
    <row r="70" spans="5:12" x14ac:dyDescent="0.5">
      <c r="E70" t="s">
        <v>232</v>
      </c>
      <c r="F70" t="s">
        <v>233</v>
      </c>
      <c r="G70" s="24">
        <v>14434.39</v>
      </c>
      <c r="H70" s="5">
        <v>8.8108830000000005</v>
      </c>
      <c r="I70">
        <f>VLOOKUP(E70,Dataset!$A$2:$AB$218,VLOOKUP('Final Template'!$B$3,Sheet2!$C$2:$E$14,3,FALSE),FALSE)</f>
        <v>31.554327176781012</v>
      </c>
      <c r="J70">
        <f>VLOOKUP($E70,Dataset!$A$2:$BB$218,VLOOKUP('Final Template'!$B$3,Sheet2!$C$2:$F$14,4,FALSE),FALSE)</f>
        <v>32.500905230347364</v>
      </c>
      <c r="K70" t="e">
        <f t="shared" si="2"/>
        <v>#N/A</v>
      </c>
      <c r="L70" s="10" t="e">
        <f t="shared" si="3"/>
        <v>#N/A</v>
      </c>
    </row>
    <row r="71" spans="5:12" x14ac:dyDescent="0.5">
      <c r="E71" t="s">
        <v>235</v>
      </c>
      <c r="F71" t="s">
        <v>236</v>
      </c>
      <c r="G71" s="24">
        <v>9569.4543883731239</v>
      </c>
      <c r="H71" s="5">
        <v>9.1663314701125316</v>
      </c>
      <c r="I71">
        <f>VLOOKUP(E71,Dataset!$A$2:$AB$218,VLOOKUP('Final Template'!$B$3,Sheet2!$C$2:$E$14,3,FALSE),FALSE)</f>
        <v>44.063324538258584</v>
      </c>
      <c r="J71">
        <f>VLOOKUP($E71,Dataset!$A$2:$BB$218,VLOOKUP('Final Template'!$B$3,Sheet2!$C$2:$F$14,4,FALSE),FALSE)</f>
        <v>30.905974080255003</v>
      </c>
      <c r="K71" t="e">
        <f t="shared" si="2"/>
        <v>#N/A</v>
      </c>
      <c r="L71" s="10" t="e">
        <f t="shared" si="3"/>
        <v>#N/A</v>
      </c>
    </row>
    <row r="72" spans="5:12" x14ac:dyDescent="0.5">
      <c r="E72" t="s">
        <v>238</v>
      </c>
      <c r="F72" t="s">
        <v>239</v>
      </c>
      <c r="G72" s="24">
        <v>531.91820885095058</v>
      </c>
      <c r="H72" s="5">
        <v>6.2764897347606432</v>
      </c>
      <c r="I72">
        <f>VLOOKUP(E72,Dataset!$A$2:$AB$218,VLOOKUP('Final Template'!$B$3,Sheet2!$C$2:$E$14,3,FALSE),FALSE)</f>
        <v>57.519788918205791</v>
      </c>
      <c r="J72">
        <f>VLOOKUP($E72,Dataset!$A$2:$BB$218,VLOOKUP('Final Template'!$B$3,Sheet2!$C$2:$F$14,4,FALSE),FALSE)</f>
        <v>44.811452993096502</v>
      </c>
      <c r="K72" t="e">
        <f t="shared" si="2"/>
        <v>#N/A</v>
      </c>
      <c r="L72" s="10" t="e">
        <f t="shared" si="3"/>
        <v>#N/A</v>
      </c>
    </row>
    <row r="73" spans="5:12" x14ac:dyDescent="0.5">
      <c r="E73" t="s">
        <v>241</v>
      </c>
      <c r="F73" t="s">
        <v>242</v>
      </c>
      <c r="G73" s="24">
        <v>4083.998157647115</v>
      </c>
      <c r="H73" s="5">
        <v>8.3148317281696436</v>
      </c>
      <c r="I73">
        <f>VLOOKUP(E73,Dataset!$A$2:$AB$218,VLOOKUP('Final Template'!$B$3,Sheet2!$C$2:$E$14,3,FALSE),FALSE)</f>
        <v>34.300791556728235</v>
      </c>
      <c r="J73">
        <f>VLOOKUP($E73,Dataset!$A$2:$BB$218,VLOOKUP('Final Template'!$B$3,Sheet2!$C$2:$F$14,4,FALSE),FALSE)</f>
        <v>34.79160056754327</v>
      </c>
      <c r="K73" t="e">
        <f t="shared" si="2"/>
        <v>#N/A</v>
      </c>
      <c r="L73" s="10" t="e">
        <f t="shared" si="3"/>
        <v>#N/A</v>
      </c>
    </row>
    <row r="74" spans="5:12" x14ac:dyDescent="0.5">
      <c r="E74" t="s">
        <v>244</v>
      </c>
      <c r="F74" t="s">
        <v>245</v>
      </c>
      <c r="G74" s="24">
        <v>45845.526542381107</v>
      </c>
      <c r="H74" s="5">
        <v>10.733032905691928</v>
      </c>
      <c r="I74">
        <f>VLOOKUP(E74,Dataset!$A$2:$AB$218,VLOOKUP('Final Template'!$B$3,Sheet2!$C$2:$E$14,3,FALSE),FALSE)</f>
        <v>15.567282321899734</v>
      </c>
      <c r="J74">
        <f>VLOOKUP($E74,Dataset!$A$2:$BB$218,VLOOKUP('Final Template'!$B$3,Sheet2!$C$2:$F$14,4,FALSE),FALSE)</f>
        <v>24.401754952861971</v>
      </c>
      <c r="K74" t="e">
        <f t="shared" si="2"/>
        <v>#N/A</v>
      </c>
      <c r="L74" s="10" t="e">
        <f t="shared" si="3"/>
        <v>#N/A</v>
      </c>
    </row>
    <row r="75" spans="5:12" x14ac:dyDescent="0.5">
      <c r="E75" t="s">
        <v>247</v>
      </c>
      <c r="F75" t="s">
        <v>248</v>
      </c>
      <c r="G75" s="24">
        <v>1707.6616236790658</v>
      </c>
      <c r="H75" s="5">
        <v>7.442880242121543</v>
      </c>
      <c r="I75">
        <f>VLOOKUP(E75,Dataset!$A$2:$AB$218,VLOOKUP('Final Template'!$B$3,Sheet2!$C$2:$E$14,3,FALSE),FALSE)</f>
        <v>44.063324538258584</v>
      </c>
      <c r="J75">
        <f>VLOOKUP($E75,Dataset!$A$2:$BB$218,VLOOKUP('Final Template'!$B$3,Sheet2!$C$2:$F$14,4,FALSE),FALSE)</f>
        <v>38.977532320333559</v>
      </c>
      <c r="K75" t="e">
        <f t="shared" si="2"/>
        <v>#N/A</v>
      </c>
      <c r="L75" s="10" t="e">
        <f t="shared" si="3"/>
        <v>#N/A</v>
      </c>
    </row>
    <row r="76" spans="5:12" x14ac:dyDescent="0.5">
      <c r="E76" t="s">
        <v>250</v>
      </c>
      <c r="F76" t="s">
        <v>251</v>
      </c>
      <c r="G76" s="24">
        <v>57024.76</v>
      </c>
      <c r="H76" s="5">
        <v>10.81296</v>
      </c>
      <c r="I76">
        <f>VLOOKUP(E76,Dataset!$A$2:$AB$218,VLOOKUP('Final Template'!$B$3,Sheet2!$C$2:$E$14,3,FALSE),FALSE)</f>
        <v>16.411609498680736</v>
      </c>
      <c r="J76">
        <f>VLOOKUP($E76,Dataset!$A$2:$BB$218,VLOOKUP('Final Template'!$B$3,Sheet2!$C$2:$F$14,4,FALSE),FALSE)</f>
        <v>24.094605302810578</v>
      </c>
      <c r="K76" t="e">
        <f t="shared" si="2"/>
        <v>#N/A</v>
      </c>
      <c r="L76" s="10" t="e">
        <f t="shared" si="3"/>
        <v>#N/A</v>
      </c>
    </row>
    <row r="77" spans="5:12" x14ac:dyDescent="0.5">
      <c r="E77" t="s">
        <v>253</v>
      </c>
      <c r="F77" t="s">
        <v>254</v>
      </c>
      <c r="G77" s="24">
        <v>22699.080496992232</v>
      </c>
      <c r="H77" s="5">
        <v>10.030079695908643</v>
      </c>
      <c r="I77">
        <f>VLOOKUP(E77,Dataset!$A$2:$AB$218,VLOOKUP('Final Template'!$B$3,Sheet2!$C$2:$E$14,3,FALSE),FALSE)</f>
        <v>27.176781002638517</v>
      </c>
      <c r="J77">
        <f>VLOOKUP($E77,Dataset!$A$2:$BB$218,VLOOKUP('Final Template'!$B$3,Sheet2!$C$2:$F$14,4,FALSE),FALSE)</f>
        <v>27.208812147640188</v>
      </c>
      <c r="K77" t="e">
        <f t="shared" si="2"/>
        <v>#N/A</v>
      </c>
      <c r="L77" s="10" t="e">
        <f t="shared" si="3"/>
        <v>#N/A</v>
      </c>
    </row>
    <row r="78" spans="5:12" x14ac:dyDescent="0.5">
      <c r="E78" t="s">
        <v>256</v>
      </c>
      <c r="F78" t="s">
        <v>257</v>
      </c>
      <c r="G78" s="24">
        <v>41435.625434942645</v>
      </c>
      <c r="H78" s="5">
        <v>10.631896307532507</v>
      </c>
      <c r="I78">
        <f>VLOOKUP(E78,Dataset!$A$2:$AB$218,VLOOKUP('Final Template'!$B$3,Sheet2!$C$2:$E$14,3,FALSE),FALSE)</f>
        <v>16.411609498680736</v>
      </c>
      <c r="J78">
        <f>VLOOKUP($E78,Dataset!$A$2:$BB$218,VLOOKUP('Final Template'!$B$3,Sheet2!$C$2:$F$14,4,FALSE),FALSE)</f>
        <v>24.793971724361413</v>
      </c>
      <c r="K78" t="e">
        <f t="shared" si="2"/>
        <v>#N/A</v>
      </c>
      <c r="L78" s="10" t="e">
        <f t="shared" si="3"/>
        <v>#N/A</v>
      </c>
    </row>
    <row r="79" spans="5:12" x14ac:dyDescent="0.5">
      <c r="E79" t="s">
        <v>259</v>
      </c>
      <c r="F79" t="s">
        <v>260</v>
      </c>
      <c r="G79" s="24">
        <v>8676.3391955990101</v>
      </c>
      <c r="H79" s="5">
        <v>9.0683549670330503</v>
      </c>
      <c r="I79">
        <f>VLOOKUP(E79,Dataset!$A$2:$AB$218,VLOOKUP('Final Template'!$B$3,Sheet2!$C$2:$E$14,3,FALSE),FALSE)</f>
        <v>56.116094986807397</v>
      </c>
      <c r="J79">
        <f>VLOOKUP($E79,Dataset!$A$2:$BB$218,VLOOKUP('Final Template'!$B$3,Sheet2!$C$2:$F$14,4,FALSE),FALSE)</f>
        <v>31.341536391301148</v>
      </c>
      <c r="K79" t="e">
        <f t="shared" si="2"/>
        <v>#N/A</v>
      </c>
      <c r="L79" s="10" t="e">
        <f t="shared" si="3"/>
        <v>#N/A</v>
      </c>
    </row>
    <row r="80" spans="5:12" x14ac:dyDescent="0.5">
      <c r="E80" t="s">
        <v>262</v>
      </c>
      <c r="F80" t="s">
        <v>263</v>
      </c>
      <c r="G80" s="24">
        <v>32013.769377021257</v>
      </c>
      <c r="H80" s="5">
        <v>10.37392138226428</v>
      </c>
      <c r="I80">
        <f>VLOOKUP(E80,Dataset!$A$2:$AB$218,VLOOKUP('Final Template'!$B$3,Sheet2!$C$2:$E$14,3,FALSE),FALSE)</f>
        <v>31.554327176781012</v>
      </c>
      <c r="J80">
        <f>VLOOKUP($E80,Dataset!$A$2:$BB$218,VLOOKUP('Final Template'!$B$3,Sheet2!$C$2:$F$14,4,FALSE),FALSE)</f>
        <v>25.812287677276476</v>
      </c>
      <c r="K80" t="e">
        <f t="shared" si="2"/>
        <v>#N/A</v>
      </c>
      <c r="L80" s="10" t="e">
        <f t="shared" si="3"/>
        <v>#N/A</v>
      </c>
    </row>
    <row r="81" spans="5:12" x14ac:dyDescent="0.5">
      <c r="E81" t="s">
        <v>265</v>
      </c>
      <c r="F81" t="s">
        <v>266</v>
      </c>
      <c r="G81" s="24">
        <v>3100.2062100503854</v>
      </c>
      <c r="H81" s="5">
        <v>8.0392239076320138</v>
      </c>
      <c r="I81">
        <f>VLOOKUP(E81,Dataset!$A$2:$AB$218,VLOOKUP('Final Template'!$B$3,Sheet2!$C$2:$E$14,3,FALSE),FALSE)</f>
        <v>61.213720316622698</v>
      </c>
      <c r="J81">
        <f>VLOOKUP($E81,Dataset!$A$2:$BB$218,VLOOKUP('Final Template'!$B$3,Sheet2!$C$2:$F$14,4,FALSE),FALSE)</f>
        <v>36.094323107619722</v>
      </c>
      <c r="K81" t="e">
        <f t="shared" si="2"/>
        <v>#N/A</v>
      </c>
      <c r="L81" s="10" t="e">
        <f t="shared" si="3"/>
        <v>#N/A</v>
      </c>
    </row>
    <row r="82" spans="5:12" x14ac:dyDescent="0.5">
      <c r="E82" t="s">
        <v>268</v>
      </c>
      <c r="F82" t="s">
        <v>269</v>
      </c>
      <c r="G82" s="24">
        <v>735.72266742131444</v>
      </c>
      <c r="H82" s="5">
        <v>6.6008532371490682</v>
      </c>
      <c r="I82">
        <f>VLOOKUP(E82,Dataset!$A$2:$AB$218,VLOOKUP('Final Template'!$B$3,Sheet2!$C$2:$E$14,3,FALSE),FALSE)</f>
        <v>21.635883905013202</v>
      </c>
      <c r="J82">
        <f>VLOOKUP($E82,Dataset!$A$2:$BB$218,VLOOKUP('Final Template'!$B$3,Sheet2!$C$2:$F$14,4,FALSE),FALSE)</f>
        <v>43.169303462980579</v>
      </c>
      <c r="K82" t="e">
        <f t="shared" si="2"/>
        <v>#N/A</v>
      </c>
      <c r="L82" s="10" t="e">
        <f t="shared" si="3"/>
        <v>#N/A</v>
      </c>
    </row>
    <row r="83" spans="5:12" x14ac:dyDescent="0.5">
      <c r="E83" t="s">
        <v>271</v>
      </c>
      <c r="F83" t="s">
        <v>272</v>
      </c>
      <c r="G83" s="24">
        <v>582.37400583889496</v>
      </c>
      <c r="H83" s="5">
        <v>6.3671128630548344</v>
      </c>
      <c r="I83">
        <f>VLOOKUP(E83,Dataset!$A$2:$AB$218,VLOOKUP('Final Template'!$B$3,Sheet2!$C$2:$E$14,3,FALSE),FALSE)</f>
        <v>66.490765171503966</v>
      </c>
      <c r="J83">
        <f>VLOOKUP($E83,Dataset!$A$2:$BB$218,VLOOKUP('Final Template'!$B$3,Sheet2!$C$2:$F$14,4,FALSE),FALSE)</f>
        <v>44.351494802598765</v>
      </c>
      <c r="K83" t="e">
        <f t="shared" si="2"/>
        <v>#N/A</v>
      </c>
      <c r="L83" s="10" t="e">
        <f t="shared" si="3"/>
        <v>#N/A</v>
      </c>
    </row>
    <row r="84" spans="5:12" x14ac:dyDescent="0.5">
      <c r="E84" t="s">
        <v>274</v>
      </c>
      <c r="F84" t="s">
        <v>275</v>
      </c>
      <c r="G84" s="24">
        <v>3783.543327597481</v>
      </c>
      <c r="H84" s="5">
        <v>8.2384162377929329</v>
      </c>
      <c r="I84">
        <f>VLOOKUP(E84,Dataset!$A$2:$AB$218,VLOOKUP('Final Template'!$B$3,Sheet2!$C$2:$E$14,3,FALSE),FALSE)</f>
        <v>50.13192612137204</v>
      </c>
      <c r="J84">
        <f>VLOOKUP($E84,Dataset!$A$2:$BB$218,VLOOKUP('Final Template'!$B$3,Sheet2!$C$2:$F$14,4,FALSE),FALSE)</f>
        <v>35.150751655237997</v>
      </c>
      <c r="K84" t="e">
        <f t="shared" si="2"/>
        <v>#N/A</v>
      </c>
      <c r="L84" s="10" t="e">
        <f t="shared" si="3"/>
        <v>#N/A</v>
      </c>
    </row>
    <row r="85" spans="5:12" x14ac:dyDescent="0.5">
      <c r="E85" t="s">
        <v>277</v>
      </c>
      <c r="F85" t="s">
        <v>278</v>
      </c>
      <c r="G85" s="24">
        <v>729.2684423618</v>
      </c>
      <c r="H85" s="5">
        <v>6.5920418979197262</v>
      </c>
      <c r="I85">
        <f>VLOOKUP(E85,Dataset!$A$2:$AB$218,VLOOKUP('Final Template'!$B$3,Sheet2!$C$2:$E$14,3,FALSE),FALSE)</f>
        <v>40.633245382585748</v>
      </c>
      <c r="J85">
        <f>VLOOKUP($E85,Dataset!$A$2:$BB$218,VLOOKUP('Final Template'!$B$3,Sheet2!$C$2:$F$14,4,FALSE),FALSE)</f>
        <v>43.213749489519614</v>
      </c>
      <c r="K85" t="e">
        <f t="shared" si="2"/>
        <v>#N/A</v>
      </c>
      <c r="L85" s="10" t="e">
        <f t="shared" si="3"/>
        <v>#N/A</v>
      </c>
    </row>
    <row r="86" spans="5:12" x14ac:dyDescent="0.5">
      <c r="E86" t="s">
        <v>280</v>
      </c>
      <c r="F86" t="s">
        <v>281</v>
      </c>
      <c r="G86" s="24">
        <v>2137.8082200945209</v>
      </c>
      <c r="H86" s="5">
        <v>7.6675363869510429</v>
      </c>
      <c r="I86">
        <f>VLOOKUP(E86,Dataset!$A$2:$AB$218,VLOOKUP('Final Template'!$B$3,Sheet2!$C$2:$E$14,3,FALSE),FALSE)</f>
        <v>64.907651715039577</v>
      </c>
      <c r="J86">
        <f>VLOOKUP($E86,Dataset!$A$2:$BB$218,VLOOKUP('Final Template'!$B$3,Sheet2!$C$2:$F$14,4,FALSE),FALSE)</f>
        <v>37.881736590359694</v>
      </c>
      <c r="K86" t="e">
        <f t="shared" si="2"/>
        <v>#N/A</v>
      </c>
      <c r="L86" s="10" t="e">
        <f t="shared" si="3"/>
        <v>#N/A</v>
      </c>
    </row>
    <row r="87" spans="5:12" x14ac:dyDescent="0.5">
      <c r="E87" t="s">
        <v>283</v>
      </c>
      <c r="F87" t="s">
        <v>284</v>
      </c>
      <c r="G87" s="24">
        <v>36776.207825577156</v>
      </c>
      <c r="H87" s="5">
        <v>10.512606388589772</v>
      </c>
      <c r="I87">
        <f>VLOOKUP(E87,Dataset!$A$2:$AB$218,VLOOKUP('Final Template'!$B$3,Sheet2!$C$2:$E$14,3,FALSE),FALSE)</f>
        <v>31.554327176781012</v>
      </c>
      <c r="J87">
        <f>VLOOKUP($E87,Dataset!$A$2:$BB$218,VLOOKUP('Final Template'!$B$3,Sheet2!$C$2:$F$14,4,FALSE),FALSE)</f>
        <v>25.261674284358477</v>
      </c>
      <c r="K87" t="e">
        <f t="shared" si="2"/>
        <v>#N/A</v>
      </c>
      <c r="L87" s="10" t="e">
        <f t="shared" si="3"/>
        <v>#N/A</v>
      </c>
    </row>
    <row r="88" spans="5:12" x14ac:dyDescent="0.5">
      <c r="E88" t="s">
        <v>286</v>
      </c>
      <c r="F88" t="s">
        <v>287</v>
      </c>
      <c r="G88" s="24">
        <v>14997.200520097476</v>
      </c>
      <c r="H88" s="5">
        <v>9.6156188306729273</v>
      </c>
      <c r="I88">
        <f>VLOOKUP(E88,Dataset!$A$2:$AB$218,VLOOKUP('Final Template'!$B$3,Sheet2!$C$2:$E$14,3,FALSE),FALSE)</f>
        <v>14.248021108179415</v>
      </c>
      <c r="J88">
        <f>VLOOKUP($E88,Dataset!$A$2:$BB$218,VLOOKUP('Final Template'!$B$3,Sheet2!$C$2:$F$14,4,FALSE),FALSE)</f>
        <v>28.950063145044602</v>
      </c>
      <c r="K88" t="e">
        <f t="shared" si="2"/>
        <v>#N/A</v>
      </c>
      <c r="L88" s="10" t="e">
        <f t="shared" si="3"/>
        <v>#N/A</v>
      </c>
    </row>
    <row r="89" spans="5:12" x14ac:dyDescent="0.5">
      <c r="E89" t="s">
        <v>289</v>
      </c>
      <c r="F89" t="s">
        <v>290</v>
      </c>
      <c r="G89" s="24">
        <v>48441.859799716643</v>
      </c>
      <c r="H89" s="5">
        <v>10.788119590813499</v>
      </c>
      <c r="I89">
        <f>VLOOKUP(E89,Dataset!$A$2:$AB$218,VLOOKUP('Final Template'!$B$3,Sheet2!$C$2:$E$14,3,FALSE),FALSE)</f>
        <v>0.2638522427440671</v>
      </c>
      <c r="J89">
        <f>VLOOKUP($E89,Dataset!$A$2:$BB$218,VLOOKUP('Final Template'!$B$3,Sheet2!$C$2:$F$14,4,FALSE),FALSE)</f>
        <v>24.189796958799064</v>
      </c>
      <c r="K89" t="e">
        <f t="shared" si="2"/>
        <v>#N/A</v>
      </c>
      <c r="L89" s="10" t="e">
        <f t="shared" si="3"/>
        <v>#N/A</v>
      </c>
    </row>
    <row r="90" spans="5:12" x14ac:dyDescent="0.5">
      <c r="E90" t="s">
        <v>292</v>
      </c>
      <c r="F90" t="s">
        <v>293</v>
      </c>
      <c r="G90" s="24">
        <v>1861.4910293515106</v>
      </c>
      <c r="H90" s="5">
        <v>7.5291330742581897</v>
      </c>
      <c r="I90">
        <f>VLOOKUP(E90,Dataset!$A$2:$AB$218,VLOOKUP('Final Template'!$B$3,Sheet2!$C$2:$E$14,3,FALSE),FALSE)</f>
        <v>25.593667546174153</v>
      </c>
      <c r="J90">
        <f>VLOOKUP($E90,Dataset!$A$2:$BB$218,VLOOKUP('Final Template'!$B$3,Sheet2!$C$2:$F$14,4,FALSE),FALSE)</f>
        <v>38.555529686001442</v>
      </c>
      <c r="K90" t="e">
        <f t="shared" si="2"/>
        <v>#N/A</v>
      </c>
      <c r="L90" s="10" t="e">
        <f t="shared" si="3"/>
        <v>#N/A</v>
      </c>
    </row>
    <row r="91" spans="5:12" x14ac:dyDescent="0.5">
      <c r="E91" t="s">
        <v>295</v>
      </c>
      <c r="F91" t="s">
        <v>296</v>
      </c>
      <c r="G91" s="24">
        <v>3974.0584850011664</v>
      </c>
      <c r="H91" s="5">
        <v>8.2875431399136783</v>
      </c>
      <c r="I91">
        <f>VLOOKUP(E91,Dataset!$A$2:$AB$218,VLOOKUP('Final Template'!$B$3,Sheet2!$C$2:$E$14,3,FALSE),FALSE)</f>
        <v>36.939313984168862</v>
      </c>
      <c r="J91">
        <f>VLOOKUP($E91,Dataset!$A$2:$BB$218,VLOOKUP('Final Template'!$B$3,Sheet2!$C$2:$F$14,4,FALSE),FALSE)</f>
        <v>34.919672201587638</v>
      </c>
      <c r="K91" t="e">
        <f t="shared" si="2"/>
        <v>#N/A</v>
      </c>
      <c r="L91" s="10" t="e">
        <f t="shared" si="3"/>
        <v>#N/A</v>
      </c>
    </row>
    <row r="92" spans="5:12" x14ac:dyDescent="0.5">
      <c r="E92" t="s">
        <v>298</v>
      </c>
      <c r="F92" t="s">
        <v>299</v>
      </c>
      <c r="G92" s="24">
        <v>6733.9134736376973</v>
      </c>
      <c r="H92" s="5">
        <v>8.8149117504608174</v>
      </c>
      <c r="I92">
        <f>VLOOKUP(E92,Dataset!$A$2:$AB$218,VLOOKUP('Final Template'!$B$3,Sheet2!$C$2:$E$14,3,FALSE),FALSE)</f>
        <v>35.092348284960416</v>
      </c>
      <c r="J92">
        <f>VLOOKUP($E92,Dataset!$A$2:$BB$218,VLOOKUP('Final Template'!$B$3,Sheet2!$C$2:$F$14,4,FALSE),FALSE)</f>
        <v>32.482603051572468</v>
      </c>
      <c r="K92" t="e">
        <f t="shared" si="2"/>
        <v>#N/A</v>
      </c>
      <c r="L92" s="10" t="e">
        <f t="shared" si="3"/>
        <v>#N/A</v>
      </c>
    </row>
    <row r="93" spans="5:12" x14ac:dyDescent="0.5">
      <c r="E93" t="s">
        <v>301</v>
      </c>
      <c r="F93" t="s">
        <v>302</v>
      </c>
      <c r="G93" s="24">
        <v>5695.6791425060865</v>
      </c>
      <c r="H93" s="5">
        <v>8.6474631211867461</v>
      </c>
      <c r="I93">
        <f>VLOOKUP(E93,Dataset!$A$2:$AB$218,VLOOKUP('Final Template'!$B$3,Sheet2!$C$2:$E$14,3,FALSE),FALSE)</f>
        <v>10.554089709762533</v>
      </c>
      <c r="J93">
        <f>VLOOKUP($E93,Dataset!$A$2:$BB$218,VLOOKUP('Final Template'!$B$3,Sheet2!$C$2:$F$14,4,FALSE),FALSE)</f>
        <v>33.247505263078317</v>
      </c>
      <c r="K93" t="e">
        <f t="shared" si="2"/>
        <v>#N/A</v>
      </c>
      <c r="L93" s="10" t="e">
        <f t="shared" si="3"/>
        <v>#N/A</v>
      </c>
    </row>
    <row r="94" spans="5:12" x14ac:dyDescent="0.5">
      <c r="E94" t="s">
        <v>304</v>
      </c>
      <c r="F94" t="s">
        <v>305</v>
      </c>
      <c r="G94" s="24">
        <v>69974.113094121902</v>
      </c>
      <c r="H94" s="5">
        <v>11.155880639692711</v>
      </c>
      <c r="I94">
        <f>VLOOKUP(E94,Dataset!$A$2:$AB$218,VLOOKUP('Final Template'!$B$3,Sheet2!$C$2:$E$14,3,FALSE),FALSE)</f>
        <v>16.886543535620049</v>
      </c>
      <c r="J94">
        <f>VLOOKUP($E94,Dataset!$A$2:$BB$218,VLOOKUP('Final Template'!$B$3,Sheet2!$C$2:$F$14,4,FALSE),FALSE)</f>
        <v>22.805243113360625</v>
      </c>
      <c r="K94" t="e">
        <f t="shared" si="2"/>
        <v>#N/A</v>
      </c>
      <c r="L94" s="10" t="e">
        <f t="shared" si="3"/>
        <v>#N/A</v>
      </c>
    </row>
    <row r="95" spans="5:12" x14ac:dyDescent="0.5">
      <c r="E95" t="s">
        <v>307</v>
      </c>
      <c r="F95" t="s">
        <v>308</v>
      </c>
      <c r="G95" s="24">
        <v>84046.136016161036</v>
      </c>
      <c r="H95" s="5">
        <v>11.339121165336939</v>
      </c>
      <c r="I95">
        <f>VLOOKUP(E95,Dataset!$A$2:$AB$218,VLOOKUP('Final Template'!$B$3,Sheet2!$C$2:$E$14,3,FALSE),FALSE)</f>
        <v>16.411609498680736</v>
      </c>
      <c r="J95">
        <f>VLOOKUP($E95,Dataset!$A$2:$BB$218,VLOOKUP('Final Template'!$B$3,Sheet2!$C$2:$F$14,4,FALSE),FALSE)</f>
        <v>22.135325050519679</v>
      </c>
      <c r="K95" t="e">
        <f t="shared" si="2"/>
        <v>#N/A</v>
      </c>
      <c r="L95" s="10" t="e">
        <f t="shared" si="3"/>
        <v>#N/A</v>
      </c>
    </row>
    <row r="96" spans="5:12" x14ac:dyDescent="0.5">
      <c r="E96" t="s">
        <v>310</v>
      </c>
      <c r="F96" t="s">
        <v>311</v>
      </c>
      <c r="G96" s="24">
        <v>33677.461945163173</v>
      </c>
      <c r="H96" s="5">
        <v>10.424584107594004</v>
      </c>
      <c r="I96">
        <f>VLOOKUP(E96,Dataset!$A$2:$AB$218,VLOOKUP('Final Template'!$B$3,Sheet2!$C$2:$E$14,3,FALSE),FALSE)</f>
        <v>41.952506596306065</v>
      </c>
      <c r="J96">
        <f>VLOOKUP($E96,Dataset!$A$2:$BB$218,VLOOKUP('Final Template'!$B$3,Sheet2!$C$2:$F$14,4,FALSE),FALSE)</f>
        <v>25.610292145896551</v>
      </c>
      <c r="K96" t="e">
        <f t="shared" si="2"/>
        <v>#N/A</v>
      </c>
      <c r="L96" s="10" t="e">
        <f t="shared" si="3"/>
        <v>#N/A</v>
      </c>
    </row>
    <row r="97" spans="5:12" x14ac:dyDescent="0.5">
      <c r="E97" t="s">
        <v>313</v>
      </c>
      <c r="F97" t="s">
        <v>314</v>
      </c>
      <c r="G97" s="24">
        <v>34362.667967092166</v>
      </c>
      <c r="H97" s="5">
        <v>10.444726020554452</v>
      </c>
      <c r="I97">
        <f>VLOOKUP(E97,Dataset!$A$2:$AB$218,VLOOKUP('Final Template'!$B$3,Sheet2!$C$2:$E$14,3,FALSE),FALSE)</f>
        <v>24.274406332453836</v>
      </c>
      <c r="J97">
        <f>VLOOKUP($E97,Dataset!$A$2:$BB$218,VLOOKUP('Final Template'!$B$3,Sheet2!$C$2:$F$14,4,FALSE),FALSE)</f>
        <v>25.530257129383976</v>
      </c>
      <c r="K97" t="e">
        <f t="shared" si="2"/>
        <v>#N/A</v>
      </c>
      <c r="L97" s="10" t="e">
        <f t="shared" si="3"/>
        <v>#N/A</v>
      </c>
    </row>
    <row r="98" spans="5:12" x14ac:dyDescent="0.5">
      <c r="E98" t="s">
        <v>316</v>
      </c>
      <c r="F98" t="s">
        <v>317</v>
      </c>
      <c r="G98" s="24">
        <v>4790.0391065262711</v>
      </c>
      <c r="H98" s="5">
        <v>8.4742938545733608</v>
      </c>
      <c r="I98">
        <f>VLOOKUP(E98,Dataset!$A$2:$AB$218,VLOOKUP('Final Template'!$B$3,Sheet2!$C$2:$E$14,3,FALSE),FALSE)</f>
        <v>52.770448548812666</v>
      </c>
      <c r="J98">
        <f>VLOOKUP($E98,Dataset!$A$2:$BB$218,VLOOKUP('Final Template'!$B$3,Sheet2!$C$2:$F$14,4,FALSE),FALSE)</f>
        <v>34.047381922813621</v>
      </c>
      <c r="K98" t="e">
        <f t="shared" si="2"/>
        <v>#N/A</v>
      </c>
      <c r="L98" s="10" t="e">
        <f t="shared" si="3"/>
        <v>#N/A</v>
      </c>
    </row>
    <row r="99" spans="5:12" x14ac:dyDescent="0.5">
      <c r="E99" t="s">
        <v>319</v>
      </c>
      <c r="F99" t="s">
        <v>320</v>
      </c>
      <c r="G99" s="24">
        <v>47623.270930596445</v>
      </c>
      <c r="H99" s="5">
        <v>10.771076805850692</v>
      </c>
      <c r="I99">
        <f>VLOOKUP(E99,Dataset!$A$2:$AB$218,VLOOKUP('Final Template'!$B$3,Sheet2!$C$2:$E$14,3,FALSE),FALSE)</f>
        <v>17.414248021108182</v>
      </c>
      <c r="J99">
        <f>VLOOKUP($E99,Dataset!$A$2:$BB$218,VLOOKUP('Final Template'!$B$3,Sheet2!$C$2:$F$14,4,FALSE),FALSE)</f>
        <v>24.255246414787745</v>
      </c>
      <c r="K99" t="e">
        <f t="shared" si="2"/>
        <v>#N/A</v>
      </c>
      <c r="L99" s="10" t="e">
        <f t="shared" si="3"/>
        <v>#N/A</v>
      </c>
    </row>
    <row r="100" spans="5:12" x14ac:dyDescent="0.5">
      <c r="E100" t="s">
        <v>322</v>
      </c>
      <c r="F100" t="s">
        <v>323</v>
      </c>
      <c r="G100" s="24">
        <v>3258.4932401410656</v>
      </c>
      <c r="H100" s="5">
        <v>8.089020171239385</v>
      </c>
      <c r="I100">
        <f>VLOOKUP(E100,Dataset!$A$2:$AB$218,VLOOKUP('Final Template'!$B$3,Sheet2!$C$2:$E$14,3,FALSE),FALSE)</f>
        <v>21.635883905013202</v>
      </c>
      <c r="J100">
        <f>VLOOKUP($E100,Dataset!$A$2:$BB$218,VLOOKUP('Final Template'!$B$3,Sheet2!$C$2:$F$14,4,FALSE),FALSE)</f>
        <v>35.857460832813118</v>
      </c>
      <c r="K100" t="e">
        <f t="shared" si="2"/>
        <v>#N/A</v>
      </c>
      <c r="L100" s="10" t="e">
        <f t="shared" si="3"/>
        <v>#N/A</v>
      </c>
    </row>
    <row r="101" spans="5:12" x14ac:dyDescent="0.5">
      <c r="E101" t="s">
        <v>325</v>
      </c>
      <c r="F101" t="s">
        <v>326</v>
      </c>
      <c r="G101" s="24">
        <v>10582.497477196604</v>
      </c>
      <c r="H101" s="5">
        <v>9.2669567340011554</v>
      </c>
      <c r="I101">
        <f>VLOOKUP(E101,Dataset!$A$2:$AB$218,VLOOKUP('Final Template'!$B$3,Sheet2!$C$2:$E$14,3,FALSE),FALSE)</f>
        <v>2.6385224274406331</v>
      </c>
      <c r="J101">
        <f>VLOOKUP($E101,Dataset!$A$2:$BB$218,VLOOKUP('Final Template'!$B$3,Sheet2!$C$2:$F$14,4,FALSE),FALSE)</f>
        <v>30.46194396270759</v>
      </c>
      <c r="K101" t="e">
        <f t="shared" si="2"/>
        <v>#N/A</v>
      </c>
      <c r="L101" s="10" t="e">
        <f t="shared" si="3"/>
        <v>#N/A</v>
      </c>
    </row>
    <row r="102" spans="5:12" x14ac:dyDescent="0.5">
      <c r="E102" t="s">
        <v>328</v>
      </c>
      <c r="F102" t="s">
        <v>329</v>
      </c>
      <c r="G102" s="24">
        <v>1143.0653734012647</v>
      </c>
      <c r="H102" s="5">
        <v>7.0414688567360475</v>
      </c>
      <c r="I102">
        <f>VLOOKUP(E102,Dataset!$A$2:$AB$218,VLOOKUP('Final Template'!$B$3,Sheet2!$C$2:$E$14,3,FALSE),FALSE)</f>
        <v>60.686015831134569</v>
      </c>
      <c r="J102">
        <f>VLOOKUP($E102,Dataset!$A$2:$BB$218,VLOOKUP('Final Template'!$B$3,Sheet2!$C$2:$F$14,4,FALSE),FALSE)</f>
        <v>40.960854851357489</v>
      </c>
      <c r="K102" t="e">
        <f t="shared" si="2"/>
        <v>#N/A</v>
      </c>
      <c r="L102" s="10" t="e">
        <f t="shared" si="3"/>
        <v>#N/A</v>
      </c>
    </row>
    <row r="103" spans="5:12" x14ac:dyDescent="0.5">
      <c r="E103" t="s">
        <v>331</v>
      </c>
      <c r="F103" t="s">
        <v>332</v>
      </c>
      <c r="G103" s="24">
        <v>1685.9922581542562</v>
      </c>
      <c r="H103" s="5">
        <v>7.43010954670918</v>
      </c>
      <c r="I103">
        <f>VLOOKUP(E103,Dataset!$A$2:$AB$218,VLOOKUP('Final Template'!$B$3,Sheet2!$C$2:$E$14,3,FALSE),FALSE)</f>
        <v>30.343007915567284</v>
      </c>
      <c r="J103">
        <f>VLOOKUP($E103,Dataset!$A$2:$BB$218,VLOOKUP('Final Template'!$B$3,Sheet2!$C$2:$F$14,4,FALSE),FALSE)</f>
        <v>39.040146937945806</v>
      </c>
      <c r="K103" t="e">
        <f t="shared" si="2"/>
        <v>#N/A</v>
      </c>
      <c r="L103" s="10" t="e">
        <f t="shared" si="3"/>
        <v>#N/A</v>
      </c>
    </row>
    <row r="104" spans="5:12" x14ac:dyDescent="0.5">
      <c r="E104" t="s">
        <v>334</v>
      </c>
      <c r="F104" t="s">
        <v>335</v>
      </c>
      <c r="G104" s="24">
        <v>14434.39</v>
      </c>
      <c r="H104" s="5">
        <v>8.8108830000000005</v>
      </c>
      <c r="I104">
        <f>VLOOKUP(E104,Dataset!$A$2:$AB$218,VLOOKUP('Final Template'!$B$3,Sheet2!$C$2:$E$14,3,FALSE),FALSE)</f>
        <v>31.554327176781012</v>
      </c>
      <c r="J104">
        <f>VLOOKUP($E104,Dataset!$A$2:$BB$218,VLOOKUP('Final Template'!$B$3,Sheet2!$C$2:$F$14,4,FALSE),FALSE)</f>
        <v>32.500905230347364</v>
      </c>
      <c r="K104" t="e">
        <f t="shared" si="2"/>
        <v>#N/A</v>
      </c>
      <c r="L104" s="10" t="e">
        <f t="shared" si="3"/>
        <v>#N/A</v>
      </c>
    </row>
    <row r="105" spans="5:12" x14ac:dyDescent="0.5">
      <c r="E105" t="s">
        <v>337</v>
      </c>
      <c r="F105" t="s">
        <v>338</v>
      </c>
      <c r="G105" s="24">
        <v>25458.887008924194</v>
      </c>
      <c r="H105" s="5">
        <v>10.14482015587401</v>
      </c>
      <c r="I105">
        <f>VLOOKUP(E105,Dataset!$A$2:$AB$218,VLOOKUP('Final Template'!$B$3,Sheet2!$C$2:$E$14,3,FALSE),FALSE)</f>
        <v>16.094986807387869</v>
      </c>
      <c r="J105">
        <f>VLOOKUP($E105,Dataset!$A$2:$BB$218,VLOOKUP('Final Template'!$B$3,Sheet2!$C$2:$F$14,4,FALSE),FALSE)</f>
        <v>26.737865475698161</v>
      </c>
      <c r="K105" t="e">
        <f t="shared" si="2"/>
        <v>#N/A</v>
      </c>
      <c r="L105" s="10" t="e">
        <f t="shared" si="3"/>
        <v>#N/A</v>
      </c>
    </row>
    <row r="106" spans="5:12" x14ac:dyDescent="0.5">
      <c r="E106" t="s">
        <v>340</v>
      </c>
      <c r="F106" t="s">
        <v>341</v>
      </c>
      <c r="G106" s="24">
        <v>3890.0680961502312</v>
      </c>
      <c r="H106" s="5">
        <v>8.2661819418963507</v>
      </c>
      <c r="I106">
        <f>VLOOKUP(E106,Dataset!$A$2:$AB$218,VLOOKUP('Final Template'!$B$3,Sheet2!$C$2:$E$14,3,FALSE),FALSE)</f>
        <v>3.1662269129287579</v>
      </c>
      <c r="J106">
        <f>VLOOKUP($E106,Dataset!$A$2:$BB$218,VLOOKUP('Final Template'!$B$3,Sheet2!$C$2:$F$14,4,FALSE),FALSE)</f>
        <v>35.020068302376387</v>
      </c>
      <c r="K106" t="e">
        <f t="shared" si="2"/>
        <v>#N/A</v>
      </c>
      <c r="L106" s="10" t="e">
        <f t="shared" si="3"/>
        <v>#N/A</v>
      </c>
    </row>
    <row r="107" spans="5:12" x14ac:dyDescent="0.5">
      <c r="E107" t="s">
        <v>343</v>
      </c>
      <c r="F107" t="s">
        <v>344</v>
      </c>
      <c r="G107" s="24">
        <v>35250.914575386938</v>
      </c>
      <c r="H107" s="5">
        <v>10.470246753304886</v>
      </c>
      <c r="I107">
        <f>VLOOKUP(E107,Dataset!$A$2:$AB$218,VLOOKUP('Final Template'!$B$3,Sheet2!$C$2:$E$14,3,FALSE),FALSE)</f>
        <v>26.506992084432714</v>
      </c>
      <c r="J107">
        <f>VLOOKUP($E107,Dataset!$A$2:$BB$218,VLOOKUP('Final Template'!$B$3,Sheet2!$C$2:$F$14,4,FALSE),FALSE)</f>
        <v>25.429071899638927</v>
      </c>
      <c r="K107" t="e">
        <f t="shared" si="2"/>
        <v>#N/A</v>
      </c>
      <c r="L107" s="10" t="e">
        <f t="shared" si="3"/>
        <v>#N/A</v>
      </c>
    </row>
    <row r="108" spans="5:12" x14ac:dyDescent="0.5">
      <c r="E108" t="s">
        <v>346</v>
      </c>
      <c r="F108" t="s">
        <v>347</v>
      </c>
      <c r="G108" s="24">
        <v>1038.8544811287979</v>
      </c>
      <c r="H108" s="5">
        <v>6.9458739246289705</v>
      </c>
      <c r="I108">
        <f>VLOOKUP(E108,Dataset!$A$2:$AB$218,VLOOKUP('Final Template'!$B$3,Sheet2!$C$2:$E$14,3,FALSE),FALSE)</f>
        <v>9.2348284960422156</v>
      </c>
      <c r="J108">
        <f>VLOOKUP($E108,Dataset!$A$2:$BB$218,VLOOKUP('Final Template'!$B$3,Sheet2!$C$2:$F$14,4,FALSE),FALSE)</f>
        <v>41.437458302028581</v>
      </c>
      <c r="K108" t="e">
        <f t="shared" si="2"/>
        <v>#N/A</v>
      </c>
      <c r="L108" s="10" t="e">
        <f t="shared" si="3"/>
        <v>#N/A</v>
      </c>
    </row>
    <row r="109" spans="5:12" x14ac:dyDescent="0.5">
      <c r="E109" t="s">
        <v>349</v>
      </c>
      <c r="F109" t="s">
        <v>350</v>
      </c>
      <c r="G109" s="24">
        <v>1642.730096325291</v>
      </c>
      <c r="H109" s="5">
        <v>7.4041148296341408</v>
      </c>
      <c r="I109">
        <f>VLOOKUP(E109,Dataset!$A$2:$AB$218,VLOOKUP('Final Template'!$B$3,Sheet2!$C$2:$E$14,3,FALSE),FALSE)</f>
        <v>28.759894459102895</v>
      </c>
      <c r="J109">
        <f>VLOOKUP($E109,Dataset!$A$2:$BB$218,VLOOKUP('Final Template'!$B$3,Sheet2!$C$2:$F$14,4,FALSE),FALSE)</f>
        <v>39.167702501198399</v>
      </c>
      <c r="K109" t="e">
        <f t="shared" si="2"/>
        <v>#N/A</v>
      </c>
      <c r="L109" s="10" t="e">
        <f t="shared" si="3"/>
        <v>#N/A</v>
      </c>
    </row>
    <row r="110" spans="5:12" x14ac:dyDescent="0.5">
      <c r="E110" t="s">
        <v>352</v>
      </c>
      <c r="F110" t="s">
        <v>353</v>
      </c>
      <c r="G110" s="24">
        <v>14724.689965297059</v>
      </c>
      <c r="H110" s="5">
        <v>9.5972809533098129</v>
      </c>
      <c r="I110">
        <f>VLOOKUP(E110,Dataset!$A$2:$AB$218,VLOOKUP('Final Template'!$B$3,Sheet2!$C$2:$E$14,3,FALSE),FALSE)</f>
        <v>25.329815303430088</v>
      </c>
      <c r="J110">
        <f>VLOOKUP($E110,Dataset!$A$2:$BB$218,VLOOKUP('Final Template'!$B$3,Sheet2!$C$2:$F$14,4,FALSE),FALSE)</f>
        <v>29.028528214057495</v>
      </c>
      <c r="K110" t="e">
        <f t="shared" si="2"/>
        <v>#N/A</v>
      </c>
      <c r="L110" s="10" t="e">
        <f t="shared" si="3"/>
        <v>#N/A</v>
      </c>
    </row>
    <row r="111" spans="5:12" x14ac:dyDescent="0.5">
      <c r="E111" t="s">
        <v>355</v>
      </c>
      <c r="F111" t="s">
        <v>356</v>
      </c>
      <c r="G111" s="24">
        <v>7143.9590954068708</v>
      </c>
      <c r="H111" s="5">
        <v>8.8740223968130216</v>
      </c>
      <c r="I111">
        <f>VLOOKUP(E111,Dataset!$A$2:$AB$218,VLOOKUP('Final Template'!$B$3,Sheet2!$C$2:$E$14,3,FALSE),FALSE)</f>
        <v>16.622691292875992</v>
      </c>
      <c r="J111">
        <f>VLOOKUP($E111,Dataset!$A$2:$BB$218,VLOOKUP('Final Template'!$B$3,Sheet2!$C$2:$F$14,4,FALSE),FALSE)</f>
        <v>32.214651526824944</v>
      </c>
      <c r="K111" t="e">
        <f t="shared" si="2"/>
        <v>#N/A</v>
      </c>
      <c r="L111" s="10" t="e">
        <f t="shared" si="3"/>
        <v>#N/A</v>
      </c>
    </row>
    <row r="112" spans="5:12" x14ac:dyDescent="0.5">
      <c r="E112" t="s">
        <v>358</v>
      </c>
      <c r="F112" t="s">
        <v>359</v>
      </c>
      <c r="G112" s="24">
        <v>1352.4767090327698</v>
      </c>
      <c r="H112" s="5">
        <v>7.2096927898941852</v>
      </c>
      <c r="I112">
        <f>VLOOKUP(E112,Dataset!$A$2:$AB$218,VLOOKUP('Final Template'!$B$3,Sheet2!$C$2:$E$14,3,FALSE),FALSE)</f>
        <v>75.725593667546192</v>
      </c>
      <c r="J112">
        <f>VLOOKUP($E112,Dataset!$A$2:$BB$218,VLOOKUP('Final Template'!$B$3,Sheet2!$C$2:$F$14,4,FALSE),FALSE)</f>
        <v>40.125988407595877</v>
      </c>
      <c r="K112" t="e">
        <f t="shared" si="2"/>
        <v>#N/A</v>
      </c>
      <c r="L112" s="10" t="e">
        <f t="shared" si="3"/>
        <v>#N/A</v>
      </c>
    </row>
    <row r="113" spans="5:12" x14ac:dyDescent="0.5">
      <c r="E113" t="s">
        <v>361</v>
      </c>
      <c r="F113" t="s">
        <v>362</v>
      </c>
      <c r="G113" s="24">
        <v>352.64607844926689</v>
      </c>
      <c r="H113" s="5">
        <v>5.8654649433577539</v>
      </c>
      <c r="I113">
        <f>VLOOKUP(E113,Dataset!$A$2:$AB$218,VLOOKUP('Final Template'!$B$3,Sheet2!$C$2:$E$14,3,FALSE),FALSE)</f>
        <v>20.316622691292885</v>
      </c>
      <c r="J113">
        <f>VLOOKUP($E113,Dataset!$A$2:$BB$218,VLOOKUP('Final Template'!$B$3,Sheet2!$C$2:$F$14,4,FALSE),FALSE)</f>
        <v>46.906349448875325</v>
      </c>
      <c r="K113" t="e">
        <f t="shared" si="2"/>
        <v>#N/A</v>
      </c>
      <c r="L113" s="10" t="e">
        <f t="shared" si="3"/>
        <v>#N/A</v>
      </c>
    </row>
    <row r="114" spans="5:12" x14ac:dyDescent="0.5">
      <c r="E114" t="s">
        <v>364</v>
      </c>
      <c r="F114" t="s">
        <v>365</v>
      </c>
      <c r="G114" s="24">
        <v>4578.5318147554963</v>
      </c>
      <c r="H114" s="5">
        <v>8.4291336612525942</v>
      </c>
      <c r="I114">
        <f>VLOOKUP(E114,Dataset!$A$2:$AB$218,VLOOKUP('Final Template'!$B$3,Sheet2!$C$2:$E$14,3,FALSE),FALSE)</f>
        <v>26.506992084432714</v>
      </c>
      <c r="J114">
        <f>VLOOKUP($E114,Dataset!$A$2:$BB$218,VLOOKUP('Final Template'!$B$3,Sheet2!$C$2:$F$14,4,FALSE),FALSE)</f>
        <v>34.257414964771023</v>
      </c>
      <c r="K114" t="e">
        <f t="shared" si="2"/>
        <v>#N/A</v>
      </c>
      <c r="L114" s="10" t="e">
        <f t="shared" si="3"/>
        <v>#N/A</v>
      </c>
    </row>
    <row r="115" spans="5:12" x14ac:dyDescent="0.5">
      <c r="E115" t="s">
        <v>367</v>
      </c>
      <c r="F115" t="s">
        <v>368</v>
      </c>
      <c r="G115" s="24">
        <v>141165.08285670474</v>
      </c>
      <c r="H115" s="5">
        <v>11.857685284910174</v>
      </c>
      <c r="I115">
        <f>VLOOKUP(E115,Dataset!$A$2:$AB$218,VLOOKUP('Final Template'!$B$3,Sheet2!$C$2:$E$14,3,FALSE),FALSE)</f>
        <v>16.411609498680736</v>
      </c>
      <c r="J115">
        <f>VLOOKUP($E115,Dataset!$A$2:$BB$218,VLOOKUP('Final Template'!$B$3,Sheet2!$C$2:$F$14,4,FALSE),FALSE)</f>
        <v>20.312031966239616</v>
      </c>
      <c r="K115" t="e">
        <f t="shared" si="2"/>
        <v>#N/A</v>
      </c>
      <c r="L115" s="10" t="e">
        <f t="shared" si="3"/>
        <v>#N/A</v>
      </c>
    </row>
    <row r="116" spans="5:12" x14ac:dyDescent="0.5">
      <c r="E116" t="s">
        <v>370</v>
      </c>
      <c r="F116" t="s">
        <v>371</v>
      </c>
      <c r="G116" s="24">
        <v>15895.22946872035</v>
      </c>
      <c r="H116" s="5">
        <v>9.673774309775478</v>
      </c>
      <c r="I116">
        <f>VLOOKUP(E116,Dataset!$A$2:$AB$218,VLOOKUP('Final Template'!$B$3,Sheet2!$C$2:$E$14,3,FALSE),FALSE)</f>
        <v>32.189973614775738</v>
      </c>
      <c r="J116">
        <f>VLOOKUP($E116,Dataset!$A$2:$BB$218,VLOOKUP('Final Template'!$B$3,Sheet2!$C$2:$F$14,4,FALSE),FALSE)</f>
        <v>28.702011089911682</v>
      </c>
      <c r="K116" t="e">
        <f t="shared" si="2"/>
        <v>#N/A</v>
      </c>
      <c r="L116" s="10" t="e">
        <f t="shared" si="3"/>
        <v>#N/A</v>
      </c>
    </row>
    <row r="117" spans="5:12" x14ac:dyDescent="0.5">
      <c r="E117" t="s">
        <v>373</v>
      </c>
      <c r="F117" t="s">
        <v>374</v>
      </c>
      <c r="G117" s="24">
        <v>108600.9348804224</v>
      </c>
      <c r="H117" s="5">
        <v>11.595435294920264</v>
      </c>
      <c r="I117">
        <f>VLOOKUP(E117,Dataset!$A$2:$AB$218,VLOOKUP('Final Template'!$B$3,Sheet2!$C$2:$E$14,3,FALSE),FALSE)</f>
        <v>15.039577836411608</v>
      </c>
      <c r="J117">
        <f>VLOOKUP($E117,Dataset!$A$2:$BB$218,VLOOKUP('Final Template'!$B$3,Sheet2!$C$2:$F$14,4,FALSE),FALSE)</f>
        <v>21.220682965527612</v>
      </c>
      <c r="K117" t="e">
        <f t="shared" si="2"/>
        <v>#N/A</v>
      </c>
      <c r="L117" s="10" t="e">
        <f t="shared" si="3"/>
        <v>#N/A</v>
      </c>
    </row>
    <row r="118" spans="5:12" x14ac:dyDescent="0.5">
      <c r="E118" t="s">
        <v>376</v>
      </c>
      <c r="F118" t="s">
        <v>377</v>
      </c>
      <c r="G118" s="24">
        <v>52144.036422258432</v>
      </c>
      <c r="H118" s="5">
        <v>10.861765099570855</v>
      </c>
      <c r="I118">
        <f>VLOOKUP(E118,Dataset!$A$2:$AB$218,VLOOKUP('Final Template'!$B$3,Sheet2!$C$2:$E$14,3,FALSE),FALSE)</f>
        <v>31.554327176781012</v>
      </c>
      <c r="J118">
        <f>VLOOKUP($E118,Dataset!$A$2:$BB$218,VLOOKUP('Final Template'!$B$3,Sheet2!$C$2:$F$14,4,FALSE),FALSE)</f>
        <v>23.908280335798015</v>
      </c>
      <c r="K118" t="e">
        <f t="shared" si="2"/>
        <v>#N/A</v>
      </c>
      <c r="L118" s="10" t="e">
        <f t="shared" si="3"/>
        <v>#N/A</v>
      </c>
    </row>
    <row r="119" spans="5:12" x14ac:dyDescent="0.5">
      <c r="E119" t="s">
        <v>379</v>
      </c>
      <c r="F119" t="s">
        <v>380</v>
      </c>
      <c r="G119" s="24">
        <v>5222.8267466509751</v>
      </c>
      <c r="H119" s="5">
        <v>8.5607940566533003</v>
      </c>
      <c r="I119">
        <f>VLOOKUP(E119,Dataset!$A$2:$AB$218,VLOOKUP('Final Template'!$B$3,Sheet2!$C$2:$E$14,3,FALSE),FALSE)</f>
        <v>26.649076517150398</v>
      </c>
      <c r="J119">
        <f>VLOOKUP($E119,Dataset!$A$2:$BB$218,VLOOKUP('Final Template'!$B$3,Sheet2!$C$2:$F$14,4,FALSE),FALSE)</f>
        <v>33.646730537674884</v>
      </c>
      <c r="K119" t="e">
        <f t="shared" si="2"/>
        <v>#N/A</v>
      </c>
      <c r="L119" s="10" t="e">
        <f t="shared" si="3"/>
        <v>#N/A</v>
      </c>
    </row>
    <row r="120" spans="5:12" x14ac:dyDescent="0.5">
      <c r="E120" t="s">
        <v>382</v>
      </c>
      <c r="F120" t="s">
        <v>383</v>
      </c>
      <c r="G120" s="24">
        <v>416.00271723760187</v>
      </c>
      <c r="H120" s="5">
        <v>6.0306917920610896</v>
      </c>
      <c r="I120">
        <f>VLOOKUP(E120,Dataset!$A$2:$AB$218,VLOOKUP('Final Template'!$B$3,Sheet2!$C$2:$E$14,3,FALSE),FALSE)</f>
        <v>45.382585751978901</v>
      </c>
      <c r="J120">
        <f>VLOOKUP($E120,Dataset!$A$2:$BB$218,VLOOKUP('Final Template'!$B$3,Sheet2!$C$2:$F$14,4,FALSE),FALSE)</f>
        <v>46.062740380923017</v>
      </c>
      <c r="K120" t="e">
        <f t="shared" si="2"/>
        <v>#N/A</v>
      </c>
      <c r="L120" s="10" t="e">
        <f t="shared" si="3"/>
        <v>#N/A</v>
      </c>
    </row>
    <row r="121" spans="5:12" x14ac:dyDescent="0.5">
      <c r="E121" t="s">
        <v>385</v>
      </c>
      <c r="F121" t="s">
        <v>386</v>
      </c>
      <c r="G121" s="24">
        <v>481.45193670437874</v>
      </c>
      <c r="H121" s="5">
        <v>6.1768064063272385</v>
      </c>
      <c r="I121">
        <f>VLOOKUP(E121,Dataset!$A$2:$AB$218,VLOOKUP('Final Template'!$B$3,Sheet2!$C$2:$E$14,3,FALSE),FALSE)</f>
        <v>54.353562005277048</v>
      </c>
      <c r="J121">
        <f>VLOOKUP($E121,Dataset!$A$2:$BB$218,VLOOKUP('Final Template'!$B$3,Sheet2!$C$2:$F$14,4,FALSE),FALSE)</f>
        <v>45.318301238477858</v>
      </c>
      <c r="K121" t="e">
        <f t="shared" si="2"/>
        <v>#N/A</v>
      </c>
      <c r="L121" s="10" t="e">
        <f t="shared" si="3"/>
        <v>#N/A</v>
      </c>
    </row>
    <row r="122" spans="5:12" x14ac:dyDescent="0.5">
      <c r="E122" t="s">
        <v>388</v>
      </c>
      <c r="F122" t="s">
        <v>389</v>
      </c>
      <c r="G122" s="24">
        <v>11031.821558174921</v>
      </c>
      <c r="H122" s="5">
        <v>9.3085392444125645</v>
      </c>
      <c r="I122">
        <f>VLOOKUP(E122,Dataset!$A$2:$AB$218,VLOOKUP('Final Template'!$B$3,Sheet2!$C$2:$E$14,3,FALSE),FALSE)</f>
        <v>54.881266490765171</v>
      </c>
      <c r="J122">
        <f>VLOOKUP($E122,Dataset!$A$2:$BB$218,VLOOKUP('Final Template'!$B$3,Sheet2!$C$2:$F$14,4,FALSE),FALSE)</f>
        <v>30.279443699815108</v>
      </c>
      <c r="K122" t="e">
        <f t="shared" si="2"/>
        <v>#N/A</v>
      </c>
      <c r="L122" s="10" t="e">
        <f t="shared" si="3"/>
        <v>#N/A</v>
      </c>
    </row>
    <row r="123" spans="5:12" x14ac:dyDescent="0.5">
      <c r="E123" t="s">
        <v>391</v>
      </c>
      <c r="F123" t="s">
        <v>392</v>
      </c>
      <c r="G123" s="24">
        <v>8416.9447598134902</v>
      </c>
      <c r="H123" s="5">
        <v>9.0380021862594813</v>
      </c>
      <c r="I123">
        <f>VLOOKUP(E123,Dataset!$A$2:$AB$218,VLOOKUP('Final Template'!$B$3,Sheet2!$C$2:$E$14,3,FALSE),FALSE)</f>
        <v>34.036939313984163</v>
      </c>
      <c r="J123">
        <f>VLOOKUP($E123,Dataset!$A$2:$BB$218,VLOOKUP('Final Template'!$B$3,Sheet2!$C$2:$F$14,4,FALSE),FALSE)</f>
        <v>31.477108599058823</v>
      </c>
      <c r="K123" t="e">
        <f t="shared" si="2"/>
        <v>#N/A</v>
      </c>
      <c r="L123" s="10" t="e">
        <f t="shared" si="3"/>
        <v>#N/A</v>
      </c>
    </row>
    <row r="124" spans="5:12" x14ac:dyDescent="0.5">
      <c r="E124" t="s">
        <v>394</v>
      </c>
      <c r="F124" t="s">
        <v>395</v>
      </c>
      <c r="G124" s="24">
        <v>745.87072451361507</v>
      </c>
      <c r="H124" s="5">
        <v>6.6145522936503385</v>
      </c>
      <c r="I124">
        <f>VLOOKUP(E124,Dataset!$A$2:$AB$218,VLOOKUP('Final Template'!$B$3,Sheet2!$C$2:$E$14,3,FALSE),FALSE)</f>
        <v>19.788918205804752</v>
      </c>
      <c r="J124">
        <f>VLOOKUP($E124,Dataset!$A$2:$BB$218,VLOOKUP('Final Template'!$B$3,Sheet2!$C$2:$F$14,4,FALSE),FALSE)</f>
        <v>43.100222695249961</v>
      </c>
      <c r="K124" t="e">
        <f t="shared" si="2"/>
        <v>#N/A</v>
      </c>
      <c r="L124" s="10" t="e">
        <f t="shared" si="3"/>
        <v>#N/A</v>
      </c>
    </row>
    <row r="125" spans="5:12" x14ac:dyDescent="0.5">
      <c r="E125" t="s">
        <v>397</v>
      </c>
      <c r="F125" t="s">
        <v>398</v>
      </c>
      <c r="G125" s="24">
        <v>26577.656384768612</v>
      </c>
      <c r="H125" s="5">
        <v>10.187826156249244</v>
      </c>
      <c r="I125">
        <f>VLOOKUP(E125,Dataset!$A$2:$AB$218,VLOOKUP('Final Template'!$B$3,Sheet2!$C$2:$E$14,3,FALSE),FALSE)</f>
        <v>26.506992084432714</v>
      </c>
      <c r="J125">
        <f>VLOOKUP($E125,Dataset!$A$2:$BB$218,VLOOKUP('Final Template'!$B$3,Sheet2!$C$2:$F$14,4,FALSE),FALSE)</f>
        <v>26.562613572630752</v>
      </c>
      <c r="K125" t="e">
        <f t="shared" si="2"/>
        <v>#N/A</v>
      </c>
      <c r="L125" s="10" t="e">
        <f t="shared" si="3"/>
        <v>#N/A</v>
      </c>
    </row>
    <row r="126" spans="5:12" x14ac:dyDescent="0.5">
      <c r="E126" t="s">
        <v>400</v>
      </c>
      <c r="F126" t="s">
        <v>401</v>
      </c>
      <c r="G126" s="24">
        <v>3373.9455377307881</v>
      </c>
      <c r="H126" s="5">
        <v>8.123838121224237</v>
      </c>
      <c r="I126">
        <f>VLOOKUP(E126,Dataset!$A$2:$AB$218,VLOOKUP('Final Template'!$B$3,Sheet2!$C$2:$E$14,3,FALSE),FALSE)</f>
        <v>31.554327176781012</v>
      </c>
      <c r="J126">
        <f>VLOOKUP($E126,Dataset!$A$2:$BB$218,VLOOKUP('Final Template'!$B$3,Sheet2!$C$2:$F$14,4,FALSE),FALSE)</f>
        <v>35.692227867034369</v>
      </c>
      <c r="K126" t="e">
        <f t="shared" si="2"/>
        <v>#N/A</v>
      </c>
      <c r="L126" s="10" t="e">
        <f t="shared" si="3"/>
        <v>#N/A</v>
      </c>
    </row>
    <row r="127" spans="5:12" x14ac:dyDescent="0.5">
      <c r="E127" t="s">
        <v>403</v>
      </c>
      <c r="F127" t="s">
        <v>404</v>
      </c>
      <c r="G127" s="24">
        <v>1296.0074576186939</v>
      </c>
      <c r="H127" s="5">
        <v>7.1670436312310759</v>
      </c>
      <c r="I127">
        <f>VLOOKUP(E127,Dataset!$A$2:$AB$218,VLOOKUP('Final Template'!$B$3,Sheet2!$C$2:$E$14,3,FALSE),FALSE)</f>
        <v>18.205804749340366</v>
      </c>
      <c r="J127">
        <f>VLOOKUP($E127,Dataset!$A$2:$BB$218,VLOOKUP('Final Template'!$B$3,Sheet2!$C$2:$F$14,4,FALSE),FALSE)</f>
        <v>40.3371670606805</v>
      </c>
      <c r="K127" t="e">
        <f t="shared" si="2"/>
        <v>#N/A</v>
      </c>
      <c r="L127" s="10" t="e">
        <f t="shared" si="3"/>
        <v>#N/A</v>
      </c>
    </row>
    <row r="128" spans="5:12" x14ac:dyDescent="0.5">
      <c r="E128" t="s">
        <v>406</v>
      </c>
      <c r="F128" t="s">
        <v>407</v>
      </c>
      <c r="G128" s="24">
        <v>9822.0081340234556</v>
      </c>
      <c r="H128" s="5">
        <v>9.1923808747421436</v>
      </c>
      <c r="I128">
        <f>VLOOKUP(E128,Dataset!$A$2:$AB$218,VLOOKUP('Final Template'!$B$3,Sheet2!$C$2:$E$14,3,FALSE),FALSE)</f>
        <v>27.176781002638517</v>
      </c>
      <c r="J128">
        <f>VLOOKUP($E128,Dataset!$A$2:$BB$218,VLOOKUP('Final Template'!$B$3,Sheet2!$C$2:$F$14,4,FALSE),FALSE)</f>
        <v>30.790701927460599</v>
      </c>
      <c r="K128" t="e">
        <f t="shared" si="2"/>
        <v>#N/A</v>
      </c>
      <c r="L128" s="10" t="e">
        <f t="shared" si="3"/>
        <v>#N/A</v>
      </c>
    </row>
    <row r="129" spans="5:12" x14ac:dyDescent="0.5">
      <c r="E129" t="s">
        <v>409</v>
      </c>
      <c r="F129" t="s">
        <v>410</v>
      </c>
      <c r="G129" s="24">
        <v>9707.9080050832708</v>
      </c>
      <c r="H129" s="5">
        <v>9.1806960906049788</v>
      </c>
      <c r="I129">
        <f>VLOOKUP(E129,Dataset!$A$2:$AB$218,VLOOKUP('Final Template'!$B$3,Sheet2!$C$2:$E$14,3,FALSE),FALSE)</f>
        <v>59.894459102902388</v>
      </c>
      <c r="J129">
        <f>VLOOKUP($E129,Dataset!$A$2:$BB$218,VLOOKUP('Final Template'!$B$3,Sheet2!$C$2:$F$14,4,FALSE),FALSE)</f>
        <v>30.842380846242968</v>
      </c>
      <c r="K129" t="e">
        <f t="shared" si="2"/>
        <v>#N/A</v>
      </c>
      <c r="L129" s="10" t="e">
        <f t="shared" si="3"/>
        <v>#N/A</v>
      </c>
    </row>
    <row r="130" spans="5:12" x14ac:dyDescent="0.5">
      <c r="E130" t="s">
        <v>412</v>
      </c>
      <c r="F130" t="s">
        <v>413</v>
      </c>
      <c r="G130" s="24">
        <v>2823.4335265075374</v>
      </c>
      <c r="H130" s="5">
        <v>7.9457089858952656</v>
      </c>
      <c r="I130">
        <f>VLOOKUP(E130,Dataset!$A$2:$AB$218,VLOOKUP('Final Template'!$B$3,Sheet2!$C$2:$E$14,3,FALSE),FALSE)</f>
        <v>38.522427440633251</v>
      </c>
      <c r="J130">
        <f>VLOOKUP($E130,Dataset!$A$2:$BB$218,VLOOKUP('Final Template'!$B$3,Sheet2!$C$2:$F$14,4,FALSE),FALSE)</f>
        <v>36.540850551392282</v>
      </c>
      <c r="K130" t="e">
        <f t="shared" si="2"/>
        <v>#N/A</v>
      </c>
      <c r="L130" s="10" t="e">
        <f t="shared" si="3"/>
        <v>#N/A</v>
      </c>
    </row>
    <row r="131" spans="5:12" x14ac:dyDescent="0.5">
      <c r="E131" t="s">
        <v>415</v>
      </c>
      <c r="F131" t="s">
        <v>416</v>
      </c>
      <c r="G131" s="24">
        <v>2062.7085005820295</v>
      </c>
      <c r="H131" s="5">
        <v>7.6317752042907525</v>
      </c>
      <c r="I131">
        <f>VLOOKUP(E131,Dataset!$A$2:$AB$218,VLOOKUP('Final Template'!$B$3,Sheet2!$C$2:$E$14,3,FALSE),FALSE)</f>
        <v>3.9577836411609502</v>
      </c>
      <c r="J131">
        <f>VLOOKUP($E131,Dataset!$A$2:$BB$218,VLOOKUP('Final Template'!$B$3,Sheet2!$C$2:$F$14,4,FALSE),FALSE)</f>
        <v>38.055427030702056</v>
      </c>
      <c r="K131" t="e">
        <f t="shared" ref="K131:K194" si="4">IF(E131=$B$1,I131,#N/A)</f>
        <v>#N/A</v>
      </c>
      <c r="L131" s="10" t="e">
        <f t="shared" ref="L131:L194" si="5">IF($B$1=E131,F131,#N/A)</f>
        <v>#N/A</v>
      </c>
    </row>
    <row r="132" spans="5:12" x14ac:dyDescent="0.5">
      <c r="E132" t="s">
        <v>418</v>
      </c>
      <c r="F132" t="s">
        <v>419</v>
      </c>
      <c r="G132" s="24">
        <v>144246.36877496584</v>
      </c>
      <c r="H132" s="5">
        <v>11.879278010916344</v>
      </c>
      <c r="I132">
        <f>VLOOKUP(E132,Dataset!$A$2:$AB$218,VLOOKUP('Final Template'!$B$3,Sheet2!$C$2:$E$14,3,FALSE),FALSE)</f>
        <v>16.411609498680736</v>
      </c>
      <c r="J132">
        <f>VLOOKUP($E132,Dataset!$A$2:$BB$218,VLOOKUP('Final Template'!$B$3,Sheet2!$C$2:$F$14,4,FALSE),FALSE)</f>
        <v>20.238443202416285</v>
      </c>
      <c r="K132" t="e">
        <f t="shared" si="4"/>
        <v>#N/A</v>
      </c>
      <c r="L132" s="10" t="e">
        <f t="shared" si="5"/>
        <v>#N/A</v>
      </c>
    </row>
    <row r="133" spans="5:12" x14ac:dyDescent="0.5">
      <c r="E133" t="s">
        <v>421</v>
      </c>
      <c r="F133" t="s">
        <v>422</v>
      </c>
      <c r="G133" s="24">
        <v>3906.1158746704568</v>
      </c>
      <c r="H133" s="5">
        <v>8.2702987768108525</v>
      </c>
      <c r="I133">
        <f>VLOOKUP(E133,Dataset!$A$2:$AB$218,VLOOKUP('Final Template'!$B$3,Sheet2!$C$2:$E$14,3,FALSE),FALSE)</f>
        <v>17.150395778364118</v>
      </c>
      <c r="J133">
        <f>VLOOKUP($E133,Dataset!$A$2:$BB$218,VLOOKUP('Final Template'!$B$3,Sheet2!$C$2:$F$14,4,FALSE),FALSE)</f>
        <v>35.00070973745715</v>
      </c>
      <c r="K133" t="e">
        <f t="shared" si="4"/>
        <v>#N/A</v>
      </c>
      <c r="L133" s="10" t="e">
        <f t="shared" si="5"/>
        <v>#N/A</v>
      </c>
    </row>
    <row r="134" spans="5:12" x14ac:dyDescent="0.5">
      <c r="E134" t="s">
        <v>424</v>
      </c>
      <c r="F134" t="s">
        <v>425</v>
      </c>
      <c r="G134" s="24">
        <v>7492.8615995036671</v>
      </c>
      <c r="H134" s="5">
        <v>8.9217060595549533</v>
      </c>
      <c r="I134">
        <f>VLOOKUP(E134,Dataset!$A$2:$AB$218,VLOOKUP('Final Template'!$B$3,Sheet2!$C$2:$E$14,3,FALSE),FALSE)</f>
        <v>16.886543535620049</v>
      </c>
      <c r="J134">
        <f>VLOOKUP($E134,Dataset!$A$2:$BB$218,VLOOKUP('Final Template'!$B$3,Sheet2!$C$2:$F$14,4,FALSE),FALSE)</f>
        <v>31.999298590233181</v>
      </c>
      <c r="K134" t="e">
        <f t="shared" si="4"/>
        <v>#N/A</v>
      </c>
      <c r="L134" s="10" t="e">
        <f t="shared" si="5"/>
        <v>#N/A</v>
      </c>
    </row>
    <row r="135" spans="5:12" x14ac:dyDescent="0.5">
      <c r="E135" t="s">
        <v>427</v>
      </c>
      <c r="F135" t="s">
        <v>428</v>
      </c>
      <c r="G135" s="24">
        <v>3204.8646525449899</v>
      </c>
      <c r="H135" s="5">
        <v>8.0724251383678887</v>
      </c>
      <c r="I135">
        <f>VLOOKUP(E135,Dataset!$A$2:$AB$218,VLOOKUP('Final Template'!$B$3,Sheet2!$C$2:$E$14,3,FALSE),FALSE)</f>
        <v>40.105540897097633</v>
      </c>
      <c r="J135">
        <f>VLOOKUP($E135,Dataset!$A$2:$BB$218,VLOOKUP('Final Template'!$B$3,Sheet2!$C$2:$F$14,4,FALSE),FALSE)</f>
        <v>35.936325945381299</v>
      </c>
      <c r="K135" t="e">
        <f t="shared" si="4"/>
        <v>#N/A</v>
      </c>
      <c r="L135" s="10" t="e">
        <f t="shared" si="5"/>
        <v>#N/A</v>
      </c>
    </row>
    <row r="136" spans="5:12" x14ac:dyDescent="0.5">
      <c r="E136" t="s">
        <v>430</v>
      </c>
      <c r="F136" t="s">
        <v>431</v>
      </c>
      <c r="G136" s="24">
        <v>515.38728165455097</v>
      </c>
      <c r="H136" s="5">
        <v>6.2449186212637153</v>
      </c>
      <c r="I136">
        <f>VLOOKUP(E136,Dataset!$A$2:$AB$218,VLOOKUP('Final Template'!$B$3,Sheet2!$C$2:$E$14,3,FALSE),FALSE)</f>
        <v>53.034300791556731</v>
      </c>
      <c r="J136">
        <f>VLOOKUP($E136,Dataset!$A$2:$BB$218,VLOOKUP('Final Template'!$B$3,Sheet2!$C$2:$F$14,4,FALSE),FALSE)</f>
        <v>44.971880852646322</v>
      </c>
      <c r="K136" t="e">
        <f t="shared" si="4"/>
        <v>#N/A</v>
      </c>
      <c r="L136" s="10" t="e">
        <f t="shared" si="5"/>
        <v>#N/A</v>
      </c>
    </row>
    <row r="137" spans="5:12" x14ac:dyDescent="0.5">
      <c r="E137" t="s">
        <v>433</v>
      </c>
      <c r="F137" t="s">
        <v>434</v>
      </c>
      <c r="G137" s="24">
        <v>1408.1406600177675</v>
      </c>
      <c r="H137" s="5">
        <v>7.2500254323090578</v>
      </c>
      <c r="I137">
        <f>VLOOKUP(E137,Dataset!$A$2:$AB$218,VLOOKUP('Final Template'!$B$3,Sheet2!$C$2:$E$14,3,FALSE),FALSE)</f>
        <v>33.245382585751983</v>
      </c>
      <c r="J137">
        <f>VLOOKUP($E137,Dataset!$A$2:$BB$218,VLOOKUP('Final Template'!$B$3,Sheet2!$C$2:$F$14,4,FALSE),FALSE)</f>
        <v>39.926591834260066</v>
      </c>
      <c r="K137" t="e">
        <f t="shared" si="4"/>
        <v>#N/A</v>
      </c>
      <c r="L137" s="10" t="e">
        <f t="shared" si="5"/>
        <v>#N/A</v>
      </c>
    </row>
    <row r="138" spans="5:12" x14ac:dyDescent="0.5">
      <c r="E138" t="s">
        <v>436</v>
      </c>
      <c r="F138" t="s">
        <v>9</v>
      </c>
      <c r="G138" s="24">
        <v>6045.2170536085587</v>
      </c>
      <c r="H138" s="5">
        <v>8.7070226687084222</v>
      </c>
      <c r="I138">
        <f>VLOOKUP(E138,Dataset!$A$2:$AB$218,VLOOKUP('Final Template'!$B$3,Sheet2!$C$2:$E$14,3,FALSE),FALSE)</f>
        <v>93.667546174142473</v>
      </c>
      <c r="J138">
        <f>VLOOKUP($E138,Dataset!$A$2:$BB$218,VLOOKUP('Final Template'!$B$3,Sheet2!$C$2:$F$14,4,FALSE),FALSE)</f>
        <v>32.974458854964844</v>
      </c>
      <c r="K138" t="e">
        <f t="shared" si="4"/>
        <v>#N/A</v>
      </c>
      <c r="L138" s="10" t="e">
        <f t="shared" si="5"/>
        <v>#N/A</v>
      </c>
    </row>
    <row r="139" spans="5:12" x14ac:dyDescent="0.5">
      <c r="E139" t="s">
        <v>438</v>
      </c>
      <c r="F139" t="s">
        <v>439</v>
      </c>
      <c r="G139" s="24">
        <v>9650.568452847634</v>
      </c>
      <c r="H139" s="5">
        <v>9.1747720996289228</v>
      </c>
      <c r="I139">
        <f>VLOOKUP(E139,Dataset!$A$2:$AB$218,VLOOKUP('Final Template'!$B$3,Sheet2!$C$2:$E$14,3,FALSE),FALSE)</f>
        <v>31.554327176781012</v>
      </c>
      <c r="J139">
        <f>VLOOKUP($E139,Dataset!$A$2:$BB$218,VLOOKUP('Final Template'!$B$3,Sheet2!$C$2:$F$14,4,FALSE),FALSE)</f>
        <v>30.868598506033635</v>
      </c>
      <c r="K139" t="e">
        <f t="shared" si="4"/>
        <v>#N/A</v>
      </c>
      <c r="L139" s="10" t="e">
        <f t="shared" si="5"/>
        <v>#N/A</v>
      </c>
    </row>
    <row r="140" spans="5:12" x14ac:dyDescent="0.5">
      <c r="E140" t="s">
        <v>441</v>
      </c>
      <c r="F140" t="s">
        <v>442</v>
      </c>
      <c r="G140" s="24">
        <v>685.11855034619805</v>
      </c>
      <c r="H140" s="5">
        <v>6.5295918894868272</v>
      </c>
      <c r="I140">
        <f>VLOOKUP(E140,Dataset!$A$2:$AB$218,VLOOKUP('Final Template'!$B$3,Sheet2!$C$2:$E$14,3,FALSE),FALSE)</f>
        <v>19.261213720316618</v>
      </c>
      <c r="J140">
        <f>VLOOKUP($E140,Dataset!$A$2:$BB$218,VLOOKUP('Final Template'!$B$3,Sheet2!$C$2:$F$14,4,FALSE),FALSE)</f>
        <v>43.529038533130397</v>
      </c>
      <c r="K140" t="e">
        <f t="shared" si="4"/>
        <v>#N/A</v>
      </c>
      <c r="L140" s="10" t="e">
        <f t="shared" si="5"/>
        <v>#N/A</v>
      </c>
    </row>
    <row r="141" spans="5:12" x14ac:dyDescent="0.5">
      <c r="E141" t="s">
        <v>444</v>
      </c>
      <c r="F141" t="s">
        <v>445</v>
      </c>
      <c r="G141" s="24">
        <v>52267.731755774119</v>
      </c>
      <c r="H141" s="5">
        <v>10.864134476003079</v>
      </c>
      <c r="I141">
        <f>VLOOKUP(E141,Dataset!$A$2:$AB$218,VLOOKUP('Final Template'!$B$3,Sheet2!$C$2:$E$14,3,FALSE),FALSE)</f>
        <v>8.1794195250659669</v>
      </c>
      <c r="J141">
        <f>VLOOKUP($E141,Dataset!$A$2:$BB$218,VLOOKUP('Final Template'!$B$3,Sheet2!$C$2:$F$14,4,FALSE),FALSE)</f>
        <v>23.899258409384569</v>
      </c>
      <c r="K141" t="e">
        <f t="shared" si="4"/>
        <v>#N/A</v>
      </c>
      <c r="L141" s="10" t="e">
        <f t="shared" si="5"/>
        <v>#N/A</v>
      </c>
    </row>
    <row r="142" spans="5:12" x14ac:dyDescent="0.5">
      <c r="E142" t="s">
        <v>447</v>
      </c>
      <c r="F142" t="s">
        <v>448</v>
      </c>
      <c r="G142" s="24">
        <v>14434.39</v>
      </c>
      <c r="H142" s="5">
        <v>8.8108830000000005</v>
      </c>
      <c r="I142">
        <f>VLOOKUP(E142,Dataset!$A$2:$AB$218,VLOOKUP('Final Template'!$B$3,Sheet2!$C$2:$E$14,3,FALSE),FALSE)</f>
        <v>31.554327176781012</v>
      </c>
      <c r="J142">
        <f>VLOOKUP($E142,Dataset!$A$2:$BB$218,VLOOKUP('Final Template'!$B$3,Sheet2!$C$2:$F$14,4,FALSE),FALSE)</f>
        <v>32.500905230347364</v>
      </c>
      <c r="K142" t="e">
        <f t="shared" si="4"/>
        <v>#N/A</v>
      </c>
      <c r="L142" s="10" t="e">
        <f t="shared" si="5"/>
        <v>#N/A</v>
      </c>
    </row>
    <row r="143" spans="5:12" x14ac:dyDescent="0.5">
      <c r="E143" t="s">
        <v>450</v>
      </c>
      <c r="F143" t="s">
        <v>451</v>
      </c>
      <c r="G143" s="24">
        <v>36840.524780402295</v>
      </c>
      <c r="H143" s="5">
        <v>10.514353735121269</v>
      </c>
      <c r="I143">
        <f>VLOOKUP(E143,Dataset!$A$2:$AB$218,VLOOKUP('Final Template'!$B$3,Sheet2!$C$2:$E$14,3,FALSE),FALSE)</f>
        <v>31.554327176781012</v>
      </c>
      <c r="J143">
        <f>VLOOKUP($E143,Dataset!$A$2:$BB$218,VLOOKUP('Final Template'!$B$3,Sheet2!$C$2:$F$14,4,FALSE),FALSE)</f>
        <v>25.254783876181421</v>
      </c>
      <c r="K143" t="e">
        <f t="shared" si="4"/>
        <v>#N/A</v>
      </c>
      <c r="L143" s="10" t="e">
        <f t="shared" si="5"/>
        <v>#N/A</v>
      </c>
    </row>
    <row r="144" spans="5:12" x14ac:dyDescent="0.5">
      <c r="E144" t="s">
        <v>453</v>
      </c>
      <c r="F144" t="s">
        <v>454</v>
      </c>
      <c r="G144" s="24">
        <v>1946.3734067700457</v>
      </c>
      <c r="H144" s="5">
        <v>7.5737231285985649</v>
      </c>
      <c r="I144">
        <f>VLOOKUP(E144,Dataset!$A$2:$AB$218,VLOOKUP('Final Template'!$B$3,Sheet2!$C$2:$E$14,3,FALSE),FALSE)</f>
        <v>55.672823218997372</v>
      </c>
      <c r="J144">
        <f>VLOOKUP($E144,Dataset!$A$2:$BB$218,VLOOKUP('Final Template'!$B$3,Sheet2!$C$2:$F$14,4,FALSE),FALSE)</f>
        <v>38.33799037542898</v>
      </c>
      <c r="K144" t="e">
        <f t="shared" si="4"/>
        <v>#N/A</v>
      </c>
      <c r="L144" s="10" t="e">
        <f t="shared" si="5"/>
        <v>#N/A</v>
      </c>
    </row>
    <row r="145" spans="5:12" x14ac:dyDescent="0.5">
      <c r="E145" t="s">
        <v>456</v>
      </c>
      <c r="F145" t="s">
        <v>457</v>
      </c>
      <c r="G145" s="24">
        <v>2428.5740000000001</v>
      </c>
      <c r="H145" s="5">
        <v>7.152609</v>
      </c>
      <c r="I145">
        <f>VLOOKUP(E145,Dataset!$A$2:$AB$218,VLOOKUP('Final Template'!$B$3,Sheet2!$C$2:$E$14,3,FALSE),FALSE)</f>
        <v>22.427440633245382</v>
      </c>
      <c r="J145">
        <f>VLOOKUP($E145,Dataset!$A$2:$BB$218,VLOOKUP('Final Template'!$B$3,Sheet2!$C$2:$F$14,4,FALSE),FALSE)</f>
        <v>40.408716124953635</v>
      </c>
      <c r="K145" t="e">
        <f t="shared" si="4"/>
        <v>#N/A</v>
      </c>
      <c r="L145" s="10" t="e">
        <f t="shared" si="5"/>
        <v>#N/A</v>
      </c>
    </row>
    <row r="146" spans="5:12" x14ac:dyDescent="0.5">
      <c r="E146" t="s">
        <v>459</v>
      </c>
      <c r="F146" t="s">
        <v>460</v>
      </c>
      <c r="G146" s="24">
        <v>2455.9185587943293</v>
      </c>
      <c r="H146" s="5">
        <v>7.8062561286171963</v>
      </c>
      <c r="I146">
        <f>VLOOKUP(E146,Dataset!$A$2:$AB$218,VLOOKUP('Final Template'!$B$3,Sheet2!$C$2:$E$14,3,FALSE),FALSE)</f>
        <v>46.174142480211081</v>
      </c>
      <c r="J146">
        <f>VLOOKUP($E146,Dataset!$A$2:$BB$218,VLOOKUP('Final Template'!$B$3,Sheet2!$C$2:$F$14,4,FALSE),FALSE)</f>
        <v>37.210757828340448</v>
      </c>
      <c r="K146" t="e">
        <f t="shared" si="4"/>
        <v>#N/A</v>
      </c>
      <c r="L146" s="10" t="e">
        <f t="shared" si="5"/>
        <v>#N/A</v>
      </c>
    </row>
    <row r="147" spans="5:12" x14ac:dyDescent="0.5">
      <c r="E147" t="s">
        <v>462</v>
      </c>
      <c r="F147" t="s">
        <v>463</v>
      </c>
      <c r="G147" s="24">
        <v>19115.376475319215</v>
      </c>
      <c r="H147" s="5">
        <v>9.8582483412187614</v>
      </c>
      <c r="I147">
        <f>VLOOKUP(E147,Dataset!$A$2:$AB$218,VLOOKUP('Final Template'!$B$3,Sheet2!$C$2:$E$14,3,FALSE),FALSE)</f>
        <v>31.554327176781012</v>
      </c>
      <c r="J147">
        <f>VLOOKUP($E147,Dataset!$A$2:$BB$218,VLOOKUP('Final Template'!$B$3,Sheet2!$C$2:$F$14,4,FALSE),FALSE)</f>
        <v>27.923167446243916</v>
      </c>
      <c r="K147" t="e">
        <f t="shared" si="4"/>
        <v>#N/A</v>
      </c>
      <c r="L147" s="10" t="e">
        <f t="shared" si="5"/>
        <v>#N/A</v>
      </c>
    </row>
    <row r="148" spans="5:12" x14ac:dyDescent="0.5">
      <c r="E148" t="s">
        <v>465</v>
      </c>
      <c r="F148" t="s">
        <v>466</v>
      </c>
      <c r="G148" s="24">
        <v>90288.822411116489</v>
      </c>
      <c r="H148" s="5">
        <v>11.410768948920721</v>
      </c>
      <c r="I148">
        <f>VLOOKUP(E148,Dataset!$A$2:$AB$218,VLOOKUP('Final Template'!$B$3,Sheet2!$C$2:$E$14,3,FALSE),FALSE)</f>
        <v>3.430079155672825</v>
      </c>
      <c r="J148">
        <f>VLOOKUP($E148,Dataset!$A$2:$BB$218,VLOOKUP('Final Template'!$B$3,Sheet2!$C$2:$F$14,4,FALSE),FALSE)</f>
        <v>21.877015435466138</v>
      </c>
      <c r="K148" t="e">
        <f t="shared" si="4"/>
        <v>#N/A</v>
      </c>
      <c r="L148" s="10" t="e">
        <f t="shared" si="5"/>
        <v>#N/A</v>
      </c>
    </row>
    <row r="149" spans="5:12" x14ac:dyDescent="0.5">
      <c r="E149" t="s">
        <v>468</v>
      </c>
      <c r="F149" t="s">
        <v>469</v>
      </c>
      <c r="G149" s="24">
        <v>17070.958399198618</v>
      </c>
      <c r="H149" s="5">
        <v>9.7451339594495785</v>
      </c>
      <c r="I149">
        <f>VLOOKUP(E149,Dataset!$A$2:$AB$218,VLOOKUP('Final Template'!$B$3,Sheet2!$C$2:$E$14,3,FALSE),FALSE)</f>
        <v>26.506992084432714</v>
      </c>
      <c r="J149">
        <f>VLOOKUP($E149,Dataset!$A$2:$BB$218,VLOOKUP('Final Template'!$B$3,Sheet2!$C$2:$F$14,4,FALSE),FALSE)</f>
        <v>28.399283162002064</v>
      </c>
      <c r="K149" t="e">
        <f t="shared" si="4"/>
        <v>#N/A</v>
      </c>
      <c r="L149" s="10" t="e">
        <f t="shared" si="5"/>
        <v>#N/A</v>
      </c>
    </row>
    <row r="150" spans="5:12" x14ac:dyDescent="0.5">
      <c r="E150" t="s">
        <v>471</v>
      </c>
      <c r="F150" t="s">
        <v>472</v>
      </c>
      <c r="G150" s="24">
        <v>1178.7981111199047</v>
      </c>
      <c r="H150" s="5">
        <v>7.0722506484868779</v>
      </c>
      <c r="I150">
        <f>VLOOKUP(E150,Dataset!$A$2:$AB$218,VLOOKUP('Final Template'!$B$3,Sheet2!$C$2:$E$14,3,FALSE),FALSE)</f>
        <v>13.720316622691293</v>
      </c>
      <c r="J150">
        <f>VLOOKUP($E150,Dataset!$A$2:$BB$218,VLOOKUP('Final Template'!$B$3,Sheet2!$C$2:$F$14,4,FALSE),FALSE)</f>
        <v>40.807715714818961</v>
      </c>
      <c r="K150" t="e">
        <f t="shared" si="4"/>
        <v>#N/A</v>
      </c>
      <c r="L150" s="10" t="e">
        <f t="shared" si="5"/>
        <v>#N/A</v>
      </c>
    </row>
    <row r="151" spans="5:12" x14ac:dyDescent="0.5">
      <c r="E151" t="s">
        <v>474</v>
      </c>
      <c r="F151" t="s">
        <v>475</v>
      </c>
      <c r="G151" s="24">
        <v>10909.904891025471</v>
      </c>
      <c r="H151" s="5">
        <v>9.2974263611929189</v>
      </c>
      <c r="I151">
        <f>VLOOKUP(E151,Dataset!$A$2:$AB$218,VLOOKUP('Final Template'!$B$3,Sheet2!$C$2:$E$14,3,FALSE),FALSE)</f>
        <v>31.554327176781012</v>
      </c>
      <c r="J151">
        <f>VLOOKUP($E151,Dataset!$A$2:$BB$218,VLOOKUP('Final Template'!$B$3,Sheet2!$C$2:$F$14,4,FALSE),FALSE)</f>
        <v>30.328159559461959</v>
      </c>
      <c r="K151" t="e">
        <f t="shared" si="4"/>
        <v>#N/A</v>
      </c>
      <c r="L151" s="10" t="e">
        <f t="shared" si="5"/>
        <v>#N/A</v>
      </c>
    </row>
    <row r="152" spans="5:12" x14ac:dyDescent="0.5">
      <c r="E152" t="s">
        <v>477</v>
      </c>
      <c r="F152" t="s">
        <v>478</v>
      </c>
      <c r="G152" s="24">
        <v>10982.373051232351</v>
      </c>
      <c r="H152" s="5">
        <v>9.3040468165964523</v>
      </c>
      <c r="I152">
        <f>VLOOKUP(E152,Dataset!$A$2:$AB$218,VLOOKUP('Final Template'!$B$3,Sheet2!$C$2:$E$14,3,FALSE),FALSE)</f>
        <v>67.282321899736147</v>
      </c>
      <c r="J152">
        <f>VLOOKUP($E152,Dataset!$A$2:$BB$218,VLOOKUP('Final Template'!$B$3,Sheet2!$C$2:$F$14,4,FALSE),FALSE)</f>
        <v>30.29913225321631</v>
      </c>
      <c r="K152" t="e">
        <f t="shared" si="4"/>
        <v>#N/A</v>
      </c>
      <c r="L152" s="10" t="e">
        <f t="shared" si="5"/>
        <v>#N/A</v>
      </c>
    </row>
    <row r="153" spans="5:12" x14ac:dyDescent="0.5">
      <c r="E153" t="s">
        <v>480</v>
      </c>
      <c r="F153" t="s">
        <v>481</v>
      </c>
      <c r="G153" s="24">
        <v>2436.1800593264734</v>
      </c>
      <c r="H153" s="5">
        <v>7.7981865420778052</v>
      </c>
      <c r="I153">
        <f>VLOOKUP(E153,Dataset!$A$2:$AB$218,VLOOKUP('Final Template'!$B$3,Sheet2!$C$2:$E$14,3,FALSE),FALSE)</f>
        <v>43.007915567282318</v>
      </c>
      <c r="J153">
        <f>VLOOKUP($E153,Dataset!$A$2:$BB$218,VLOOKUP('Final Template'!$B$3,Sheet2!$C$2:$F$14,4,FALSE),FALSE)</f>
        <v>37.249666537672695</v>
      </c>
      <c r="K153" t="e">
        <f t="shared" si="4"/>
        <v>#N/A</v>
      </c>
      <c r="L153" s="10" t="e">
        <f t="shared" si="5"/>
        <v>#N/A</v>
      </c>
    </row>
    <row r="154" spans="5:12" x14ac:dyDescent="0.5">
      <c r="E154" t="s">
        <v>483</v>
      </c>
      <c r="F154" t="s">
        <v>484</v>
      </c>
      <c r="G154" s="24">
        <v>3925.5633560461297</v>
      </c>
      <c r="H154" s="5">
        <v>8.2752651501198695</v>
      </c>
      <c r="I154">
        <f>VLOOKUP(E154,Dataset!$A$2:$AB$218,VLOOKUP('Final Template'!$B$3,Sheet2!$C$2:$E$14,3,FALSE),FALSE)</f>
        <v>59.366754617414252</v>
      </c>
      <c r="J154">
        <f>VLOOKUP($E154,Dataset!$A$2:$BB$218,VLOOKUP('Final Template'!$B$3,Sheet2!$C$2:$F$14,4,FALSE),FALSE)</f>
        <v>34.977362573524871</v>
      </c>
      <c r="K154" t="e">
        <f t="shared" si="4"/>
        <v>#N/A</v>
      </c>
      <c r="L154" s="10" t="e">
        <f t="shared" si="5"/>
        <v>#N/A</v>
      </c>
    </row>
    <row r="155" spans="5:12" x14ac:dyDescent="0.5">
      <c r="E155" t="s">
        <v>486</v>
      </c>
      <c r="F155" t="s">
        <v>487</v>
      </c>
      <c r="G155" s="24">
        <v>6089.4034682758365</v>
      </c>
      <c r="H155" s="5">
        <v>8.7143054032422018</v>
      </c>
      <c r="I155">
        <f>VLOOKUP(E155,Dataset!$A$2:$AB$218,VLOOKUP('Final Template'!$B$3,Sheet2!$C$2:$E$14,3,FALSE),FALSE)</f>
        <v>49.604221635883903</v>
      </c>
      <c r="J155">
        <f>VLOOKUP($E155,Dataset!$A$2:$BB$218,VLOOKUP('Final Template'!$B$3,Sheet2!$C$2:$F$14,4,FALSE),FALSE)</f>
        <v>32.941145372830221</v>
      </c>
      <c r="K155" t="e">
        <f t="shared" si="4"/>
        <v>#N/A</v>
      </c>
      <c r="L155" s="10" t="e">
        <f t="shared" si="5"/>
        <v>#N/A</v>
      </c>
    </row>
    <row r="156" spans="5:12" x14ac:dyDescent="0.5">
      <c r="E156" t="s">
        <v>489</v>
      </c>
      <c r="F156" t="s">
        <v>490</v>
      </c>
      <c r="G156" s="24">
        <v>2753.3498622998613</v>
      </c>
      <c r="H156" s="5">
        <v>7.9205735810855025</v>
      </c>
      <c r="I156">
        <f>VLOOKUP(E156,Dataset!$A$2:$AB$218,VLOOKUP('Final Template'!$B$3,Sheet2!$C$2:$E$14,3,FALSE),FALSE)</f>
        <v>38.522427440633251</v>
      </c>
      <c r="J156">
        <f>VLOOKUP($E156,Dataset!$A$2:$BB$218,VLOOKUP('Final Template'!$B$3,Sheet2!$C$2:$F$14,4,FALSE),FALSE)</f>
        <v>36.661244805870261</v>
      </c>
      <c r="K156" t="e">
        <f t="shared" si="4"/>
        <v>#N/A</v>
      </c>
      <c r="L156" s="10" t="e">
        <f t="shared" si="5"/>
        <v>#N/A</v>
      </c>
    </row>
    <row r="157" spans="5:12" x14ac:dyDescent="0.5">
      <c r="E157" t="s">
        <v>492</v>
      </c>
      <c r="F157" t="s">
        <v>493</v>
      </c>
      <c r="G157" s="24">
        <v>15065.971247730276</v>
      </c>
      <c r="H157" s="5">
        <v>9.6201939199628903</v>
      </c>
      <c r="I157">
        <f>VLOOKUP(E157,Dataset!$A$2:$AB$218,VLOOKUP('Final Template'!$B$3,Sheet2!$C$2:$E$14,3,FALSE),FALSE)</f>
        <v>17.414248021108182</v>
      </c>
      <c r="J157">
        <f>VLOOKUP($E157,Dataset!$A$2:$BB$218,VLOOKUP('Final Template'!$B$3,Sheet2!$C$2:$F$14,4,FALSE),FALSE)</f>
        <v>28.930505509796028</v>
      </c>
      <c r="K157" t="e">
        <f t="shared" si="4"/>
        <v>#N/A</v>
      </c>
      <c r="L157" s="10" t="e">
        <f t="shared" si="5"/>
        <v>#N/A</v>
      </c>
    </row>
    <row r="158" spans="5:12" x14ac:dyDescent="0.5">
      <c r="E158" t="s">
        <v>495</v>
      </c>
      <c r="F158" t="s">
        <v>496</v>
      </c>
      <c r="G158" s="24">
        <v>22426.287927407157</v>
      </c>
      <c r="H158" s="5">
        <v>10.017989117938102</v>
      </c>
      <c r="I158">
        <f>VLOOKUP(E158,Dataset!$A$2:$AB$218,VLOOKUP('Final Template'!$B$3,Sheet2!$C$2:$E$14,3,FALSE),FALSE)</f>
        <v>26.649076517150398</v>
      </c>
      <c r="J158">
        <f>VLOOKUP($E158,Dataset!$A$2:$BB$218,VLOOKUP('Final Template'!$B$3,Sheet2!$C$2:$F$14,4,FALSE),FALSE)</f>
        <v>27.258721616061191</v>
      </c>
      <c r="K158" t="e">
        <f t="shared" si="4"/>
        <v>#N/A</v>
      </c>
      <c r="L158" s="10" t="e">
        <f t="shared" si="5"/>
        <v>#N/A</v>
      </c>
    </row>
    <row r="159" spans="5:12" x14ac:dyDescent="0.5">
      <c r="E159" t="s">
        <v>498</v>
      </c>
      <c r="F159" t="s">
        <v>499</v>
      </c>
      <c r="G159" s="24">
        <v>27270.671864472031</v>
      </c>
      <c r="H159" s="5">
        <v>10.213567113030527</v>
      </c>
      <c r="I159">
        <f>VLOOKUP(E159,Dataset!$A$2:$AB$218,VLOOKUP('Final Template'!$B$3,Sheet2!$C$2:$E$14,3,FALSE),FALSE)</f>
        <v>56.116094986807397</v>
      </c>
      <c r="J159">
        <f>VLOOKUP($E159,Dataset!$A$2:$BB$218,VLOOKUP('Final Template'!$B$3,Sheet2!$C$2:$F$14,4,FALSE),FALSE)</f>
        <v>26.45804923570698</v>
      </c>
      <c r="K159" t="e">
        <f t="shared" si="4"/>
        <v>#N/A</v>
      </c>
      <c r="L159" s="10" t="e">
        <f t="shared" si="5"/>
        <v>#N/A</v>
      </c>
    </row>
    <row r="160" spans="5:12" x14ac:dyDescent="0.5">
      <c r="E160" t="s">
        <v>501</v>
      </c>
      <c r="F160" t="s">
        <v>502</v>
      </c>
      <c r="G160" s="24">
        <v>66410.756467587722</v>
      </c>
      <c r="H160" s="5">
        <v>11.103614317338543</v>
      </c>
      <c r="I160">
        <f>VLOOKUP(E160,Dataset!$A$2:$AB$218,VLOOKUP('Final Template'!$B$3,Sheet2!$C$2:$E$14,3,FALSE),FALSE)</f>
        <v>26.506992084432714</v>
      </c>
      <c r="J160">
        <f>VLOOKUP($E160,Dataset!$A$2:$BB$218,VLOOKUP('Final Template'!$B$3,Sheet2!$C$2:$F$14,4,FALSE),FALSE)</f>
        <v>22.998766925275326</v>
      </c>
      <c r="K160" t="e">
        <f t="shared" si="4"/>
        <v>#N/A</v>
      </c>
      <c r="L160" s="10" t="e">
        <f t="shared" si="5"/>
        <v>#N/A</v>
      </c>
    </row>
    <row r="161" spans="5:12" x14ac:dyDescent="0.5">
      <c r="E161" t="s">
        <v>504</v>
      </c>
      <c r="F161" t="s">
        <v>505</v>
      </c>
      <c r="G161" s="24">
        <v>10065.486791486472</v>
      </c>
      <c r="H161" s="5">
        <v>9.2168677016819469</v>
      </c>
      <c r="I161">
        <f>VLOOKUP(E161,Dataset!$A$2:$AB$218,VLOOKUP('Final Template'!$B$3,Sheet2!$C$2:$E$14,3,FALSE),FALSE)</f>
        <v>5.2770448548812663</v>
      </c>
      <c r="J161">
        <f>VLOOKUP($E161,Dataset!$A$2:$BB$218,VLOOKUP('Final Template'!$B$3,Sheet2!$C$2:$F$14,4,FALSE),FALSE)</f>
        <v>30.682550029489892</v>
      </c>
      <c r="K161" t="e">
        <f t="shared" si="4"/>
        <v>#N/A</v>
      </c>
      <c r="L161" s="10" t="e">
        <f t="shared" si="5"/>
        <v>#N/A</v>
      </c>
    </row>
    <row r="162" spans="5:12" x14ac:dyDescent="0.5">
      <c r="E162" t="s">
        <v>507</v>
      </c>
      <c r="F162" t="s">
        <v>508</v>
      </c>
      <c r="G162" s="24">
        <v>11279.625341046099</v>
      </c>
      <c r="H162" s="5">
        <v>9.3307533100541704</v>
      </c>
      <c r="I162">
        <f>VLOOKUP(E162,Dataset!$A$2:$AB$218,VLOOKUP('Final Template'!$B$3,Sheet2!$C$2:$E$14,3,FALSE),FALSE)</f>
        <v>32.189973614775738</v>
      </c>
      <c r="J162">
        <f>VLOOKUP($E162,Dataset!$A$2:$BB$218,VLOOKUP('Final Template'!$B$3,Sheet2!$C$2:$F$14,4,FALSE),FALSE)</f>
        <v>30.182188625508839</v>
      </c>
      <c r="K162" t="e">
        <f t="shared" si="4"/>
        <v>#N/A</v>
      </c>
      <c r="L162" s="10" t="e">
        <f t="shared" si="5"/>
        <v>#N/A</v>
      </c>
    </row>
    <row r="163" spans="5:12" x14ac:dyDescent="0.5">
      <c r="E163" t="s">
        <v>510</v>
      </c>
      <c r="F163" t="s">
        <v>511</v>
      </c>
      <c r="G163" s="24">
        <v>738.6391106268195</v>
      </c>
      <c r="H163" s="5">
        <v>6.6048094533951156</v>
      </c>
      <c r="I163">
        <f>VLOOKUP(E163,Dataset!$A$2:$AB$218,VLOOKUP('Final Template'!$B$3,Sheet2!$C$2:$E$14,3,FALSE),FALSE)</f>
        <v>65.699208443271758</v>
      </c>
      <c r="J163">
        <f>VLOOKUP($E163,Dataset!$A$2:$BB$218,VLOOKUP('Final Template'!$B$3,Sheet2!$C$2:$F$14,4,FALSE),FALSE)</f>
        <v>43.149350812438364</v>
      </c>
      <c r="K163" t="e">
        <f t="shared" si="4"/>
        <v>#N/A</v>
      </c>
      <c r="L163" s="10" t="e">
        <f t="shared" si="5"/>
        <v>#N/A</v>
      </c>
    </row>
    <row r="164" spans="5:12" x14ac:dyDescent="0.5">
      <c r="E164" t="s">
        <v>513</v>
      </c>
      <c r="F164" t="s">
        <v>514</v>
      </c>
      <c r="G164" s="24">
        <v>3782.4048534628337</v>
      </c>
      <c r="H164" s="5">
        <v>8.2381152909410673</v>
      </c>
      <c r="I164">
        <f>VLOOKUP(E164,Dataset!$A$2:$AB$218,VLOOKUP('Final Template'!$B$3,Sheet2!$C$2:$E$14,3,FALSE),FALSE)</f>
        <v>43.535620052770454</v>
      </c>
      <c r="J164">
        <f>VLOOKUP($E164,Dataset!$A$2:$BB$218,VLOOKUP('Final Template'!$B$3,Sheet2!$C$2:$F$14,4,FALSE),FALSE)</f>
        <v>35.152169255648218</v>
      </c>
      <c r="K164" t="e">
        <f t="shared" si="4"/>
        <v>#N/A</v>
      </c>
      <c r="L164" s="10" t="e">
        <f t="shared" si="5"/>
        <v>#N/A</v>
      </c>
    </row>
    <row r="165" spans="5:12" x14ac:dyDescent="0.5">
      <c r="E165" t="s">
        <v>516</v>
      </c>
      <c r="F165" t="s">
        <v>517</v>
      </c>
      <c r="G165" s="24">
        <v>52596.224499381999</v>
      </c>
      <c r="H165" s="5">
        <v>10.870399618571378</v>
      </c>
      <c r="I165">
        <f>VLOOKUP(E165,Dataset!$A$2:$AB$218,VLOOKUP('Final Template'!$B$3,Sheet2!$C$2:$E$14,3,FALSE),FALSE)</f>
        <v>16.411609498680736</v>
      </c>
      <c r="J165">
        <f>VLOOKUP($E165,Dataset!$A$2:$BB$218,VLOOKUP('Final Template'!$B$3,Sheet2!$C$2:$F$14,4,FALSE),FALSE)</f>
        <v>23.875413084094106</v>
      </c>
      <c r="K165" t="e">
        <f t="shared" si="4"/>
        <v>#N/A</v>
      </c>
      <c r="L165" s="10" t="e">
        <f t="shared" si="5"/>
        <v>#N/A</v>
      </c>
    </row>
    <row r="166" spans="5:12" x14ac:dyDescent="0.5">
      <c r="E166" t="s">
        <v>519</v>
      </c>
      <c r="F166" t="s">
        <v>520</v>
      </c>
      <c r="G166" s="24">
        <v>1283.8867074562318</v>
      </c>
      <c r="H166" s="5">
        <v>7.1576472462886969</v>
      </c>
      <c r="I166">
        <f>VLOOKUP(E166,Dataset!$A$2:$AB$218,VLOOKUP('Final Template'!$B$3,Sheet2!$C$2:$E$14,3,FALSE),FALSE)</f>
        <v>13.984168865435359</v>
      </c>
      <c r="J166">
        <f>VLOOKUP($E166,Dataset!$A$2:$BB$218,VLOOKUP('Final Template'!$B$3,Sheet2!$C$2:$F$14,4,FALSE),FALSE)</f>
        <v>40.383738423844832</v>
      </c>
      <c r="K166" t="e">
        <f t="shared" si="4"/>
        <v>#N/A</v>
      </c>
      <c r="L166" s="10" t="e">
        <f t="shared" si="5"/>
        <v>#N/A</v>
      </c>
    </row>
    <row r="167" spans="5:12" x14ac:dyDescent="0.5">
      <c r="E167" t="s">
        <v>522</v>
      </c>
      <c r="F167" t="s">
        <v>523</v>
      </c>
      <c r="G167" s="24">
        <v>21395.359780258124</v>
      </c>
      <c r="H167" s="5">
        <v>9.9709293448001155</v>
      </c>
      <c r="I167">
        <f>VLOOKUP(E167,Dataset!$A$2:$AB$218,VLOOKUP('Final Template'!$B$3,Sheet2!$C$2:$E$14,3,FALSE),FALSE)</f>
        <v>26.506992084432714</v>
      </c>
      <c r="J167">
        <f>VLOOKUP($E167,Dataset!$A$2:$BB$218,VLOOKUP('Final Template'!$B$3,Sheet2!$C$2:$F$14,4,FALSE),FALSE)</f>
        <v>27.453495857333607</v>
      </c>
      <c r="K167" t="e">
        <f t="shared" si="4"/>
        <v>#N/A</v>
      </c>
      <c r="L167" s="10" t="e">
        <f t="shared" si="5"/>
        <v>#N/A</v>
      </c>
    </row>
    <row r="168" spans="5:12" x14ac:dyDescent="0.5">
      <c r="E168" t="s">
        <v>525</v>
      </c>
      <c r="F168" t="s">
        <v>526</v>
      </c>
      <c r="G168" s="24">
        <v>1092.2511622777449</v>
      </c>
      <c r="H168" s="5">
        <v>6.9959961319442723</v>
      </c>
      <c r="I168">
        <f>VLOOKUP(E168,Dataset!$A$2:$AB$218,VLOOKUP('Final Template'!$B$3,Sheet2!$C$2:$E$14,3,FALSE),FALSE)</f>
        <v>39.050131926121367</v>
      </c>
      <c r="J168">
        <f>VLOOKUP($E168,Dataset!$A$2:$BB$218,VLOOKUP('Final Template'!$B$3,Sheet2!$C$2:$F$14,4,FALSE),FALSE)</f>
        <v>41.18737659796431</v>
      </c>
      <c r="K168" t="e">
        <f t="shared" si="4"/>
        <v>#N/A</v>
      </c>
      <c r="L168" s="10" t="e">
        <f t="shared" si="5"/>
        <v>#N/A</v>
      </c>
    </row>
    <row r="169" spans="5:12" x14ac:dyDescent="0.5">
      <c r="E169" t="s">
        <v>528</v>
      </c>
      <c r="F169" t="s">
        <v>529</v>
      </c>
      <c r="G169" s="24">
        <v>5852.3842989579489</v>
      </c>
      <c r="H169" s="5">
        <v>8.6746044296622475</v>
      </c>
      <c r="I169">
        <f>VLOOKUP(E169,Dataset!$A$2:$AB$218,VLOOKUP('Final Template'!$B$3,Sheet2!$C$2:$E$14,3,FALSE),FALSE)</f>
        <v>9.4986807387862839</v>
      </c>
      <c r="J169">
        <f>VLOOKUP($E169,Dataset!$A$2:$BB$218,VLOOKUP('Final Template'!$B$3,Sheet2!$C$2:$F$14,4,FALSE),FALSE)</f>
        <v>33.122945103271533</v>
      </c>
      <c r="K169" t="e">
        <f t="shared" si="4"/>
        <v>#N/A</v>
      </c>
      <c r="L169" s="10" t="e">
        <f t="shared" si="5"/>
        <v>#N/A</v>
      </c>
    </row>
    <row r="170" spans="5:12" x14ac:dyDescent="0.5">
      <c r="E170" t="s">
        <v>531</v>
      </c>
      <c r="F170" t="s">
        <v>532</v>
      </c>
      <c r="G170" s="24">
        <v>13963.591645015538</v>
      </c>
      <c r="H170" s="5">
        <v>9.5442086243868118</v>
      </c>
      <c r="I170">
        <f>VLOOKUP(E170,Dataset!$A$2:$AB$218,VLOOKUP('Final Template'!$B$3,Sheet2!$C$2:$E$14,3,FALSE),FALSE)</f>
        <v>56.200527704485481</v>
      </c>
      <c r="J170">
        <f>VLOOKUP($E170,Dataset!$A$2:$BB$218,VLOOKUP('Final Template'!$B$3,Sheet2!$C$2:$F$14,4,FALSE),FALSE)</f>
        <v>29.256283419152346</v>
      </c>
      <c r="K170" t="e">
        <f t="shared" si="4"/>
        <v>#N/A</v>
      </c>
      <c r="L170" s="10" t="e">
        <f t="shared" si="5"/>
        <v>#N/A</v>
      </c>
    </row>
    <row r="171" spans="5:12" x14ac:dyDescent="0.5">
      <c r="E171" t="s">
        <v>534</v>
      </c>
      <c r="F171" t="s">
        <v>535</v>
      </c>
      <c r="G171" s="24">
        <v>455.58887737832401</v>
      </c>
      <c r="H171" s="5">
        <v>6.1215908181457941</v>
      </c>
      <c r="I171">
        <f>VLOOKUP(E171,Dataset!$A$2:$AB$218,VLOOKUP('Final Template'!$B$3,Sheet2!$C$2:$E$14,3,FALSE),FALSE)</f>
        <v>22.427440633245382</v>
      </c>
      <c r="J171">
        <f>VLOOKUP($E171,Dataset!$A$2:$BB$218,VLOOKUP('Final Template'!$B$3,Sheet2!$C$2:$F$14,4,FALSE),FALSE)</f>
        <v>45.599421761366187</v>
      </c>
      <c r="K171" t="e">
        <f t="shared" si="4"/>
        <v>#N/A</v>
      </c>
      <c r="L171" s="10" t="e">
        <f t="shared" si="5"/>
        <v>#N/A</v>
      </c>
    </row>
    <row r="172" spans="5:12" x14ac:dyDescent="0.5">
      <c r="E172" t="s">
        <v>537</v>
      </c>
      <c r="F172" t="s">
        <v>538</v>
      </c>
      <c r="G172" s="24">
        <v>52600.641225848631</v>
      </c>
      <c r="H172" s="5">
        <v>10.870483589256983</v>
      </c>
      <c r="I172">
        <f>VLOOKUP(E172,Dataset!$A$2:$AB$218,VLOOKUP('Final Template'!$B$3,Sheet2!$C$2:$E$14,3,FALSE),FALSE)</f>
        <v>31.554327176781012</v>
      </c>
      <c r="J172">
        <f>VLOOKUP($E172,Dataset!$A$2:$BB$218,VLOOKUP('Final Template'!$B$3,Sheet2!$C$2:$F$14,4,FALSE),FALSE)</f>
        <v>23.87509359351316</v>
      </c>
      <c r="K172" t="e">
        <f t="shared" si="4"/>
        <v>#N/A</v>
      </c>
      <c r="L172" s="10" t="e">
        <f t="shared" si="5"/>
        <v>#N/A</v>
      </c>
    </row>
    <row r="173" spans="5:12" x14ac:dyDescent="0.5">
      <c r="E173" t="s">
        <v>540</v>
      </c>
      <c r="F173" t="s">
        <v>541</v>
      </c>
      <c r="G173" s="24">
        <v>9949.3279999999995</v>
      </c>
      <c r="H173" s="5">
        <v>8.9375</v>
      </c>
      <c r="I173">
        <f>VLOOKUP(E173,Dataset!$A$2:$AB$218,VLOOKUP('Final Template'!$B$3,Sheet2!$C$2:$E$14,3,FALSE),FALSE)</f>
        <v>56.116094986807397</v>
      </c>
      <c r="J173">
        <f>VLOOKUP($E173,Dataset!$A$2:$BB$218,VLOOKUP('Final Template'!$B$3,Sheet2!$C$2:$F$14,4,FALSE),FALSE)</f>
        <v>31.92812731241407</v>
      </c>
      <c r="K173" t="e">
        <f t="shared" si="4"/>
        <v>#N/A</v>
      </c>
      <c r="L173" s="10" t="e">
        <f t="shared" si="5"/>
        <v>#N/A</v>
      </c>
    </row>
    <row r="174" spans="5:12" x14ac:dyDescent="0.5">
      <c r="E174" t="s">
        <v>543</v>
      </c>
      <c r="F174" t="s">
        <v>544</v>
      </c>
      <c r="G174" s="24">
        <v>19275.086755948487</v>
      </c>
      <c r="H174" s="5">
        <v>9.8665686993785204</v>
      </c>
      <c r="I174">
        <f>VLOOKUP(E174,Dataset!$A$2:$AB$218,VLOOKUP('Final Template'!$B$3,Sheet2!$C$2:$E$14,3,FALSE),FALSE)</f>
        <v>1.5831134564643838</v>
      </c>
      <c r="J174">
        <f>VLOOKUP($E174,Dataset!$A$2:$BB$218,VLOOKUP('Final Template'!$B$3,Sheet2!$C$2:$F$14,4,FALSE),FALSE)</f>
        <v>27.888328569839018</v>
      </c>
      <c r="K174" t="e">
        <f t="shared" si="4"/>
        <v>#N/A</v>
      </c>
      <c r="L174" s="10" t="e">
        <f t="shared" si="5"/>
        <v>#N/A</v>
      </c>
    </row>
    <row r="175" spans="5:12" x14ac:dyDescent="0.5">
      <c r="E175" t="s">
        <v>546</v>
      </c>
      <c r="F175" t="s">
        <v>547</v>
      </c>
      <c r="G175" s="24">
        <v>24460.397900777629</v>
      </c>
      <c r="H175" s="5">
        <v>10.10481067651595</v>
      </c>
      <c r="I175">
        <f>VLOOKUP(E175,Dataset!$A$2:$AB$218,VLOOKUP('Final Template'!$B$3,Sheet2!$C$2:$E$14,3,FALSE),FALSE)</f>
        <v>0.52770448548812476</v>
      </c>
      <c r="J175">
        <f>VLOOKUP($E175,Dataset!$A$2:$BB$218,VLOOKUP('Final Template'!$B$3,Sheet2!$C$2:$F$14,4,FALSE),FALSE)</f>
        <v>26.901526682478575</v>
      </c>
      <c r="K175" t="e">
        <f t="shared" si="4"/>
        <v>#N/A</v>
      </c>
      <c r="L175" s="10" t="e">
        <f t="shared" si="5"/>
        <v>#N/A</v>
      </c>
    </row>
    <row r="176" spans="5:12" x14ac:dyDescent="0.5">
      <c r="E176" t="s">
        <v>549</v>
      </c>
      <c r="F176" t="s">
        <v>550</v>
      </c>
      <c r="G176" s="24">
        <v>1479.3432030438983</v>
      </c>
      <c r="H176" s="5">
        <v>7.2993534865308112</v>
      </c>
      <c r="I176">
        <f>VLOOKUP(E176,Dataset!$A$2:$AB$218,VLOOKUP('Final Template'!$B$3,Sheet2!$C$2:$E$14,3,FALSE),FALSE)</f>
        <v>30.343007915567284</v>
      </c>
      <c r="J176">
        <f>VLOOKUP($E176,Dataset!$A$2:$BB$218,VLOOKUP('Final Template'!$B$3,Sheet2!$C$2:$F$14,4,FALSE),FALSE)</f>
        <v>39.683144611837953</v>
      </c>
      <c r="K176" t="e">
        <f t="shared" si="4"/>
        <v>#N/A</v>
      </c>
      <c r="L176" s="10" t="e">
        <f t="shared" si="5"/>
        <v>#N/A</v>
      </c>
    </row>
    <row r="177" spans="5:12" x14ac:dyDescent="0.5">
      <c r="E177" t="s">
        <v>552</v>
      </c>
      <c r="F177" t="s">
        <v>553</v>
      </c>
      <c r="G177" s="24">
        <v>2428.5740000000001</v>
      </c>
      <c r="H177" s="5">
        <v>7.152609</v>
      </c>
      <c r="I177">
        <f>VLOOKUP(E177,Dataset!$A$2:$AB$218,VLOOKUP('Final Template'!$B$3,Sheet2!$C$2:$E$14,3,FALSE),FALSE)</f>
        <v>48.58984168865436</v>
      </c>
      <c r="J177">
        <f>VLOOKUP($E177,Dataset!$A$2:$BB$218,VLOOKUP('Final Template'!$B$3,Sheet2!$C$2:$F$14,4,FALSE),FALSE)</f>
        <v>40.408716124953635</v>
      </c>
      <c r="K177" t="e">
        <f t="shared" si="4"/>
        <v>#N/A</v>
      </c>
      <c r="L177" s="10" t="e">
        <f t="shared" si="5"/>
        <v>#N/A</v>
      </c>
    </row>
    <row r="178" spans="5:12" x14ac:dyDescent="0.5">
      <c r="E178" t="s">
        <v>555</v>
      </c>
      <c r="F178" t="s">
        <v>556</v>
      </c>
      <c r="G178" s="24">
        <v>7488.9902438602658</v>
      </c>
      <c r="H178" s="5">
        <v>8.9211892535192181</v>
      </c>
      <c r="I178">
        <f>VLOOKUP(E178,Dataset!$A$2:$AB$218,VLOOKUP('Final Template'!$B$3,Sheet2!$C$2:$E$14,3,FALSE),FALSE)</f>
        <v>100</v>
      </c>
      <c r="J178">
        <f>VLOOKUP($E178,Dataset!$A$2:$BB$218,VLOOKUP('Final Template'!$B$3,Sheet2!$C$2:$F$14,4,FALSE),FALSE)</f>
        <v>32.00162877972371</v>
      </c>
      <c r="K178" t="e">
        <f t="shared" si="4"/>
        <v>#N/A</v>
      </c>
      <c r="L178" s="10" t="e">
        <f t="shared" si="5"/>
        <v>#N/A</v>
      </c>
    </row>
    <row r="179" spans="5:12" x14ac:dyDescent="0.5">
      <c r="E179" t="s">
        <v>558</v>
      </c>
      <c r="F179" t="s">
        <v>559</v>
      </c>
      <c r="G179" s="24">
        <v>745.33995649459939</v>
      </c>
      <c r="H179" s="5">
        <v>6.6138404317408321</v>
      </c>
      <c r="I179">
        <f>VLOOKUP(E179,Dataset!$A$2:$AB$218,VLOOKUP('Final Template'!$B$3,Sheet2!$C$2:$E$14,3,FALSE),FALSE)</f>
        <v>54.881266490765171</v>
      </c>
      <c r="J179">
        <f>VLOOKUP($E179,Dataset!$A$2:$BB$218,VLOOKUP('Final Template'!$B$3,Sheet2!$C$2:$F$14,4,FALSE),FALSE)</f>
        <v>43.103811831903229</v>
      </c>
      <c r="K179" t="e">
        <f t="shared" si="4"/>
        <v>#N/A</v>
      </c>
      <c r="L179" s="10" t="e">
        <f t="shared" si="5"/>
        <v>#N/A</v>
      </c>
    </row>
    <row r="180" spans="5:12" x14ac:dyDescent="0.5">
      <c r="E180" t="s">
        <v>561</v>
      </c>
      <c r="F180" t="s">
        <v>562</v>
      </c>
      <c r="G180" s="24">
        <v>31505.292975876688</v>
      </c>
      <c r="H180" s="5">
        <v>10.357910841678313</v>
      </c>
      <c r="I180">
        <f>VLOOKUP(E180,Dataset!$A$2:$AB$218,VLOOKUP('Final Template'!$B$3,Sheet2!$C$2:$E$14,3,FALSE),FALSE)</f>
        <v>27.70448548812665</v>
      </c>
      <c r="J180">
        <f>VLOOKUP($E180,Dataset!$A$2:$BB$218,VLOOKUP('Final Template'!$B$3,Sheet2!$C$2:$F$14,4,FALSE),FALSE)</f>
        <v>25.87632595878128</v>
      </c>
      <c r="K180" t="e">
        <f t="shared" si="4"/>
        <v>#N/A</v>
      </c>
      <c r="L180" s="10" t="e">
        <f t="shared" si="5"/>
        <v>#N/A</v>
      </c>
    </row>
    <row r="181" spans="5:12" x14ac:dyDescent="0.5">
      <c r="E181" t="s">
        <v>564</v>
      </c>
      <c r="F181" t="s">
        <v>565</v>
      </c>
      <c r="G181" s="24">
        <v>3832.3425580675603</v>
      </c>
      <c r="H181" s="5">
        <v>8.2512315291630749</v>
      </c>
      <c r="I181">
        <f>VLOOKUP(E181,Dataset!$A$2:$AB$218,VLOOKUP('Final Template'!$B$3,Sheet2!$C$2:$E$14,3,FALSE),FALSE)</f>
        <v>36.147757255936682</v>
      </c>
      <c r="J181">
        <f>VLOOKUP($E181,Dataset!$A$2:$BB$218,VLOOKUP('Final Template'!$B$3,Sheet2!$C$2:$F$14,4,FALSE),FALSE)</f>
        <v>35.090408493855143</v>
      </c>
      <c r="K181" t="e">
        <f t="shared" si="4"/>
        <v>#N/A</v>
      </c>
      <c r="L181" s="10" t="e">
        <f t="shared" si="5"/>
        <v>#N/A</v>
      </c>
    </row>
    <row r="182" spans="5:12" x14ac:dyDescent="0.5">
      <c r="E182" t="s">
        <v>567</v>
      </c>
      <c r="F182" t="s">
        <v>568</v>
      </c>
      <c r="G182" s="24">
        <v>15657.224283548188</v>
      </c>
      <c r="H182" s="5">
        <v>9.6586877050187976</v>
      </c>
      <c r="I182">
        <f>VLOOKUP(E182,Dataset!$A$2:$AB$218,VLOOKUP('Final Template'!$B$3,Sheet2!$C$2:$E$14,3,FALSE),FALSE)</f>
        <v>56.116094986807397</v>
      </c>
      <c r="J182">
        <f>VLOOKUP($E182,Dataset!$A$2:$BB$218,VLOOKUP('Final Template'!$B$3,Sheet2!$C$2:$F$14,4,FALSE),FALSE)</f>
        <v>28.766245179375044</v>
      </c>
      <c r="K182" t="e">
        <f t="shared" si="4"/>
        <v>#N/A</v>
      </c>
      <c r="L182" s="10" t="e">
        <f t="shared" si="5"/>
        <v>#N/A</v>
      </c>
    </row>
    <row r="183" spans="5:12" x14ac:dyDescent="0.5">
      <c r="E183" t="s">
        <v>570</v>
      </c>
      <c r="F183" t="s">
        <v>571</v>
      </c>
      <c r="G183" s="24">
        <v>8151.6341601464901</v>
      </c>
      <c r="H183" s="5">
        <v>9.0059736965827977</v>
      </c>
      <c r="I183">
        <f>VLOOKUP(E183,Dataset!$A$2:$AB$218,VLOOKUP('Final Template'!$B$3,Sheet2!$C$2:$E$14,3,FALSE),FALSE)</f>
        <v>45.118733509234829</v>
      </c>
      <c r="J183">
        <f>VLOOKUP($E183,Dataset!$A$2:$BB$218,VLOOKUP('Final Template'!$B$3,Sheet2!$C$2:$F$14,4,FALSE),FALSE)</f>
        <v>31.620488936589886</v>
      </c>
      <c r="K183" t="e">
        <f t="shared" si="4"/>
        <v>#N/A</v>
      </c>
      <c r="L183" s="10" t="e">
        <f t="shared" si="5"/>
        <v>#N/A</v>
      </c>
    </row>
    <row r="184" spans="5:12" x14ac:dyDescent="0.5">
      <c r="E184" t="s">
        <v>573</v>
      </c>
      <c r="F184" t="s">
        <v>574</v>
      </c>
      <c r="G184" s="24">
        <v>9949.3279999999995</v>
      </c>
      <c r="H184" s="5">
        <v>8.9375</v>
      </c>
      <c r="I184">
        <f>VLOOKUP(E184,Dataset!$A$2:$AB$218,VLOOKUP('Final Template'!$B$3,Sheet2!$C$2:$E$14,3,FALSE),FALSE)</f>
        <v>56.116094986807397</v>
      </c>
      <c r="J184">
        <f>VLOOKUP($E184,Dataset!$A$2:$BB$218,VLOOKUP('Final Template'!$B$3,Sheet2!$C$2:$F$14,4,FALSE),FALSE)</f>
        <v>31.92812731241407</v>
      </c>
      <c r="K184" t="e">
        <f t="shared" si="4"/>
        <v>#N/A</v>
      </c>
      <c r="L184" s="10" t="e">
        <f t="shared" si="5"/>
        <v>#N/A</v>
      </c>
    </row>
    <row r="185" spans="5:12" x14ac:dyDescent="0.5">
      <c r="E185" t="s">
        <v>576</v>
      </c>
      <c r="F185" t="s">
        <v>577</v>
      </c>
      <c r="G185" s="24">
        <v>6676.6153428161679</v>
      </c>
      <c r="H185" s="5">
        <v>8.8063664529152046</v>
      </c>
      <c r="I185">
        <f>VLOOKUP(E185,Dataset!$A$2:$AB$218,VLOOKUP('Final Template'!$B$3,Sheet2!$C$2:$E$14,3,FALSE),FALSE)</f>
        <v>56.116094986807397</v>
      </c>
      <c r="J185">
        <f>VLOOKUP($E185,Dataset!$A$2:$BB$218,VLOOKUP('Final Template'!$B$3,Sheet2!$C$2:$F$14,4,FALSE),FALSE)</f>
        <v>32.521429405945518</v>
      </c>
      <c r="K185" t="e">
        <f t="shared" si="4"/>
        <v>#N/A</v>
      </c>
      <c r="L185" s="10" t="e">
        <f t="shared" si="5"/>
        <v>#N/A</v>
      </c>
    </row>
    <row r="186" spans="5:12" x14ac:dyDescent="0.5">
      <c r="E186" t="s">
        <v>579</v>
      </c>
      <c r="F186" t="s">
        <v>580</v>
      </c>
      <c r="G186" s="24">
        <v>1923.9953219926099</v>
      </c>
      <c r="H186" s="5">
        <v>7.5621591998259232</v>
      </c>
      <c r="I186">
        <f>VLOOKUP(E186,Dataset!$A$2:$AB$218,VLOOKUP('Final Template'!$B$3,Sheet2!$C$2:$E$14,3,FALSE),FALSE)</f>
        <v>26.121372031662265</v>
      </c>
      <c r="J186">
        <f>VLOOKUP($E186,Dataset!$A$2:$BB$218,VLOOKUP('Final Template'!$B$3,Sheet2!$C$2:$F$14,4,FALSE),FALSE)</f>
        <v>38.394365307340763</v>
      </c>
      <c r="K186" t="e">
        <f t="shared" si="4"/>
        <v>#N/A</v>
      </c>
      <c r="L186" s="10" t="e">
        <f t="shared" si="5"/>
        <v>#N/A</v>
      </c>
    </row>
    <row r="187" spans="5:12" x14ac:dyDescent="0.5">
      <c r="E187" t="s">
        <v>582</v>
      </c>
      <c r="F187" t="s">
        <v>583</v>
      </c>
      <c r="G187" s="24">
        <v>8108.2366445319822</v>
      </c>
      <c r="H187" s="5">
        <v>9.0006356936940701</v>
      </c>
      <c r="I187">
        <f>VLOOKUP(E187,Dataset!$A$2:$AB$218,VLOOKUP('Final Template'!$B$3,Sheet2!$C$2:$E$14,3,FALSE),FALSE)</f>
        <v>84.69656992084434</v>
      </c>
      <c r="J187">
        <f>VLOOKUP($E187,Dataset!$A$2:$BB$218,VLOOKUP('Final Template'!$B$3,Sheet2!$C$2:$F$14,4,FALSE),FALSE)</f>
        <v>31.64441747349521</v>
      </c>
      <c r="K187" t="e">
        <f t="shared" si="4"/>
        <v>#N/A</v>
      </c>
      <c r="L187" s="10" t="e">
        <f t="shared" si="5"/>
        <v>#N/A</v>
      </c>
    </row>
    <row r="188" spans="5:12" x14ac:dyDescent="0.5">
      <c r="E188" t="s">
        <v>585</v>
      </c>
      <c r="F188" t="s">
        <v>586</v>
      </c>
      <c r="G188" s="24">
        <v>3906.2618779126383</v>
      </c>
      <c r="H188" s="5">
        <v>8.2703361542257241</v>
      </c>
      <c r="I188">
        <f>VLOOKUP(E188,Dataset!$A$2:$AB$218,VLOOKUP('Final Template'!$B$3,Sheet2!$C$2:$E$14,3,FALSE),FALSE)</f>
        <v>68.601583113456471</v>
      </c>
      <c r="J188">
        <f>VLOOKUP($E188,Dataset!$A$2:$BB$218,VLOOKUP('Final Template'!$B$3,Sheet2!$C$2:$F$14,4,FALSE),FALSE)</f>
        <v>35.000533999153873</v>
      </c>
      <c r="K188" t="e">
        <f t="shared" si="4"/>
        <v>#N/A</v>
      </c>
      <c r="L188" s="10" t="e">
        <f t="shared" si="5"/>
        <v>#N/A</v>
      </c>
    </row>
    <row r="189" spans="5:12" x14ac:dyDescent="0.5">
      <c r="E189" t="s">
        <v>588</v>
      </c>
      <c r="F189" t="s">
        <v>589</v>
      </c>
      <c r="G189" s="24">
        <v>56473.022779491046</v>
      </c>
      <c r="H189" s="5">
        <v>10.941518330178674</v>
      </c>
      <c r="I189">
        <f>VLOOKUP(E189,Dataset!$A$2:$AB$218,VLOOKUP('Final Template'!$B$3,Sheet2!$C$2:$E$14,3,FALSE),FALSE)</f>
        <v>4.4854881266490745</v>
      </c>
      <c r="J189">
        <f>VLOOKUP($E189,Dataset!$A$2:$BB$218,VLOOKUP('Final Template'!$B$3,Sheet2!$C$2:$F$14,4,FALSE),FALSE)</f>
        <v>23.605812230129356</v>
      </c>
      <c r="K189" t="e">
        <f t="shared" si="4"/>
        <v>#N/A</v>
      </c>
      <c r="L189" s="10" t="e">
        <f t="shared" si="5"/>
        <v>#N/A</v>
      </c>
    </row>
    <row r="190" spans="5:12" x14ac:dyDescent="0.5">
      <c r="E190" t="s">
        <v>591</v>
      </c>
      <c r="F190" t="s">
        <v>592</v>
      </c>
      <c r="G190" s="24">
        <v>76691.116843640484</v>
      </c>
      <c r="H190" s="5">
        <v>11.247541163746364</v>
      </c>
      <c r="I190">
        <f>VLOOKUP(E190,Dataset!$A$2:$AB$218,VLOOKUP('Final Template'!$B$3,Sheet2!$C$2:$E$14,3,FALSE),FALSE)</f>
        <v>18.469656992084431</v>
      </c>
      <c r="J190">
        <f>VLOOKUP($E190,Dataset!$A$2:$BB$218,VLOOKUP('Final Template'!$B$3,Sheet2!$C$2:$F$14,4,FALSE),FALSE)</f>
        <v>22.468470108608599</v>
      </c>
      <c r="K190" t="e">
        <f t="shared" si="4"/>
        <v>#N/A</v>
      </c>
      <c r="L190" s="10" t="e">
        <f t="shared" si="5"/>
        <v>#N/A</v>
      </c>
    </row>
    <row r="191" spans="5:12" x14ac:dyDescent="0.5">
      <c r="E191" t="s">
        <v>594</v>
      </c>
      <c r="F191" t="s">
        <v>595</v>
      </c>
      <c r="G191" s="24">
        <v>15547.34</v>
      </c>
      <c r="H191" s="5">
        <v>8.9975000000000005</v>
      </c>
      <c r="I191">
        <f>VLOOKUP(E191,Dataset!$A$2:$AB$218,VLOOKUP('Final Template'!$B$3,Sheet2!$C$2:$E$14,3,FALSE),FALSE)</f>
        <v>27.176781002638517</v>
      </c>
      <c r="J191">
        <f>VLOOKUP($E191,Dataset!$A$2:$BB$218,VLOOKUP('Final Template'!$B$3,Sheet2!$C$2:$F$14,4,FALSE),FALSE)</f>
        <v>31.658478046709483</v>
      </c>
      <c r="K191" t="e">
        <f t="shared" si="4"/>
        <v>#N/A</v>
      </c>
      <c r="L191" s="10" t="e">
        <f t="shared" si="5"/>
        <v>#N/A</v>
      </c>
    </row>
    <row r="192" spans="5:12" x14ac:dyDescent="0.5">
      <c r="E192" t="s">
        <v>597</v>
      </c>
      <c r="F192" t="s">
        <v>598</v>
      </c>
      <c r="G192" s="24">
        <v>968.38560256459175</v>
      </c>
      <c r="H192" s="5">
        <v>6.8756303577131863</v>
      </c>
      <c r="I192">
        <f>VLOOKUP(E192,Dataset!$A$2:$AB$218,VLOOKUP('Final Template'!$B$3,Sheet2!$C$2:$E$14,3,FALSE),FALSE)</f>
        <v>22.427440633245382</v>
      </c>
      <c r="J192">
        <f>VLOOKUP($E192,Dataset!$A$2:$BB$218,VLOOKUP('Final Template'!$B$3,Sheet2!$C$2:$F$14,4,FALSE),FALSE)</f>
        <v>41.788615582353657</v>
      </c>
      <c r="K192" t="e">
        <f t="shared" si="4"/>
        <v>#N/A</v>
      </c>
      <c r="L192" s="10" t="e">
        <f t="shared" si="5"/>
        <v>#N/A</v>
      </c>
    </row>
    <row r="193" spans="5:12" x14ac:dyDescent="0.5">
      <c r="E193" t="s">
        <v>600</v>
      </c>
      <c r="F193" t="s">
        <v>601</v>
      </c>
      <c r="G193" s="24">
        <v>867.05865065512205</v>
      </c>
      <c r="H193" s="5">
        <v>6.7651066223069742</v>
      </c>
      <c r="I193">
        <f>VLOOKUP(E193,Dataset!$A$2:$AB$218,VLOOKUP('Final Template'!$B$3,Sheet2!$C$2:$E$14,3,FALSE),FALSE)</f>
        <v>32.453825857519782</v>
      </c>
      <c r="J193">
        <f>VLOOKUP($E193,Dataset!$A$2:$BB$218,VLOOKUP('Final Template'!$B$3,Sheet2!$C$2:$F$14,4,FALSE),FALSE)</f>
        <v>42.342675354125255</v>
      </c>
      <c r="K193" t="e">
        <f t="shared" si="4"/>
        <v>#N/A</v>
      </c>
      <c r="L193" s="10" t="e">
        <f t="shared" si="5"/>
        <v>#N/A</v>
      </c>
    </row>
    <row r="194" spans="5:12" x14ac:dyDescent="0.5">
      <c r="E194" t="s">
        <v>603</v>
      </c>
      <c r="F194" t="s">
        <v>604</v>
      </c>
      <c r="G194" s="24">
        <v>5901.8841230530807</v>
      </c>
      <c r="H194" s="5">
        <v>8.6830269218050748</v>
      </c>
      <c r="I194">
        <f>VLOOKUP(E194,Dataset!$A$2:$AB$218,VLOOKUP('Final Template'!$B$3,Sheet2!$C$2:$E$14,3,FALSE),FALSE)</f>
        <v>32.453825857519782</v>
      </c>
      <c r="J194">
        <f>VLOOKUP($E194,Dataset!$A$2:$BB$218,VLOOKUP('Final Template'!$B$3,Sheet2!$C$2:$F$14,4,FALSE),FALSE)</f>
        <v>33.084336723002409</v>
      </c>
      <c r="K194" t="e">
        <f t="shared" si="4"/>
        <v>#N/A</v>
      </c>
      <c r="L194" s="10" t="e">
        <f t="shared" si="5"/>
        <v>#N/A</v>
      </c>
    </row>
    <row r="195" spans="5:12" x14ac:dyDescent="0.5">
      <c r="E195" t="s">
        <v>606</v>
      </c>
      <c r="F195" t="s">
        <v>607</v>
      </c>
      <c r="G195" s="24">
        <v>939.80167900066294</v>
      </c>
      <c r="H195" s="5">
        <v>6.8456688732181545</v>
      </c>
      <c r="I195">
        <f>VLOOKUP(E195,Dataset!$A$2:$AB$218,VLOOKUP('Final Template'!$B$3,Sheet2!$C$2:$E$14,3,FALSE),FALSE)</f>
        <v>12.664907651715044</v>
      </c>
      <c r="J195">
        <f>VLOOKUP($E195,Dataset!$A$2:$BB$218,VLOOKUP('Final Template'!$B$3,Sheet2!$C$2:$F$14,4,FALSE),FALSE)</f>
        <v>41.93863192191457</v>
      </c>
      <c r="K195" t="e">
        <f t="shared" ref="K195:K218" si="6">IF(E195=$B$1,I195,#N/A)</f>
        <v>#N/A</v>
      </c>
      <c r="L195" s="10" t="e">
        <f t="shared" ref="L195:L218" si="7">IF($B$1=E195,F195,#N/A)</f>
        <v>#N/A</v>
      </c>
    </row>
    <row r="196" spans="5:12" x14ac:dyDescent="0.5">
      <c r="E196" t="s">
        <v>609</v>
      </c>
      <c r="F196" t="s">
        <v>610</v>
      </c>
      <c r="G196" s="24">
        <v>558.11872319493943</v>
      </c>
      <c r="H196" s="5">
        <v>6.3245717053322537</v>
      </c>
      <c r="I196">
        <f>VLOOKUP(E196,Dataset!$A$2:$AB$218,VLOOKUP('Final Template'!$B$3,Sheet2!$C$2:$E$14,3,FALSE),FALSE)</f>
        <v>46.174142480211081</v>
      </c>
      <c r="J196">
        <f>VLOOKUP($E196,Dataset!$A$2:$BB$218,VLOOKUP('Final Template'!$B$3,Sheet2!$C$2:$F$14,4,FALSE),FALSE)</f>
        <v>44.567309979337409</v>
      </c>
      <c r="K196" t="e">
        <f t="shared" si="6"/>
        <v>#N/A</v>
      </c>
      <c r="L196" s="10" t="e">
        <f t="shared" si="7"/>
        <v>#N/A</v>
      </c>
    </row>
    <row r="197" spans="5:12" x14ac:dyDescent="0.5">
      <c r="E197" t="s">
        <v>612</v>
      </c>
      <c r="F197" t="s">
        <v>613</v>
      </c>
      <c r="G197" s="24">
        <v>3792.2901489115579</v>
      </c>
      <c r="H197" s="5">
        <v>8.2407253765108823</v>
      </c>
      <c r="I197">
        <f>VLOOKUP(E197,Dataset!$A$2:$AB$218,VLOOKUP('Final Template'!$B$3,Sheet2!$C$2:$E$14,3,FALSE),FALSE)</f>
        <v>31.662269129287601</v>
      </c>
      <c r="J197">
        <f>VLOOKUP($E197,Dataset!$A$2:$BB$218,VLOOKUP('Final Template'!$B$3,Sheet2!$C$2:$F$14,4,FALSE),FALSE)</f>
        <v>35.139875350696173</v>
      </c>
      <c r="K197" t="e">
        <f t="shared" si="6"/>
        <v>#N/A</v>
      </c>
      <c r="L197" s="10" t="e">
        <f t="shared" si="7"/>
        <v>#N/A</v>
      </c>
    </row>
    <row r="198" spans="5:12" x14ac:dyDescent="0.5">
      <c r="E198" t="s">
        <v>615</v>
      </c>
      <c r="F198" t="s">
        <v>616</v>
      </c>
      <c r="G198" s="24">
        <v>16259.041670791605</v>
      </c>
      <c r="H198" s="5">
        <v>9.6964044435292038</v>
      </c>
      <c r="I198">
        <f>VLOOKUP(E198,Dataset!$A$2:$AB$218,VLOOKUP('Final Template'!$B$3,Sheet2!$C$2:$E$14,3,FALSE),FALSE)</f>
        <v>39.050131926121367</v>
      </c>
      <c r="J198">
        <f>VLOOKUP($E198,Dataset!$A$2:$BB$218,VLOOKUP('Final Template'!$B$3,Sheet2!$C$2:$F$14,4,FALSE),FALSE)</f>
        <v>28.605810806326215</v>
      </c>
      <c r="K198" t="e">
        <f t="shared" si="6"/>
        <v>#N/A</v>
      </c>
      <c r="L198" s="10" t="e">
        <f t="shared" si="7"/>
        <v>#N/A</v>
      </c>
    </row>
    <row r="199" spans="5:12" x14ac:dyDescent="0.5">
      <c r="E199" t="s">
        <v>618</v>
      </c>
      <c r="F199" t="s">
        <v>619</v>
      </c>
      <c r="G199" s="24">
        <v>4265.3719881130755</v>
      </c>
      <c r="H199" s="5">
        <v>8.3582846749062814</v>
      </c>
      <c r="I199">
        <f>VLOOKUP(E199,Dataset!$A$2:$AB$218,VLOOKUP('Final Template'!$B$3,Sheet2!$C$2:$E$14,3,FALSE),FALSE)</f>
        <v>27.176781002638517</v>
      </c>
      <c r="J199">
        <f>VLOOKUP($E199,Dataset!$A$2:$BB$218,VLOOKUP('Final Template'!$B$3,Sheet2!$C$2:$F$14,4,FALSE),FALSE)</f>
        <v>34.588092483937352</v>
      </c>
      <c r="K199" t="e">
        <f t="shared" si="6"/>
        <v>#N/A</v>
      </c>
      <c r="L199" s="10" t="e">
        <f t="shared" si="7"/>
        <v>#N/A</v>
      </c>
    </row>
    <row r="200" spans="5:12" x14ac:dyDescent="0.5">
      <c r="E200" t="s">
        <v>621</v>
      </c>
      <c r="F200" t="s">
        <v>622</v>
      </c>
      <c r="G200" s="24">
        <v>14116.980057583058</v>
      </c>
      <c r="H200" s="5">
        <v>9.5551336112305894</v>
      </c>
      <c r="I200">
        <f>VLOOKUP(E200,Dataset!$A$2:$AB$218,VLOOKUP('Final Template'!$B$3,Sheet2!$C$2:$E$14,3,FALSE),FALSE)</f>
        <v>41.42480211081795</v>
      </c>
      <c r="J200">
        <f>VLOOKUP($E200,Dataset!$A$2:$BB$218,VLOOKUP('Final Template'!$B$3,Sheet2!$C$2:$F$14,4,FALSE),FALSE)</f>
        <v>29.209319030934733</v>
      </c>
      <c r="K200" t="e">
        <f t="shared" si="6"/>
        <v>#N/A</v>
      </c>
      <c r="L200" s="10" t="e">
        <f t="shared" si="7"/>
        <v>#N/A</v>
      </c>
    </row>
    <row r="201" spans="5:12" x14ac:dyDescent="0.5">
      <c r="E201" t="s">
        <v>624</v>
      </c>
      <c r="F201" t="s">
        <v>625</v>
      </c>
      <c r="G201" s="24">
        <v>6986.8559463882002</v>
      </c>
      <c r="H201" s="5">
        <v>8.8517859409630955</v>
      </c>
      <c r="I201">
        <f>VLOOKUP(E201,Dataset!$A$2:$AB$218,VLOOKUP('Final Template'!$B$3,Sheet2!$C$2:$E$14,3,FALSE),FALSE)</f>
        <v>40.369393139841684</v>
      </c>
      <c r="J201">
        <f>VLOOKUP($E201,Dataset!$A$2:$BB$218,VLOOKUP('Final Template'!$B$3,Sheet2!$C$2:$F$14,4,FALSE),FALSE)</f>
        <v>32.315322343042077</v>
      </c>
      <c r="K201" t="e">
        <f t="shared" si="6"/>
        <v>#N/A</v>
      </c>
      <c r="L201" s="10" t="e">
        <f t="shared" si="7"/>
        <v>#N/A</v>
      </c>
    </row>
    <row r="202" spans="5:12" x14ac:dyDescent="0.5">
      <c r="E202" t="s">
        <v>627</v>
      </c>
      <c r="F202" t="s">
        <v>628</v>
      </c>
      <c r="G202" s="24">
        <v>9949.3279999999995</v>
      </c>
      <c r="H202" s="5">
        <v>8.9375</v>
      </c>
      <c r="I202">
        <f>VLOOKUP(E202,Dataset!$A$2:$AB$218,VLOOKUP('Final Template'!$B$3,Sheet2!$C$2:$E$14,3,FALSE),FALSE)</f>
        <v>56.116094986807397</v>
      </c>
      <c r="J202">
        <f>VLOOKUP($E202,Dataset!$A$2:$BB$218,VLOOKUP('Final Template'!$B$3,Sheet2!$C$2:$F$14,4,FALSE),FALSE)</f>
        <v>31.92812731241407</v>
      </c>
      <c r="K202" t="e">
        <f t="shared" si="6"/>
        <v>#N/A</v>
      </c>
      <c r="L202" s="10" t="e">
        <f t="shared" si="7"/>
        <v>#N/A</v>
      </c>
    </row>
    <row r="203" spans="5:12" x14ac:dyDescent="0.5">
      <c r="E203" t="s">
        <v>630</v>
      </c>
      <c r="F203" t="s">
        <v>631</v>
      </c>
      <c r="G203" s="24">
        <v>3402.7217711172639</v>
      </c>
      <c r="H203" s="5">
        <v>8.1323309112751243</v>
      </c>
      <c r="I203">
        <f>VLOOKUP(E203,Dataset!$A$2:$AB$218,VLOOKUP('Final Template'!$B$3,Sheet2!$C$2:$E$14,3,FALSE),FALSE)</f>
        <v>35.883905013192617</v>
      </c>
      <c r="J203">
        <f>VLOOKUP($E203,Dataset!$A$2:$BB$218,VLOOKUP('Final Template'!$B$3,Sheet2!$C$2:$F$14,4,FALSE),FALSE)</f>
        <v>35.651972522899428</v>
      </c>
      <c r="K203" t="e">
        <f t="shared" si="6"/>
        <v>#N/A</v>
      </c>
      <c r="L203" s="10" t="e">
        <f t="shared" si="7"/>
        <v>#N/A</v>
      </c>
    </row>
    <row r="204" spans="5:12" x14ac:dyDescent="0.5">
      <c r="E204" t="s">
        <v>633</v>
      </c>
      <c r="F204" t="s">
        <v>634</v>
      </c>
      <c r="G204" s="24">
        <v>662.4343274600908</v>
      </c>
      <c r="H204" s="5">
        <v>6.4959214245847097</v>
      </c>
      <c r="I204">
        <f>VLOOKUP(E204,Dataset!$A$2:$AB$218,VLOOKUP('Final Template'!$B$3,Sheet2!$C$2:$E$14,3,FALSE),FALSE)</f>
        <v>40.897097625329813</v>
      </c>
      <c r="J204">
        <f>VLOOKUP($E204,Dataset!$A$2:$BB$218,VLOOKUP('Final Template'!$B$3,Sheet2!$C$2:$F$14,4,FALSE),FALSE)</f>
        <v>43.699227098513724</v>
      </c>
      <c r="K204" t="e">
        <f t="shared" si="6"/>
        <v>#N/A</v>
      </c>
      <c r="L204" s="10" t="e">
        <f t="shared" si="7"/>
        <v>#N/A</v>
      </c>
    </row>
    <row r="205" spans="5:12" x14ac:dyDescent="0.5">
      <c r="E205" t="s">
        <v>636</v>
      </c>
      <c r="F205" t="s">
        <v>637</v>
      </c>
      <c r="G205" s="24">
        <v>2905.8574403436901</v>
      </c>
      <c r="H205" s="5">
        <v>7.9744837859219695</v>
      </c>
      <c r="I205">
        <f>VLOOKUP(E205,Dataset!$A$2:$AB$218,VLOOKUP('Final Template'!$B$3,Sheet2!$C$2:$E$14,3,FALSE),FALSE)</f>
        <v>0</v>
      </c>
      <c r="J205">
        <f>VLOOKUP($E205,Dataset!$A$2:$BB$218,VLOOKUP('Final Template'!$B$3,Sheet2!$C$2:$F$14,4,FALSE),FALSE)</f>
        <v>36.403217645032875</v>
      </c>
      <c r="K205" t="e">
        <f t="shared" si="6"/>
        <v>#N/A</v>
      </c>
      <c r="L205" s="10" t="e">
        <f t="shared" si="7"/>
        <v>#N/A</v>
      </c>
    </row>
    <row r="206" spans="5:12" x14ac:dyDescent="0.5">
      <c r="E206" t="s">
        <v>639</v>
      </c>
      <c r="F206" t="s">
        <v>640</v>
      </c>
      <c r="G206" s="24">
        <v>40864.249846574894</v>
      </c>
      <c r="H206" s="5">
        <v>10.618010872913391</v>
      </c>
      <c r="I206">
        <f>VLOOKUP(E206,Dataset!$A$2:$AB$218,VLOOKUP('Final Template'!$B$3,Sheet2!$C$2:$E$14,3,FALSE),FALSE)</f>
        <v>26.506992084432714</v>
      </c>
      <c r="J206">
        <f>VLOOKUP($E206,Dataset!$A$2:$BB$218,VLOOKUP('Final Template'!$B$3,Sheet2!$C$2:$F$14,4,FALSE),FALSE)</f>
        <v>24.848130218275493</v>
      </c>
      <c r="K206" t="e">
        <f t="shared" si="6"/>
        <v>#N/A</v>
      </c>
      <c r="L206" s="10" t="e">
        <f t="shared" si="7"/>
        <v>#N/A</v>
      </c>
    </row>
    <row r="207" spans="5:12" x14ac:dyDescent="0.5">
      <c r="E207" t="s">
        <v>642</v>
      </c>
      <c r="F207" t="s">
        <v>643</v>
      </c>
      <c r="G207" s="24">
        <v>41981.392089274654</v>
      </c>
      <c r="H207" s="5">
        <v>10.644981753598392</v>
      </c>
      <c r="I207">
        <f>VLOOKUP(E207,Dataset!$A$2:$AB$218,VLOOKUP('Final Template'!$B$3,Sheet2!$C$2:$E$14,3,FALSE),FALSE)</f>
        <v>22.691292875989451</v>
      </c>
      <c r="J207">
        <f>VLOOKUP($E207,Dataset!$A$2:$BB$218,VLOOKUP('Final Template'!$B$3,Sheet2!$C$2:$F$14,4,FALSE),FALSE)</f>
        <v>24.743001776432795</v>
      </c>
      <c r="K207" t="e">
        <f t="shared" si="6"/>
        <v>#N/A</v>
      </c>
      <c r="L207" s="10" t="e">
        <f t="shared" si="7"/>
        <v>#N/A</v>
      </c>
    </row>
    <row r="208" spans="5:12" x14ac:dyDescent="0.5">
      <c r="E208" t="s">
        <v>645</v>
      </c>
      <c r="F208" t="s">
        <v>646</v>
      </c>
      <c r="G208" s="24">
        <v>52364.244024618238</v>
      </c>
      <c r="H208" s="5">
        <v>10.865979271449131</v>
      </c>
      <c r="I208">
        <f>VLOOKUP(E208,Dataset!$A$2:$AB$218,VLOOKUP('Final Template'!$B$3,Sheet2!$C$2:$E$14,3,FALSE),FALSE)</f>
        <v>40.897097625329813</v>
      </c>
      <c r="J208">
        <f>VLOOKUP($E208,Dataset!$A$2:$BB$218,VLOOKUP('Final Template'!$B$3,Sheet2!$C$2:$F$14,4,FALSE),FALSE)</f>
        <v>23.892235463969602</v>
      </c>
      <c r="K208" t="e">
        <f t="shared" si="6"/>
        <v>#N/A</v>
      </c>
      <c r="L208" s="10" t="e">
        <f t="shared" si="7"/>
        <v>#N/A</v>
      </c>
    </row>
    <row r="209" spans="5:12" x14ac:dyDescent="0.5">
      <c r="E209" t="s">
        <v>648</v>
      </c>
      <c r="F209" t="s">
        <v>649</v>
      </c>
      <c r="G209" s="24">
        <v>14009.998440332191</v>
      </c>
      <c r="H209" s="5">
        <v>9.5475265280057204</v>
      </c>
      <c r="I209">
        <f>VLOOKUP(E209,Dataset!$A$2:$AB$218,VLOOKUP('Final Template'!$B$3,Sheet2!$C$2:$E$14,3,FALSE),FALSE)</f>
        <v>42.744063324538267</v>
      </c>
      <c r="J209">
        <f>VLOOKUP($E209,Dataset!$A$2:$BB$218,VLOOKUP('Final Template'!$B$3,Sheet2!$C$2:$F$14,4,FALSE),FALSE)</f>
        <v>29.242015980449025</v>
      </c>
      <c r="K209" t="e">
        <f t="shared" si="6"/>
        <v>#N/A</v>
      </c>
      <c r="L209" s="10" t="e">
        <f t="shared" si="7"/>
        <v>#N/A</v>
      </c>
    </row>
    <row r="210" spans="5:12" x14ac:dyDescent="0.5">
      <c r="E210" t="s">
        <v>651</v>
      </c>
      <c r="F210" t="s">
        <v>652</v>
      </c>
      <c r="G210" s="24">
        <v>1961.4821746983671</v>
      </c>
      <c r="H210" s="5">
        <v>7.5814556780214515</v>
      </c>
      <c r="I210">
        <f>VLOOKUP(E210,Dataset!$A$2:$AB$218,VLOOKUP('Final Template'!$B$3,Sheet2!$C$2:$E$14,3,FALSE),FALSE)</f>
        <v>25.8575197889182</v>
      </c>
      <c r="J210">
        <f>VLOOKUP($E210,Dataset!$A$2:$BB$218,VLOOKUP('Final Template'!$B$3,Sheet2!$C$2:$F$14,4,FALSE),FALSE)</f>
        <v>38.300309978127459</v>
      </c>
      <c r="K210" t="e">
        <f t="shared" si="6"/>
        <v>#N/A</v>
      </c>
      <c r="L210" s="10" t="e">
        <f t="shared" si="7"/>
        <v>#N/A</v>
      </c>
    </row>
    <row r="211" spans="5:12" x14ac:dyDescent="0.5">
      <c r="E211" t="s">
        <v>654</v>
      </c>
      <c r="F211" t="s">
        <v>655</v>
      </c>
      <c r="G211" s="24">
        <v>2873.6929366553354</v>
      </c>
      <c r="H211" s="5">
        <v>7.9633532191269891</v>
      </c>
      <c r="I211">
        <f>VLOOKUP(E211,Dataset!$A$2:$AB$218,VLOOKUP('Final Template'!$B$3,Sheet2!$C$2:$E$14,3,FALSE),FALSE)</f>
        <v>31.134564643799468</v>
      </c>
      <c r="J211">
        <f>VLOOKUP($E211,Dataset!$A$2:$BB$218,VLOOKUP('Final Template'!$B$3,Sheet2!$C$2:$F$14,4,FALSE),FALSE)</f>
        <v>36.456431722886407</v>
      </c>
      <c r="K211" t="e">
        <f t="shared" si="6"/>
        <v>#N/A</v>
      </c>
      <c r="L211" s="10" t="e">
        <f t="shared" si="7"/>
        <v>#N/A</v>
      </c>
    </row>
    <row r="212" spans="5:12" x14ac:dyDescent="0.5">
      <c r="E212" t="s">
        <v>657</v>
      </c>
      <c r="F212" t="s">
        <v>658</v>
      </c>
      <c r="G212" s="24">
        <v>13708.984743336179</v>
      </c>
      <c r="H212" s="5">
        <v>9.5258067175412826</v>
      </c>
      <c r="I212">
        <f>VLOOKUP(E212,Dataset!$A$2:$AB$218,VLOOKUP('Final Template'!$B$3,Sheet2!$C$2:$E$14,3,FALSE),FALSE)</f>
        <v>56.464379947229546</v>
      </c>
      <c r="J212">
        <f>VLOOKUP($E212,Dataset!$A$2:$BB$218,VLOOKUP('Final Template'!$B$3,Sheet2!$C$2:$F$14,4,FALSE),FALSE)</f>
        <v>29.335484004116395</v>
      </c>
      <c r="K212" t="e">
        <f t="shared" si="6"/>
        <v>#N/A</v>
      </c>
      <c r="L212" s="10" t="e">
        <f t="shared" si="7"/>
        <v>#N/A</v>
      </c>
    </row>
    <row r="213" spans="5:12" x14ac:dyDescent="0.5">
      <c r="E213" t="s">
        <v>660</v>
      </c>
      <c r="F213" t="s">
        <v>661</v>
      </c>
      <c r="G213" s="24">
        <v>1735.2909543746264</v>
      </c>
      <c r="H213" s="5">
        <v>7.4589303753672755</v>
      </c>
      <c r="I213">
        <f>VLOOKUP(E213,Dataset!$A$2:$AB$218,VLOOKUP('Final Template'!$B$3,Sheet2!$C$2:$E$14,3,FALSE),FALSE)</f>
        <v>24.538258575197883</v>
      </c>
      <c r="J213">
        <f>VLOOKUP($E213,Dataset!$A$2:$BB$218,VLOOKUP('Final Template'!$B$3,Sheet2!$C$2:$F$14,4,FALSE),FALSE)</f>
        <v>38.898886607426306</v>
      </c>
      <c r="K213" t="e">
        <f t="shared" si="6"/>
        <v>#N/A</v>
      </c>
      <c r="L213" s="10" t="e">
        <f t="shared" si="7"/>
        <v>#N/A</v>
      </c>
    </row>
    <row r="214" spans="5:12" x14ac:dyDescent="0.5">
      <c r="E214" t="s">
        <v>663</v>
      </c>
      <c r="F214" t="s">
        <v>664</v>
      </c>
      <c r="G214" s="24">
        <v>29389.057673640549</v>
      </c>
      <c r="H214" s="5">
        <v>10.28837769607623</v>
      </c>
      <c r="I214">
        <f>VLOOKUP(E214,Dataset!$A$2:$AB$218,VLOOKUP('Final Template'!$B$3,Sheet2!$C$2:$E$14,3,FALSE),FALSE)</f>
        <v>56.116094986807397</v>
      </c>
      <c r="J214">
        <f>VLOOKUP($E214,Dataset!$A$2:$BB$218,VLOOKUP('Final Template'!$B$3,Sheet2!$C$2:$F$14,4,FALSE),FALSE)</f>
        <v>26.155570302576535</v>
      </c>
      <c r="K214" t="e">
        <f t="shared" si="6"/>
        <v>#N/A</v>
      </c>
      <c r="L214" s="10" t="e">
        <f t="shared" si="7"/>
        <v>#N/A</v>
      </c>
    </row>
    <row r="215" spans="5:12" x14ac:dyDescent="0.5">
      <c r="E215" t="s">
        <v>666</v>
      </c>
      <c r="F215" t="s">
        <v>667</v>
      </c>
      <c r="G215" s="24">
        <v>2570.675722510724</v>
      </c>
      <c r="H215" s="5">
        <v>7.851924070376981</v>
      </c>
      <c r="I215">
        <f>VLOOKUP(E215,Dataset!$A$2:$AB$218,VLOOKUP('Final Template'!$B$3,Sheet2!$C$2:$E$14,3,FALSE),FALSE)</f>
        <v>23.482849604221634</v>
      </c>
      <c r="J215">
        <f>VLOOKUP($E215,Dataset!$A$2:$BB$218,VLOOKUP('Final Template'!$B$3,Sheet2!$C$2:$F$14,4,FALSE),FALSE)</f>
        <v>36.990856447707046</v>
      </c>
      <c r="K215" t="e">
        <f t="shared" si="6"/>
        <v>#N/A</v>
      </c>
      <c r="L215" s="10" t="e">
        <f t="shared" si="7"/>
        <v>#N/A</v>
      </c>
    </row>
    <row r="216" spans="5:12" x14ac:dyDescent="0.5">
      <c r="E216" t="s">
        <v>669</v>
      </c>
      <c r="F216" t="s">
        <v>670</v>
      </c>
      <c r="G216" s="24">
        <v>679.66736003009441</v>
      </c>
      <c r="H216" s="5">
        <v>6.5216035020579994</v>
      </c>
      <c r="I216">
        <f>VLOOKUP(E216,Dataset!$A$2:$AB$218,VLOOKUP('Final Template'!$B$3,Sheet2!$C$2:$E$14,3,FALSE),FALSE)</f>
        <v>29.551451187335097</v>
      </c>
      <c r="J216">
        <f>VLOOKUP($E216,Dataset!$A$2:$BB$218,VLOOKUP('Final Template'!$B$3,Sheet2!$C$2:$F$14,4,FALSE),FALSE)</f>
        <v>43.569403827520411</v>
      </c>
      <c r="K216" t="e">
        <f t="shared" si="6"/>
        <v>#N/A</v>
      </c>
      <c r="L216" s="10" t="e">
        <f t="shared" si="7"/>
        <v>#N/A</v>
      </c>
    </row>
    <row r="217" spans="5:12" x14ac:dyDescent="0.5">
      <c r="E217" t="s">
        <v>672</v>
      </c>
      <c r="F217" t="s">
        <v>673</v>
      </c>
      <c r="G217" s="24">
        <v>1627.2747035863249</v>
      </c>
      <c r="H217" s="5">
        <v>7.3946619335241284</v>
      </c>
      <c r="I217">
        <f>VLOOKUP(E217,Dataset!$A$2:$AB$218,VLOOKUP('Final Template'!$B$3,Sheet2!$C$2:$E$14,3,FALSE),FALSE)</f>
        <v>83.377308707124016</v>
      </c>
      <c r="J217">
        <f>VLOOKUP($E217,Dataset!$A$2:$BB$218,VLOOKUP('Final Template'!$B$3,Sheet2!$C$2:$F$14,4,FALSE),FALSE)</f>
        <v>39.214121911970025</v>
      </c>
      <c r="K217" t="e">
        <f t="shared" si="6"/>
        <v>#N/A</v>
      </c>
      <c r="L217" s="10" t="e">
        <f t="shared" si="7"/>
        <v>#N/A</v>
      </c>
    </row>
    <row r="218" spans="5:12" x14ac:dyDescent="0.5">
      <c r="E218" t="s">
        <v>675</v>
      </c>
      <c r="F218" t="s">
        <v>676</v>
      </c>
      <c r="G218" s="24">
        <v>917.5637152027947</v>
      </c>
      <c r="H218" s="5">
        <v>6.8217220218802961</v>
      </c>
      <c r="I218">
        <f>VLOOKUP(E218,Dataset!$A$2:$AB$218,VLOOKUP('Final Template'!$B$3,Sheet2!$C$2:$E$14,3,FALSE),FALSE)</f>
        <v>46.701846965699218</v>
      </c>
      <c r="J218">
        <f>VLOOKUP($E218,Dataset!$A$2:$BB$218,VLOOKUP('Final Template'!$B$3,Sheet2!$C$2:$F$14,4,FALSE),FALSE)</f>
        <v>42.058631531982094</v>
      </c>
      <c r="K218" t="e">
        <f t="shared" si="6"/>
        <v>#N/A</v>
      </c>
      <c r="L218" s="10" t="e">
        <f t="shared" si="7"/>
        <v>#N/A</v>
      </c>
    </row>
    <row r="219" spans="5:12" x14ac:dyDescent="0.5">
      <c r="E219" t="s">
        <v>692</v>
      </c>
      <c r="F219" t="s">
        <v>692</v>
      </c>
      <c r="G219" s="18">
        <v>16213.49660782327</v>
      </c>
      <c r="H219" s="18">
        <v>8.74</v>
      </c>
      <c r="I219">
        <f>VLOOKUP(E219,Dataset!$A$2:$AB$227,VLOOKUP('Final Template'!$B$3,Sheet2!$C$2:$E$14,3,FALSE),FALSE)</f>
        <v>35.292299999999997</v>
      </c>
      <c r="K219">
        <f>I219</f>
        <v>35.292299999999997</v>
      </c>
      <c r="L219" s="18" t="s">
        <v>744</v>
      </c>
    </row>
    <row r="220" spans="5:12" x14ac:dyDescent="0.5">
      <c r="E220" t="str">
        <f>B2</f>
        <v>EECA</v>
      </c>
      <c r="F220" t="str">
        <f>E220</f>
        <v>EECA</v>
      </c>
      <c r="H220">
        <f>VLOOKUP(E220,Dataset!B219:O226,14,FALSE)</f>
        <v>8.8268970000000007</v>
      </c>
      <c r="I220">
        <f>VLOOKUP(E220,Dataset!$A$2:$AB$227,VLOOKUP('Final Template'!$B$3,Sheet2!$C$2:$E$14,3,FALSE),FALSE)</f>
        <v>16.10408970976253</v>
      </c>
      <c r="K220">
        <f>I220</f>
        <v>16.10408970976253</v>
      </c>
      <c r="L220" s="10" t="str">
        <f>E220</f>
        <v>EECA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Dataset!$A$2:$A$218</xm:f>
          </x14:formula1>
          <xm:sqref>B1:C1</xm:sqref>
        </x14:dataValidation>
        <x14:dataValidation type="list" allowBlank="1" showInputMessage="1" showErrorMessage="1">
          <x14:formula1>
            <xm:f>Sheet2!$C$2:$C$14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4"/>
  <sheetViews>
    <sheetView workbookViewId="0">
      <selection activeCell="C15" sqref="C15"/>
    </sheetView>
  </sheetViews>
  <sheetFormatPr defaultRowHeight="14.35" x14ac:dyDescent="0.5"/>
  <cols>
    <col min="3" max="3" width="38.5859375" bestFit="1" customWidth="1"/>
    <col min="4" max="4" width="11" bestFit="1" customWidth="1"/>
  </cols>
  <sheetData>
    <row r="1" spans="3:6" x14ac:dyDescent="0.5">
      <c r="E1" t="s">
        <v>742</v>
      </c>
      <c r="F1" t="s">
        <v>743</v>
      </c>
    </row>
    <row r="2" spans="3:6" x14ac:dyDescent="0.5">
      <c r="C2" t="s">
        <v>727</v>
      </c>
      <c r="D2" t="s">
        <v>15</v>
      </c>
      <c r="E2">
        <v>16</v>
      </c>
      <c r="F2">
        <v>42</v>
      </c>
    </row>
    <row r="3" spans="3:6" x14ac:dyDescent="0.5">
      <c r="C3" t="s">
        <v>739</v>
      </c>
      <c r="D3" t="s">
        <v>16</v>
      </c>
      <c r="E3">
        <v>17</v>
      </c>
      <c r="F3">
        <v>43</v>
      </c>
    </row>
    <row r="4" spans="3:6" x14ac:dyDescent="0.5">
      <c r="C4" t="s">
        <v>728</v>
      </c>
      <c r="D4" t="s">
        <v>17</v>
      </c>
      <c r="E4">
        <v>18</v>
      </c>
      <c r="F4">
        <v>44</v>
      </c>
    </row>
    <row r="5" spans="3:6" x14ac:dyDescent="0.5">
      <c r="C5" t="s">
        <v>729</v>
      </c>
      <c r="D5" t="s">
        <v>698</v>
      </c>
      <c r="E5">
        <v>19</v>
      </c>
      <c r="F5">
        <v>45</v>
      </c>
    </row>
    <row r="6" spans="3:6" x14ac:dyDescent="0.5">
      <c r="C6" t="s">
        <v>730</v>
      </c>
      <c r="D6" t="s">
        <v>19</v>
      </c>
      <c r="E6">
        <v>20</v>
      </c>
      <c r="F6">
        <v>46</v>
      </c>
    </row>
    <row r="7" spans="3:6" x14ac:dyDescent="0.5">
      <c r="C7" t="s">
        <v>731</v>
      </c>
      <c r="D7" t="s">
        <v>20</v>
      </c>
      <c r="E7">
        <v>21</v>
      </c>
      <c r="F7">
        <v>47</v>
      </c>
    </row>
    <row r="8" spans="3:6" x14ac:dyDescent="0.5">
      <c r="C8" t="s">
        <v>732</v>
      </c>
      <c r="D8" t="s">
        <v>21</v>
      </c>
      <c r="E8">
        <v>22</v>
      </c>
      <c r="F8">
        <v>48</v>
      </c>
    </row>
    <row r="9" spans="3:6" x14ac:dyDescent="0.5">
      <c r="C9" t="s">
        <v>733</v>
      </c>
      <c r="D9" t="s">
        <v>22</v>
      </c>
      <c r="E9">
        <v>23</v>
      </c>
      <c r="F9">
        <v>49</v>
      </c>
    </row>
    <row r="10" spans="3:6" x14ac:dyDescent="0.5">
      <c r="C10" t="s">
        <v>734</v>
      </c>
      <c r="D10" t="s">
        <v>23</v>
      </c>
      <c r="E10">
        <v>24</v>
      </c>
      <c r="F10">
        <v>50</v>
      </c>
    </row>
    <row r="11" spans="3:6" x14ac:dyDescent="0.5">
      <c r="C11" t="s">
        <v>735</v>
      </c>
      <c r="D11" t="s">
        <v>24</v>
      </c>
      <c r="E11">
        <v>25</v>
      </c>
      <c r="F11">
        <v>51</v>
      </c>
    </row>
    <row r="12" spans="3:6" x14ac:dyDescent="0.5">
      <c r="C12" t="s">
        <v>736</v>
      </c>
      <c r="D12" t="s">
        <v>25</v>
      </c>
      <c r="E12">
        <v>26</v>
      </c>
      <c r="F12">
        <v>52</v>
      </c>
    </row>
    <row r="13" spans="3:6" x14ac:dyDescent="0.5">
      <c r="C13" t="s">
        <v>737</v>
      </c>
      <c r="D13" t="s">
        <v>26</v>
      </c>
      <c r="E13">
        <v>27</v>
      </c>
      <c r="F13">
        <v>53</v>
      </c>
    </row>
    <row r="14" spans="3:6" x14ac:dyDescent="0.5">
      <c r="C14" t="s">
        <v>738</v>
      </c>
      <c r="D14" t="s">
        <v>27</v>
      </c>
      <c r="E14">
        <v>28</v>
      </c>
      <c r="F14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Dataset</vt:lpstr>
      <vt:lpstr>RegAvgX</vt:lpstr>
      <vt:lpstr>WrldAvg</vt:lpstr>
      <vt:lpstr>Template</vt:lpstr>
      <vt:lpstr>Final Template</vt:lpstr>
      <vt:lpstr>Sheet2</vt:lpstr>
      <vt:lpstr>Chart_FinalTemplate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mariquita</dc:creator>
  <cp:lastModifiedBy>mariquita</cp:lastModifiedBy>
  <dcterms:created xsi:type="dcterms:W3CDTF">2018-02-12T21:35:11Z</dcterms:created>
  <dcterms:modified xsi:type="dcterms:W3CDTF">2018-04-20T15:15:05Z</dcterms:modified>
</cp:coreProperties>
</file>