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laireb/Downloads/"/>
    </mc:Choice>
  </mc:AlternateContent>
  <xr:revisionPtr revIDLastSave="0" documentId="8_{6CC43B15-CED6-1843-B0E4-C3EFF338917D}" xr6:coauthVersionLast="47" xr6:coauthVersionMax="47" xr10:uidLastSave="{00000000-0000-0000-0000-000000000000}"/>
  <bookViews>
    <workbookView xWindow="0" yWindow="500" windowWidth="26260" windowHeight="16100" activeTab="6" xr2:uid="{00000000-000D-0000-FFFF-FFFF00000000}"/>
  </bookViews>
  <sheets>
    <sheet name="Crowdfunding" sheetId="1" r:id="rId1"/>
    <sheet name="Outcome x Cat" sheetId="3" r:id="rId2"/>
    <sheet name="Outcome x SubCat" sheetId="5" r:id="rId3"/>
    <sheet name="Outcome x Date Created" sheetId="6" r:id="rId4"/>
    <sheet name="Bonus Table" sheetId="7" r:id="rId5"/>
    <sheet name="Goal x Chance of Success" sheetId="8" r:id="rId6"/>
    <sheet name="Backers x Success or Fail" sheetId="11" r:id="rId7"/>
  </sheets>
  <calcPr calcId="191029"/>
  <pivotCaches>
    <pivotCache cacheId="24" r:id="rId8"/>
    <pivotCache cacheId="25" r:id="rId9"/>
    <pivotCache cacheId="42" r:id="rId10"/>
    <pivotCache cacheId="6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1" l="1"/>
  <c r="F7" i="11"/>
  <c r="F6" i="11"/>
  <c r="G6" i="11"/>
  <c r="G5" i="11"/>
  <c r="F5" i="11"/>
  <c r="G4" i="11"/>
  <c r="F4" i="11"/>
  <c r="G3" i="11"/>
  <c r="F3" i="11"/>
  <c r="G2" i="11"/>
  <c r="F2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B5" i="11"/>
  <c r="B4" i="11"/>
  <c r="B3" i="11"/>
  <c r="B2" i="11"/>
  <c r="C5" i="11"/>
  <c r="C4" i="11"/>
  <c r="C3" i="11"/>
  <c r="C2" i="11"/>
  <c r="H3" i="7"/>
  <c r="H4" i="7"/>
  <c r="H5" i="7"/>
  <c r="H6" i="7"/>
  <c r="H7" i="7"/>
  <c r="H8" i="7"/>
  <c r="H9" i="7"/>
  <c r="H10" i="7"/>
  <c r="H11" i="7"/>
  <c r="H12" i="7"/>
  <c r="H13" i="7"/>
  <c r="D13" i="7"/>
  <c r="C13" i="7"/>
  <c r="B13" i="7"/>
  <c r="D12" i="7"/>
  <c r="C12" i="7"/>
  <c r="B12" i="7"/>
  <c r="E12" i="7" s="1"/>
  <c r="G12" i="7" s="1"/>
  <c r="D11" i="7"/>
  <c r="C11" i="7"/>
  <c r="B11" i="7"/>
  <c r="D10" i="7"/>
  <c r="C10" i="7"/>
  <c r="B10" i="7"/>
  <c r="D9" i="7"/>
  <c r="C9" i="7"/>
  <c r="B9" i="7"/>
  <c r="E9" i="7" s="1"/>
  <c r="F9" i="7" s="1"/>
  <c r="D8" i="7"/>
  <c r="C8" i="7"/>
  <c r="B8" i="7"/>
  <c r="E8" i="7" s="1"/>
  <c r="F8" i="7" s="1"/>
  <c r="D7" i="7"/>
  <c r="C7" i="7"/>
  <c r="B7" i="7"/>
  <c r="E7" i="7" s="1"/>
  <c r="F7" i="7" s="1"/>
  <c r="D6" i="7"/>
  <c r="C6" i="7"/>
  <c r="B6" i="7"/>
  <c r="E6" i="7" s="1"/>
  <c r="F6" i="7" s="1"/>
  <c r="D5" i="7"/>
  <c r="C5" i="7"/>
  <c r="B5" i="7"/>
  <c r="D3" i="7"/>
  <c r="C3" i="7"/>
  <c r="D4" i="7"/>
  <c r="C4" i="7"/>
  <c r="B4" i="7"/>
  <c r="E4" i="7" s="1"/>
  <c r="G4" i="7" s="1"/>
  <c r="B3" i="7"/>
  <c r="D2" i="7"/>
  <c r="C2" i="7"/>
  <c r="B2" i="7"/>
  <c r="E2" i="7" s="1"/>
  <c r="H2" i="7" s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3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2" i="1"/>
  <c r="E13" i="7" l="1"/>
  <c r="G13" i="7" s="1"/>
  <c r="E5" i="7"/>
  <c r="G5" i="7" s="1"/>
  <c r="E11" i="7"/>
  <c r="G11" i="7" s="1"/>
  <c r="E3" i="7"/>
  <c r="G3" i="7" s="1"/>
  <c r="E10" i="7"/>
  <c r="G10" i="7" s="1"/>
  <c r="G9" i="7"/>
  <c r="F12" i="7"/>
  <c r="F4" i="7"/>
  <c r="G8" i="7"/>
  <c r="G7" i="7"/>
  <c r="G2" i="7"/>
  <c r="G6" i="7"/>
  <c r="F2" i="7"/>
  <c r="F11" i="7" l="1"/>
  <c r="F3" i="7"/>
  <c r="F13" i="7"/>
  <c r="F5" i="7"/>
  <c r="F1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1" authorId="0" shapeId="0" xr:uid="{10FD9F9B-6839-6040-86A3-A1E87358EB8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Was unable to find command SPLITTEXT, so instead used Text --&gt; Columns</t>
        </r>
      </text>
    </comment>
  </commentList>
</comments>
</file>

<file path=xl/sharedStrings.xml><?xml version="1.0" encoding="utf-8"?>
<sst xmlns="http://schemas.openxmlformats.org/spreadsheetml/2006/main" count="8200" uniqueCount="2166">
  <si>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</si>
  <si>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</si>
  <si>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</si>
  <si>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</si>
  <si>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</si>
  <si>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</si>
  <si>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</si>
  <si>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</si>
  <si>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</si>
  <si>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</si>
  <si>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</si>
  <si>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</si>
  <si>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</si>
  <si>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</si>
  <si>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</si>
  <si>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</si>
  <si>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</si>
  <si>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</si>
  <si>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</si>
  <si>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</si>
  <si>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</si>
  <si>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</si>
  <si>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</si>
  <si>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</si>
  <si>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</si>
  <si>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</si>
  <si>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</si>
  <si>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</si>
  <si>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</si>
  <si>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</si>
  <si>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</si>
  <si>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</si>
  <si>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</si>
  <si>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</si>
  <si>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</si>
  <si>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</si>
  <si>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</si>
  <si>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</si>
  <si>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</si>
  <si>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</si>
  <si>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</si>
  <si>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</si>
  <si>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</si>
  <si>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</si>
  <si>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</si>
  <si>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</si>
  <si>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</si>
  <si>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</si>
  <si>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</si>
  <si>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</si>
  <si>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</si>
  <si>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</si>
  <si>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</si>
  <si>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</si>
  <si>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</si>
  <si>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</si>
  <si>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</si>
  <si>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</si>
  <si>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</si>
  <si>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</si>
  <si>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</si>
  <si>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</si>
  <si>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</si>
  <si>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</si>
  <si>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</si>
  <si>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</si>
  <si>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</si>
  <si>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</si>
  <si>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</si>
  <si>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</si>
  <si>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</si>
  <si>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</si>
  <si>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</si>
  <si>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</si>
  <si>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</si>
  <si>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</si>
  <si>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</si>
  <si>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</si>
  <si>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</si>
  <si>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</si>
  <si>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</si>
  <si>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</si>
  <si>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</si>
  <si>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</si>
  <si>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</si>
  <si>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</si>
  <si>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</si>
  <si>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</si>
  <si>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</si>
  <si>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</si>
  <si>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</si>
  <si>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</si>
  <si>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</si>
  <si>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</si>
  <si>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</si>
  <si>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</si>
  <si>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</si>
  <si>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</si>
  <si>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</si>
  <si>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</si>
  <si>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</si>
  <si>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</si>
  <si>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</si>
  <si>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</si>
  <si>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</si>
  <si>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</si>
  <si>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</si>
  <si>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</si>
  <si>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</si>
  <si>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</si>
  <si>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</si>
  <si>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</si>
  <si>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</si>
  <si>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</si>
  <si>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</si>
  <si>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</si>
  <si>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</si>
  <si>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</si>
  <si>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</si>
  <si>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</si>
  <si>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</si>
  <si>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</si>
  <si>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</si>
  <si>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</si>
  <si>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</si>
  <si>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</si>
  <si>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</si>
  <si>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</si>
  <si>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</si>
  <si>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</si>
  <si>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</si>
  <si>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</si>
  <si>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</si>
  <si>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</si>
  <si>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</si>
  <si>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</si>
  <si>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</si>
  <si>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</si>
  <si>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</si>
  <si>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</si>
  <si>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</si>
  <si>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</si>
  <si>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</si>
  <si>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</si>
  <si>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</si>
  <si>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</si>
  <si>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</si>
  <si>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</si>
  <si>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</si>
  <si>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</si>
  <si>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</si>
  <si>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</si>
  <si>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</si>
  <si>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</si>
  <si>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</si>
  <si>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</si>
  <si>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</si>
  <si>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</si>
  <si>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</si>
  <si>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</si>
  <si>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</si>
  <si>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</si>
  <si>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</si>
  <si>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</si>
  <si>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</si>
  <si>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</si>
  <si>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</si>
  <si>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</si>
  <si>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</si>
  <si>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</si>
  <si>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</si>
  <si>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</si>
  <si>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</si>
  <si>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</si>
  <si>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</si>
  <si>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</si>
  <si>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</si>
  <si>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</si>
  <si>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</si>
  <si>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</si>
  <si>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</si>
  <si>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</si>
  <si>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</si>
  <si>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</si>
  <si>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</si>
  <si>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</si>
  <si>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</si>
  <si>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</si>
  <si>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</si>
  <si>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</si>
  <si>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</si>
  <si>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</si>
  <si>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</si>
  <si>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</si>
  <si>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</si>
  <si>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</si>
  <si>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</si>
  <si>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</si>
  <si>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</si>
  <si>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</si>
  <si>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</si>
  <si>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</si>
  <si>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</si>
  <si>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</si>
  <si>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</si>
  <si>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</si>
  <si>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</si>
  <si>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</si>
  <si>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</si>
  <si>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</si>
  <si>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</si>
  <si>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</si>
  <si>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</si>
  <si>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</si>
  <si>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</si>
  <si>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</si>
  <si>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</si>
  <si>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</si>
  <si>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</si>
  <si>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</si>
  <si>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</si>
  <si>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</si>
  <si>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</si>
  <si>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</si>
  <si>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</si>
  <si>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</si>
  <si>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</si>
  <si>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</si>
  <si>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</si>
  <si>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</si>
  <si>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</si>
  <si>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</si>
  <si>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</si>
  <si>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</si>
  <si>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</si>
  <si>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</si>
  <si>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</si>
  <si>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</si>
  <si>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</si>
  <si>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</si>
  <si>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</si>
  <si>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</si>
  <si>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</si>
  <si>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</si>
  <si>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</si>
  <si>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</si>
  <si>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</si>
  <si>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</si>
  <si>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</si>
  <si>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</si>
  <si>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</si>
  <si>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</si>
  <si>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</si>
  <si>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</si>
  <si>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</si>
  <si>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</si>
  <si>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</si>
  <si>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</si>
  <si>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</si>
  <si>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</si>
  <si>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</si>
  <si>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</si>
  <si>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</si>
  <si>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</si>
  <si>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</si>
  <si>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</si>
  <si>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</si>
  <si>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</si>
  <si>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</si>
  <si>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</si>
  <si>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</si>
  <si>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</si>
  <si>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</si>
  <si>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</si>
  <si>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</si>
  <si>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</si>
  <si>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</si>
  <si>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</si>
  <si>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</si>
  <si>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</si>
  <si>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</si>
  <si>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</si>
  <si>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</si>
  <si>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</si>
  <si>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</si>
  <si>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</si>
  <si>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</si>
  <si>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</si>
  <si>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</si>
  <si>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</si>
  <si>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</si>
  <si>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</si>
  <si>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</si>
  <si>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</si>
  <si>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</si>
  <si>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</si>
  <si>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</si>
  <si>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</si>
  <si>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</si>
  <si>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</si>
  <si>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</si>
  <si>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</si>
  <si>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</si>
  <si>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</si>
  <si>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</si>
  <si>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</si>
  <si>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</si>
  <si>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</si>
  <si>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</si>
  <si>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</si>
  <si>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</si>
  <si>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</si>
  <si>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</si>
  <si>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</si>
  <si>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</si>
  <si>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</si>
  <si>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</si>
  <si>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</si>
  <si>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</si>
  <si>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</si>
  <si>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</si>
  <si>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</si>
  <si>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</si>
  <si>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</si>
  <si>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</si>
  <si>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</si>
  <si>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</si>
  <si>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</si>
  <si>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</si>
  <si>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</si>
  <si>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</si>
  <si>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</si>
  <si>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</si>
  <si>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</si>
  <si>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</si>
  <si>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</si>
  <si>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</si>
  <si>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</si>
  <si>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</si>
  <si>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</si>
  <si>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</si>
  <si>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</si>
  <si>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</si>
  <si>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</si>
  <si>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</si>
  <si>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</si>
  <si>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</si>
  <si>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</si>
  <si>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</si>
  <si>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</si>
  <si>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</si>
  <si>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</si>
  <si>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</si>
  <si>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</si>
  <si>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</si>
  <si>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</si>
  <si>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</si>
  <si>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</si>
  <si>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</si>
  <si>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</si>
  <si>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</si>
  <si>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</si>
  <si>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</si>
  <si>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</si>
  <si>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</si>
  <si>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</si>
  <si>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</si>
  <si>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</si>
  <si>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</si>
  <si>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</si>
  <si>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</si>
  <si>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</si>
  <si>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</si>
  <si>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</si>
  <si>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</si>
  <si>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</si>
  <si>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</si>
  <si>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</si>
  <si>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</si>
  <si>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</si>
  <si>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</si>
  <si>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</si>
  <si>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</si>
  <si>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</si>
  <si>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</si>
  <si>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</si>
  <si>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</si>
  <si>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</si>
  <si>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</si>
  <si>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</si>
  <si>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</si>
  <si>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</si>
  <si>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</si>
  <si>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</si>
  <si>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</si>
  <si>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</si>
  <si>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</si>
  <si>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</si>
  <si>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</si>
  <si>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</si>
  <si>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</si>
  <si>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</si>
  <si>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</si>
  <si>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</si>
  <si>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</si>
  <si>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</si>
  <si>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</si>
  <si>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</si>
  <si>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</si>
  <si>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</si>
  <si>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</si>
  <si>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</si>
  <si>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</si>
  <si>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</si>
  <si>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</si>
  <si>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</si>
  <si>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</si>
  <si>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</si>
  <si>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</si>
  <si>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</si>
  <si>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</si>
  <si>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</si>
  <si>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</si>
  <si>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</si>
  <si>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</si>
  <si>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</si>
  <si>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</si>
  <si>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</si>
  <si>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</si>
  <si>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</si>
  <si>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</si>
  <si>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</si>
  <si>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</si>
  <si>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</si>
  <si>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</si>
  <si>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</si>
  <si>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</si>
  <si>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</si>
  <si>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</si>
  <si>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</si>
  <si>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</si>
  <si>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</si>
  <si>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</si>
  <si>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</si>
  <si>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</si>
  <si>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</si>
  <si>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</si>
  <si>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</si>
  <si>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</si>
  <si>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</si>
  <si>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</si>
  <si>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</si>
  <si>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</si>
  <si>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</si>
  <si>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</si>
  <si>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</si>
  <si>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</si>
  <si>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</si>
  <si>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</si>
  <si>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</si>
  <si>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</si>
  <si>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</si>
  <si>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</si>
  <si>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</si>
  <si>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</si>
  <si>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</si>
  <si>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</si>
  <si>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</si>
  <si>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</si>
  <si>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</si>
  <si>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</si>
  <si>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</si>
  <si>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</si>
  <si>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</si>
  <si>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</si>
  <si>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</si>
  <si>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</si>
  <si>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</si>
  <si>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</si>
  <si>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</si>
  <si>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</si>
  <si>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</si>
  <si>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</si>
  <si>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</si>
  <si>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</si>
  <si>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</si>
  <si>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</si>
  <si>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</si>
  <si>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</si>
  <si>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</si>
  <si>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</si>
  <si>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</si>
  <si>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</si>
  <si>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</si>
  <si>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</si>
  <si>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</si>
  <si>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</si>
  <si>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</si>
  <si>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</si>
  <si>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</si>
  <si>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</si>
  <si>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</si>
  <si>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</si>
  <si>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</si>
  <si>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</si>
  <si>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</si>
  <si>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</si>
  <si>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</si>
  <si>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</si>
  <si>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</si>
  <si>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</si>
  <si>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</si>
  <si>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</si>
  <si>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</si>
  <si>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</si>
  <si>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</si>
  <si>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</si>
  <si>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</si>
  <si>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</si>
  <si>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</si>
  <si>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</si>
  <si>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</si>
  <si>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</si>
  <si>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</si>
  <si>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</si>
  <si>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</si>
  <si>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</si>
  <si>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</si>
  <si>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</si>
  <si>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</si>
  <si>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</si>
  <si>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</si>
  <si>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</si>
  <si>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</si>
  <si>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</si>
  <si>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</si>
  <si>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</si>
  <si>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</si>
  <si>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</si>
  <si>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</si>
  <si>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</si>
  <si>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</si>
  <si>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</si>
  <si>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</si>
  <si>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</si>
  <si>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</si>
  <si>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</si>
  <si>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</si>
  <si>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</si>
  <si>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</si>
  <si>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</si>
  <si>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</si>
  <si>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</si>
  <si>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</si>
  <si>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</si>
  <si>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</si>
  <si>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</si>
  <si>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</si>
  <si>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</si>
  <si>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</si>
  <si>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</si>
  <si>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</si>
  <si>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</si>
  <si>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</si>
  <si>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</si>
  <si>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</si>
  <si>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</si>
  <si>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</si>
  <si>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</si>
  <si>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</si>
  <si>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</si>
  <si>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</si>
  <si>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</si>
  <si>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</si>
  <si>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</si>
  <si>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</si>
  <si>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</si>
  <si>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</si>
  <si>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</si>
  <si>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</si>
  <si>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</si>
  <si>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</si>
  <si>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</si>
  <si>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</si>
  <si>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</si>
  <si>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</si>
  <si>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</si>
  <si>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</si>
  <si>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</si>
  <si>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</si>
  <si>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</si>
  <si>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</si>
  <si>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</si>
  <si>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</si>
  <si>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</si>
  <si>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</si>
  <si>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</si>
  <si>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</si>
  <si>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</si>
  <si>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</si>
  <si>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</si>
  <si>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</si>
  <si>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</si>
  <si>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</si>
  <si>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</si>
  <si>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</si>
  <si>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</si>
  <si>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</si>
  <si>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</si>
  <si>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</si>
  <si>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</si>
  <si>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</si>
  <si>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</si>
  <si>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</si>
  <si>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</si>
  <si>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</si>
  <si>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</si>
  <si>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</si>
  <si>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</si>
  <si>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</si>
  <si>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</si>
  <si>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</si>
  <si>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</si>
  <si>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</si>
  <si>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</si>
  <si>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</si>
  <si>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</si>
  <si>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</si>
  <si>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</si>
  <si>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</si>
  <si>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</si>
  <si>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</si>
  <si>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</si>
  <si>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</si>
  <si>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</si>
  <si>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</si>
  <si>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</si>
  <si>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</si>
  <si>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</si>
  <si>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</si>
  <si>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</si>
  <si>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</si>
  <si>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</si>
  <si>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</si>
  <si>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</si>
  <si>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</si>
  <si>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</si>
  <si>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</si>
  <si>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</si>
  <si>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</si>
  <si>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</si>
  <si>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</si>
  <si>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</si>
  <si>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</si>
  <si>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</si>
  <si>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</si>
  <si>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</si>
  <si>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</si>
  <si>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</si>
  <si>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</si>
  <si>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</si>
  <si>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</si>
  <si>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</si>
  <si>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</si>
  <si>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</si>
  <si>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</si>
  <si>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</si>
  <si>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</si>
  <si>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</si>
  <si>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</si>
  <si>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</si>
  <si>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</si>
  <si>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</si>
  <si>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</si>
  <si>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</si>
  <si>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</si>
  <si>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</si>
  <si>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</si>
  <si>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</si>
  <si>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</si>
  <si>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</si>
  <si>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</si>
  <si>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</si>
  <si>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</si>
  <si>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</si>
  <si>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</si>
  <si>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</si>
  <si>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</si>
  <si>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</si>
  <si>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</si>
  <si>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</si>
  <si>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</si>
  <si>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</si>
  <si>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</si>
  <si>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</si>
  <si>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</si>
  <si>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</si>
  <si>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</si>
  <si>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</si>
  <si>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</si>
  <si>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</si>
  <si>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</si>
  <si>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</si>
  <si>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</si>
  <si>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</si>
  <si>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</si>
  <si>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</si>
  <si>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</si>
  <si>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</si>
  <si>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</si>
  <si>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</si>
  <si>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</si>
  <si>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</si>
  <si>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</si>
  <si>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</si>
  <si>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</si>
  <si>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</si>
  <si>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</si>
  <si>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</si>
  <si>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</si>
  <si>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</si>
  <si>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</si>
  <si>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</si>
  <si>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</si>
  <si>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</si>
  <si>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</si>
  <si>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</si>
  <si>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</si>
  <si>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</si>
  <si>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</si>
  <si>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</si>
  <si>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</si>
  <si>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</si>
  <si>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</si>
  <si>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</si>
  <si>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</si>
  <si>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</si>
  <si>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</si>
  <si>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</si>
  <si>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</si>
  <si>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</si>
  <si>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</si>
  <si>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</si>
  <si>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</si>
  <si>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</si>
  <si>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</si>
  <si>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</si>
  <si>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</si>
  <si>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</si>
  <si>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</si>
  <si>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</si>
  <si>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</si>
  <si>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</si>
  <si>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</si>
  <si>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</si>
  <si>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</si>
  <si>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</si>
  <si>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</si>
  <si>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</si>
  <si>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</si>
  <si>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</si>
  <si>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</si>
  <si>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</si>
  <si>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</si>
  <si>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</si>
  <si>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</si>
  <si>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</si>
  <si>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</si>
  <si>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</si>
  <si>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</si>
  <si>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</si>
  <si>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</si>
  <si>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</si>
  <si>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</si>
  <si>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</si>
  <si>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</si>
  <si>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</si>
  <si>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</si>
  <si>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</si>
  <si>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</si>
  <si>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</si>
  <si>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</si>
  <si>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</si>
  <si>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</si>
  <si>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</si>
  <si>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</si>
  <si>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</si>
  <si>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</si>
  <si>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</si>
  <si>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</si>
  <si>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</si>
  <si>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</si>
  <si>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</si>
  <si>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</si>
  <si>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</si>
  <si>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</si>
  <si>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</si>
  <si>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</si>
  <si>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</si>
  <si>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</si>
  <si>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</si>
  <si>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</si>
  <si>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</si>
  <si>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</si>
  <si>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</si>
  <si>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</si>
  <si>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</si>
  <si>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</si>
  <si>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</si>
  <si>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</si>
  <si>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</si>
  <si>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</si>
  <si>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</si>
  <si>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</si>
  <si>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</si>
  <si>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</si>
  <si>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</si>
  <si>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</si>
  <si>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</si>
  <si>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</si>
  <si>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</si>
  <si>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</si>
  <si>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</si>
  <si>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</si>
  <si>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</si>
  <si>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</si>
  <si>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</si>
  <si>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</si>
  <si>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</si>
  <si>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</si>
  <si>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</si>
  <si>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</si>
  <si>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</si>
  <si>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</si>
  <si>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</si>
  <si>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</si>
  <si>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</si>
  <si>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</si>
  <si>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</si>
  <si>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</si>
  <si>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</si>
  <si>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</si>
  <si>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</si>
  <si>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</si>
  <si>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</si>
  <si>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</si>
  <si>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</si>
  <si>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</si>
  <si>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</si>
  <si>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</si>
  <si>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</si>
  <si>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</si>
  <si>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</si>
  <si>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</si>
  <si>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</si>
  <si>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</si>
  <si>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</si>
  <si>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</si>
  <si>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</si>
  <si>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</si>
  <si>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</si>
  <si>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</si>
  <si>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</si>
  <si>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</si>
  <si>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</si>
  <si>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</si>
  <si>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</si>
  <si>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</si>
  <si>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</si>
  <si>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</si>
  <si>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</si>
  <si>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</si>
  <si>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</si>
  <si>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</si>
  <si>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</si>
  <si>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</si>
  <si>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</si>
  <si>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</si>
  <si>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</si>
  <si>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</si>
  <si>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</si>
  <si>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</si>
  <si>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</si>
  <si>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</si>
  <si>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</si>
  <si>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</si>
  <si>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</si>
  <si>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</si>
  <si>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</si>
  <si>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</si>
  <si>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</si>
  <si>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</si>
  <si>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</si>
  <si>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</si>
  <si>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</si>
  <si>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</si>
  <si>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</si>
  <si>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</si>
  <si>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</si>
  <si>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</si>
  <si>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</si>
  <si>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</si>
  <si>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</si>
  <si>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</si>
  <si>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</si>
  <si>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</si>
  <si>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</si>
  <si>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</si>
  <si>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</si>
  <si>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</si>
  <si>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</si>
  <si>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</si>
  <si>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</si>
  <si>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</si>
  <si>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</si>
  <si>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</si>
  <si>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</si>
  <si>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</si>
  <si>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</si>
  <si>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</si>
  <si>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</si>
  <si>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</si>
  <si>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</si>
  <si>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</si>
  <si>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</si>
  <si>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</si>
  <si>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</si>
  <si>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</si>
  <si>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</si>
  <si>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</si>
  <si>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</si>
  <si>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</si>
  <si>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</si>
  <si>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</si>
  <si>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</si>
  <si>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</si>
  <si>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</si>
  <si>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</si>
  <si>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</si>
  <si>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</si>
  <si>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</si>
  <si>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</si>
  <si>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</si>
  <si>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</si>
  <si>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</si>
  <si>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</si>
  <si>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</si>
  <si>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</si>
  <si>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</si>
  <si>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</si>
  <si>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</si>
  <si>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</si>
  <si>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</si>
  <si>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</si>
  <si>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</si>
  <si>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</si>
  <si>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</si>
  <si>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</si>
  <si>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</si>
  <si>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</si>
  <si>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</si>
  <si>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</si>
  <si>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</si>
  <si>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</si>
  <si>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</si>
  <si>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</si>
  <si>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</si>
  <si>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</si>
  <si>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</si>
  <si>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</si>
  <si>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</si>
  <si>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</si>
  <si>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</si>
  <si>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</si>
  <si>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</si>
  <si>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</si>
  <si>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</si>
  <si>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</si>
  <si>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</si>
  <si>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</si>
  <si>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</si>
  <si>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</si>
  <si>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</si>
  <si>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</si>
  <si>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</si>
  <si>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</si>
  <si>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</si>
  <si>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</si>
  <si>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</si>
  <si>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</si>
  <si>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</si>
  <si>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</si>
  <si>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</si>
  <si>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</si>
  <si>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</si>
  <si>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</si>
  <si>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</si>
  <si>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</si>
  <si>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</si>
  <si>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</si>
  <si>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</si>
  <si>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</si>
  <si>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</si>
  <si>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</si>
  <si>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</si>
  <si>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</si>
  <si>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</si>
  <si>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</si>
  <si>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</si>
  <si>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</si>
  <si>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</si>
  <si>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</si>
  <si>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</si>
  <si>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</si>
  <si>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</si>
  <si>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</si>
  <si>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</si>
  <si>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</si>
  <si>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</si>
  <si>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</si>
  <si>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</si>
  <si>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</si>
  <si>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</si>
  <si>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</si>
  <si>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</si>
  <si>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</si>
  <si>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</si>
  <si>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</si>
  <si>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</si>
  <si>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</si>
  <si>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</si>
  <si>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</si>
  <si>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</si>
  <si>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</si>
  <si>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</si>
  <si>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</si>
  <si>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</si>
  <si>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</si>
  <si>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</si>
  <si>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</si>
  <si>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</si>
  <si>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</si>
  <si>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</si>
  <si>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</si>
  <si>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</si>
  <si>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</si>
  <si>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</si>
  <si>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</si>
  <si>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</si>
  <si>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</si>
  <si>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</si>
  <si>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</si>
  <si>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</si>
  <si>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</si>
  <si>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</si>
  <si>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</si>
  <si>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</si>
  <si>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</si>
  <si>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</si>
  <si>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</si>
  <si>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</si>
  <si>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</si>
  <si>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</si>
  <si>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</si>
  <si>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</si>
  <si>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</si>
  <si>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</si>
  <si>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</si>
  <si>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</si>
  <si>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</si>
  <si>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</si>
  <si>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</si>
  <si>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</si>
  <si>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</si>
  <si>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</si>
  <si>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</si>
  <si>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</si>
  <si>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</si>
  <si>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</si>
  <si>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</si>
  <si>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</si>
  <si>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</si>
  <si>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</si>
  <si>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</si>
  <si>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</si>
  <si>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</si>
  <si>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</si>
  <si>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</si>
  <si>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</si>
  <si>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</si>
  <si>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</si>
  <si>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</si>
  <si>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</si>
  <si>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</si>
  <si>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</si>
  <si>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</si>
  <si>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</si>
  <si>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</si>
  <si>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</si>
  <si>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</si>
  <si>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</si>
  <si>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</si>
  <si>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</si>
  <si>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</si>
  <si>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</si>
  <si>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</si>
  <si>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</si>
  <si>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</si>
  <si>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</si>
  <si>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</si>
  <si>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</si>
  <si>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</si>
  <si>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</si>
  <si>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</si>
  <si>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</si>
  <si>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</si>
  <si>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</si>
  <si>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</si>
  <si>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</si>
  <si>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</si>
  <si>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</si>
  <si>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</si>
  <si>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</si>
  <si>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</si>
  <si>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</si>
  <si>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</si>
  <si>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</si>
  <si>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</si>
  <si>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</si>
  <si>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</si>
  <si>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</si>
  <si>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</si>
  <si>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</si>
  <si>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</si>
  <si>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</si>
  <si>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</si>
  <si>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</si>
  <si>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</si>
  <si>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</si>
  <si>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</si>
  <si>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</si>
  <si>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</si>
  <si>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</si>
  <si>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</si>
  <si>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</si>
  <si>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</si>
  <si>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</si>
  <si>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</si>
  <si>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</si>
  <si>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</si>
  <si>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</si>
  <si>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</si>
  <si>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</si>
  <si>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</si>
  <si>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</si>
  <si>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</si>
  <si>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</si>
  <si>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</si>
  <si>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</si>
  <si>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</si>
  <si>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</si>
  <si>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</si>
  <si>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</si>
  <si>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</si>
  <si>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</si>
  <si>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</si>
  <si>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</si>
  <si>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</si>
  <si>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</si>
  <si>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</si>
  <si>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</si>
  <si>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</si>
  <si>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</si>
  <si>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</si>
  <si>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</si>
  <si>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</si>
  <si>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</si>
  <si>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</si>
  <si>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</si>
  <si>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</si>
  <si>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</si>
  <si>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</si>
  <si>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</si>
  <si>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</si>
  <si>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</si>
  <si>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</si>
  <si>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</si>
  <si>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</si>
  <si>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</si>
  <si>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</si>
  <si>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</si>
  <si>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</si>
  <si>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</si>
  <si>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</si>
  <si>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</si>
  <si>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</si>
  <si>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</si>
  <si>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</si>
  <si>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</si>
  <si>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</si>
  <si>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</si>
  <si>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</si>
  <si>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</si>
  <si>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</si>
  <si>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</si>
  <si>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</si>
  <si>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</si>
  <si>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</si>
  <si>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</si>
  <si>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</si>
  <si>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</si>
  <si>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</si>
  <si>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</si>
  <si>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</si>
  <si>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</si>
  <si>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</si>
  <si>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</si>
  <si>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</si>
  <si>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</si>
  <si>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</si>
  <si>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</si>
  <si>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</si>
  <si>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</si>
  <si>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</si>
  <si>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</si>
  <si>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</si>
  <si>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</si>
  <si>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</si>
  <si>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</si>
  <si>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</si>
  <si>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</si>
  <si>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</si>
  <si>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</si>
  <si>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</si>
  <si>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</si>
  <si>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</si>
  <si>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</si>
  <si>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</si>
  <si>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</si>
  <si>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</si>
  <si>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</si>
  <si>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</si>
  <si>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</si>
  <si>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</si>
  <si>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</si>
  <si>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</si>
  <si>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</si>
  <si>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</si>
  <si>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</si>
  <si>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</si>
  <si>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</si>
  <si>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</si>
  <si>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</si>
  <si>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</si>
  <si>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</si>
  <si>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</si>
  <si>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</si>
  <si>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</si>
  <si>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</si>
  <si>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</si>
  <si>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</si>
  <si>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</si>
  <si>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</si>
  <si>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</si>
  <si>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</si>
  <si>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</si>
  <si>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</si>
  <si>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</si>
  <si>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</si>
  <si>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</si>
  <si>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</si>
  <si>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</si>
  <si>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</si>
  <si>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</si>
  <si>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</si>
  <si>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</si>
  <si>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</si>
  <si>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</si>
  <si>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</si>
  <si>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</si>
  <si>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</si>
  <si>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</si>
  <si>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</si>
  <si>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</si>
  <si>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</si>
  <si>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</si>
  <si>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</si>
  <si>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</si>
  <si>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</si>
  <si>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</si>
  <si>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</si>
  <si>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</si>
  <si>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</si>
  <si>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</si>
  <si>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</si>
  <si>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</si>
  <si>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</si>
  <si>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</si>
  <si>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</si>
  <si>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</si>
  <si>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</si>
  <si>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</si>
  <si>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</si>
  <si>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</si>
  <si>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</si>
  <si>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</si>
  <si>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</si>
  <si>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</si>
  <si>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</si>
  <si>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</si>
  <si>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</si>
  <si>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</si>
  <si>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</si>
  <si>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</si>
  <si>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</si>
  <si>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</si>
  <si>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</si>
  <si>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</si>
  <si>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</si>
  <si>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</si>
  <si>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</si>
  <si>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</si>
  <si>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</si>
  <si>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</si>
  <si>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</si>
  <si>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</si>
  <si>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</si>
  <si>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</si>
  <si>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</si>
  <si>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</si>
  <si>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</si>
  <si>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</si>
  <si>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</si>
  <si>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</si>
  <si>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</si>
  <si>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</si>
  <si>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</si>
  <si>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</si>
  <si>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</si>
  <si>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</si>
  <si>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</si>
  <si>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</si>
  <si>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</si>
  <si>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</si>
  <si>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</si>
  <si>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</si>
  <si>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</si>
  <si>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</si>
  <si>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</si>
  <si>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</si>
  <si>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</si>
  <si>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</si>
  <si>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</si>
  <si>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</si>
  <si>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</si>
  <si>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</si>
  <si>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</si>
  <si>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</si>
  <si>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</si>
  <si>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</si>
  <si>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</si>
  <si>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</si>
  <si>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</si>
  <si>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</si>
  <si>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</si>
  <si>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</si>
  <si>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</si>
  <si>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</si>
  <si>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</si>
  <si>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</si>
  <si>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</si>
  <si>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</si>
  <si>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</si>
  <si>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</si>
  <si>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</si>
  <si>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</si>
  <si>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</si>
  <si>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</si>
  <si>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</si>
  <si>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</si>
  <si>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</si>
  <si>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</si>
  <si>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</si>
  <si>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</si>
  <si>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</si>
  <si>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</si>
  <si>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</si>
  <si>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</si>
  <si>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</si>
  <si>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</si>
  <si>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</si>
  <si>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</si>
  <si>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</si>
  <si>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</si>
  <si>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</si>
  <si>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</si>
  <si>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</si>
  <si>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</si>
  <si>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</si>
  <si>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</si>
  <si>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</si>
  <si>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</si>
  <si>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</si>
  <si>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</si>
  <si>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</si>
  <si>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</si>
  <si>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</si>
  <si>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</si>
  <si>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</si>
  <si>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</si>
  <si>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</si>
  <si>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</si>
  <si>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</si>
  <si>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</si>
  <si>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</si>
  <si>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</si>
  <si>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</si>
  <si>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</si>
  <si>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</si>
  <si>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</si>
  <si>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</si>
  <si>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</si>
  <si>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</si>
  <si>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</si>
  <si>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</si>
  <si>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</si>
  <si>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</si>
  <si>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</si>
  <si>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</si>
  <si>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</si>
  <si>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</si>
  <si>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</si>
  <si>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</si>
  <si>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</si>
  <si>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</si>
  <si>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</si>
  <si>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</si>
  <si>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</si>
  <si>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</si>
  <si>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</si>
  <si>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</si>
  <si>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</si>
  <si>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</si>
  <si>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</si>
  <si>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</si>
  <si>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</si>
  <si>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</si>
  <si>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</si>
  <si>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</si>
  <si>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</si>
  <si>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</si>
  <si>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</si>
  <si>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</si>
  <si>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</si>
  <si>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</si>
  <si>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</si>
  <si>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</si>
  <si>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</si>
  <si>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</si>
  <si>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</si>
  <si>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</si>
  <si>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</si>
  <si>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</si>
  <si>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</si>
  <si>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</si>
  <si>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</si>
  <si>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</si>
  <si>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</si>
  <si>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</si>
  <si>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</si>
  <si>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</si>
  <si>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</si>
  <si>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</si>
  <si>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</si>
  <si>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</si>
  <si>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</si>
  <si>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</si>
  <si>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</si>
  <si>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</si>
  <si>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</si>
  <si>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</si>
  <si>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</si>
  <si>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</si>
  <si>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</si>
  <si>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</si>
  <si>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</si>
  <si>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</si>
  <si>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</si>
  <si>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</si>
  <si>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</si>
  <si>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</si>
  <si>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</si>
  <si>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</si>
  <si>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</si>
  <si>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</si>
  <si>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</si>
  <si>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</si>
  <si>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</si>
  <si>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</si>
  <si>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</si>
  <si>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</si>
  <si>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</si>
  <si>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</si>
  <si>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</si>
  <si>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</si>
  <si>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</si>
  <si>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</si>
  <si>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</si>
  <si>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</si>
  <si>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</si>
  <si>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</si>
  <si>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</si>
  <si>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</si>
  <si>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</si>
  <si>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</si>
  <si>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</si>
  <si>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</si>
  <si>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</si>
  <si>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</si>
  <si>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</si>
  <si>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</si>
  <si>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</si>
  <si>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</si>
  <si>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</si>
  <si>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</si>
  <si>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</si>
  <si>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</si>
  <si>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</si>
  <si>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</si>
  <si>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</si>
  <si>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</si>
  <si>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</si>
  <si>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</si>
  <si>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</si>
  <si>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</si>
  <si>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</si>
  <si>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</si>
  <si>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</si>
  <si>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</si>
  <si>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</si>
  <si>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</si>
  <si>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</si>
  <si>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</si>
  <si>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</si>
  <si>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</si>
  <si>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</si>
  <si>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</si>
  <si>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</si>
  <si>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</si>
  <si>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</si>
  <si>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</si>
  <si>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</si>
  <si>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</si>
  <si>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</si>
  <si>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</si>
  <si>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</si>
  <si>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</si>
  <si>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</si>
  <si>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</si>
  <si>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</si>
  <si>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</si>
  <si>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</si>
  <si>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</si>
  <si>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</si>
  <si>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</si>
  <si>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</si>
  <si>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</si>
  <si>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</si>
  <si>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</si>
  <si>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</si>
  <si>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</si>
  <si>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</si>
  <si>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</si>
  <si>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</si>
  <si>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</si>
  <si>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</si>
  <si>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</si>
  <si>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</si>
  <si>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</si>
  <si>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</si>
  <si>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</si>
  <si>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</si>
  <si>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</si>
  <si>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</si>
  <si>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</si>
  <si>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</si>
  <si>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</si>
  <si>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</si>
  <si>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</si>
  <si>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</si>
  <si>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</si>
  <si>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</si>
  <si>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</si>
  <si>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</si>
  <si>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</si>
  <si>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</si>
  <si>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</si>
  <si>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</si>
  <si>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</si>
  <si>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</si>
  <si>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</si>
  <si>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</si>
  <si>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</si>
  <si>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</si>
  <si>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</si>
  <si>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</si>
  <si>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</si>
  <si>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</si>
  <si>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</si>
  <si>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</si>
  <si>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</si>
  <si>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</si>
  <si>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</si>
  <si>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</si>
  <si>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</si>
  <si>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</si>
  <si>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</si>
  <si>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</si>
  <si>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</si>
  <si>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</si>
  <si>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</si>
  <si>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</si>
  <si>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</si>
  <si>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</si>
  <si>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</si>
  <si>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</si>
  <si>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</si>
  <si>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</si>
  <si>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</si>
  <si>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</si>
  <si>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</si>
  <si>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</si>
  <si>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</si>
  <si>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</si>
  <si>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</si>
  <si>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</si>
  <si>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</si>
  <si>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</si>
  <si>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</si>
  <si>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</si>
  <si>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</si>
  <si>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</si>
  <si>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</si>
  <si>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</si>
  <si>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</si>
  <si>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</si>
  <si>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</si>
  <si>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</si>
  <si>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</si>
  <si>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</si>
  <si>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</si>
  <si>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</si>
  <si>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</si>
  <si>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</si>
  <si>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</si>
  <si>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</si>
  <si>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</si>
  <si>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</si>
  <si>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</si>
  <si>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</si>
  <si>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</si>
  <si>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</si>
  <si>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</si>
  <si>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</si>
  <si>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</si>
  <si>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</si>
  <si>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</si>
  <si>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</si>
  <si>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</si>
  <si>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</si>
  <si>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</si>
  <si>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</si>
  <si>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</si>
  <si>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</si>
  <si>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</si>
  <si>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</si>
  <si>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</si>
  <si>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</si>
  <si>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</si>
  <si>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</si>
  <si>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</si>
  <si>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</si>
  <si>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</si>
  <si>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</si>
  <si>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</si>
  <si>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</si>
  <si>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</si>
  <si>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</si>
  <si>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</si>
  <si>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</si>
  <si>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</si>
  <si>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</si>
  <si>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</si>
  <si>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</si>
  <si>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</si>
  <si>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</si>
  <si>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</si>
  <si>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</si>
  <si>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</si>
  <si>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</si>
  <si>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</si>
  <si>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</si>
  <si>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</si>
  <si>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</si>
  <si>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</si>
  <si>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</si>
  <si>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</si>
  <si>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</si>
  <si>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</si>
  <si>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</si>
  <si>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</si>
  <si>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</si>
  <si>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</si>
  <si>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</si>
  <si>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</si>
  <si>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</si>
  <si>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</si>
  <si>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</si>
  <si>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</si>
  <si>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</si>
  <si>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</si>
  <si>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</si>
  <si>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</si>
  <si>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</si>
  <si>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</si>
  <si>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</si>
  <si>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</si>
  <si>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</si>
  <si>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</si>
  <si>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</si>
  <si>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</si>
  <si>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</si>
  <si>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</si>
  <si>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</si>
  <si>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</si>
  <si>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</si>
  <si>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</si>
  <si>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</si>
  <si>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</si>
  <si>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</si>
  <si>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</si>
  <si>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</si>
  <si>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</si>
  <si>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</si>
  <si>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</si>
  <si>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</si>
  <si>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</si>
  <si>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</si>
  <si>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</si>
  <si>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</si>
  <si>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</si>
  <si>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</si>
  <si>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</si>
  <si>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</si>
  <si>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</si>
  <si>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</si>
  <si>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</si>
  <si>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</si>
  <si>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</si>
  <si>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</si>
  <si>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</si>
  <si>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</si>
  <si>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</si>
  <si>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</si>
  <si>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</si>
  <si>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</si>
  <si>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</si>
  <si>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</si>
  <si>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</si>
  <si>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</si>
  <si>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</si>
  <si>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</si>
  <si>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</si>
  <si>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</si>
  <si>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</si>
  <si>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</si>
  <si>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</si>
  <si>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</si>
  <si>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</si>
  <si>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</si>
  <si>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</si>
  <si>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</si>
  <si>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</si>
  <si>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</si>
  <si>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</si>
  <si>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</si>
  <si>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</si>
  <si>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</si>
  <si>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</si>
  <si>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</si>
  <si>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</si>
  <si>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</si>
  <si>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</si>
  <si>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</si>
  <si>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</si>
  <si>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</si>
  <si>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</si>
  <si>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</si>
  <si>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</si>
  <si>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</si>
  <si>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</si>
  <si>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</si>
  <si>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</si>
  <si>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</si>
  <si>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</si>
  <si>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</si>
  <si>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</si>
  <si>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</si>
  <si>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</si>
  <si>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</si>
  <si>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</si>
  <si>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</si>
  <si>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</si>
  <si>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</si>
  <si>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</si>
  <si>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</si>
  <si>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</si>
  <si>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</si>
  <si>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</si>
  <si>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</si>
  <si>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</si>
  <si>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</si>
  <si>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</si>
  <si>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</si>
  <si>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</si>
  <si>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</si>
  <si>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</si>
  <si>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</si>
  <si>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</si>
  <si>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</si>
  <si>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</si>
  <si>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</si>
  <si>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</si>
  <si>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</si>
  <si>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</si>
  <si>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</si>
  <si>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</si>
  <si>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</si>
  <si>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</si>
  <si>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</si>
  <si>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</si>
  <si>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</si>
  <si>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</si>
  <si>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</si>
  <si>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</si>
  <si>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</si>
  <si>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</si>
  <si>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</si>
  <si>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</si>
  <si>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</si>
  <si>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</si>
  <si>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</si>
  <si>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</si>
  <si>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</si>
  <si>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</si>
  <si>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</si>
  <si>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</si>
  <si>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</si>
  <si>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</si>
  <si>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</si>
  <si>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</si>
  <si>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</si>
  <si>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</si>
  <si>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</si>
  <si>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</si>
  <si>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</si>
  <si>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</si>
  <si>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</si>
  <si>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</si>
  <si>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</si>
  <si>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</si>
  <si>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</si>
  <si>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</si>
  <si>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</si>
  <si>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</si>
  <si>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</si>
  <si>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</si>
  <si>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</si>
  <si>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</si>
  <si>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</si>
  <si>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</si>
  <si>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</si>
  <si>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</si>
  <si>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</si>
  <si>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</si>
  <si>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</si>
  <si>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</si>
  <si>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</si>
  <si>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</si>
  <si>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</si>
  <si>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</si>
  <si>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</si>
  <si>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</si>
  <si>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</si>
  <si>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</si>
  <si>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</si>
  <si>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</si>
  <si>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</si>
  <si>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</si>
  <si>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</si>
  <si>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</si>
  <si>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</si>
  <si>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</si>
  <si>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</si>
  <si>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</si>
  <si>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</si>
  <si>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</si>
  <si>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</si>
  <si>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</si>
  <si>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</si>
  <si>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</si>
  <si>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</si>
  <si>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</si>
  <si>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</si>
  <si>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</si>
  <si>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</si>
  <si>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</si>
  <si>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</si>
  <si>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</si>
  <si>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</si>
  <si>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</si>
  <si>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</si>
  <si>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</si>
  <si>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</si>
  <si>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</si>
  <si>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</si>
  <si>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</si>
  <si>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</si>
  <si>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</si>
  <si>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</si>
  <si>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</si>
  <si>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</si>
  <si>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</si>
  <si>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</si>
  <si>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</si>
  <si>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</si>
  <si>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</si>
  <si>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</si>
  <si>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</si>
  <si>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</si>
  <si>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</si>
  <si>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</si>
  <si>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</si>
  <si>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</si>
  <si>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</si>
  <si>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</si>
  <si>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</si>
  <si>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</si>
  <si>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</si>
  <si>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</si>
  <si>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</si>
  <si>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</si>
  <si>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</si>
  <si>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</si>
  <si>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</si>
  <si>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</si>
  <si>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</si>
  <si>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</si>
  <si>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</si>
  <si>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</si>
  <si>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</si>
  <si>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</si>
  <si>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</si>
  <si>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</si>
  <si>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</si>
  <si>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</si>
  <si>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</si>
  <si>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</si>
  <si>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</si>
  <si>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</si>
  <si>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</si>
  <si>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</si>
  <si>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</si>
  <si>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</si>
  <si>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</si>
  <si>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</si>
  <si>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</si>
  <si>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</si>
  <si>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</si>
  <si>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</si>
  <si>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</si>
  <si>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</si>
  <si>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</si>
  <si>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</si>
  <si>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</si>
  <si>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</si>
  <si>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</si>
  <si>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</si>
  <si>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</si>
  <si>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</si>
  <si>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</si>
  <si>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</si>
  <si>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</si>
  <si>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</si>
  <si>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</si>
  <si>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</si>
  <si>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</si>
  <si>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</si>
  <si>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</si>
  <si>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</si>
  <si>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</si>
  <si>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</si>
  <si>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</si>
  <si>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</si>
  <si>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</si>
  <si>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</si>
  <si>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</si>
  <si>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</si>
  <si>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</si>
  <si>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</si>
  <si>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</si>
  <si>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</si>
  <si>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</si>
  <si>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</si>
  <si>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</si>
  <si>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</si>
  <si>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</si>
  <si>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</si>
  <si>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</si>
  <si>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</si>
  <si>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</si>
  <si>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</si>
  <si>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</si>
  <si>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</si>
  <si>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</si>
  <si>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</si>
  <si>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</si>
  <si>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</si>
  <si>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</si>
  <si>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 (%)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</si>
  <si>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</si>
  <si>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</si>
  <si>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</si>
  <si>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</si>
  <si>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</si>
  <si>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</si>
  <si>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</si>
  <si>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</si>
  <si>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</si>
  <si>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</si>
  <si>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</si>
  <si>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</si>
  <si>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</si>
  <si>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</si>
  <si>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</si>
  <si>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</si>
  <si>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</si>
  <si>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</si>
  <si>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</si>
  <si>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</si>
  <si>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</si>
  <si>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</si>
  <si>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</si>
  <si>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</si>
  <si>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</si>
  <si>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</si>
  <si>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</si>
  <si>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</si>
  <si>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</si>
  <si>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</si>
  <si>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</si>
  <si>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</si>
  <si>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</si>
  <si>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</si>
  <si>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</si>
  <si>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</si>
  <si>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</si>
  <si>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Row Labels</t>
  </si>
  <si>
    <t>Grand Total</t>
  </si>
  <si>
    <t>Count of outcome</t>
  </si>
  <si>
    <t>(blank)</t>
  </si>
  <si>
    <t>(All)</t>
  </si>
  <si>
    <t>Date Created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</si>
  <si>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</si>
  <si>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</si>
  <si>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</si>
  <si>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</si>
  <si>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</si>
  <si>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</si>
  <si>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</si>
  <si>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</si>
  <si>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5000 to 9999</t>
  </si>
  <si>
    <t>10000 to 14999</t>
  </si>
  <si>
    <t>15000 to 19999</t>
  </si>
  <si>
    <t>20000 to 24999</t>
  </si>
  <si>
    <t>25000 to 29999</t>
  </si>
  <si>
    <t>1000 to 4999</t>
  </si>
  <si>
    <t>30000 to 34999</t>
  </si>
  <si>
    <t>35000 to 39999</t>
  </si>
  <si>
    <t>40000 to 44999</t>
  </si>
  <si>
    <t>45000 to 49999</t>
  </si>
  <si>
    <t>Greater than or equal to 50000</t>
  </si>
  <si>
    <t>Sum of Percentage Successful</t>
  </si>
  <si>
    <t>Sum of Percentage Failed</t>
  </si>
  <si>
    <t>Sum of Percentage Canceled</t>
  </si>
  <si>
    <t># of Backers</t>
  </si>
  <si>
    <t>Success</t>
  </si>
  <si>
    <t>Failure</t>
  </si>
  <si>
    <t>&lt;100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</si>
  <si>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</si>
  <si>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</si>
  <si>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</si>
  <si>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</si>
  <si>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</si>
  <si>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</si>
  <si>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</si>
  <si>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</si>
  <si>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</si>
  <si>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1001-1100</t>
  </si>
  <si>
    <t>1101-1200</t>
  </si>
  <si>
    <t>1201-1300</t>
  </si>
  <si>
    <t>1301-1400</t>
  </si>
  <si>
    <t>1401-1500</t>
  </si>
  <si>
    <t>1501-1600</t>
  </si>
  <si>
    <t>1601-1700</t>
  </si>
  <si>
    <t>1701-1800</t>
  </si>
  <si>
    <t>1801-1900</t>
  </si>
  <si>
    <t>1901-2000</t>
  </si>
  <si>
    <t>2001-2100</t>
  </si>
  <si>
    <t>2101-2200</t>
  </si>
  <si>
    <t>2201-2300</t>
  </si>
  <si>
    <t>2301-2400</t>
  </si>
  <si>
    <t>2401-2500</t>
  </si>
  <si>
    <t>2501-2600</t>
  </si>
  <si>
    <t>2601-2700</t>
  </si>
  <si>
    <t>2701-2800</t>
  </si>
  <si>
    <t>2801-2900</t>
  </si>
  <si>
    <t>2901-3000</t>
  </si>
  <si>
    <t>3001-3100</t>
  </si>
  <si>
    <t>3101-3200</t>
  </si>
  <si>
    <t>3201-3300</t>
  </si>
  <si>
    <t>3301-3400</t>
  </si>
  <si>
    <t>3401-3500</t>
  </si>
  <si>
    <t>3501-3600</t>
  </si>
  <si>
    <t>3601-3700</t>
  </si>
  <si>
    <t>3701-3800</t>
  </si>
  <si>
    <t>3801-3900</t>
  </si>
  <si>
    <t>3901-4000</t>
  </si>
  <si>
    <t>&gt;4000</t>
  </si>
  <si>
    <t>Successful</t>
  </si>
  <si>
    <t>Failed</t>
  </si>
  <si>
    <t>Mean</t>
  </si>
  <si>
    <t>Median</t>
  </si>
  <si>
    <t>Min</t>
  </si>
  <si>
    <t>Max</t>
  </si>
  <si>
    <t>Standard Deviation</t>
  </si>
  <si>
    <t>Variance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</si>
  <si>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</si>
  <si>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</si>
  <si>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</si>
  <si>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</si>
  <si>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</si>
  <si>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</si>
  <si>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</si>
  <si>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</si>
  <si>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</si>
  <si>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</si>
  <si>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</si>
  <si>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</si>
  <si>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</si>
  <si>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</si>
  <si>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&gt;1000</t>
  </si>
  <si>
    <t>Notes</t>
  </si>
  <si>
    <t>Column1</t>
  </si>
  <si>
    <t>Mean is the more meaningful data summary as it accounts for the higher numbers within the data set more effectively</t>
  </si>
  <si>
    <t>There is more variability with Successful Campaigns, which makes sense as there are more succeses and a wider range between the counts of successes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</si>
</sst>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42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16" fillId="0" borderId="0" xfId="42" applyNumberFormat="1" applyFont="1" applyAlignment="1">
      <alignment horizontal="center" wrapText="1"/>
    </xf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F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[Bouchard CrowdfundingBook.xlsx]Outcome x Cat!PivotTable1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x 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x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x 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C-6E49-965B-148AED20A179}"/>
            </c:ext>
          </c:extLst>
        </c:ser>
        <c:ser>
          <c:idx val="1"/>
          <c:order val="1"/>
          <c:tx>
            <c:strRef>
              <c:f>'Outcome x 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x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x 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9C-6E49-965B-148AED20A179}"/>
            </c:ext>
          </c:extLst>
        </c:ser>
        <c:ser>
          <c:idx val="2"/>
          <c:order val="2"/>
          <c:tx>
            <c:strRef>
              <c:f>'Outcome x 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x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x 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9C-6E49-965B-148AED20A179}"/>
            </c:ext>
          </c:extLst>
        </c:ser>
        <c:ser>
          <c:idx val="3"/>
          <c:order val="3"/>
          <c:tx>
            <c:strRef>
              <c:f>'Outcome x 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x 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x 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9C-6E49-965B-148AED20A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60555567"/>
        <c:axId val="1559975408"/>
      </c:barChart>
      <c:catAx>
        <c:axId val="176055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75408"/>
        <c:crosses val="autoZero"/>
        <c:auto val="1"/>
        <c:lblAlgn val="ctr"/>
        <c:lblOffset val="100"/>
        <c:noMultiLvlLbl val="0"/>
      </c:catAx>
      <c:valAx>
        <c:axId val="15599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[Bouchard CrowdfundingBook.xlsx]Outcome x SubCat!PivotTable3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x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x SubCat'!$A$6:$A$31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x SubCat'!$B$6:$B$31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0-334B-AB30-4F8544BFBBB9}"/>
            </c:ext>
          </c:extLst>
        </c:ser>
        <c:ser>
          <c:idx val="1"/>
          <c:order val="1"/>
          <c:tx>
            <c:strRef>
              <c:f>'Outcome x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x SubCat'!$A$6:$A$31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x SubCat'!$C$6:$C$31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0-334B-AB30-4F8544BFBBB9}"/>
            </c:ext>
          </c:extLst>
        </c:ser>
        <c:ser>
          <c:idx val="2"/>
          <c:order val="2"/>
          <c:tx>
            <c:strRef>
              <c:f>'Outcome x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x SubCat'!$A$6:$A$31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x SubCat'!$D$6:$D$31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0-334B-AB30-4F8544BFBBB9}"/>
            </c:ext>
          </c:extLst>
        </c:ser>
        <c:ser>
          <c:idx val="3"/>
          <c:order val="3"/>
          <c:tx>
            <c:strRef>
              <c:f>'Outcome x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x SubCat'!$A$6:$A$31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x SubCat'!$E$6:$E$31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0-334B-AB30-4F8544BFBBB9}"/>
            </c:ext>
          </c:extLst>
        </c:ser>
        <c:ser>
          <c:idx val="4"/>
          <c:order val="4"/>
          <c:tx>
            <c:strRef>
              <c:f>'Outcome x SubCat'!$F$4:$F$5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x SubCat'!$A$6:$A$31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'Outcome x SubCat'!$F$6:$F$31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3880-334B-AB30-4F8544BFB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3493055"/>
        <c:axId val="133494703"/>
      </c:barChart>
      <c:catAx>
        <c:axId val="1334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94703"/>
        <c:crosses val="autoZero"/>
        <c:auto val="1"/>
        <c:lblAlgn val="ctr"/>
        <c:lblOffset val="100"/>
        <c:noMultiLvlLbl val="0"/>
      </c:catAx>
      <c:valAx>
        <c:axId val="1334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[Bouchard CrowdfundingBook.xlsx]Outcome x Date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x Date Created'!$B$5:$B$6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x Date Created'!$A$7:$A$20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x Date Created'!$B$7:$B$20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B-8E49-B8B7-D965CF1A027F}"/>
            </c:ext>
          </c:extLst>
        </c:ser>
        <c:ser>
          <c:idx val="1"/>
          <c:order val="1"/>
          <c:tx>
            <c:strRef>
              <c:f>'Outcome x Date Created'!$C$5:$C$6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x Date Created'!$A$7:$A$20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x Date Created'!$C$7:$C$20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CB-8E49-B8B7-D965CF1A027F}"/>
            </c:ext>
          </c:extLst>
        </c:ser>
        <c:ser>
          <c:idx val="2"/>
          <c:order val="2"/>
          <c:tx>
            <c:strRef>
              <c:f>'Outcome x Date Created'!$D$5:$D$6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x Date Created'!$A$7:$A$20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x Date Created'!$D$7:$D$20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CB-8E49-B8B7-D965CF1A027F}"/>
            </c:ext>
          </c:extLst>
        </c:ser>
        <c:ser>
          <c:idx val="3"/>
          <c:order val="3"/>
          <c:tx>
            <c:strRef>
              <c:f>'Outcome x Date Created'!$E$5:$E$6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x Date Created'!$A$7:$A$20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x Date Created'!$E$7:$E$20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CB-8E49-B8B7-D965CF1A027F}"/>
            </c:ext>
          </c:extLst>
        </c:ser>
        <c:ser>
          <c:idx val="4"/>
          <c:order val="4"/>
          <c:tx>
            <c:strRef>
              <c:f>'Outcome x Date Created'!$F$5:$F$6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x Date Created'!$A$7:$A$20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x Date Created'!$F$7:$F$20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CB-8E49-B8B7-D965CF1A0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69135"/>
        <c:axId val="133607695"/>
      </c:lineChart>
      <c:catAx>
        <c:axId val="13356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7695"/>
        <c:crosses val="autoZero"/>
        <c:auto val="1"/>
        <c:lblAlgn val="ctr"/>
        <c:lblOffset val="100"/>
        <c:noMultiLvlLbl val="0"/>
      </c:catAx>
      <c:valAx>
        <c:axId val="13360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[Bouchard CrowdfundingBook.xlsx]Goal x Chance of Success!PivotTable5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'Goal x Chance of Success'!$B$3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x Chance of Success'!$A$4:$A$17</c:f>
              <c:strCache>
                <c:ptCount val="13"/>
                <c:pt idx="0">
                  <c:v>&gt;1000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  <c:pt idx="12">
                  <c:v>(blank)</c:v>
                </c:pt>
              </c:strCache>
            </c:strRef>
          </c:cat>
          <c:val>
            <c:numRef>
              <c:f>'Goal x Chance of Success'!$B$4:$B$17</c:f>
              <c:numCache>
                <c:formatCode>General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0.33139534883720928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7-5E4A-BCC3-BCCA87314EE5}"/>
            </c:ext>
          </c:extLst>
        </c:ser>
        <c:ser>
          <c:idx val="1"/>
          <c:order val="1"/>
          <c:tx>
            <c:strRef>
              <c:f>'Goal x Chance of Success'!$C$3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x Chance of Success'!$A$4:$A$17</c:f>
              <c:strCache>
                <c:ptCount val="13"/>
                <c:pt idx="0">
                  <c:v>&gt;1000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  <c:pt idx="12">
                  <c:v>(blank)</c:v>
                </c:pt>
              </c:strCache>
            </c:strRef>
          </c:cat>
          <c:val>
            <c:numRef>
              <c:f>'Goal x Chance of Success'!$C$4:$C$17</c:f>
              <c:numCache>
                <c:formatCode>General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0.58430232558139539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9C17-5E4A-BCC3-BCCA87314EE5}"/>
            </c:ext>
          </c:extLst>
        </c:ser>
        <c:ser>
          <c:idx val="2"/>
          <c:order val="2"/>
          <c:tx>
            <c:strRef>
              <c:f>'Goal x Chance of Success'!$D$3</c:f>
              <c:strCache>
                <c:ptCount val="1"/>
                <c:pt idx="0">
                  <c:v>Sum of 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x Chance of Success'!$A$4:$A$17</c:f>
              <c:strCache>
                <c:ptCount val="13"/>
                <c:pt idx="0">
                  <c:v>&gt;1000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or equal to 50000</c:v>
                </c:pt>
                <c:pt idx="12">
                  <c:v>(blank)</c:v>
                </c:pt>
              </c:strCache>
            </c:strRef>
          </c:cat>
          <c:val>
            <c:numRef>
              <c:f>'Goal x Chance of Success'!$D$4:$D$17</c:f>
              <c:numCache>
                <c:formatCode>General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8.4302325581395346E-2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9C17-5E4A-BCC3-BCCA87314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50383"/>
        <c:axId val="53852031"/>
      </c:lineChart>
      <c:catAx>
        <c:axId val="5385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2031"/>
        <c:crosses val="autoZero"/>
        <c:auto val="1"/>
        <c:lblAlgn val="ctr"/>
        <c:lblOffset val="100"/>
        <c:noMultiLvlLbl val="0"/>
      </c:catAx>
      <c:valAx>
        <c:axId val="5385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16</xdr:row>
      <xdr:rowOff>107950</xdr:rowOff>
    </xdr:from>
    <xdr:to>
      <xdr:col>9</xdr:col>
      <xdr:colOff>571500</xdr:colOff>
      <xdr:row>30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1FAB-E3B2-6492-D07E-67542B6C8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30</xdr:row>
      <xdr:rowOff>171450</xdr:rowOff>
    </xdr:from>
    <xdr:to>
      <xdr:col>9</xdr:col>
      <xdr:colOff>444500</xdr:colOff>
      <xdr:row>49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ACC39-B6CC-808C-E534-7C4D6D362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8</xdr:row>
      <xdr:rowOff>158750</xdr:rowOff>
    </xdr:from>
    <xdr:to>
      <xdr:col>11</xdr:col>
      <xdr:colOff>1079500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20021-5686-738D-AA12-4B9D5C6D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76858</xdr:rowOff>
    </xdr:from>
    <xdr:to>
      <xdr:col>11</xdr:col>
      <xdr:colOff>677041</xdr:colOff>
      <xdr:row>30</xdr:row>
      <xdr:rowOff>172326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62B99-6509-6363-2B00-A1DED12A5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846525810186" createdVersion="8" refreshedVersion="8" minRefreshableVersion="3" recordCount="1000" xr:uid="{B957E1CD-F9B2-324D-A1F1-EE03F0A63CBE}">
  <cacheSource type="worksheet">
    <worksheetSource name="Table1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(%)" numFmtId="2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849023495372" createdVersion="8" refreshedVersion="8" minRefreshableVersion="3" recordCount="1001" xr:uid="{5FA8766E-DEB3-0E41-B811-FC02F50BFD4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 (%)" numFmtId="2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Average Donation" numFmtId="0">
      <sharedItems containsBlank="1" containsMixedTypes="1" containsNumber="1" minValue="0" maxValue="113.17073170731707" count="986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08.859207870373" createdVersion="8" refreshedVersion="8" minRefreshableVersion="3" recordCount="1001" xr:uid="{4747DF0A-5045-384C-9A61-A467A53E357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 (%)" numFmtId="2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ersion" numFmtId="14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0.571953009261" createdVersion="8" refreshedVersion="8" minRefreshableVersion="3" recordCount="13" xr:uid="{6FB93170-6AC7-1348-BB79-B85028A460B4}">
  <cacheSource type="worksheet">
    <worksheetSource ref="A1:H1048576" sheet="Bonus Table"/>
  </cacheSource>
  <cacheFields count="8">
    <cacheField name="Goal" numFmtId="0">
      <sharedItems containsBlank="1" count="14">
        <s v="&gt;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  <m/>
        <s v="Less than 1000" u="1"/>
      </sharedItems>
    </cacheField>
    <cacheField name="Number Successful" numFmtId="0">
      <sharedItems containsString="0" containsBlank="1" containsNumber="1" containsInteger="1" minValue="1" maxValue="191"/>
    </cacheField>
    <cacheField name="Number Failed" numFmtId="0">
      <sharedItems containsString="0" containsBlank="1" containsNumber="1" containsInteger="1" minValue="0" maxValue="201"/>
    </cacheField>
    <cacheField name="Number Canceled" numFmtId="0">
      <sharedItems containsString="0" containsBlank="1" containsNumber="1" containsInteger="1" minValue="0" maxValue="29"/>
    </cacheField>
    <cacheField name="Total Projects" numFmtId="0">
      <sharedItems containsString="0" containsBlank="1" containsNumber="1" containsInteger="1" minValue="1" maxValue="344"/>
    </cacheField>
    <cacheField name="Percentage Successful" numFmtId="0">
      <sharedItems containsString="0" containsBlank="1" containsNumber="1" minValue="0.33139534883720928" maxValue="1"/>
    </cacheField>
    <cacheField name="Percentage Failed" numFmtId="0">
      <sharedItems containsString="0" containsBlank="1" containsNumber="1" minValue="0" maxValue="0.58430232558139539"/>
    </cacheField>
    <cacheField name="Percentage Canceled" numFmtId="0">
      <sharedItems containsString="0" containsBlank="1" containsNumber="1" minValue="0" maxValue="8.4302325581395346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1"/>
    <x v="1"/>
    <x v="1"/>
    <x v="1"/>
    <x v="1"/>
    <x v="1"/>
    <x v="1"/>
    <x v="1"/>
    <x v="1"/>
    <x v="1"/>
    <x v="1"/>
    <x v="0"/>
    <x v="1"/>
    <x v="1"/>
    <x v="1"/>
    <x v="1"/>
    <x v="1"/>
    <x v="1"/>
  </r>
  <r>
    <n v="2"/>
    <x v="2"/>
    <x v="2"/>
    <x v="2"/>
    <x v="2"/>
    <x v="1"/>
    <x v="2"/>
    <x v="2"/>
    <x v="2"/>
    <x v="2"/>
    <x v="2"/>
    <x v="0"/>
    <x v="0"/>
    <x v="2"/>
    <x v="2"/>
    <x v="2"/>
    <x v="2"/>
    <x v="2"/>
  </r>
  <r>
    <n v="3"/>
    <x v="3"/>
    <x v="3"/>
    <x v="3"/>
    <x v="3"/>
    <x v="0"/>
    <x v="3"/>
    <x v="1"/>
    <x v="1"/>
    <x v="3"/>
    <x v="3"/>
    <x v="0"/>
    <x v="0"/>
    <x v="1"/>
    <x v="3"/>
    <x v="3"/>
    <x v="1"/>
    <x v="1"/>
  </r>
  <r>
    <n v="4"/>
    <x v="4"/>
    <x v="4"/>
    <x v="4"/>
    <x v="4"/>
    <x v="0"/>
    <x v="4"/>
    <x v="1"/>
    <x v="1"/>
    <x v="4"/>
    <x v="4"/>
    <x v="0"/>
    <x v="0"/>
    <x v="3"/>
    <x v="4"/>
    <x v="4"/>
    <x v="3"/>
    <x v="3"/>
  </r>
  <r>
    <n v="5"/>
    <x v="5"/>
    <x v="5"/>
    <x v="4"/>
    <x v="5"/>
    <x v="1"/>
    <x v="5"/>
    <x v="3"/>
    <x v="3"/>
    <x v="5"/>
    <x v="5"/>
    <x v="0"/>
    <x v="0"/>
    <x v="3"/>
    <x v="5"/>
    <x v="5"/>
    <x v="3"/>
    <x v="3"/>
  </r>
  <r>
    <n v="6"/>
    <x v="6"/>
    <x v="6"/>
    <x v="5"/>
    <x v="6"/>
    <x v="0"/>
    <x v="6"/>
    <x v="4"/>
    <x v="4"/>
    <x v="6"/>
    <x v="6"/>
    <x v="0"/>
    <x v="0"/>
    <x v="4"/>
    <x v="6"/>
    <x v="6"/>
    <x v="4"/>
    <x v="4"/>
  </r>
  <r>
    <n v="7"/>
    <x v="7"/>
    <x v="7"/>
    <x v="6"/>
    <x v="7"/>
    <x v="1"/>
    <x v="7"/>
    <x v="3"/>
    <x v="3"/>
    <x v="7"/>
    <x v="7"/>
    <x v="0"/>
    <x v="0"/>
    <x v="3"/>
    <x v="7"/>
    <x v="7"/>
    <x v="3"/>
    <x v="3"/>
  </r>
  <r>
    <n v="8"/>
    <x v="8"/>
    <x v="8"/>
    <x v="7"/>
    <x v="8"/>
    <x v="2"/>
    <x v="8"/>
    <x v="3"/>
    <x v="3"/>
    <x v="8"/>
    <x v="8"/>
    <x v="0"/>
    <x v="0"/>
    <x v="3"/>
    <x v="8"/>
    <x v="8"/>
    <x v="3"/>
    <x v="3"/>
  </r>
  <r>
    <n v="9"/>
    <x v="9"/>
    <x v="9"/>
    <x v="8"/>
    <x v="9"/>
    <x v="0"/>
    <x v="9"/>
    <x v="1"/>
    <x v="1"/>
    <x v="9"/>
    <x v="9"/>
    <x v="0"/>
    <x v="0"/>
    <x v="5"/>
    <x v="9"/>
    <x v="9"/>
    <x v="1"/>
    <x v="5"/>
  </r>
  <r>
    <n v="10"/>
    <x v="10"/>
    <x v="10"/>
    <x v="5"/>
    <x v="10"/>
    <x v="1"/>
    <x v="10"/>
    <x v="1"/>
    <x v="1"/>
    <x v="10"/>
    <x v="10"/>
    <x v="0"/>
    <x v="0"/>
    <x v="6"/>
    <x v="10"/>
    <x v="10"/>
    <x v="4"/>
    <x v="6"/>
  </r>
  <r>
    <n v="11"/>
    <x v="11"/>
    <x v="11"/>
    <x v="9"/>
    <x v="11"/>
    <x v="0"/>
    <x v="11"/>
    <x v="1"/>
    <x v="1"/>
    <x v="11"/>
    <x v="11"/>
    <x v="0"/>
    <x v="1"/>
    <x v="3"/>
    <x v="11"/>
    <x v="11"/>
    <x v="3"/>
    <x v="3"/>
  </r>
  <r>
    <n v="12"/>
    <x v="12"/>
    <x v="12"/>
    <x v="9"/>
    <x v="12"/>
    <x v="0"/>
    <x v="12"/>
    <x v="1"/>
    <x v="1"/>
    <x v="12"/>
    <x v="12"/>
    <x v="0"/>
    <x v="0"/>
    <x v="6"/>
    <x v="12"/>
    <x v="12"/>
    <x v="4"/>
    <x v="6"/>
  </r>
  <r>
    <n v="13"/>
    <x v="13"/>
    <x v="13"/>
    <x v="3"/>
    <x v="13"/>
    <x v="1"/>
    <x v="13"/>
    <x v="1"/>
    <x v="1"/>
    <x v="13"/>
    <x v="13"/>
    <x v="0"/>
    <x v="0"/>
    <x v="7"/>
    <x v="13"/>
    <x v="13"/>
    <x v="1"/>
    <x v="7"/>
  </r>
  <r>
    <n v="14"/>
    <x v="14"/>
    <x v="14"/>
    <x v="10"/>
    <x v="14"/>
    <x v="0"/>
    <x v="14"/>
    <x v="1"/>
    <x v="1"/>
    <x v="14"/>
    <x v="14"/>
    <x v="0"/>
    <x v="0"/>
    <x v="7"/>
    <x v="14"/>
    <x v="14"/>
    <x v="1"/>
    <x v="7"/>
  </r>
  <r>
    <n v="15"/>
    <x v="15"/>
    <x v="15"/>
    <x v="11"/>
    <x v="15"/>
    <x v="0"/>
    <x v="15"/>
    <x v="1"/>
    <x v="1"/>
    <x v="15"/>
    <x v="15"/>
    <x v="0"/>
    <x v="0"/>
    <x v="8"/>
    <x v="15"/>
    <x v="15"/>
    <x v="2"/>
    <x v="8"/>
  </r>
  <r>
    <n v="16"/>
    <x v="16"/>
    <x v="16"/>
    <x v="12"/>
    <x v="16"/>
    <x v="1"/>
    <x v="16"/>
    <x v="1"/>
    <x v="1"/>
    <x v="16"/>
    <x v="16"/>
    <x v="0"/>
    <x v="0"/>
    <x v="9"/>
    <x v="16"/>
    <x v="16"/>
    <x v="5"/>
    <x v="9"/>
  </r>
  <r>
    <n v="17"/>
    <x v="17"/>
    <x v="17"/>
    <x v="13"/>
    <x v="17"/>
    <x v="1"/>
    <x v="17"/>
    <x v="1"/>
    <x v="1"/>
    <x v="17"/>
    <x v="17"/>
    <x v="0"/>
    <x v="0"/>
    <x v="10"/>
    <x v="17"/>
    <x v="17"/>
    <x v="4"/>
    <x v="10"/>
  </r>
  <r>
    <n v="18"/>
    <x v="18"/>
    <x v="18"/>
    <x v="14"/>
    <x v="18"/>
    <x v="3"/>
    <x v="18"/>
    <x v="1"/>
    <x v="1"/>
    <x v="18"/>
    <x v="18"/>
    <x v="0"/>
    <x v="0"/>
    <x v="3"/>
    <x v="18"/>
    <x v="18"/>
    <x v="3"/>
    <x v="3"/>
  </r>
  <r>
    <n v="19"/>
    <x v="19"/>
    <x v="19"/>
    <x v="15"/>
    <x v="19"/>
    <x v="0"/>
    <x v="19"/>
    <x v="1"/>
    <x v="1"/>
    <x v="19"/>
    <x v="19"/>
    <x v="0"/>
    <x v="1"/>
    <x v="3"/>
    <x v="19"/>
    <x v="19"/>
    <x v="3"/>
    <x v="3"/>
  </r>
  <r>
    <n v="20"/>
    <x v="20"/>
    <x v="20"/>
    <x v="16"/>
    <x v="20"/>
    <x v="1"/>
    <x v="20"/>
    <x v="1"/>
    <x v="1"/>
    <x v="20"/>
    <x v="20"/>
    <x v="0"/>
    <x v="0"/>
    <x v="6"/>
    <x v="20"/>
    <x v="20"/>
    <x v="4"/>
    <x v="6"/>
  </r>
  <r>
    <n v="21"/>
    <x v="21"/>
    <x v="21"/>
    <x v="17"/>
    <x v="21"/>
    <x v="0"/>
    <x v="21"/>
    <x v="1"/>
    <x v="1"/>
    <x v="21"/>
    <x v="21"/>
    <x v="0"/>
    <x v="0"/>
    <x v="3"/>
    <x v="21"/>
    <x v="21"/>
    <x v="3"/>
    <x v="3"/>
  </r>
  <r>
    <n v="22"/>
    <x v="22"/>
    <x v="22"/>
    <x v="18"/>
    <x v="22"/>
    <x v="1"/>
    <x v="22"/>
    <x v="1"/>
    <x v="1"/>
    <x v="22"/>
    <x v="22"/>
    <x v="0"/>
    <x v="0"/>
    <x v="3"/>
    <x v="22"/>
    <x v="22"/>
    <x v="3"/>
    <x v="3"/>
  </r>
  <r>
    <n v="23"/>
    <x v="23"/>
    <x v="23"/>
    <x v="6"/>
    <x v="23"/>
    <x v="1"/>
    <x v="23"/>
    <x v="4"/>
    <x v="4"/>
    <x v="23"/>
    <x v="23"/>
    <x v="0"/>
    <x v="0"/>
    <x v="4"/>
    <x v="23"/>
    <x v="23"/>
    <x v="4"/>
    <x v="4"/>
  </r>
  <r>
    <n v="24"/>
    <x v="24"/>
    <x v="24"/>
    <x v="19"/>
    <x v="24"/>
    <x v="1"/>
    <x v="24"/>
    <x v="1"/>
    <x v="1"/>
    <x v="24"/>
    <x v="24"/>
    <x v="0"/>
    <x v="0"/>
    <x v="8"/>
    <x v="24"/>
    <x v="24"/>
    <x v="2"/>
    <x v="8"/>
  </r>
  <r>
    <n v="25"/>
    <x v="25"/>
    <x v="25"/>
    <x v="20"/>
    <x v="25"/>
    <x v="1"/>
    <x v="25"/>
    <x v="1"/>
    <x v="1"/>
    <x v="25"/>
    <x v="25"/>
    <x v="0"/>
    <x v="1"/>
    <x v="11"/>
    <x v="25"/>
    <x v="25"/>
    <x v="6"/>
    <x v="11"/>
  </r>
  <r>
    <n v="26"/>
    <x v="26"/>
    <x v="26"/>
    <x v="21"/>
    <x v="26"/>
    <x v="3"/>
    <x v="26"/>
    <x v="1"/>
    <x v="1"/>
    <x v="26"/>
    <x v="26"/>
    <x v="0"/>
    <x v="0"/>
    <x v="3"/>
    <x v="26"/>
    <x v="26"/>
    <x v="3"/>
    <x v="3"/>
  </r>
  <r>
    <n v="27"/>
    <x v="27"/>
    <x v="27"/>
    <x v="22"/>
    <x v="27"/>
    <x v="0"/>
    <x v="27"/>
    <x v="1"/>
    <x v="1"/>
    <x v="27"/>
    <x v="27"/>
    <x v="0"/>
    <x v="0"/>
    <x v="1"/>
    <x v="27"/>
    <x v="27"/>
    <x v="1"/>
    <x v="1"/>
  </r>
  <r>
    <n v="28"/>
    <x v="28"/>
    <x v="28"/>
    <x v="23"/>
    <x v="28"/>
    <x v="1"/>
    <x v="28"/>
    <x v="1"/>
    <x v="1"/>
    <x v="28"/>
    <x v="28"/>
    <x v="0"/>
    <x v="1"/>
    <x v="3"/>
    <x v="28"/>
    <x v="28"/>
    <x v="3"/>
    <x v="3"/>
  </r>
  <r>
    <n v="29"/>
    <x v="29"/>
    <x v="29"/>
    <x v="24"/>
    <x v="29"/>
    <x v="1"/>
    <x v="29"/>
    <x v="5"/>
    <x v="5"/>
    <x v="29"/>
    <x v="29"/>
    <x v="0"/>
    <x v="0"/>
    <x v="12"/>
    <x v="29"/>
    <x v="29"/>
    <x v="4"/>
    <x v="12"/>
  </r>
  <r>
    <n v="30"/>
    <x v="30"/>
    <x v="30"/>
    <x v="25"/>
    <x v="30"/>
    <x v="1"/>
    <x v="30"/>
    <x v="1"/>
    <x v="1"/>
    <x v="30"/>
    <x v="30"/>
    <x v="0"/>
    <x v="0"/>
    <x v="10"/>
    <x v="30"/>
    <x v="30"/>
    <x v="4"/>
    <x v="10"/>
  </r>
  <r>
    <n v="31"/>
    <x v="31"/>
    <x v="31"/>
    <x v="26"/>
    <x v="31"/>
    <x v="1"/>
    <x v="31"/>
    <x v="4"/>
    <x v="4"/>
    <x v="31"/>
    <x v="31"/>
    <x v="0"/>
    <x v="0"/>
    <x v="11"/>
    <x v="31"/>
    <x v="31"/>
    <x v="6"/>
    <x v="11"/>
  </r>
  <r>
    <n v="32"/>
    <x v="32"/>
    <x v="32"/>
    <x v="27"/>
    <x v="32"/>
    <x v="0"/>
    <x v="32"/>
    <x v="6"/>
    <x v="6"/>
    <x v="32"/>
    <x v="32"/>
    <x v="0"/>
    <x v="0"/>
    <x v="4"/>
    <x v="32"/>
    <x v="32"/>
    <x v="4"/>
    <x v="4"/>
  </r>
  <r>
    <n v="33"/>
    <x v="33"/>
    <x v="33"/>
    <x v="28"/>
    <x v="33"/>
    <x v="1"/>
    <x v="33"/>
    <x v="1"/>
    <x v="1"/>
    <x v="33"/>
    <x v="33"/>
    <x v="0"/>
    <x v="0"/>
    <x v="3"/>
    <x v="33"/>
    <x v="33"/>
    <x v="3"/>
    <x v="3"/>
  </r>
  <r>
    <n v="34"/>
    <x v="34"/>
    <x v="34"/>
    <x v="29"/>
    <x v="34"/>
    <x v="1"/>
    <x v="34"/>
    <x v="1"/>
    <x v="1"/>
    <x v="34"/>
    <x v="34"/>
    <x v="0"/>
    <x v="0"/>
    <x v="4"/>
    <x v="34"/>
    <x v="34"/>
    <x v="4"/>
    <x v="4"/>
  </r>
  <r>
    <n v="35"/>
    <x v="35"/>
    <x v="35"/>
    <x v="30"/>
    <x v="35"/>
    <x v="1"/>
    <x v="35"/>
    <x v="3"/>
    <x v="3"/>
    <x v="35"/>
    <x v="35"/>
    <x v="0"/>
    <x v="1"/>
    <x v="6"/>
    <x v="35"/>
    <x v="35"/>
    <x v="4"/>
    <x v="6"/>
  </r>
  <r>
    <n v="36"/>
    <x v="36"/>
    <x v="36"/>
    <x v="31"/>
    <x v="36"/>
    <x v="1"/>
    <x v="36"/>
    <x v="1"/>
    <x v="1"/>
    <x v="36"/>
    <x v="36"/>
    <x v="0"/>
    <x v="0"/>
    <x v="3"/>
    <x v="36"/>
    <x v="36"/>
    <x v="3"/>
    <x v="3"/>
  </r>
  <r>
    <n v="37"/>
    <x v="37"/>
    <x v="37"/>
    <x v="32"/>
    <x v="37"/>
    <x v="1"/>
    <x v="37"/>
    <x v="1"/>
    <x v="1"/>
    <x v="37"/>
    <x v="37"/>
    <x v="0"/>
    <x v="1"/>
    <x v="13"/>
    <x v="37"/>
    <x v="37"/>
    <x v="5"/>
    <x v="13"/>
  </r>
  <r>
    <n v="38"/>
    <x v="38"/>
    <x v="38"/>
    <x v="33"/>
    <x v="38"/>
    <x v="1"/>
    <x v="38"/>
    <x v="1"/>
    <x v="1"/>
    <x v="38"/>
    <x v="38"/>
    <x v="0"/>
    <x v="0"/>
    <x v="14"/>
    <x v="38"/>
    <x v="38"/>
    <x v="7"/>
    <x v="14"/>
  </r>
  <r>
    <n v="39"/>
    <x v="39"/>
    <x v="39"/>
    <x v="34"/>
    <x v="39"/>
    <x v="0"/>
    <x v="39"/>
    <x v="3"/>
    <x v="3"/>
    <x v="39"/>
    <x v="39"/>
    <x v="0"/>
    <x v="0"/>
    <x v="3"/>
    <x v="39"/>
    <x v="39"/>
    <x v="3"/>
    <x v="3"/>
  </r>
  <r>
    <n v="40"/>
    <x v="40"/>
    <x v="40"/>
    <x v="35"/>
    <x v="40"/>
    <x v="1"/>
    <x v="40"/>
    <x v="1"/>
    <x v="1"/>
    <x v="40"/>
    <x v="40"/>
    <x v="0"/>
    <x v="1"/>
    <x v="8"/>
    <x v="40"/>
    <x v="40"/>
    <x v="2"/>
    <x v="8"/>
  </r>
  <r>
    <n v="41"/>
    <x v="41"/>
    <x v="41"/>
    <x v="36"/>
    <x v="41"/>
    <x v="1"/>
    <x v="41"/>
    <x v="6"/>
    <x v="6"/>
    <x v="41"/>
    <x v="41"/>
    <x v="0"/>
    <x v="1"/>
    <x v="1"/>
    <x v="41"/>
    <x v="41"/>
    <x v="1"/>
    <x v="1"/>
  </r>
  <r>
    <n v="42"/>
    <x v="42"/>
    <x v="42"/>
    <x v="37"/>
    <x v="42"/>
    <x v="1"/>
    <x v="42"/>
    <x v="1"/>
    <x v="1"/>
    <x v="42"/>
    <x v="42"/>
    <x v="0"/>
    <x v="0"/>
    <x v="0"/>
    <x v="42"/>
    <x v="42"/>
    <x v="0"/>
    <x v="0"/>
  </r>
  <r>
    <n v="43"/>
    <x v="43"/>
    <x v="43"/>
    <x v="38"/>
    <x v="43"/>
    <x v="1"/>
    <x v="43"/>
    <x v="1"/>
    <x v="1"/>
    <x v="43"/>
    <x v="43"/>
    <x v="0"/>
    <x v="0"/>
    <x v="15"/>
    <x v="43"/>
    <x v="43"/>
    <x v="5"/>
    <x v="15"/>
  </r>
  <r>
    <n v="44"/>
    <x v="44"/>
    <x v="44"/>
    <x v="39"/>
    <x v="44"/>
    <x v="1"/>
    <x v="13"/>
    <x v="3"/>
    <x v="3"/>
    <x v="44"/>
    <x v="44"/>
    <x v="0"/>
    <x v="0"/>
    <x v="13"/>
    <x v="44"/>
    <x v="44"/>
    <x v="5"/>
    <x v="13"/>
  </r>
  <r>
    <n v="45"/>
    <x v="45"/>
    <x v="45"/>
    <x v="40"/>
    <x v="45"/>
    <x v="0"/>
    <x v="44"/>
    <x v="1"/>
    <x v="1"/>
    <x v="45"/>
    <x v="45"/>
    <x v="0"/>
    <x v="1"/>
    <x v="3"/>
    <x v="45"/>
    <x v="45"/>
    <x v="3"/>
    <x v="3"/>
  </r>
  <r>
    <n v="46"/>
    <x v="46"/>
    <x v="46"/>
    <x v="41"/>
    <x v="46"/>
    <x v="1"/>
    <x v="45"/>
    <x v="1"/>
    <x v="1"/>
    <x v="46"/>
    <x v="46"/>
    <x v="0"/>
    <x v="0"/>
    <x v="1"/>
    <x v="46"/>
    <x v="46"/>
    <x v="1"/>
    <x v="1"/>
  </r>
  <r>
    <n v="47"/>
    <x v="47"/>
    <x v="47"/>
    <x v="42"/>
    <x v="47"/>
    <x v="1"/>
    <x v="46"/>
    <x v="1"/>
    <x v="1"/>
    <x v="47"/>
    <x v="47"/>
    <x v="0"/>
    <x v="0"/>
    <x v="3"/>
    <x v="47"/>
    <x v="47"/>
    <x v="3"/>
    <x v="3"/>
  </r>
  <r>
    <n v="48"/>
    <x v="48"/>
    <x v="48"/>
    <x v="43"/>
    <x v="48"/>
    <x v="1"/>
    <x v="47"/>
    <x v="1"/>
    <x v="1"/>
    <x v="48"/>
    <x v="48"/>
    <x v="0"/>
    <x v="0"/>
    <x v="3"/>
    <x v="48"/>
    <x v="48"/>
    <x v="3"/>
    <x v="3"/>
  </r>
  <r>
    <n v="49"/>
    <x v="49"/>
    <x v="49"/>
    <x v="44"/>
    <x v="49"/>
    <x v="1"/>
    <x v="48"/>
    <x v="1"/>
    <x v="1"/>
    <x v="49"/>
    <x v="49"/>
    <x v="0"/>
    <x v="0"/>
    <x v="1"/>
    <x v="49"/>
    <x v="49"/>
    <x v="1"/>
    <x v="1"/>
  </r>
  <r>
    <n v="50"/>
    <x v="50"/>
    <x v="50"/>
    <x v="0"/>
    <x v="50"/>
    <x v="0"/>
    <x v="49"/>
    <x v="6"/>
    <x v="6"/>
    <x v="50"/>
    <x v="50"/>
    <x v="0"/>
    <x v="0"/>
    <x v="16"/>
    <x v="50"/>
    <x v="50"/>
    <x v="1"/>
    <x v="16"/>
  </r>
  <r>
    <n v="51"/>
    <x v="51"/>
    <x v="51"/>
    <x v="45"/>
    <x v="51"/>
    <x v="0"/>
    <x v="50"/>
    <x v="4"/>
    <x v="4"/>
    <x v="51"/>
    <x v="51"/>
    <x v="0"/>
    <x v="1"/>
    <x v="8"/>
    <x v="51"/>
    <x v="51"/>
    <x v="2"/>
    <x v="8"/>
  </r>
  <r>
    <n v="52"/>
    <x v="52"/>
    <x v="52"/>
    <x v="44"/>
    <x v="52"/>
    <x v="0"/>
    <x v="51"/>
    <x v="1"/>
    <x v="1"/>
    <x v="52"/>
    <x v="52"/>
    <x v="0"/>
    <x v="0"/>
    <x v="3"/>
    <x v="52"/>
    <x v="52"/>
    <x v="3"/>
    <x v="3"/>
  </r>
  <r>
    <n v="53"/>
    <x v="53"/>
    <x v="53"/>
    <x v="35"/>
    <x v="53"/>
    <x v="1"/>
    <x v="52"/>
    <x v="1"/>
    <x v="1"/>
    <x v="53"/>
    <x v="53"/>
    <x v="0"/>
    <x v="0"/>
    <x v="6"/>
    <x v="53"/>
    <x v="53"/>
    <x v="4"/>
    <x v="6"/>
  </r>
  <r>
    <n v="54"/>
    <x v="54"/>
    <x v="54"/>
    <x v="46"/>
    <x v="54"/>
    <x v="0"/>
    <x v="53"/>
    <x v="1"/>
    <x v="1"/>
    <x v="54"/>
    <x v="54"/>
    <x v="0"/>
    <x v="0"/>
    <x v="8"/>
    <x v="54"/>
    <x v="54"/>
    <x v="2"/>
    <x v="8"/>
  </r>
  <r>
    <n v="55"/>
    <x v="55"/>
    <x v="55"/>
    <x v="47"/>
    <x v="55"/>
    <x v="1"/>
    <x v="54"/>
    <x v="1"/>
    <x v="1"/>
    <x v="55"/>
    <x v="55"/>
    <x v="0"/>
    <x v="0"/>
    <x v="17"/>
    <x v="55"/>
    <x v="55"/>
    <x v="1"/>
    <x v="17"/>
  </r>
  <r>
    <n v="56"/>
    <x v="56"/>
    <x v="56"/>
    <x v="48"/>
    <x v="56"/>
    <x v="1"/>
    <x v="55"/>
    <x v="1"/>
    <x v="1"/>
    <x v="56"/>
    <x v="56"/>
    <x v="0"/>
    <x v="0"/>
    <x v="8"/>
    <x v="56"/>
    <x v="56"/>
    <x v="2"/>
    <x v="8"/>
  </r>
  <r>
    <n v="57"/>
    <x v="57"/>
    <x v="57"/>
    <x v="49"/>
    <x v="57"/>
    <x v="1"/>
    <x v="56"/>
    <x v="1"/>
    <x v="1"/>
    <x v="57"/>
    <x v="57"/>
    <x v="0"/>
    <x v="0"/>
    <x v="11"/>
    <x v="57"/>
    <x v="57"/>
    <x v="6"/>
    <x v="11"/>
  </r>
  <r>
    <n v="58"/>
    <x v="58"/>
    <x v="58"/>
    <x v="50"/>
    <x v="58"/>
    <x v="1"/>
    <x v="57"/>
    <x v="1"/>
    <x v="1"/>
    <x v="58"/>
    <x v="58"/>
    <x v="0"/>
    <x v="0"/>
    <x v="3"/>
    <x v="58"/>
    <x v="58"/>
    <x v="3"/>
    <x v="3"/>
  </r>
  <r>
    <n v="59"/>
    <x v="59"/>
    <x v="59"/>
    <x v="1"/>
    <x v="59"/>
    <x v="1"/>
    <x v="58"/>
    <x v="1"/>
    <x v="1"/>
    <x v="59"/>
    <x v="59"/>
    <x v="0"/>
    <x v="1"/>
    <x v="3"/>
    <x v="59"/>
    <x v="59"/>
    <x v="3"/>
    <x v="3"/>
  </r>
  <r>
    <n v="60"/>
    <x v="60"/>
    <x v="60"/>
    <x v="51"/>
    <x v="60"/>
    <x v="1"/>
    <x v="59"/>
    <x v="0"/>
    <x v="0"/>
    <x v="60"/>
    <x v="60"/>
    <x v="0"/>
    <x v="0"/>
    <x v="3"/>
    <x v="60"/>
    <x v="60"/>
    <x v="3"/>
    <x v="3"/>
  </r>
  <r>
    <n v="61"/>
    <x v="61"/>
    <x v="61"/>
    <x v="52"/>
    <x v="61"/>
    <x v="0"/>
    <x v="60"/>
    <x v="0"/>
    <x v="0"/>
    <x v="61"/>
    <x v="61"/>
    <x v="0"/>
    <x v="0"/>
    <x v="3"/>
    <x v="61"/>
    <x v="61"/>
    <x v="3"/>
    <x v="3"/>
  </r>
  <r>
    <n v="62"/>
    <x v="62"/>
    <x v="62"/>
    <x v="22"/>
    <x v="62"/>
    <x v="1"/>
    <x v="61"/>
    <x v="1"/>
    <x v="1"/>
    <x v="62"/>
    <x v="62"/>
    <x v="0"/>
    <x v="0"/>
    <x v="2"/>
    <x v="62"/>
    <x v="62"/>
    <x v="2"/>
    <x v="2"/>
  </r>
  <r>
    <n v="63"/>
    <x v="63"/>
    <x v="63"/>
    <x v="53"/>
    <x v="63"/>
    <x v="0"/>
    <x v="62"/>
    <x v="1"/>
    <x v="1"/>
    <x v="63"/>
    <x v="63"/>
    <x v="0"/>
    <x v="0"/>
    <x v="3"/>
    <x v="63"/>
    <x v="63"/>
    <x v="3"/>
    <x v="3"/>
  </r>
  <r>
    <n v="64"/>
    <x v="64"/>
    <x v="64"/>
    <x v="54"/>
    <x v="64"/>
    <x v="0"/>
    <x v="63"/>
    <x v="1"/>
    <x v="1"/>
    <x v="64"/>
    <x v="64"/>
    <x v="0"/>
    <x v="1"/>
    <x v="2"/>
    <x v="64"/>
    <x v="64"/>
    <x v="2"/>
    <x v="2"/>
  </r>
  <r>
    <n v="65"/>
    <x v="65"/>
    <x v="65"/>
    <x v="55"/>
    <x v="65"/>
    <x v="1"/>
    <x v="64"/>
    <x v="1"/>
    <x v="1"/>
    <x v="65"/>
    <x v="65"/>
    <x v="0"/>
    <x v="0"/>
    <x v="3"/>
    <x v="65"/>
    <x v="65"/>
    <x v="3"/>
    <x v="3"/>
  </r>
  <r>
    <n v="66"/>
    <x v="66"/>
    <x v="66"/>
    <x v="49"/>
    <x v="66"/>
    <x v="0"/>
    <x v="65"/>
    <x v="1"/>
    <x v="1"/>
    <x v="66"/>
    <x v="66"/>
    <x v="0"/>
    <x v="1"/>
    <x v="3"/>
    <x v="66"/>
    <x v="66"/>
    <x v="3"/>
    <x v="3"/>
  </r>
  <r>
    <n v="67"/>
    <x v="67"/>
    <x v="67"/>
    <x v="56"/>
    <x v="67"/>
    <x v="1"/>
    <x v="66"/>
    <x v="4"/>
    <x v="4"/>
    <x v="67"/>
    <x v="67"/>
    <x v="0"/>
    <x v="1"/>
    <x v="8"/>
    <x v="67"/>
    <x v="67"/>
    <x v="2"/>
    <x v="8"/>
  </r>
  <r>
    <n v="68"/>
    <x v="68"/>
    <x v="68"/>
    <x v="57"/>
    <x v="68"/>
    <x v="1"/>
    <x v="67"/>
    <x v="6"/>
    <x v="6"/>
    <x v="68"/>
    <x v="68"/>
    <x v="0"/>
    <x v="1"/>
    <x v="3"/>
    <x v="68"/>
    <x v="68"/>
    <x v="3"/>
    <x v="3"/>
  </r>
  <r>
    <n v="69"/>
    <x v="69"/>
    <x v="69"/>
    <x v="58"/>
    <x v="69"/>
    <x v="3"/>
    <x v="68"/>
    <x v="1"/>
    <x v="1"/>
    <x v="69"/>
    <x v="69"/>
    <x v="0"/>
    <x v="0"/>
    <x v="3"/>
    <x v="69"/>
    <x v="69"/>
    <x v="3"/>
    <x v="3"/>
  </r>
  <r>
    <n v="70"/>
    <x v="70"/>
    <x v="70"/>
    <x v="59"/>
    <x v="70"/>
    <x v="1"/>
    <x v="69"/>
    <x v="6"/>
    <x v="6"/>
    <x v="70"/>
    <x v="70"/>
    <x v="0"/>
    <x v="1"/>
    <x v="3"/>
    <x v="70"/>
    <x v="70"/>
    <x v="3"/>
    <x v="3"/>
  </r>
  <r>
    <n v="71"/>
    <x v="71"/>
    <x v="71"/>
    <x v="46"/>
    <x v="71"/>
    <x v="1"/>
    <x v="70"/>
    <x v="1"/>
    <x v="1"/>
    <x v="71"/>
    <x v="49"/>
    <x v="0"/>
    <x v="0"/>
    <x v="3"/>
    <x v="71"/>
    <x v="71"/>
    <x v="3"/>
    <x v="3"/>
  </r>
  <r>
    <n v="72"/>
    <x v="72"/>
    <x v="72"/>
    <x v="60"/>
    <x v="72"/>
    <x v="1"/>
    <x v="71"/>
    <x v="1"/>
    <x v="1"/>
    <x v="72"/>
    <x v="71"/>
    <x v="0"/>
    <x v="0"/>
    <x v="10"/>
    <x v="72"/>
    <x v="72"/>
    <x v="4"/>
    <x v="10"/>
  </r>
  <r>
    <n v="73"/>
    <x v="73"/>
    <x v="73"/>
    <x v="1"/>
    <x v="73"/>
    <x v="1"/>
    <x v="39"/>
    <x v="1"/>
    <x v="1"/>
    <x v="73"/>
    <x v="72"/>
    <x v="0"/>
    <x v="0"/>
    <x v="17"/>
    <x v="73"/>
    <x v="73"/>
    <x v="1"/>
    <x v="17"/>
  </r>
  <r>
    <n v="74"/>
    <x v="74"/>
    <x v="74"/>
    <x v="61"/>
    <x v="74"/>
    <x v="1"/>
    <x v="72"/>
    <x v="4"/>
    <x v="4"/>
    <x v="74"/>
    <x v="73"/>
    <x v="0"/>
    <x v="0"/>
    <x v="16"/>
    <x v="74"/>
    <x v="74"/>
    <x v="1"/>
    <x v="16"/>
  </r>
  <r>
    <n v="75"/>
    <x v="75"/>
    <x v="75"/>
    <x v="62"/>
    <x v="75"/>
    <x v="1"/>
    <x v="73"/>
    <x v="1"/>
    <x v="1"/>
    <x v="75"/>
    <x v="74"/>
    <x v="0"/>
    <x v="0"/>
    <x v="14"/>
    <x v="75"/>
    <x v="75"/>
    <x v="7"/>
    <x v="14"/>
  </r>
  <r>
    <n v="76"/>
    <x v="76"/>
    <x v="76"/>
    <x v="63"/>
    <x v="76"/>
    <x v="0"/>
    <x v="74"/>
    <x v="1"/>
    <x v="1"/>
    <x v="76"/>
    <x v="75"/>
    <x v="1"/>
    <x v="1"/>
    <x v="3"/>
    <x v="76"/>
    <x v="76"/>
    <x v="3"/>
    <x v="3"/>
  </r>
  <r>
    <n v="77"/>
    <x v="77"/>
    <x v="77"/>
    <x v="40"/>
    <x v="77"/>
    <x v="0"/>
    <x v="75"/>
    <x v="1"/>
    <x v="1"/>
    <x v="77"/>
    <x v="76"/>
    <x v="0"/>
    <x v="1"/>
    <x v="10"/>
    <x v="77"/>
    <x v="77"/>
    <x v="4"/>
    <x v="10"/>
  </r>
  <r>
    <n v="78"/>
    <x v="78"/>
    <x v="78"/>
    <x v="6"/>
    <x v="78"/>
    <x v="1"/>
    <x v="76"/>
    <x v="1"/>
    <x v="1"/>
    <x v="78"/>
    <x v="77"/>
    <x v="0"/>
    <x v="0"/>
    <x v="18"/>
    <x v="78"/>
    <x v="78"/>
    <x v="5"/>
    <x v="18"/>
  </r>
  <r>
    <n v="79"/>
    <x v="79"/>
    <x v="79"/>
    <x v="64"/>
    <x v="79"/>
    <x v="0"/>
    <x v="77"/>
    <x v="1"/>
    <x v="1"/>
    <x v="79"/>
    <x v="78"/>
    <x v="0"/>
    <x v="0"/>
    <x v="3"/>
    <x v="79"/>
    <x v="79"/>
    <x v="3"/>
    <x v="3"/>
  </r>
  <r>
    <n v="80"/>
    <x v="80"/>
    <x v="80"/>
    <x v="65"/>
    <x v="80"/>
    <x v="1"/>
    <x v="78"/>
    <x v="1"/>
    <x v="1"/>
    <x v="80"/>
    <x v="79"/>
    <x v="0"/>
    <x v="0"/>
    <x v="11"/>
    <x v="80"/>
    <x v="80"/>
    <x v="6"/>
    <x v="11"/>
  </r>
  <r>
    <n v="81"/>
    <x v="81"/>
    <x v="81"/>
    <x v="66"/>
    <x v="81"/>
    <x v="1"/>
    <x v="79"/>
    <x v="1"/>
    <x v="1"/>
    <x v="81"/>
    <x v="80"/>
    <x v="0"/>
    <x v="0"/>
    <x v="1"/>
    <x v="81"/>
    <x v="81"/>
    <x v="1"/>
    <x v="1"/>
  </r>
  <r>
    <n v="82"/>
    <x v="82"/>
    <x v="82"/>
    <x v="67"/>
    <x v="82"/>
    <x v="1"/>
    <x v="80"/>
    <x v="4"/>
    <x v="4"/>
    <x v="82"/>
    <x v="4"/>
    <x v="0"/>
    <x v="1"/>
    <x v="11"/>
    <x v="82"/>
    <x v="82"/>
    <x v="6"/>
    <x v="11"/>
  </r>
  <r>
    <n v="83"/>
    <x v="83"/>
    <x v="83"/>
    <x v="68"/>
    <x v="83"/>
    <x v="0"/>
    <x v="81"/>
    <x v="1"/>
    <x v="1"/>
    <x v="83"/>
    <x v="81"/>
    <x v="0"/>
    <x v="0"/>
    <x v="5"/>
    <x v="83"/>
    <x v="83"/>
    <x v="1"/>
    <x v="5"/>
  </r>
  <r>
    <n v="84"/>
    <x v="84"/>
    <x v="84"/>
    <x v="69"/>
    <x v="84"/>
    <x v="1"/>
    <x v="82"/>
    <x v="1"/>
    <x v="1"/>
    <x v="84"/>
    <x v="82"/>
    <x v="0"/>
    <x v="0"/>
    <x v="8"/>
    <x v="84"/>
    <x v="84"/>
    <x v="2"/>
    <x v="8"/>
  </r>
  <r>
    <n v="85"/>
    <x v="85"/>
    <x v="85"/>
    <x v="70"/>
    <x v="85"/>
    <x v="1"/>
    <x v="83"/>
    <x v="2"/>
    <x v="2"/>
    <x v="85"/>
    <x v="83"/>
    <x v="0"/>
    <x v="0"/>
    <x v="7"/>
    <x v="85"/>
    <x v="85"/>
    <x v="1"/>
    <x v="7"/>
  </r>
  <r>
    <n v="86"/>
    <x v="86"/>
    <x v="86"/>
    <x v="71"/>
    <x v="86"/>
    <x v="1"/>
    <x v="84"/>
    <x v="1"/>
    <x v="1"/>
    <x v="86"/>
    <x v="84"/>
    <x v="1"/>
    <x v="0"/>
    <x v="3"/>
    <x v="86"/>
    <x v="86"/>
    <x v="3"/>
    <x v="3"/>
  </r>
  <r>
    <n v="87"/>
    <x v="87"/>
    <x v="87"/>
    <x v="72"/>
    <x v="87"/>
    <x v="0"/>
    <x v="85"/>
    <x v="2"/>
    <x v="2"/>
    <x v="87"/>
    <x v="85"/>
    <x v="0"/>
    <x v="1"/>
    <x v="1"/>
    <x v="87"/>
    <x v="87"/>
    <x v="1"/>
    <x v="1"/>
  </r>
  <r>
    <n v="88"/>
    <x v="88"/>
    <x v="88"/>
    <x v="73"/>
    <x v="88"/>
    <x v="1"/>
    <x v="86"/>
    <x v="1"/>
    <x v="1"/>
    <x v="88"/>
    <x v="86"/>
    <x v="0"/>
    <x v="0"/>
    <x v="18"/>
    <x v="88"/>
    <x v="88"/>
    <x v="5"/>
    <x v="18"/>
  </r>
  <r>
    <n v="89"/>
    <x v="89"/>
    <x v="89"/>
    <x v="74"/>
    <x v="89"/>
    <x v="1"/>
    <x v="87"/>
    <x v="1"/>
    <x v="1"/>
    <x v="89"/>
    <x v="87"/>
    <x v="0"/>
    <x v="0"/>
    <x v="3"/>
    <x v="89"/>
    <x v="89"/>
    <x v="3"/>
    <x v="3"/>
  </r>
  <r>
    <n v="90"/>
    <x v="90"/>
    <x v="90"/>
    <x v="75"/>
    <x v="58"/>
    <x v="0"/>
    <x v="88"/>
    <x v="1"/>
    <x v="1"/>
    <x v="90"/>
    <x v="88"/>
    <x v="0"/>
    <x v="1"/>
    <x v="3"/>
    <x v="90"/>
    <x v="90"/>
    <x v="3"/>
    <x v="3"/>
  </r>
  <r>
    <n v="91"/>
    <x v="91"/>
    <x v="91"/>
    <x v="76"/>
    <x v="90"/>
    <x v="0"/>
    <x v="89"/>
    <x v="6"/>
    <x v="6"/>
    <x v="91"/>
    <x v="89"/>
    <x v="0"/>
    <x v="0"/>
    <x v="18"/>
    <x v="91"/>
    <x v="91"/>
    <x v="5"/>
    <x v="18"/>
  </r>
  <r>
    <n v="92"/>
    <x v="92"/>
    <x v="92"/>
    <x v="77"/>
    <x v="91"/>
    <x v="1"/>
    <x v="90"/>
    <x v="5"/>
    <x v="5"/>
    <x v="92"/>
    <x v="40"/>
    <x v="0"/>
    <x v="1"/>
    <x v="11"/>
    <x v="92"/>
    <x v="92"/>
    <x v="6"/>
    <x v="11"/>
  </r>
  <r>
    <n v="93"/>
    <x v="93"/>
    <x v="93"/>
    <x v="78"/>
    <x v="92"/>
    <x v="3"/>
    <x v="91"/>
    <x v="1"/>
    <x v="1"/>
    <x v="93"/>
    <x v="90"/>
    <x v="0"/>
    <x v="1"/>
    <x v="3"/>
    <x v="93"/>
    <x v="93"/>
    <x v="3"/>
    <x v="3"/>
  </r>
  <r>
    <n v="94"/>
    <x v="94"/>
    <x v="94"/>
    <x v="49"/>
    <x v="93"/>
    <x v="1"/>
    <x v="80"/>
    <x v="4"/>
    <x v="4"/>
    <x v="94"/>
    <x v="91"/>
    <x v="0"/>
    <x v="0"/>
    <x v="2"/>
    <x v="94"/>
    <x v="94"/>
    <x v="2"/>
    <x v="2"/>
  </r>
  <r>
    <n v="95"/>
    <x v="95"/>
    <x v="95"/>
    <x v="79"/>
    <x v="94"/>
    <x v="1"/>
    <x v="11"/>
    <x v="1"/>
    <x v="1"/>
    <x v="95"/>
    <x v="92"/>
    <x v="0"/>
    <x v="0"/>
    <x v="4"/>
    <x v="95"/>
    <x v="95"/>
    <x v="4"/>
    <x v="4"/>
  </r>
  <r>
    <n v="96"/>
    <x v="96"/>
    <x v="96"/>
    <x v="80"/>
    <x v="95"/>
    <x v="1"/>
    <x v="92"/>
    <x v="1"/>
    <x v="1"/>
    <x v="96"/>
    <x v="36"/>
    <x v="0"/>
    <x v="0"/>
    <x v="3"/>
    <x v="96"/>
    <x v="96"/>
    <x v="3"/>
    <x v="3"/>
  </r>
  <r>
    <n v="97"/>
    <x v="97"/>
    <x v="97"/>
    <x v="81"/>
    <x v="96"/>
    <x v="1"/>
    <x v="86"/>
    <x v="1"/>
    <x v="1"/>
    <x v="48"/>
    <x v="93"/>
    <x v="0"/>
    <x v="0"/>
    <x v="0"/>
    <x v="97"/>
    <x v="97"/>
    <x v="0"/>
    <x v="0"/>
  </r>
  <r>
    <n v="98"/>
    <x v="98"/>
    <x v="98"/>
    <x v="82"/>
    <x v="97"/>
    <x v="0"/>
    <x v="93"/>
    <x v="2"/>
    <x v="2"/>
    <x v="97"/>
    <x v="94"/>
    <x v="0"/>
    <x v="0"/>
    <x v="11"/>
    <x v="98"/>
    <x v="98"/>
    <x v="6"/>
    <x v="11"/>
  </r>
  <r>
    <n v="99"/>
    <x v="99"/>
    <x v="99"/>
    <x v="4"/>
    <x v="98"/>
    <x v="1"/>
    <x v="55"/>
    <x v="1"/>
    <x v="1"/>
    <x v="98"/>
    <x v="95"/>
    <x v="0"/>
    <x v="0"/>
    <x v="3"/>
    <x v="99"/>
    <x v="99"/>
    <x v="3"/>
    <x v="3"/>
  </r>
  <r>
    <n v="100"/>
    <x v="100"/>
    <x v="100"/>
    <x v="0"/>
    <x v="99"/>
    <x v="0"/>
    <x v="49"/>
    <x v="1"/>
    <x v="1"/>
    <x v="99"/>
    <x v="96"/>
    <x v="0"/>
    <x v="0"/>
    <x v="3"/>
    <x v="100"/>
    <x v="100"/>
    <x v="3"/>
    <x v="3"/>
  </r>
  <r>
    <n v="101"/>
    <x v="101"/>
    <x v="101"/>
    <x v="79"/>
    <x v="100"/>
    <x v="1"/>
    <x v="55"/>
    <x v="1"/>
    <x v="1"/>
    <x v="100"/>
    <x v="97"/>
    <x v="0"/>
    <x v="1"/>
    <x v="5"/>
    <x v="101"/>
    <x v="101"/>
    <x v="1"/>
    <x v="5"/>
  </r>
  <r>
    <n v="102"/>
    <x v="102"/>
    <x v="102"/>
    <x v="41"/>
    <x v="101"/>
    <x v="1"/>
    <x v="94"/>
    <x v="1"/>
    <x v="1"/>
    <x v="101"/>
    <x v="98"/>
    <x v="0"/>
    <x v="1"/>
    <x v="8"/>
    <x v="102"/>
    <x v="102"/>
    <x v="2"/>
    <x v="8"/>
  </r>
  <r>
    <n v="103"/>
    <x v="103"/>
    <x v="103"/>
    <x v="83"/>
    <x v="102"/>
    <x v="0"/>
    <x v="95"/>
    <x v="6"/>
    <x v="6"/>
    <x v="102"/>
    <x v="99"/>
    <x v="0"/>
    <x v="0"/>
    <x v="5"/>
    <x v="103"/>
    <x v="103"/>
    <x v="1"/>
    <x v="5"/>
  </r>
  <r>
    <n v="104"/>
    <x v="104"/>
    <x v="104"/>
    <x v="84"/>
    <x v="103"/>
    <x v="1"/>
    <x v="96"/>
    <x v="1"/>
    <x v="1"/>
    <x v="103"/>
    <x v="100"/>
    <x v="0"/>
    <x v="0"/>
    <x v="7"/>
    <x v="104"/>
    <x v="104"/>
    <x v="1"/>
    <x v="7"/>
  </r>
  <r>
    <n v="105"/>
    <x v="105"/>
    <x v="105"/>
    <x v="85"/>
    <x v="104"/>
    <x v="1"/>
    <x v="97"/>
    <x v="1"/>
    <x v="1"/>
    <x v="104"/>
    <x v="101"/>
    <x v="0"/>
    <x v="0"/>
    <x v="2"/>
    <x v="105"/>
    <x v="105"/>
    <x v="2"/>
    <x v="2"/>
  </r>
  <r>
    <n v="106"/>
    <x v="106"/>
    <x v="106"/>
    <x v="61"/>
    <x v="105"/>
    <x v="1"/>
    <x v="98"/>
    <x v="1"/>
    <x v="1"/>
    <x v="105"/>
    <x v="102"/>
    <x v="0"/>
    <x v="0"/>
    <x v="3"/>
    <x v="106"/>
    <x v="106"/>
    <x v="3"/>
    <x v="3"/>
  </r>
  <r>
    <n v="107"/>
    <x v="107"/>
    <x v="107"/>
    <x v="26"/>
    <x v="106"/>
    <x v="1"/>
    <x v="99"/>
    <x v="1"/>
    <x v="1"/>
    <x v="106"/>
    <x v="103"/>
    <x v="0"/>
    <x v="1"/>
    <x v="3"/>
    <x v="107"/>
    <x v="107"/>
    <x v="3"/>
    <x v="3"/>
  </r>
  <r>
    <n v="108"/>
    <x v="108"/>
    <x v="108"/>
    <x v="42"/>
    <x v="107"/>
    <x v="1"/>
    <x v="100"/>
    <x v="1"/>
    <x v="1"/>
    <x v="107"/>
    <x v="104"/>
    <x v="0"/>
    <x v="0"/>
    <x v="4"/>
    <x v="108"/>
    <x v="108"/>
    <x v="4"/>
    <x v="4"/>
  </r>
  <r>
    <n v="109"/>
    <x v="109"/>
    <x v="109"/>
    <x v="5"/>
    <x v="108"/>
    <x v="0"/>
    <x v="101"/>
    <x v="1"/>
    <x v="1"/>
    <x v="108"/>
    <x v="105"/>
    <x v="0"/>
    <x v="0"/>
    <x v="19"/>
    <x v="109"/>
    <x v="109"/>
    <x v="4"/>
    <x v="19"/>
  </r>
  <r>
    <n v="110"/>
    <x v="110"/>
    <x v="110"/>
    <x v="86"/>
    <x v="109"/>
    <x v="0"/>
    <x v="102"/>
    <x v="1"/>
    <x v="1"/>
    <x v="109"/>
    <x v="106"/>
    <x v="0"/>
    <x v="0"/>
    <x v="0"/>
    <x v="110"/>
    <x v="110"/>
    <x v="0"/>
    <x v="0"/>
  </r>
  <r>
    <n v="111"/>
    <x v="111"/>
    <x v="111"/>
    <x v="87"/>
    <x v="110"/>
    <x v="1"/>
    <x v="103"/>
    <x v="1"/>
    <x v="1"/>
    <x v="110"/>
    <x v="107"/>
    <x v="0"/>
    <x v="0"/>
    <x v="15"/>
    <x v="111"/>
    <x v="111"/>
    <x v="5"/>
    <x v="15"/>
  </r>
  <r>
    <n v="112"/>
    <x v="112"/>
    <x v="112"/>
    <x v="53"/>
    <x v="111"/>
    <x v="1"/>
    <x v="104"/>
    <x v="2"/>
    <x v="2"/>
    <x v="111"/>
    <x v="108"/>
    <x v="0"/>
    <x v="0"/>
    <x v="2"/>
    <x v="112"/>
    <x v="112"/>
    <x v="2"/>
    <x v="2"/>
  </r>
  <r>
    <n v="113"/>
    <x v="113"/>
    <x v="113"/>
    <x v="88"/>
    <x v="112"/>
    <x v="1"/>
    <x v="54"/>
    <x v="1"/>
    <x v="1"/>
    <x v="112"/>
    <x v="109"/>
    <x v="0"/>
    <x v="0"/>
    <x v="0"/>
    <x v="113"/>
    <x v="113"/>
    <x v="0"/>
    <x v="0"/>
  </r>
  <r>
    <n v="114"/>
    <x v="114"/>
    <x v="114"/>
    <x v="89"/>
    <x v="113"/>
    <x v="1"/>
    <x v="105"/>
    <x v="1"/>
    <x v="1"/>
    <x v="113"/>
    <x v="110"/>
    <x v="0"/>
    <x v="1"/>
    <x v="8"/>
    <x v="114"/>
    <x v="114"/>
    <x v="2"/>
    <x v="8"/>
  </r>
  <r>
    <n v="115"/>
    <x v="115"/>
    <x v="115"/>
    <x v="90"/>
    <x v="114"/>
    <x v="0"/>
    <x v="106"/>
    <x v="6"/>
    <x v="6"/>
    <x v="114"/>
    <x v="111"/>
    <x v="0"/>
    <x v="0"/>
    <x v="13"/>
    <x v="115"/>
    <x v="115"/>
    <x v="5"/>
    <x v="13"/>
  </r>
  <r>
    <n v="116"/>
    <x v="116"/>
    <x v="116"/>
    <x v="44"/>
    <x v="115"/>
    <x v="0"/>
    <x v="107"/>
    <x v="1"/>
    <x v="1"/>
    <x v="115"/>
    <x v="112"/>
    <x v="0"/>
    <x v="0"/>
    <x v="3"/>
    <x v="116"/>
    <x v="116"/>
    <x v="3"/>
    <x v="3"/>
  </r>
  <r>
    <n v="117"/>
    <x v="117"/>
    <x v="117"/>
    <x v="70"/>
    <x v="116"/>
    <x v="1"/>
    <x v="108"/>
    <x v="1"/>
    <x v="1"/>
    <x v="116"/>
    <x v="113"/>
    <x v="0"/>
    <x v="0"/>
    <x v="19"/>
    <x v="117"/>
    <x v="117"/>
    <x v="4"/>
    <x v="19"/>
  </r>
  <r>
    <n v="118"/>
    <x v="118"/>
    <x v="118"/>
    <x v="91"/>
    <x v="117"/>
    <x v="1"/>
    <x v="109"/>
    <x v="1"/>
    <x v="1"/>
    <x v="117"/>
    <x v="114"/>
    <x v="0"/>
    <x v="0"/>
    <x v="14"/>
    <x v="118"/>
    <x v="118"/>
    <x v="7"/>
    <x v="14"/>
  </r>
  <r>
    <n v="119"/>
    <x v="119"/>
    <x v="119"/>
    <x v="92"/>
    <x v="118"/>
    <x v="1"/>
    <x v="110"/>
    <x v="1"/>
    <x v="1"/>
    <x v="118"/>
    <x v="115"/>
    <x v="0"/>
    <x v="1"/>
    <x v="4"/>
    <x v="119"/>
    <x v="119"/>
    <x v="4"/>
    <x v="4"/>
  </r>
  <r>
    <n v="120"/>
    <x v="120"/>
    <x v="120"/>
    <x v="93"/>
    <x v="119"/>
    <x v="1"/>
    <x v="111"/>
    <x v="1"/>
    <x v="1"/>
    <x v="119"/>
    <x v="116"/>
    <x v="0"/>
    <x v="1"/>
    <x v="20"/>
    <x v="120"/>
    <x v="120"/>
    <x v="6"/>
    <x v="20"/>
  </r>
  <r>
    <n v="121"/>
    <x v="121"/>
    <x v="121"/>
    <x v="94"/>
    <x v="120"/>
    <x v="1"/>
    <x v="112"/>
    <x v="1"/>
    <x v="1"/>
    <x v="33"/>
    <x v="117"/>
    <x v="0"/>
    <x v="0"/>
    <x v="11"/>
    <x v="121"/>
    <x v="121"/>
    <x v="6"/>
    <x v="11"/>
  </r>
  <r>
    <n v="122"/>
    <x v="122"/>
    <x v="122"/>
    <x v="95"/>
    <x v="121"/>
    <x v="0"/>
    <x v="113"/>
    <x v="1"/>
    <x v="1"/>
    <x v="120"/>
    <x v="95"/>
    <x v="0"/>
    <x v="0"/>
    <x v="13"/>
    <x v="122"/>
    <x v="122"/>
    <x v="5"/>
    <x v="13"/>
  </r>
  <r>
    <n v="123"/>
    <x v="123"/>
    <x v="123"/>
    <x v="96"/>
    <x v="122"/>
    <x v="0"/>
    <x v="114"/>
    <x v="0"/>
    <x v="0"/>
    <x v="121"/>
    <x v="118"/>
    <x v="1"/>
    <x v="0"/>
    <x v="3"/>
    <x v="123"/>
    <x v="123"/>
    <x v="3"/>
    <x v="3"/>
  </r>
  <r>
    <n v="124"/>
    <x v="124"/>
    <x v="124"/>
    <x v="97"/>
    <x v="123"/>
    <x v="1"/>
    <x v="115"/>
    <x v="6"/>
    <x v="6"/>
    <x v="122"/>
    <x v="119"/>
    <x v="0"/>
    <x v="0"/>
    <x v="14"/>
    <x v="124"/>
    <x v="124"/>
    <x v="7"/>
    <x v="14"/>
  </r>
  <r>
    <n v="125"/>
    <x v="125"/>
    <x v="125"/>
    <x v="98"/>
    <x v="124"/>
    <x v="1"/>
    <x v="80"/>
    <x v="1"/>
    <x v="1"/>
    <x v="123"/>
    <x v="120"/>
    <x v="0"/>
    <x v="0"/>
    <x v="3"/>
    <x v="125"/>
    <x v="125"/>
    <x v="3"/>
    <x v="3"/>
  </r>
  <r>
    <n v="126"/>
    <x v="126"/>
    <x v="126"/>
    <x v="99"/>
    <x v="125"/>
    <x v="0"/>
    <x v="116"/>
    <x v="1"/>
    <x v="1"/>
    <x v="124"/>
    <x v="121"/>
    <x v="0"/>
    <x v="1"/>
    <x v="3"/>
    <x v="126"/>
    <x v="126"/>
    <x v="3"/>
    <x v="3"/>
  </r>
  <r>
    <n v="127"/>
    <x v="127"/>
    <x v="127"/>
    <x v="100"/>
    <x v="126"/>
    <x v="0"/>
    <x v="117"/>
    <x v="0"/>
    <x v="0"/>
    <x v="125"/>
    <x v="122"/>
    <x v="0"/>
    <x v="0"/>
    <x v="3"/>
    <x v="127"/>
    <x v="127"/>
    <x v="3"/>
    <x v="3"/>
  </r>
  <r>
    <n v="128"/>
    <x v="128"/>
    <x v="128"/>
    <x v="101"/>
    <x v="127"/>
    <x v="3"/>
    <x v="118"/>
    <x v="1"/>
    <x v="1"/>
    <x v="126"/>
    <x v="123"/>
    <x v="0"/>
    <x v="0"/>
    <x v="1"/>
    <x v="128"/>
    <x v="128"/>
    <x v="1"/>
    <x v="1"/>
  </r>
  <r>
    <n v="129"/>
    <x v="129"/>
    <x v="129"/>
    <x v="102"/>
    <x v="128"/>
    <x v="3"/>
    <x v="12"/>
    <x v="2"/>
    <x v="2"/>
    <x v="127"/>
    <x v="97"/>
    <x v="0"/>
    <x v="0"/>
    <x v="0"/>
    <x v="129"/>
    <x v="129"/>
    <x v="0"/>
    <x v="0"/>
  </r>
  <r>
    <n v="130"/>
    <x v="130"/>
    <x v="130"/>
    <x v="103"/>
    <x v="129"/>
    <x v="1"/>
    <x v="119"/>
    <x v="3"/>
    <x v="3"/>
    <x v="128"/>
    <x v="124"/>
    <x v="0"/>
    <x v="0"/>
    <x v="6"/>
    <x v="130"/>
    <x v="130"/>
    <x v="4"/>
    <x v="6"/>
  </r>
  <r>
    <n v="131"/>
    <x v="131"/>
    <x v="131"/>
    <x v="104"/>
    <x v="130"/>
    <x v="1"/>
    <x v="120"/>
    <x v="4"/>
    <x v="4"/>
    <x v="129"/>
    <x v="125"/>
    <x v="0"/>
    <x v="0"/>
    <x v="2"/>
    <x v="131"/>
    <x v="131"/>
    <x v="2"/>
    <x v="2"/>
  </r>
  <r>
    <n v="132"/>
    <x v="132"/>
    <x v="132"/>
    <x v="88"/>
    <x v="131"/>
    <x v="1"/>
    <x v="121"/>
    <x v="1"/>
    <x v="1"/>
    <x v="130"/>
    <x v="126"/>
    <x v="0"/>
    <x v="1"/>
    <x v="3"/>
    <x v="132"/>
    <x v="132"/>
    <x v="3"/>
    <x v="3"/>
  </r>
  <r>
    <n v="133"/>
    <x v="133"/>
    <x v="133"/>
    <x v="6"/>
    <x v="132"/>
    <x v="1"/>
    <x v="122"/>
    <x v="1"/>
    <x v="1"/>
    <x v="131"/>
    <x v="127"/>
    <x v="0"/>
    <x v="0"/>
    <x v="21"/>
    <x v="133"/>
    <x v="133"/>
    <x v="1"/>
    <x v="21"/>
  </r>
  <r>
    <n v="134"/>
    <x v="134"/>
    <x v="134"/>
    <x v="105"/>
    <x v="133"/>
    <x v="0"/>
    <x v="123"/>
    <x v="5"/>
    <x v="5"/>
    <x v="132"/>
    <x v="128"/>
    <x v="0"/>
    <x v="1"/>
    <x v="4"/>
    <x v="134"/>
    <x v="134"/>
    <x v="4"/>
    <x v="4"/>
  </r>
  <r>
    <n v="135"/>
    <x v="135"/>
    <x v="135"/>
    <x v="106"/>
    <x v="134"/>
    <x v="0"/>
    <x v="124"/>
    <x v="1"/>
    <x v="1"/>
    <x v="133"/>
    <x v="129"/>
    <x v="0"/>
    <x v="1"/>
    <x v="3"/>
    <x v="135"/>
    <x v="135"/>
    <x v="3"/>
    <x v="3"/>
  </r>
  <r>
    <n v="136"/>
    <x v="136"/>
    <x v="136"/>
    <x v="107"/>
    <x v="135"/>
    <x v="3"/>
    <x v="125"/>
    <x v="1"/>
    <x v="1"/>
    <x v="134"/>
    <x v="130"/>
    <x v="0"/>
    <x v="1"/>
    <x v="6"/>
    <x v="136"/>
    <x v="136"/>
    <x v="4"/>
    <x v="6"/>
  </r>
  <r>
    <n v="137"/>
    <x v="137"/>
    <x v="137"/>
    <x v="37"/>
    <x v="136"/>
    <x v="1"/>
    <x v="126"/>
    <x v="1"/>
    <x v="1"/>
    <x v="135"/>
    <x v="131"/>
    <x v="0"/>
    <x v="0"/>
    <x v="9"/>
    <x v="137"/>
    <x v="137"/>
    <x v="5"/>
    <x v="9"/>
  </r>
  <r>
    <n v="138"/>
    <x v="138"/>
    <x v="138"/>
    <x v="103"/>
    <x v="137"/>
    <x v="0"/>
    <x v="127"/>
    <x v="1"/>
    <x v="1"/>
    <x v="136"/>
    <x v="132"/>
    <x v="0"/>
    <x v="0"/>
    <x v="20"/>
    <x v="138"/>
    <x v="138"/>
    <x v="6"/>
    <x v="20"/>
  </r>
  <r>
    <n v="139"/>
    <x v="139"/>
    <x v="139"/>
    <x v="108"/>
    <x v="138"/>
    <x v="0"/>
    <x v="128"/>
    <x v="1"/>
    <x v="1"/>
    <x v="137"/>
    <x v="133"/>
    <x v="0"/>
    <x v="1"/>
    <x v="8"/>
    <x v="139"/>
    <x v="139"/>
    <x v="2"/>
    <x v="8"/>
  </r>
  <r>
    <n v="140"/>
    <x v="140"/>
    <x v="140"/>
    <x v="20"/>
    <x v="139"/>
    <x v="1"/>
    <x v="129"/>
    <x v="1"/>
    <x v="1"/>
    <x v="138"/>
    <x v="134"/>
    <x v="0"/>
    <x v="0"/>
    <x v="4"/>
    <x v="140"/>
    <x v="140"/>
    <x v="4"/>
    <x v="4"/>
  </r>
  <r>
    <n v="141"/>
    <x v="141"/>
    <x v="141"/>
    <x v="109"/>
    <x v="140"/>
    <x v="1"/>
    <x v="130"/>
    <x v="1"/>
    <x v="1"/>
    <x v="139"/>
    <x v="135"/>
    <x v="0"/>
    <x v="0"/>
    <x v="2"/>
    <x v="141"/>
    <x v="141"/>
    <x v="2"/>
    <x v="2"/>
  </r>
  <r>
    <n v="142"/>
    <x v="142"/>
    <x v="142"/>
    <x v="92"/>
    <x v="141"/>
    <x v="1"/>
    <x v="124"/>
    <x v="1"/>
    <x v="1"/>
    <x v="107"/>
    <x v="136"/>
    <x v="0"/>
    <x v="0"/>
    <x v="2"/>
    <x v="142"/>
    <x v="142"/>
    <x v="2"/>
    <x v="2"/>
  </r>
  <r>
    <n v="143"/>
    <x v="143"/>
    <x v="143"/>
    <x v="91"/>
    <x v="142"/>
    <x v="1"/>
    <x v="131"/>
    <x v="1"/>
    <x v="1"/>
    <x v="140"/>
    <x v="137"/>
    <x v="0"/>
    <x v="0"/>
    <x v="7"/>
    <x v="143"/>
    <x v="143"/>
    <x v="1"/>
    <x v="7"/>
  </r>
  <r>
    <n v="144"/>
    <x v="144"/>
    <x v="144"/>
    <x v="25"/>
    <x v="143"/>
    <x v="1"/>
    <x v="18"/>
    <x v="1"/>
    <x v="1"/>
    <x v="141"/>
    <x v="138"/>
    <x v="0"/>
    <x v="0"/>
    <x v="3"/>
    <x v="144"/>
    <x v="144"/>
    <x v="3"/>
    <x v="3"/>
  </r>
  <r>
    <n v="145"/>
    <x v="145"/>
    <x v="145"/>
    <x v="110"/>
    <x v="144"/>
    <x v="1"/>
    <x v="132"/>
    <x v="5"/>
    <x v="5"/>
    <x v="142"/>
    <x v="139"/>
    <x v="0"/>
    <x v="0"/>
    <x v="8"/>
    <x v="145"/>
    <x v="145"/>
    <x v="2"/>
    <x v="8"/>
  </r>
  <r>
    <n v="146"/>
    <x v="146"/>
    <x v="146"/>
    <x v="35"/>
    <x v="145"/>
    <x v="3"/>
    <x v="133"/>
    <x v="1"/>
    <x v="1"/>
    <x v="143"/>
    <x v="140"/>
    <x v="0"/>
    <x v="0"/>
    <x v="3"/>
    <x v="146"/>
    <x v="146"/>
    <x v="3"/>
    <x v="3"/>
  </r>
  <r>
    <n v="147"/>
    <x v="147"/>
    <x v="147"/>
    <x v="111"/>
    <x v="146"/>
    <x v="1"/>
    <x v="134"/>
    <x v="1"/>
    <x v="1"/>
    <x v="144"/>
    <x v="141"/>
    <x v="0"/>
    <x v="1"/>
    <x v="3"/>
    <x v="147"/>
    <x v="147"/>
    <x v="3"/>
    <x v="3"/>
  </r>
  <r>
    <n v="148"/>
    <x v="148"/>
    <x v="148"/>
    <x v="29"/>
    <x v="147"/>
    <x v="1"/>
    <x v="37"/>
    <x v="1"/>
    <x v="1"/>
    <x v="145"/>
    <x v="142"/>
    <x v="0"/>
    <x v="0"/>
    <x v="8"/>
    <x v="148"/>
    <x v="148"/>
    <x v="2"/>
    <x v="8"/>
  </r>
  <r>
    <n v="149"/>
    <x v="149"/>
    <x v="149"/>
    <x v="8"/>
    <x v="148"/>
    <x v="1"/>
    <x v="135"/>
    <x v="1"/>
    <x v="1"/>
    <x v="146"/>
    <x v="143"/>
    <x v="0"/>
    <x v="0"/>
    <x v="7"/>
    <x v="149"/>
    <x v="149"/>
    <x v="1"/>
    <x v="7"/>
  </r>
  <r>
    <n v="150"/>
    <x v="150"/>
    <x v="150"/>
    <x v="0"/>
    <x v="99"/>
    <x v="0"/>
    <x v="49"/>
    <x v="1"/>
    <x v="1"/>
    <x v="147"/>
    <x v="144"/>
    <x v="0"/>
    <x v="0"/>
    <x v="1"/>
    <x v="100"/>
    <x v="100"/>
    <x v="1"/>
    <x v="1"/>
  </r>
  <r>
    <n v="151"/>
    <x v="151"/>
    <x v="151"/>
    <x v="112"/>
    <x v="149"/>
    <x v="0"/>
    <x v="50"/>
    <x v="1"/>
    <x v="1"/>
    <x v="148"/>
    <x v="145"/>
    <x v="0"/>
    <x v="0"/>
    <x v="5"/>
    <x v="150"/>
    <x v="150"/>
    <x v="1"/>
    <x v="5"/>
  </r>
  <r>
    <n v="152"/>
    <x v="152"/>
    <x v="152"/>
    <x v="113"/>
    <x v="150"/>
    <x v="1"/>
    <x v="136"/>
    <x v="1"/>
    <x v="1"/>
    <x v="149"/>
    <x v="146"/>
    <x v="0"/>
    <x v="0"/>
    <x v="7"/>
    <x v="151"/>
    <x v="151"/>
    <x v="1"/>
    <x v="7"/>
  </r>
  <r>
    <n v="153"/>
    <x v="153"/>
    <x v="153"/>
    <x v="114"/>
    <x v="151"/>
    <x v="0"/>
    <x v="137"/>
    <x v="1"/>
    <x v="1"/>
    <x v="150"/>
    <x v="147"/>
    <x v="0"/>
    <x v="0"/>
    <x v="3"/>
    <x v="152"/>
    <x v="152"/>
    <x v="3"/>
    <x v="3"/>
  </r>
  <r>
    <n v="154"/>
    <x v="154"/>
    <x v="154"/>
    <x v="115"/>
    <x v="152"/>
    <x v="0"/>
    <x v="138"/>
    <x v="1"/>
    <x v="1"/>
    <x v="151"/>
    <x v="148"/>
    <x v="0"/>
    <x v="1"/>
    <x v="7"/>
    <x v="153"/>
    <x v="153"/>
    <x v="1"/>
    <x v="7"/>
  </r>
  <r>
    <n v="155"/>
    <x v="155"/>
    <x v="155"/>
    <x v="116"/>
    <x v="153"/>
    <x v="0"/>
    <x v="139"/>
    <x v="1"/>
    <x v="1"/>
    <x v="152"/>
    <x v="149"/>
    <x v="0"/>
    <x v="0"/>
    <x v="3"/>
    <x v="154"/>
    <x v="154"/>
    <x v="3"/>
    <x v="3"/>
  </r>
  <r>
    <n v="156"/>
    <x v="156"/>
    <x v="156"/>
    <x v="117"/>
    <x v="154"/>
    <x v="3"/>
    <x v="140"/>
    <x v="2"/>
    <x v="2"/>
    <x v="153"/>
    <x v="150"/>
    <x v="0"/>
    <x v="0"/>
    <x v="1"/>
    <x v="155"/>
    <x v="155"/>
    <x v="1"/>
    <x v="1"/>
  </r>
  <r>
    <n v="157"/>
    <x v="157"/>
    <x v="157"/>
    <x v="3"/>
    <x v="155"/>
    <x v="0"/>
    <x v="141"/>
    <x v="2"/>
    <x v="2"/>
    <x v="154"/>
    <x v="151"/>
    <x v="0"/>
    <x v="0"/>
    <x v="14"/>
    <x v="156"/>
    <x v="156"/>
    <x v="7"/>
    <x v="14"/>
  </r>
  <r>
    <n v="158"/>
    <x v="158"/>
    <x v="158"/>
    <x v="118"/>
    <x v="156"/>
    <x v="1"/>
    <x v="142"/>
    <x v="1"/>
    <x v="1"/>
    <x v="155"/>
    <x v="152"/>
    <x v="0"/>
    <x v="0"/>
    <x v="1"/>
    <x v="157"/>
    <x v="157"/>
    <x v="1"/>
    <x v="1"/>
  </r>
  <r>
    <n v="159"/>
    <x v="159"/>
    <x v="159"/>
    <x v="119"/>
    <x v="157"/>
    <x v="1"/>
    <x v="143"/>
    <x v="1"/>
    <x v="1"/>
    <x v="156"/>
    <x v="153"/>
    <x v="0"/>
    <x v="1"/>
    <x v="3"/>
    <x v="158"/>
    <x v="158"/>
    <x v="3"/>
    <x v="3"/>
  </r>
  <r>
    <n v="160"/>
    <x v="160"/>
    <x v="160"/>
    <x v="48"/>
    <x v="158"/>
    <x v="1"/>
    <x v="55"/>
    <x v="1"/>
    <x v="1"/>
    <x v="157"/>
    <x v="154"/>
    <x v="0"/>
    <x v="0"/>
    <x v="8"/>
    <x v="159"/>
    <x v="159"/>
    <x v="2"/>
    <x v="8"/>
  </r>
  <r>
    <n v="161"/>
    <x v="161"/>
    <x v="161"/>
    <x v="20"/>
    <x v="159"/>
    <x v="0"/>
    <x v="51"/>
    <x v="1"/>
    <x v="1"/>
    <x v="158"/>
    <x v="155"/>
    <x v="0"/>
    <x v="1"/>
    <x v="2"/>
    <x v="160"/>
    <x v="160"/>
    <x v="2"/>
    <x v="2"/>
  </r>
  <r>
    <n v="162"/>
    <x v="162"/>
    <x v="162"/>
    <x v="55"/>
    <x v="160"/>
    <x v="1"/>
    <x v="144"/>
    <x v="5"/>
    <x v="5"/>
    <x v="159"/>
    <x v="156"/>
    <x v="0"/>
    <x v="0"/>
    <x v="1"/>
    <x v="161"/>
    <x v="161"/>
    <x v="1"/>
    <x v="1"/>
  </r>
  <r>
    <n v="163"/>
    <x v="163"/>
    <x v="163"/>
    <x v="26"/>
    <x v="161"/>
    <x v="1"/>
    <x v="67"/>
    <x v="1"/>
    <x v="1"/>
    <x v="160"/>
    <x v="157"/>
    <x v="0"/>
    <x v="1"/>
    <x v="14"/>
    <x v="162"/>
    <x v="162"/>
    <x v="7"/>
    <x v="14"/>
  </r>
  <r>
    <n v="164"/>
    <x v="164"/>
    <x v="164"/>
    <x v="120"/>
    <x v="162"/>
    <x v="1"/>
    <x v="20"/>
    <x v="1"/>
    <x v="1"/>
    <x v="161"/>
    <x v="158"/>
    <x v="0"/>
    <x v="0"/>
    <x v="3"/>
    <x v="163"/>
    <x v="163"/>
    <x v="3"/>
    <x v="3"/>
  </r>
  <r>
    <n v="165"/>
    <x v="165"/>
    <x v="165"/>
    <x v="121"/>
    <x v="163"/>
    <x v="1"/>
    <x v="145"/>
    <x v="1"/>
    <x v="1"/>
    <x v="162"/>
    <x v="159"/>
    <x v="0"/>
    <x v="0"/>
    <x v="2"/>
    <x v="164"/>
    <x v="164"/>
    <x v="2"/>
    <x v="2"/>
  </r>
  <r>
    <n v="166"/>
    <x v="166"/>
    <x v="166"/>
    <x v="122"/>
    <x v="164"/>
    <x v="1"/>
    <x v="146"/>
    <x v="1"/>
    <x v="1"/>
    <x v="163"/>
    <x v="160"/>
    <x v="0"/>
    <x v="0"/>
    <x v="14"/>
    <x v="165"/>
    <x v="165"/>
    <x v="7"/>
    <x v="14"/>
  </r>
  <r>
    <n v="167"/>
    <x v="167"/>
    <x v="167"/>
    <x v="97"/>
    <x v="165"/>
    <x v="1"/>
    <x v="147"/>
    <x v="2"/>
    <x v="2"/>
    <x v="164"/>
    <x v="161"/>
    <x v="0"/>
    <x v="0"/>
    <x v="3"/>
    <x v="166"/>
    <x v="166"/>
    <x v="3"/>
    <x v="3"/>
  </r>
  <r>
    <n v="168"/>
    <x v="168"/>
    <x v="168"/>
    <x v="123"/>
    <x v="166"/>
    <x v="0"/>
    <x v="148"/>
    <x v="3"/>
    <x v="3"/>
    <x v="165"/>
    <x v="162"/>
    <x v="0"/>
    <x v="1"/>
    <x v="7"/>
    <x v="167"/>
    <x v="167"/>
    <x v="1"/>
    <x v="7"/>
  </r>
  <r>
    <n v="169"/>
    <x v="169"/>
    <x v="169"/>
    <x v="124"/>
    <x v="167"/>
    <x v="1"/>
    <x v="149"/>
    <x v="1"/>
    <x v="1"/>
    <x v="166"/>
    <x v="163"/>
    <x v="0"/>
    <x v="1"/>
    <x v="12"/>
    <x v="168"/>
    <x v="168"/>
    <x v="4"/>
    <x v="12"/>
  </r>
  <r>
    <n v="170"/>
    <x v="170"/>
    <x v="170"/>
    <x v="125"/>
    <x v="168"/>
    <x v="0"/>
    <x v="109"/>
    <x v="1"/>
    <x v="1"/>
    <x v="167"/>
    <x v="164"/>
    <x v="0"/>
    <x v="0"/>
    <x v="7"/>
    <x v="169"/>
    <x v="169"/>
    <x v="1"/>
    <x v="7"/>
  </r>
  <r>
    <n v="171"/>
    <x v="171"/>
    <x v="171"/>
    <x v="70"/>
    <x v="169"/>
    <x v="0"/>
    <x v="62"/>
    <x v="1"/>
    <x v="1"/>
    <x v="168"/>
    <x v="165"/>
    <x v="0"/>
    <x v="0"/>
    <x v="18"/>
    <x v="170"/>
    <x v="170"/>
    <x v="5"/>
    <x v="18"/>
  </r>
  <r>
    <n v="172"/>
    <x v="172"/>
    <x v="172"/>
    <x v="126"/>
    <x v="170"/>
    <x v="0"/>
    <x v="150"/>
    <x v="1"/>
    <x v="1"/>
    <x v="169"/>
    <x v="166"/>
    <x v="0"/>
    <x v="1"/>
    <x v="4"/>
    <x v="171"/>
    <x v="171"/>
    <x v="4"/>
    <x v="4"/>
  </r>
  <r>
    <n v="173"/>
    <x v="173"/>
    <x v="173"/>
    <x v="127"/>
    <x v="171"/>
    <x v="1"/>
    <x v="151"/>
    <x v="1"/>
    <x v="1"/>
    <x v="170"/>
    <x v="167"/>
    <x v="0"/>
    <x v="0"/>
    <x v="3"/>
    <x v="172"/>
    <x v="172"/>
    <x v="3"/>
    <x v="3"/>
  </r>
  <r>
    <n v="174"/>
    <x v="174"/>
    <x v="174"/>
    <x v="60"/>
    <x v="172"/>
    <x v="1"/>
    <x v="44"/>
    <x v="1"/>
    <x v="1"/>
    <x v="171"/>
    <x v="168"/>
    <x v="0"/>
    <x v="1"/>
    <x v="8"/>
    <x v="173"/>
    <x v="173"/>
    <x v="2"/>
    <x v="8"/>
  </r>
  <r>
    <n v="175"/>
    <x v="175"/>
    <x v="175"/>
    <x v="128"/>
    <x v="173"/>
    <x v="0"/>
    <x v="152"/>
    <x v="1"/>
    <x v="1"/>
    <x v="172"/>
    <x v="169"/>
    <x v="0"/>
    <x v="0"/>
    <x v="3"/>
    <x v="174"/>
    <x v="174"/>
    <x v="3"/>
    <x v="3"/>
  </r>
  <r>
    <n v="176"/>
    <x v="176"/>
    <x v="176"/>
    <x v="129"/>
    <x v="174"/>
    <x v="0"/>
    <x v="153"/>
    <x v="1"/>
    <x v="1"/>
    <x v="173"/>
    <x v="170"/>
    <x v="0"/>
    <x v="0"/>
    <x v="3"/>
    <x v="175"/>
    <x v="175"/>
    <x v="3"/>
    <x v="3"/>
  </r>
  <r>
    <n v="177"/>
    <x v="177"/>
    <x v="177"/>
    <x v="130"/>
    <x v="175"/>
    <x v="1"/>
    <x v="154"/>
    <x v="1"/>
    <x v="1"/>
    <x v="174"/>
    <x v="171"/>
    <x v="0"/>
    <x v="0"/>
    <x v="3"/>
    <x v="176"/>
    <x v="176"/>
    <x v="3"/>
    <x v="3"/>
  </r>
  <r>
    <n v="178"/>
    <x v="178"/>
    <x v="178"/>
    <x v="44"/>
    <x v="176"/>
    <x v="0"/>
    <x v="155"/>
    <x v="1"/>
    <x v="1"/>
    <x v="175"/>
    <x v="172"/>
    <x v="0"/>
    <x v="0"/>
    <x v="0"/>
    <x v="177"/>
    <x v="177"/>
    <x v="0"/>
    <x v="0"/>
  </r>
  <r>
    <n v="179"/>
    <x v="179"/>
    <x v="179"/>
    <x v="131"/>
    <x v="177"/>
    <x v="1"/>
    <x v="156"/>
    <x v="0"/>
    <x v="0"/>
    <x v="176"/>
    <x v="173"/>
    <x v="0"/>
    <x v="1"/>
    <x v="3"/>
    <x v="178"/>
    <x v="178"/>
    <x v="3"/>
    <x v="3"/>
  </r>
  <r>
    <n v="180"/>
    <x v="180"/>
    <x v="180"/>
    <x v="132"/>
    <x v="178"/>
    <x v="1"/>
    <x v="157"/>
    <x v="2"/>
    <x v="2"/>
    <x v="177"/>
    <x v="174"/>
    <x v="0"/>
    <x v="0"/>
    <x v="8"/>
    <x v="179"/>
    <x v="179"/>
    <x v="2"/>
    <x v="8"/>
  </r>
  <r>
    <n v="181"/>
    <x v="181"/>
    <x v="181"/>
    <x v="133"/>
    <x v="179"/>
    <x v="0"/>
    <x v="158"/>
    <x v="1"/>
    <x v="1"/>
    <x v="178"/>
    <x v="175"/>
    <x v="0"/>
    <x v="0"/>
    <x v="2"/>
    <x v="180"/>
    <x v="180"/>
    <x v="2"/>
    <x v="2"/>
  </r>
  <r>
    <n v="182"/>
    <x v="182"/>
    <x v="182"/>
    <x v="134"/>
    <x v="180"/>
    <x v="1"/>
    <x v="159"/>
    <x v="3"/>
    <x v="3"/>
    <x v="179"/>
    <x v="176"/>
    <x v="0"/>
    <x v="0"/>
    <x v="3"/>
    <x v="181"/>
    <x v="181"/>
    <x v="3"/>
    <x v="3"/>
  </r>
  <r>
    <n v="183"/>
    <x v="183"/>
    <x v="183"/>
    <x v="135"/>
    <x v="181"/>
    <x v="0"/>
    <x v="99"/>
    <x v="0"/>
    <x v="0"/>
    <x v="180"/>
    <x v="177"/>
    <x v="0"/>
    <x v="0"/>
    <x v="1"/>
    <x v="182"/>
    <x v="182"/>
    <x v="1"/>
    <x v="1"/>
  </r>
  <r>
    <n v="184"/>
    <x v="184"/>
    <x v="184"/>
    <x v="136"/>
    <x v="182"/>
    <x v="1"/>
    <x v="160"/>
    <x v="1"/>
    <x v="1"/>
    <x v="181"/>
    <x v="178"/>
    <x v="0"/>
    <x v="0"/>
    <x v="3"/>
    <x v="183"/>
    <x v="183"/>
    <x v="3"/>
    <x v="3"/>
  </r>
  <r>
    <n v="185"/>
    <x v="185"/>
    <x v="185"/>
    <x v="67"/>
    <x v="183"/>
    <x v="0"/>
    <x v="161"/>
    <x v="1"/>
    <x v="1"/>
    <x v="182"/>
    <x v="179"/>
    <x v="0"/>
    <x v="0"/>
    <x v="19"/>
    <x v="184"/>
    <x v="184"/>
    <x v="4"/>
    <x v="19"/>
  </r>
  <r>
    <n v="186"/>
    <x v="186"/>
    <x v="186"/>
    <x v="137"/>
    <x v="184"/>
    <x v="0"/>
    <x v="162"/>
    <x v="1"/>
    <x v="1"/>
    <x v="183"/>
    <x v="180"/>
    <x v="0"/>
    <x v="0"/>
    <x v="3"/>
    <x v="185"/>
    <x v="185"/>
    <x v="3"/>
    <x v="3"/>
  </r>
  <r>
    <n v="187"/>
    <x v="187"/>
    <x v="187"/>
    <x v="138"/>
    <x v="185"/>
    <x v="1"/>
    <x v="163"/>
    <x v="0"/>
    <x v="0"/>
    <x v="184"/>
    <x v="181"/>
    <x v="0"/>
    <x v="1"/>
    <x v="12"/>
    <x v="186"/>
    <x v="186"/>
    <x v="4"/>
    <x v="12"/>
  </r>
  <r>
    <n v="188"/>
    <x v="188"/>
    <x v="188"/>
    <x v="139"/>
    <x v="186"/>
    <x v="0"/>
    <x v="164"/>
    <x v="6"/>
    <x v="6"/>
    <x v="185"/>
    <x v="182"/>
    <x v="0"/>
    <x v="0"/>
    <x v="3"/>
    <x v="187"/>
    <x v="187"/>
    <x v="3"/>
    <x v="3"/>
  </r>
  <r>
    <n v="189"/>
    <x v="189"/>
    <x v="189"/>
    <x v="140"/>
    <x v="187"/>
    <x v="3"/>
    <x v="165"/>
    <x v="1"/>
    <x v="1"/>
    <x v="186"/>
    <x v="183"/>
    <x v="0"/>
    <x v="0"/>
    <x v="3"/>
    <x v="188"/>
    <x v="188"/>
    <x v="3"/>
    <x v="3"/>
  </r>
  <r>
    <n v="190"/>
    <x v="190"/>
    <x v="190"/>
    <x v="41"/>
    <x v="188"/>
    <x v="0"/>
    <x v="3"/>
    <x v="1"/>
    <x v="1"/>
    <x v="187"/>
    <x v="184"/>
    <x v="0"/>
    <x v="1"/>
    <x v="3"/>
    <x v="189"/>
    <x v="189"/>
    <x v="3"/>
    <x v="3"/>
  </r>
  <r>
    <n v="191"/>
    <x v="191"/>
    <x v="191"/>
    <x v="141"/>
    <x v="189"/>
    <x v="0"/>
    <x v="99"/>
    <x v="6"/>
    <x v="6"/>
    <x v="188"/>
    <x v="185"/>
    <x v="0"/>
    <x v="0"/>
    <x v="3"/>
    <x v="190"/>
    <x v="190"/>
    <x v="3"/>
    <x v="3"/>
  </r>
  <r>
    <n v="192"/>
    <x v="192"/>
    <x v="192"/>
    <x v="142"/>
    <x v="190"/>
    <x v="0"/>
    <x v="166"/>
    <x v="1"/>
    <x v="1"/>
    <x v="189"/>
    <x v="186"/>
    <x v="0"/>
    <x v="0"/>
    <x v="1"/>
    <x v="191"/>
    <x v="191"/>
    <x v="1"/>
    <x v="1"/>
  </r>
  <r>
    <n v="193"/>
    <x v="193"/>
    <x v="193"/>
    <x v="47"/>
    <x v="191"/>
    <x v="0"/>
    <x v="167"/>
    <x v="1"/>
    <x v="1"/>
    <x v="190"/>
    <x v="187"/>
    <x v="1"/>
    <x v="0"/>
    <x v="7"/>
    <x v="192"/>
    <x v="192"/>
    <x v="1"/>
    <x v="7"/>
  </r>
  <r>
    <n v="194"/>
    <x v="194"/>
    <x v="194"/>
    <x v="143"/>
    <x v="192"/>
    <x v="1"/>
    <x v="105"/>
    <x v="1"/>
    <x v="1"/>
    <x v="191"/>
    <x v="188"/>
    <x v="0"/>
    <x v="0"/>
    <x v="16"/>
    <x v="193"/>
    <x v="193"/>
    <x v="1"/>
    <x v="16"/>
  </r>
  <r>
    <n v="195"/>
    <x v="195"/>
    <x v="195"/>
    <x v="144"/>
    <x v="193"/>
    <x v="1"/>
    <x v="168"/>
    <x v="1"/>
    <x v="1"/>
    <x v="192"/>
    <x v="189"/>
    <x v="0"/>
    <x v="0"/>
    <x v="5"/>
    <x v="194"/>
    <x v="194"/>
    <x v="1"/>
    <x v="5"/>
  </r>
  <r>
    <n v="196"/>
    <x v="196"/>
    <x v="196"/>
    <x v="139"/>
    <x v="194"/>
    <x v="0"/>
    <x v="16"/>
    <x v="3"/>
    <x v="3"/>
    <x v="173"/>
    <x v="190"/>
    <x v="0"/>
    <x v="0"/>
    <x v="8"/>
    <x v="195"/>
    <x v="195"/>
    <x v="2"/>
    <x v="8"/>
  </r>
  <r>
    <n v="197"/>
    <x v="197"/>
    <x v="197"/>
    <x v="145"/>
    <x v="195"/>
    <x v="1"/>
    <x v="169"/>
    <x v="1"/>
    <x v="1"/>
    <x v="193"/>
    <x v="191"/>
    <x v="0"/>
    <x v="0"/>
    <x v="6"/>
    <x v="196"/>
    <x v="196"/>
    <x v="4"/>
    <x v="6"/>
  </r>
  <r>
    <n v="198"/>
    <x v="198"/>
    <x v="198"/>
    <x v="146"/>
    <x v="196"/>
    <x v="0"/>
    <x v="170"/>
    <x v="1"/>
    <x v="1"/>
    <x v="194"/>
    <x v="192"/>
    <x v="0"/>
    <x v="0"/>
    <x v="5"/>
    <x v="197"/>
    <x v="197"/>
    <x v="1"/>
    <x v="5"/>
  </r>
  <r>
    <n v="199"/>
    <x v="199"/>
    <x v="199"/>
    <x v="37"/>
    <x v="197"/>
    <x v="0"/>
    <x v="171"/>
    <x v="1"/>
    <x v="1"/>
    <x v="195"/>
    <x v="193"/>
    <x v="0"/>
    <x v="0"/>
    <x v="1"/>
    <x v="198"/>
    <x v="198"/>
    <x v="1"/>
    <x v="1"/>
  </r>
  <r>
    <n v="200"/>
    <x v="200"/>
    <x v="200"/>
    <x v="0"/>
    <x v="50"/>
    <x v="0"/>
    <x v="49"/>
    <x v="0"/>
    <x v="0"/>
    <x v="152"/>
    <x v="194"/>
    <x v="0"/>
    <x v="0"/>
    <x v="3"/>
    <x v="50"/>
    <x v="50"/>
    <x v="3"/>
    <x v="3"/>
  </r>
  <r>
    <n v="201"/>
    <x v="201"/>
    <x v="201"/>
    <x v="118"/>
    <x v="198"/>
    <x v="1"/>
    <x v="144"/>
    <x v="1"/>
    <x v="1"/>
    <x v="196"/>
    <x v="195"/>
    <x v="0"/>
    <x v="0"/>
    <x v="2"/>
    <x v="199"/>
    <x v="199"/>
    <x v="2"/>
    <x v="2"/>
  </r>
  <r>
    <n v="202"/>
    <x v="202"/>
    <x v="202"/>
    <x v="111"/>
    <x v="199"/>
    <x v="3"/>
    <x v="172"/>
    <x v="1"/>
    <x v="1"/>
    <x v="197"/>
    <x v="196"/>
    <x v="0"/>
    <x v="0"/>
    <x v="0"/>
    <x v="200"/>
    <x v="200"/>
    <x v="0"/>
    <x v="0"/>
  </r>
  <r>
    <n v="203"/>
    <x v="203"/>
    <x v="203"/>
    <x v="147"/>
    <x v="200"/>
    <x v="1"/>
    <x v="173"/>
    <x v="2"/>
    <x v="2"/>
    <x v="198"/>
    <x v="197"/>
    <x v="0"/>
    <x v="0"/>
    <x v="3"/>
    <x v="201"/>
    <x v="201"/>
    <x v="3"/>
    <x v="3"/>
  </r>
  <r>
    <n v="204"/>
    <x v="204"/>
    <x v="204"/>
    <x v="148"/>
    <x v="201"/>
    <x v="0"/>
    <x v="174"/>
    <x v="1"/>
    <x v="1"/>
    <x v="199"/>
    <x v="198"/>
    <x v="0"/>
    <x v="0"/>
    <x v="17"/>
    <x v="202"/>
    <x v="202"/>
    <x v="1"/>
    <x v="17"/>
  </r>
  <r>
    <n v="205"/>
    <x v="205"/>
    <x v="205"/>
    <x v="81"/>
    <x v="202"/>
    <x v="1"/>
    <x v="175"/>
    <x v="1"/>
    <x v="1"/>
    <x v="200"/>
    <x v="199"/>
    <x v="1"/>
    <x v="0"/>
    <x v="3"/>
    <x v="203"/>
    <x v="203"/>
    <x v="3"/>
    <x v="3"/>
  </r>
  <r>
    <n v="206"/>
    <x v="206"/>
    <x v="206"/>
    <x v="25"/>
    <x v="203"/>
    <x v="3"/>
    <x v="176"/>
    <x v="1"/>
    <x v="1"/>
    <x v="201"/>
    <x v="200"/>
    <x v="0"/>
    <x v="0"/>
    <x v="13"/>
    <x v="204"/>
    <x v="204"/>
    <x v="5"/>
    <x v="13"/>
  </r>
  <r>
    <n v="207"/>
    <x v="207"/>
    <x v="207"/>
    <x v="67"/>
    <x v="204"/>
    <x v="1"/>
    <x v="177"/>
    <x v="1"/>
    <x v="1"/>
    <x v="202"/>
    <x v="201"/>
    <x v="0"/>
    <x v="1"/>
    <x v="1"/>
    <x v="205"/>
    <x v="205"/>
    <x v="1"/>
    <x v="1"/>
  </r>
  <r>
    <n v="208"/>
    <x v="208"/>
    <x v="208"/>
    <x v="149"/>
    <x v="205"/>
    <x v="1"/>
    <x v="178"/>
    <x v="1"/>
    <x v="1"/>
    <x v="203"/>
    <x v="202"/>
    <x v="0"/>
    <x v="0"/>
    <x v="4"/>
    <x v="206"/>
    <x v="206"/>
    <x v="4"/>
    <x v="4"/>
  </r>
  <r>
    <n v="209"/>
    <x v="209"/>
    <x v="209"/>
    <x v="150"/>
    <x v="206"/>
    <x v="2"/>
    <x v="179"/>
    <x v="2"/>
    <x v="2"/>
    <x v="204"/>
    <x v="203"/>
    <x v="0"/>
    <x v="0"/>
    <x v="4"/>
    <x v="207"/>
    <x v="207"/>
    <x v="4"/>
    <x v="4"/>
  </r>
  <r>
    <n v="210"/>
    <x v="210"/>
    <x v="210"/>
    <x v="151"/>
    <x v="207"/>
    <x v="0"/>
    <x v="31"/>
    <x v="3"/>
    <x v="3"/>
    <x v="205"/>
    <x v="204"/>
    <x v="0"/>
    <x v="0"/>
    <x v="22"/>
    <x v="208"/>
    <x v="208"/>
    <x v="4"/>
    <x v="22"/>
  </r>
  <r>
    <n v="211"/>
    <x v="211"/>
    <x v="211"/>
    <x v="152"/>
    <x v="208"/>
    <x v="0"/>
    <x v="180"/>
    <x v="1"/>
    <x v="1"/>
    <x v="206"/>
    <x v="205"/>
    <x v="0"/>
    <x v="0"/>
    <x v="3"/>
    <x v="209"/>
    <x v="209"/>
    <x v="3"/>
    <x v="3"/>
  </r>
  <r>
    <n v="212"/>
    <x v="212"/>
    <x v="212"/>
    <x v="32"/>
    <x v="209"/>
    <x v="1"/>
    <x v="170"/>
    <x v="1"/>
    <x v="1"/>
    <x v="207"/>
    <x v="206"/>
    <x v="0"/>
    <x v="0"/>
    <x v="3"/>
    <x v="210"/>
    <x v="210"/>
    <x v="3"/>
    <x v="3"/>
  </r>
  <r>
    <n v="213"/>
    <x v="213"/>
    <x v="213"/>
    <x v="153"/>
    <x v="210"/>
    <x v="1"/>
    <x v="181"/>
    <x v="1"/>
    <x v="1"/>
    <x v="208"/>
    <x v="207"/>
    <x v="0"/>
    <x v="1"/>
    <x v="7"/>
    <x v="211"/>
    <x v="211"/>
    <x v="1"/>
    <x v="7"/>
  </r>
  <r>
    <n v="214"/>
    <x v="214"/>
    <x v="214"/>
    <x v="1"/>
    <x v="211"/>
    <x v="1"/>
    <x v="34"/>
    <x v="1"/>
    <x v="1"/>
    <x v="209"/>
    <x v="208"/>
    <x v="0"/>
    <x v="0"/>
    <x v="1"/>
    <x v="212"/>
    <x v="212"/>
    <x v="1"/>
    <x v="1"/>
  </r>
  <r>
    <n v="215"/>
    <x v="215"/>
    <x v="215"/>
    <x v="154"/>
    <x v="212"/>
    <x v="0"/>
    <x v="182"/>
    <x v="1"/>
    <x v="1"/>
    <x v="210"/>
    <x v="209"/>
    <x v="0"/>
    <x v="0"/>
    <x v="3"/>
    <x v="213"/>
    <x v="213"/>
    <x v="3"/>
    <x v="3"/>
  </r>
  <r>
    <n v="216"/>
    <x v="216"/>
    <x v="216"/>
    <x v="155"/>
    <x v="213"/>
    <x v="1"/>
    <x v="183"/>
    <x v="1"/>
    <x v="1"/>
    <x v="211"/>
    <x v="210"/>
    <x v="0"/>
    <x v="0"/>
    <x v="3"/>
    <x v="214"/>
    <x v="214"/>
    <x v="3"/>
    <x v="3"/>
  </r>
  <r>
    <n v="217"/>
    <x v="217"/>
    <x v="217"/>
    <x v="156"/>
    <x v="214"/>
    <x v="0"/>
    <x v="184"/>
    <x v="1"/>
    <x v="1"/>
    <x v="212"/>
    <x v="211"/>
    <x v="0"/>
    <x v="0"/>
    <x v="22"/>
    <x v="215"/>
    <x v="215"/>
    <x v="4"/>
    <x v="22"/>
  </r>
  <r>
    <n v="218"/>
    <x v="218"/>
    <x v="218"/>
    <x v="57"/>
    <x v="215"/>
    <x v="1"/>
    <x v="185"/>
    <x v="4"/>
    <x v="4"/>
    <x v="213"/>
    <x v="212"/>
    <x v="0"/>
    <x v="1"/>
    <x v="12"/>
    <x v="216"/>
    <x v="216"/>
    <x v="4"/>
    <x v="12"/>
  </r>
  <r>
    <n v="219"/>
    <x v="219"/>
    <x v="219"/>
    <x v="157"/>
    <x v="216"/>
    <x v="1"/>
    <x v="186"/>
    <x v="1"/>
    <x v="1"/>
    <x v="214"/>
    <x v="213"/>
    <x v="0"/>
    <x v="0"/>
    <x v="10"/>
    <x v="217"/>
    <x v="217"/>
    <x v="4"/>
    <x v="10"/>
  </r>
  <r>
    <n v="220"/>
    <x v="220"/>
    <x v="220"/>
    <x v="58"/>
    <x v="217"/>
    <x v="0"/>
    <x v="68"/>
    <x v="1"/>
    <x v="1"/>
    <x v="215"/>
    <x v="214"/>
    <x v="1"/>
    <x v="0"/>
    <x v="3"/>
    <x v="218"/>
    <x v="218"/>
    <x v="3"/>
    <x v="3"/>
  </r>
  <r>
    <n v="221"/>
    <x v="221"/>
    <x v="221"/>
    <x v="158"/>
    <x v="218"/>
    <x v="0"/>
    <x v="187"/>
    <x v="1"/>
    <x v="1"/>
    <x v="216"/>
    <x v="215"/>
    <x v="1"/>
    <x v="0"/>
    <x v="0"/>
    <x v="219"/>
    <x v="219"/>
    <x v="0"/>
    <x v="0"/>
  </r>
  <r>
    <n v="222"/>
    <x v="222"/>
    <x v="222"/>
    <x v="73"/>
    <x v="219"/>
    <x v="1"/>
    <x v="188"/>
    <x v="1"/>
    <x v="1"/>
    <x v="217"/>
    <x v="216"/>
    <x v="0"/>
    <x v="0"/>
    <x v="14"/>
    <x v="220"/>
    <x v="220"/>
    <x v="7"/>
    <x v="14"/>
  </r>
  <r>
    <n v="223"/>
    <x v="223"/>
    <x v="223"/>
    <x v="159"/>
    <x v="220"/>
    <x v="0"/>
    <x v="189"/>
    <x v="1"/>
    <x v="1"/>
    <x v="218"/>
    <x v="217"/>
    <x v="0"/>
    <x v="0"/>
    <x v="3"/>
    <x v="221"/>
    <x v="221"/>
    <x v="3"/>
    <x v="3"/>
  </r>
  <r>
    <n v="224"/>
    <x v="224"/>
    <x v="224"/>
    <x v="160"/>
    <x v="221"/>
    <x v="1"/>
    <x v="190"/>
    <x v="1"/>
    <x v="1"/>
    <x v="219"/>
    <x v="218"/>
    <x v="0"/>
    <x v="0"/>
    <x v="22"/>
    <x v="222"/>
    <x v="222"/>
    <x v="4"/>
    <x v="22"/>
  </r>
  <r>
    <n v="225"/>
    <x v="225"/>
    <x v="225"/>
    <x v="161"/>
    <x v="222"/>
    <x v="1"/>
    <x v="191"/>
    <x v="1"/>
    <x v="1"/>
    <x v="220"/>
    <x v="219"/>
    <x v="1"/>
    <x v="0"/>
    <x v="1"/>
    <x v="223"/>
    <x v="223"/>
    <x v="1"/>
    <x v="1"/>
  </r>
  <r>
    <n v="226"/>
    <x v="102"/>
    <x v="226"/>
    <x v="162"/>
    <x v="223"/>
    <x v="1"/>
    <x v="192"/>
    <x v="1"/>
    <x v="1"/>
    <x v="221"/>
    <x v="122"/>
    <x v="0"/>
    <x v="0"/>
    <x v="14"/>
    <x v="224"/>
    <x v="224"/>
    <x v="7"/>
    <x v="14"/>
  </r>
  <r>
    <n v="227"/>
    <x v="226"/>
    <x v="227"/>
    <x v="163"/>
    <x v="224"/>
    <x v="1"/>
    <x v="193"/>
    <x v="1"/>
    <x v="1"/>
    <x v="222"/>
    <x v="220"/>
    <x v="0"/>
    <x v="0"/>
    <x v="20"/>
    <x v="225"/>
    <x v="225"/>
    <x v="6"/>
    <x v="20"/>
  </r>
  <r>
    <n v="228"/>
    <x v="227"/>
    <x v="228"/>
    <x v="164"/>
    <x v="225"/>
    <x v="1"/>
    <x v="194"/>
    <x v="1"/>
    <x v="1"/>
    <x v="172"/>
    <x v="221"/>
    <x v="0"/>
    <x v="0"/>
    <x v="10"/>
    <x v="226"/>
    <x v="226"/>
    <x v="4"/>
    <x v="10"/>
  </r>
  <r>
    <n v="229"/>
    <x v="228"/>
    <x v="229"/>
    <x v="165"/>
    <x v="226"/>
    <x v="1"/>
    <x v="195"/>
    <x v="1"/>
    <x v="1"/>
    <x v="223"/>
    <x v="222"/>
    <x v="0"/>
    <x v="1"/>
    <x v="20"/>
    <x v="227"/>
    <x v="227"/>
    <x v="6"/>
    <x v="20"/>
  </r>
  <r>
    <n v="230"/>
    <x v="229"/>
    <x v="230"/>
    <x v="166"/>
    <x v="227"/>
    <x v="1"/>
    <x v="196"/>
    <x v="1"/>
    <x v="1"/>
    <x v="224"/>
    <x v="223"/>
    <x v="0"/>
    <x v="0"/>
    <x v="11"/>
    <x v="228"/>
    <x v="228"/>
    <x v="6"/>
    <x v="11"/>
  </r>
  <r>
    <n v="231"/>
    <x v="230"/>
    <x v="231"/>
    <x v="44"/>
    <x v="228"/>
    <x v="3"/>
    <x v="109"/>
    <x v="1"/>
    <x v="1"/>
    <x v="225"/>
    <x v="224"/>
    <x v="0"/>
    <x v="0"/>
    <x v="3"/>
    <x v="229"/>
    <x v="229"/>
    <x v="3"/>
    <x v="3"/>
  </r>
  <r>
    <n v="232"/>
    <x v="231"/>
    <x v="232"/>
    <x v="74"/>
    <x v="229"/>
    <x v="1"/>
    <x v="45"/>
    <x v="1"/>
    <x v="1"/>
    <x v="226"/>
    <x v="225"/>
    <x v="0"/>
    <x v="0"/>
    <x v="3"/>
    <x v="230"/>
    <x v="230"/>
    <x v="3"/>
    <x v="3"/>
  </r>
  <r>
    <n v="233"/>
    <x v="232"/>
    <x v="233"/>
    <x v="167"/>
    <x v="230"/>
    <x v="1"/>
    <x v="197"/>
    <x v="1"/>
    <x v="1"/>
    <x v="227"/>
    <x v="226"/>
    <x v="0"/>
    <x v="0"/>
    <x v="10"/>
    <x v="231"/>
    <x v="231"/>
    <x v="4"/>
    <x v="10"/>
  </r>
  <r>
    <n v="234"/>
    <x v="233"/>
    <x v="234"/>
    <x v="168"/>
    <x v="231"/>
    <x v="1"/>
    <x v="46"/>
    <x v="6"/>
    <x v="6"/>
    <x v="228"/>
    <x v="227"/>
    <x v="0"/>
    <x v="1"/>
    <x v="11"/>
    <x v="232"/>
    <x v="232"/>
    <x v="6"/>
    <x v="11"/>
  </r>
  <r>
    <n v="235"/>
    <x v="234"/>
    <x v="235"/>
    <x v="133"/>
    <x v="232"/>
    <x v="0"/>
    <x v="45"/>
    <x v="1"/>
    <x v="1"/>
    <x v="229"/>
    <x v="228"/>
    <x v="0"/>
    <x v="0"/>
    <x v="10"/>
    <x v="233"/>
    <x v="233"/>
    <x v="4"/>
    <x v="10"/>
  </r>
  <r>
    <n v="236"/>
    <x v="235"/>
    <x v="236"/>
    <x v="169"/>
    <x v="233"/>
    <x v="0"/>
    <x v="176"/>
    <x v="2"/>
    <x v="2"/>
    <x v="230"/>
    <x v="229"/>
    <x v="0"/>
    <x v="1"/>
    <x v="1"/>
    <x v="234"/>
    <x v="234"/>
    <x v="1"/>
    <x v="1"/>
  </r>
  <r>
    <n v="237"/>
    <x v="236"/>
    <x v="237"/>
    <x v="29"/>
    <x v="234"/>
    <x v="1"/>
    <x v="198"/>
    <x v="1"/>
    <x v="1"/>
    <x v="231"/>
    <x v="230"/>
    <x v="0"/>
    <x v="0"/>
    <x v="10"/>
    <x v="235"/>
    <x v="235"/>
    <x v="4"/>
    <x v="10"/>
  </r>
  <r>
    <n v="238"/>
    <x v="237"/>
    <x v="238"/>
    <x v="166"/>
    <x v="235"/>
    <x v="1"/>
    <x v="199"/>
    <x v="3"/>
    <x v="3"/>
    <x v="232"/>
    <x v="231"/>
    <x v="0"/>
    <x v="1"/>
    <x v="3"/>
    <x v="236"/>
    <x v="236"/>
    <x v="3"/>
    <x v="3"/>
  </r>
  <r>
    <n v="239"/>
    <x v="238"/>
    <x v="239"/>
    <x v="170"/>
    <x v="236"/>
    <x v="0"/>
    <x v="142"/>
    <x v="1"/>
    <x v="1"/>
    <x v="233"/>
    <x v="232"/>
    <x v="0"/>
    <x v="0"/>
    <x v="8"/>
    <x v="237"/>
    <x v="237"/>
    <x v="2"/>
    <x v="8"/>
  </r>
  <r>
    <n v="240"/>
    <x v="239"/>
    <x v="240"/>
    <x v="171"/>
    <x v="237"/>
    <x v="1"/>
    <x v="200"/>
    <x v="1"/>
    <x v="1"/>
    <x v="194"/>
    <x v="233"/>
    <x v="0"/>
    <x v="0"/>
    <x v="3"/>
    <x v="238"/>
    <x v="238"/>
    <x v="3"/>
    <x v="3"/>
  </r>
  <r>
    <n v="241"/>
    <x v="240"/>
    <x v="241"/>
    <x v="172"/>
    <x v="238"/>
    <x v="1"/>
    <x v="74"/>
    <x v="2"/>
    <x v="2"/>
    <x v="234"/>
    <x v="234"/>
    <x v="0"/>
    <x v="1"/>
    <x v="9"/>
    <x v="239"/>
    <x v="239"/>
    <x v="5"/>
    <x v="9"/>
  </r>
  <r>
    <n v="242"/>
    <x v="241"/>
    <x v="242"/>
    <x v="141"/>
    <x v="239"/>
    <x v="1"/>
    <x v="201"/>
    <x v="1"/>
    <x v="1"/>
    <x v="235"/>
    <x v="235"/>
    <x v="0"/>
    <x v="1"/>
    <x v="1"/>
    <x v="240"/>
    <x v="240"/>
    <x v="1"/>
    <x v="1"/>
  </r>
  <r>
    <n v="243"/>
    <x v="242"/>
    <x v="243"/>
    <x v="173"/>
    <x v="240"/>
    <x v="1"/>
    <x v="202"/>
    <x v="1"/>
    <x v="1"/>
    <x v="236"/>
    <x v="236"/>
    <x v="0"/>
    <x v="0"/>
    <x v="3"/>
    <x v="241"/>
    <x v="241"/>
    <x v="3"/>
    <x v="3"/>
  </r>
  <r>
    <n v="244"/>
    <x v="243"/>
    <x v="244"/>
    <x v="31"/>
    <x v="241"/>
    <x v="1"/>
    <x v="4"/>
    <x v="1"/>
    <x v="1"/>
    <x v="237"/>
    <x v="237"/>
    <x v="0"/>
    <x v="0"/>
    <x v="3"/>
    <x v="242"/>
    <x v="242"/>
    <x v="3"/>
    <x v="3"/>
  </r>
  <r>
    <n v="245"/>
    <x v="244"/>
    <x v="245"/>
    <x v="49"/>
    <x v="242"/>
    <x v="1"/>
    <x v="203"/>
    <x v="1"/>
    <x v="1"/>
    <x v="238"/>
    <x v="238"/>
    <x v="0"/>
    <x v="0"/>
    <x v="3"/>
    <x v="243"/>
    <x v="243"/>
    <x v="3"/>
    <x v="3"/>
  </r>
  <r>
    <n v="246"/>
    <x v="245"/>
    <x v="246"/>
    <x v="6"/>
    <x v="243"/>
    <x v="1"/>
    <x v="42"/>
    <x v="1"/>
    <x v="1"/>
    <x v="239"/>
    <x v="239"/>
    <x v="0"/>
    <x v="0"/>
    <x v="2"/>
    <x v="244"/>
    <x v="244"/>
    <x v="2"/>
    <x v="2"/>
  </r>
  <r>
    <n v="247"/>
    <x v="246"/>
    <x v="247"/>
    <x v="174"/>
    <x v="244"/>
    <x v="1"/>
    <x v="204"/>
    <x v="1"/>
    <x v="1"/>
    <x v="240"/>
    <x v="240"/>
    <x v="0"/>
    <x v="1"/>
    <x v="13"/>
    <x v="245"/>
    <x v="245"/>
    <x v="5"/>
    <x v="13"/>
  </r>
  <r>
    <n v="248"/>
    <x v="247"/>
    <x v="248"/>
    <x v="8"/>
    <x v="245"/>
    <x v="1"/>
    <x v="205"/>
    <x v="2"/>
    <x v="2"/>
    <x v="241"/>
    <x v="241"/>
    <x v="0"/>
    <x v="0"/>
    <x v="20"/>
    <x v="246"/>
    <x v="246"/>
    <x v="6"/>
    <x v="20"/>
  </r>
  <r>
    <n v="249"/>
    <x v="248"/>
    <x v="249"/>
    <x v="175"/>
    <x v="246"/>
    <x v="1"/>
    <x v="206"/>
    <x v="1"/>
    <x v="1"/>
    <x v="242"/>
    <x v="242"/>
    <x v="0"/>
    <x v="0"/>
    <x v="18"/>
    <x v="247"/>
    <x v="247"/>
    <x v="5"/>
    <x v="18"/>
  </r>
  <r>
    <n v="250"/>
    <x v="249"/>
    <x v="250"/>
    <x v="0"/>
    <x v="247"/>
    <x v="0"/>
    <x v="49"/>
    <x v="1"/>
    <x v="1"/>
    <x v="67"/>
    <x v="243"/>
    <x v="0"/>
    <x v="0"/>
    <x v="1"/>
    <x v="248"/>
    <x v="248"/>
    <x v="1"/>
    <x v="1"/>
  </r>
  <r>
    <n v="251"/>
    <x v="250"/>
    <x v="251"/>
    <x v="143"/>
    <x v="248"/>
    <x v="0"/>
    <x v="196"/>
    <x v="1"/>
    <x v="1"/>
    <x v="243"/>
    <x v="244"/>
    <x v="0"/>
    <x v="0"/>
    <x v="3"/>
    <x v="249"/>
    <x v="249"/>
    <x v="3"/>
    <x v="3"/>
  </r>
  <r>
    <n v="252"/>
    <x v="251"/>
    <x v="252"/>
    <x v="67"/>
    <x v="249"/>
    <x v="1"/>
    <x v="207"/>
    <x v="1"/>
    <x v="1"/>
    <x v="244"/>
    <x v="245"/>
    <x v="0"/>
    <x v="0"/>
    <x v="3"/>
    <x v="250"/>
    <x v="250"/>
    <x v="3"/>
    <x v="3"/>
  </r>
  <r>
    <n v="253"/>
    <x v="252"/>
    <x v="253"/>
    <x v="158"/>
    <x v="250"/>
    <x v="0"/>
    <x v="208"/>
    <x v="0"/>
    <x v="0"/>
    <x v="245"/>
    <x v="246"/>
    <x v="0"/>
    <x v="0"/>
    <x v="6"/>
    <x v="251"/>
    <x v="251"/>
    <x v="4"/>
    <x v="6"/>
  </r>
  <r>
    <n v="254"/>
    <x v="253"/>
    <x v="254"/>
    <x v="176"/>
    <x v="251"/>
    <x v="1"/>
    <x v="39"/>
    <x v="1"/>
    <x v="1"/>
    <x v="246"/>
    <x v="247"/>
    <x v="0"/>
    <x v="0"/>
    <x v="9"/>
    <x v="252"/>
    <x v="252"/>
    <x v="5"/>
    <x v="9"/>
  </r>
  <r>
    <n v="255"/>
    <x v="254"/>
    <x v="255"/>
    <x v="177"/>
    <x v="252"/>
    <x v="1"/>
    <x v="209"/>
    <x v="1"/>
    <x v="1"/>
    <x v="247"/>
    <x v="248"/>
    <x v="0"/>
    <x v="1"/>
    <x v="1"/>
    <x v="253"/>
    <x v="253"/>
    <x v="1"/>
    <x v="1"/>
  </r>
  <r>
    <n v="256"/>
    <x v="255"/>
    <x v="256"/>
    <x v="178"/>
    <x v="253"/>
    <x v="0"/>
    <x v="27"/>
    <x v="4"/>
    <x v="4"/>
    <x v="248"/>
    <x v="249"/>
    <x v="0"/>
    <x v="0"/>
    <x v="1"/>
    <x v="254"/>
    <x v="254"/>
    <x v="1"/>
    <x v="1"/>
  </r>
  <r>
    <n v="257"/>
    <x v="256"/>
    <x v="257"/>
    <x v="57"/>
    <x v="254"/>
    <x v="1"/>
    <x v="45"/>
    <x v="1"/>
    <x v="1"/>
    <x v="249"/>
    <x v="250"/>
    <x v="0"/>
    <x v="0"/>
    <x v="3"/>
    <x v="255"/>
    <x v="255"/>
    <x v="3"/>
    <x v="3"/>
  </r>
  <r>
    <n v="258"/>
    <x v="257"/>
    <x v="258"/>
    <x v="92"/>
    <x v="255"/>
    <x v="1"/>
    <x v="129"/>
    <x v="1"/>
    <x v="1"/>
    <x v="250"/>
    <x v="251"/>
    <x v="0"/>
    <x v="1"/>
    <x v="3"/>
    <x v="256"/>
    <x v="256"/>
    <x v="3"/>
    <x v="3"/>
  </r>
  <r>
    <n v="259"/>
    <x v="258"/>
    <x v="259"/>
    <x v="37"/>
    <x v="256"/>
    <x v="1"/>
    <x v="188"/>
    <x v="1"/>
    <x v="1"/>
    <x v="251"/>
    <x v="252"/>
    <x v="1"/>
    <x v="0"/>
    <x v="14"/>
    <x v="257"/>
    <x v="257"/>
    <x v="7"/>
    <x v="14"/>
  </r>
  <r>
    <n v="260"/>
    <x v="259"/>
    <x v="260"/>
    <x v="9"/>
    <x v="257"/>
    <x v="1"/>
    <x v="210"/>
    <x v="1"/>
    <x v="1"/>
    <x v="136"/>
    <x v="253"/>
    <x v="0"/>
    <x v="0"/>
    <x v="1"/>
    <x v="258"/>
    <x v="258"/>
    <x v="1"/>
    <x v="1"/>
  </r>
  <r>
    <n v="261"/>
    <x v="260"/>
    <x v="261"/>
    <x v="179"/>
    <x v="258"/>
    <x v="0"/>
    <x v="211"/>
    <x v="1"/>
    <x v="1"/>
    <x v="252"/>
    <x v="254"/>
    <x v="0"/>
    <x v="1"/>
    <x v="1"/>
    <x v="259"/>
    <x v="259"/>
    <x v="1"/>
    <x v="1"/>
  </r>
  <r>
    <n v="262"/>
    <x v="261"/>
    <x v="262"/>
    <x v="12"/>
    <x v="259"/>
    <x v="1"/>
    <x v="37"/>
    <x v="1"/>
    <x v="1"/>
    <x v="253"/>
    <x v="255"/>
    <x v="0"/>
    <x v="1"/>
    <x v="7"/>
    <x v="260"/>
    <x v="260"/>
    <x v="1"/>
    <x v="7"/>
  </r>
  <r>
    <n v="263"/>
    <x v="262"/>
    <x v="263"/>
    <x v="49"/>
    <x v="260"/>
    <x v="1"/>
    <x v="134"/>
    <x v="1"/>
    <x v="1"/>
    <x v="254"/>
    <x v="256"/>
    <x v="0"/>
    <x v="0"/>
    <x v="14"/>
    <x v="261"/>
    <x v="261"/>
    <x v="7"/>
    <x v="14"/>
  </r>
  <r>
    <n v="264"/>
    <x v="263"/>
    <x v="264"/>
    <x v="180"/>
    <x v="261"/>
    <x v="1"/>
    <x v="212"/>
    <x v="1"/>
    <x v="1"/>
    <x v="255"/>
    <x v="257"/>
    <x v="0"/>
    <x v="0"/>
    <x v="3"/>
    <x v="262"/>
    <x v="262"/>
    <x v="3"/>
    <x v="3"/>
  </r>
  <r>
    <n v="265"/>
    <x v="264"/>
    <x v="265"/>
    <x v="70"/>
    <x v="262"/>
    <x v="1"/>
    <x v="99"/>
    <x v="1"/>
    <x v="1"/>
    <x v="256"/>
    <x v="258"/>
    <x v="0"/>
    <x v="0"/>
    <x v="3"/>
    <x v="263"/>
    <x v="263"/>
    <x v="3"/>
    <x v="3"/>
  </r>
  <r>
    <n v="266"/>
    <x v="265"/>
    <x v="266"/>
    <x v="181"/>
    <x v="263"/>
    <x v="0"/>
    <x v="213"/>
    <x v="6"/>
    <x v="6"/>
    <x v="257"/>
    <x v="259"/>
    <x v="0"/>
    <x v="1"/>
    <x v="17"/>
    <x v="264"/>
    <x v="264"/>
    <x v="1"/>
    <x v="17"/>
  </r>
  <r>
    <n v="267"/>
    <x v="266"/>
    <x v="267"/>
    <x v="182"/>
    <x v="264"/>
    <x v="1"/>
    <x v="214"/>
    <x v="2"/>
    <x v="2"/>
    <x v="258"/>
    <x v="260"/>
    <x v="0"/>
    <x v="0"/>
    <x v="3"/>
    <x v="265"/>
    <x v="265"/>
    <x v="3"/>
    <x v="3"/>
  </r>
  <r>
    <n v="268"/>
    <x v="267"/>
    <x v="268"/>
    <x v="42"/>
    <x v="265"/>
    <x v="1"/>
    <x v="44"/>
    <x v="1"/>
    <x v="1"/>
    <x v="259"/>
    <x v="261"/>
    <x v="0"/>
    <x v="0"/>
    <x v="4"/>
    <x v="266"/>
    <x v="266"/>
    <x v="4"/>
    <x v="4"/>
  </r>
  <r>
    <n v="269"/>
    <x v="268"/>
    <x v="269"/>
    <x v="26"/>
    <x v="266"/>
    <x v="1"/>
    <x v="215"/>
    <x v="1"/>
    <x v="1"/>
    <x v="260"/>
    <x v="262"/>
    <x v="0"/>
    <x v="0"/>
    <x v="19"/>
    <x v="267"/>
    <x v="267"/>
    <x v="4"/>
    <x v="19"/>
  </r>
  <r>
    <n v="270"/>
    <x v="269"/>
    <x v="270"/>
    <x v="183"/>
    <x v="267"/>
    <x v="3"/>
    <x v="216"/>
    <x v="1"/>
    <x v="1"/>
    <x v="261"/>
    <x v="263"/>
    <x v="0"/>
    <x v="0"/>
    <x v="11"/>
    <x v="268"/>
    <x v="268"/>
    <x v="6"/>
    <x v="11"/>
  </r>
  <r>
    <n v="271"/>
    <x v="270"/>
    <x v="271"/>
    <x v="184"/>
    <x v="268"/>
    <x v="2"/>
    <x v="217"/>
    <x v="1"/>
    <x v="1"/>
    <x v="262"/>
    <x v="264"/>
    <x v="0"/>
    <x v="0"/>
    <x v="14"/>
    <x v="269"/>
    <x v="269"/>
    <x v="7"/>
    <x v="14"/>
  </r>
  <r>
    <n v="272"/>
    <x v="271"/>
    <x v="272"/>
    <x v="185"/>
    <x v="269"/>
    <x v="1"/>
    <x v="218"/>
    <x v="1"/>
    <x v="1"/>
    <x v="263"/>
    <x v="265"/>
    <x v="0"/>
    <x v="1"/>
    <x v="3"/>
    <x v="270"/>
    <x v="270"/>
    <x v="3"/>
    <x v="3"/>
  </r>
  <r>
    <n v="273"/>
    <x v="272"/>
    <x v="273"/>
    <x v="75"/>
    <x v="270"/>
    <x v="1"/>
    <x v="219"/>
    <x v="0"/>
    <x v="0"/>
    <x v="264"/>
    <x v="266"/>
    <x v="0"/>
    <x v="0"/>
    <x v="3"/>
    <x v="271"/>
    <x v="271"/>
    <x v="3"/>
    <x v="3"/>
  </r>
  <r>
    <n v="274"/>
    <x v="273"/>
    <x v="274"/>
    <x v="166"/>
    <x v="271"/>
    <x v="0"/>
    <x v="27"/>
    <x v="1"/>
    <x v="1"/>
    <x v="265"/>
    <x v="267"/>
    <x v="0"/>
    <x v="0"/>
    <x v="3"/>
    <x v="272"/>
    <x v="272"/>
    <x v="3"/>
    <x v="3"/>
  </r>
  <r>
    <n v="275"/>
    <x v="274"/>
    <x v="275"/>
    <x v="61"/>
    <x v="272"/>
    <x v="1"/>
    <x v="220"/>
    <x v="1"/>
    <x v="1"/>
    <x v="266"/>
    <x v="153"/>
    <x v="0"/>
    <x v="0"/>
    <x v="18"/>
    <x v="273"/>
    <x v="273"/>
    <x v="5"/>
    <x v="18"/>
  </r>
  <r>
    <n v="276"/>
    <x v="275"/>
    <x v="276"/>
    <x v="20"/>
    <x v="273"/>
    <x v="0"/>
    <x v="221"/>
    <x v="1"/>
    <x v="1"/>
    <x v="267"/>
    <x v="268"/>
    <x v="0"/>
    <x v="1"/>
    <x v="11"/>
    <x v="274"/>
    <x v="274"/>
    <x v="6"/>
    <x v="11"/>
  </r>
  <r>
    <n v="277"/>
    <x v="276"/>
    <x v="277"/>
    <x v="31"/>
    <x v="274"/>
    <x v="1"/>
    <x v="100"/>
    <x v="1"/>
    <x v="1"/>
    <x v="268"/>
    <x v="269"/>
    <x v="0"/>
    <x v="0"/>
    <x v="3"/>
    <x v="275"/>
    <x v="275"/>
    <x v="3"/>
    <x v="3"/>
  </r>
  <r>
    <n v="278"/>
    <x v="277"/>
    <x v="278"/>
    <x v="50"/>
    <x v="275"/>
    <x v="1"/>
    <x v="222"/>
    <x v="1"/>
    <x v="1"/>
    <x v="269"/>
    <x v="270"/>
    <x v="0"/>
    <x v="0"/>
    <x v="2"/>
    <x v="276"/>
    <x v="276"/>
    <x v="2"/>
    <x v="2"/>
  </r>
  <r>
    <n v="279"/>
    <x v="278"/>
    <x v="279"/>
    <x v="48"/>
    <x v="276"/>
    <x v="1"/>
    <x v="223"/>
    <x v="1"/>
    <x v="1"/>
    <x v="270"/>
    <x v="271"/>
    <x v="0"/>
    <x v="0"/>
    <x v="3"/>
    <x v="277"/>
    <x v="277"/>
    <x v="3"/>
    <x v="3"/>
  </r>
  <r>
    <n v="280"/>
    <x v="279"/>
    <x v="280"/>
    <x v="186"/>
    <x v="277"/>
    <x v="1"/>
    <x v="224"/>
    <x v="1"/>
    <x v="1"/>
    <x v="271"/>
    <x v="272"/>
    <x v="0"/>
    <x v="0"/>
    <x v="10"/>
    <x v="278"/>
    <x v="278"/>
    <x v="4"/>
    <x v="10"/>
  </r>
  <r>
    <n v="281"/>
    <x v="280"/>
    <x v="281"/>
    <x v="187"/>
    <x v="278"/>
    <x v="0"/>
    <x v="225"/>
    <x v="1"/>
    <x v="1"/>
    <x v="272"/>
    <x v="273"/>
    <x v="0"/>
    <x v="1"/>
    <x v="3"/>
    <x v="279"/>
    <x v="279"/>
    <x v="3"/>
    <x v="3"/>
  </r>
  <r>
    <n v="282"/>
    <x v="281"/>
    <x v="282"/>
    <x v="141"/>
    <x v="279"/>
    <x v="1"/>
    <x v="221"/>
    <x v="1"/>
    <x v="1"/>
    <x v="73"/>
    <x v="274"/>
    <x v="0"/>
    <x v="1"/>
    <x v="19"/>
    <x v="280"/>
    <x v="280"/>
    <x v="4"/>
    <x v="19"/>
  </r>
  <r>
    <n v="283"/>
    <x v="282"/>
    <x v="283"/>
    <x v="32"/>
    <x v="280"/>
    <x v="0"/>
    <x v="226"/>
    <x v="3"/>
    <x v="3"/>
    <x v="273"/>
    <x v="148"/>
    <x v="0"/>
    <x v="0"/>
    <x v="1"/>
    <x v="281"/>
    <x v="281"/>
    <x v="1"/>
    <x v="1"/>
  </r>
  <r>
    <n v="284"/>
    <x v="283"/>
    <x v="284"/>
    <x v="122"/>
    <x v="281"/>
    <x v="0"/>
    <x v="227"/>
    <x v="1"/>
    <x v="1"/>
    <x v="274"/>
    <x v="275"/>
    <x v="0"/>
    <x v="0"/>
    <x v="2"/>
    <x v="282"/>
    <x v="282"/>
    <x v="2"/>
    <x v="2"/>
  </r>
  <r>
    <n v="285"/>
    <x v="284"/>
    <x v="285"/>
    <x v="79"/>
    <x v="282"/>
    <x v="1"/>
    <x v="228"/>
    <x v="1"/>
    <x v="1"/>
    <x v="275"/>
    <x v="276"/>
    <x v="0"/>
    <x v="0"/>
    <x v="3"/>
    <x v="283"/>
    <x v="283"/>
    <x v="3"/>
    <x v="3"/>
  </r>
  <r>
    <n v="286"/>
    <x v="285"/>
    <x v="286"/>
    <x v="188"/>
    <x v="283"/>
    <x v="3"/>
    <x v="229"/>
    <x v="1"/>
    <x v="1"/>
    <x v="276"/>
    <x v="72"/>
    <x v="0"/>
    <x v="0"/>
    <x v="3"/>
    <x v="284"/>
    <x v="284"/>
    <x v="3"/>
    <x v="3"/>
  </r>
  <r>
    <n v="287"/>
    <x v="286"/>
    <x v="287"/>
    <x v="9"/>
    <x v="284"/>
    <x v="1"/>
    <x v="230"/>
    <x v="1"/>
    <x v="1"/>
    <x v="277"/>
    <x v="277"/>
    <x v="0"/>
    <x v="0"/>
    <x v="5"/>
    <x v="285"/>
    <x v="285"/>
    <x v="1"/>
    <x v="5"/>
  </r>
  <r>
    <n v="288"/>
    <x v="287"/>
    <x v="288"/>
    <x v="36"/>
    <x v="285"/>
    <x v="0"/>
    <x v="231"/>
    <x v="3"/>
    <x v="3"/>
    <x v="278"/>
    <x v="278"/>
    <x v="0"/>
    <x v="1"/>
    <x v="16"/>
    <x v="286"/>
    <x v="286"/>
    <x v="1"/>
    <x v="16"/>
  </r>
  <r>
    <n v="289"/>
    <x v="288"/>
    <x v="289"/>
    <x v="126"/>
    <x v="286"/>
    <x v="1"/>
    <x v="232"/>
    <x v="0"/>
    <x v="0"/>
    <x v="279"/>
    <x v="71"/>
    <x v="0"/>
    <x v="0"/>
    <x v="3"/>
    <x v="287"/>
    <x v="287"/>
    <x v="3"/>
    <x v="3"/>
  </r>
  <r>
    <n v="290"/>
    <x v="289"/>
    <x v="290"/>
    <x v="189"/>
    <x v="287"/>
    <x v="0"/>
    <x v="233"/>
    <x v="1"/>
    <x v="1"/>
    <x v="280"/>
    <x v="279"/>
    <x v="0"/>
    <x v="1"/>
    <x v="4"/>
    <x v="288"/>
    <x v="288"/>
    <x v="4"/>
    <x v="4"/>
  </r>
  <r>
    <n v="291"/>
    <x v="290"/>
    <x v="291"/>
    <x v="37"/>
    <x v="288"/>
    <x v="1"/>
    <x v="37"/>
    <x v="1"/>
    <x v="1"/>
    <x v="281"/>
    <x v="280"/>
    <x v="1"/>
    <x v="0"/>
    <x v="2"/>
    <x v="289"/>
    <x v="289"/>
    <x v="2"/>
    <x v="2"/>
  </r>
  <r>
    <n v="292"/>
    <x v="291"/>
    <x v="292"/>
    <x v="190"/>
    <x v="289"/>
    <x v="0"/>
    <x v="234"/>
    <x v="1"/>
    <x v="1"/>
    <x v="282"/>
    <x v="281"/>
    <x v="0"/>
    <x v="0"/>
    <x v="0"/>
    <x v="290"/>
    <x v="290"/>
    <x v="0"/>
    <x v="0"/>
  </r>
  <r>
    <n v="293"/>
    <x v="292"/>
    <x v="293"/>
    <x v="191"/>
    <x v="290"/>
    <x v="3"/>
    <x v="235"/>
    <x v="6"/>
    <x v="6"/>
    <x v="283"/>
    <x v="282"/>
    <x v="0"/>
    <x v="0"/>
    <x v="3"/>
    <x v="291"/>
    <x v="291"/>
    <x v="3"/>
    <x v="3"/>
  </r>
  <r>
    <n v="294"/>
    <x v="293"/>
    <x v="294"/>
    <x v="60"/>
    <x v="291"/>
    <x v="1"/>
    <x v="236"/>
    <x v="1"/>
    <x v="1"/>
    <x v="284"/>
    <x v="283"/>
    <x v="0"/>
    <x v="0"/>
    <x v="3"/>
    <x v="292"/>
    <x v="292"/>
    <x v="3"/>
    <x v="3"/>
  </r>
  <r>
    <n v="295"/>
    <x v="294"/>
    <x v="295"/>
    <x v="192"/>
    <x v="292"/>
    <x v="0"/>
    <x v="237"/>
    <x v="5"/>
    <x v="5"/>
    <x v="285"/>
    <x v="284"/>
    <x v="0"/>
    <x v="0"/>
    <x v="3"/>
    <x v="293"/>
    <x v="293"/>
    <x v="3"/>
    <x v="3"/>
  </r>
  <r>
    <n v="296"/>
    <x v="295"/>
    <x v="296"/>
    <x v="55"/>
    <x v="293"/>
    <x v="0"/>
    <x v="63"/>
    <x v="2"/>
    <x v="2"/>
    <x v="286"/>
    <x v="285"/>
    <x v="0"/>
    <x v="0"/>
    <x v="3"/>
    <x v="294"/>
    <x v="294"/>
    <x v="3"/>
    <x v="3"/>
  </r>
  <r>
    <n v="297"/>
    <x v="296"/>
    <x v="297"/>
    <x v="44"/>
    <x v="294"/>
    <x v="0"/>
    <x v="238"/>
    <x v="2"/>
    <x v="2"/>
    <x v="287"/>
    <x v="286"/>
    <x v="0"/>
    <x v="1"/>
    <x v="3"/>
    <x v="295"/>
    <x v="295"/>
    <x v="3"/>
    <x v="3"/>
  </r>
  <r>
    <n v="298"/>
    <x v="297"/>
    <x v="298"/>
    <x v="26"/>
    <x v="295"/>
    <x v="1"/>
    <x v="239"/>
    <x v="1"/>
    <x v="1"/>
    <x v="288"/>
    <x v="287"/>
    <x v="0"/>
    <x v="1"/>
    <x v="1"/>
    <x v="296"/>
    <x v="296"/>
    <x v="1"/>
    <x v="1"/>
  </r>
  <r>
    <n v="299"/>
    <x v="298"/>
    <x v="299"/>
    <x v="167"/>
    <x v="296"/>
    <x v="0"/>
    <x v="240"/>
    <x v="1"/>
    <x v="1"/>
    <x v="289"/>
    <x v="288"/>
    <x v="0"/>
    <x v="0"/>
    <x v="0"/>
    <x v="297"/>
    <x v="297"/>
    <x v="0"/>
    <x v="0"/>
  </r>
  <r>
    <n v="300"/>
    <x v="299"/>
    <x v="300"/>
    <x v="0"/>
    <x v="297"/>
    <x v="0"/>
    <x v="49"/>
    <x v="3"/>
    <x v="3"/>
    <x v="290"/>
    <x v="289"/>
    <x v="0"/>
    <x v="1"/>
    <x v="9"/>
    <x v="298"/>
    <x v="298"/>
    <x v="5"/>
    <x v="9"/>
  </r>
  <r>
    <n v="301"/>
    <x v="300"/>
    <x v="301"/>
    <x v="79"/>
    <x v="298"/>
    <x v="1"/>
    <x v="241"/>
    <x v="1"/>
    <x v="1"/>
    <x v="291"/>
    <x v="290"/>
    <x v="0"/>
    <x v="0"/>
    <x v="4"/>
    <x v="299"/>
    <x v="299"/>
    <x v="4"/>
    <x v="4"/>
  </r>
  <r>
    <n v="302"/>
    <x v="301"/>
    <x v="302"/>
    <x v="193"/>
    <x v="299"/>
    <x v="0"/>
    <x v="242"/>
    <x v="1"/>
    <x v="1"/>
    <x v="292"/>
    <x v="18"/>
    <x v="0"/>
    <x v="0"/>
    <x v="3"/>
    <x v="300"/>
    <x v="300"/>
    <x v="3"/>
    <x v="3"/>
  </r>
  <r>
    <n v="303"/>
    <x v="302"/>
    <x v="303"/>
    <x v="74"/>
    <x v="300"/>
    <x v="0"/>
    <x v="235"/>
    <x v="1"/>
    <x v="1"/>
    <x v="293"/>
    <x v="291"/>
    <x v="0"/>
    <x v="0"/>
    <x v="7"/>
    <x v="301"/>
    <x v="301"/>
    <x v="1"/>
    <x v="7"/>
  </r>
  <r>
    <n v="304"/>
    <x v="303"/>
    <x v="304"/>
    <x v="118"/>
    <x v="301"/>
    <x v="1"/>
    <x v="23"/>
    <x v="1"/>
    <x v="1"/>
    <x v="294"/>
    <x v="292"/>
    <x v="0"/>
    <x v="0"/>
    <x v="4"/>
    <x v="302"/>
    <x v="302"/>
    <x v="4"/>
    <x v="4"/>
  </r>
  <r>
    <n v="305"/>
    <x v="304"/>
    <x v="305"/>
    <x v="54"/>
    <x v="302"/>
    <x v="1"/>
    <x v="72"/>
    <x v="1"/>
    <x v="1"/>
    <x v="295"/>
    <x v="293"/>
    <x v="0"/>
    <x v="0"/>
    <x v="3"/>
    <x v="303"/>
    <x v="303"/>
    <x v="3"/>
    <x v="3"/>
  </r>
  <r>
    <n v="306"/>
    <x v="305"/>
    <x v="306"/>
    <x v="191"/>
    <x v="303"/>
    <x v="0"/>
    <x v="243"/>
    <x v="1"/>
    <x v="1"/>
    <x v="296"/>
    <x v="294"/>
    <x v="0"/>
    <x v="1"/>
    <x v="3"/>
    <x v="304"/>
    <x v="304"/>
    <x v="3"/>
    <x v="3"/>
  </r>
  <r>
    <n v="307"/>
    <x v="306"/>
    <x v="307"/>
    <x v="194"/>
    <x v="304"/>
    <x v="1"/>
    <x v="244"/>
    <x v="3"/>
    <x v="3"/>
    <x v="297"/>
    <x v="295"/>
    <x v="0"/>
    <x v="1"/>
    <x v="13"/>
    <x v="305"/>
    <x v="305"/>
    <x v="5"/>
    <x v="13"/>
  </r>
  <r>
    <n v="308"/>
    <x v="307"/>
    <x v="308"/>
    <x v="195"/>
    <x v="305"/>
    <x v="0"/>
    <x v="245"/>
    <x v="1"/>
    <x v="1"/>
    <x v="298"/>
    <x v="296"/>
    <x v="0"/>
    <x v="0"/>
    <x v="3"/>
    <x v="306"/>
    <x v="306"/>
    <x v="3"/>
    <x v="3"/>
  </r>
  <r>
    <n v="309"/>
    <x v="308"/>
    <x v="309"/>
    <x v="178"/>
    <x v="306"/>
    <x v="3"/>
    <x v="51"/>
    <x v="1"/>
    <x v="1"/>
    <x v="299"/>
    <x v="297"/>
    <x v="0"/>
    <x v="1"/>
    <x v="7"/>
    <x v="307"/>
    <x v="307"/>
    <x v="1"/>
    <x v="7"/>
  </r>
  <r>
    <n v="310"/>
    <x v="309"/>
    <x v="310"/>
    <x v="75"/>
    <x v="307"/>
    <x v="0"/>
    <x v="36"/>
    <x v="1"/>
    <x v="1"/>
    <x v="300"/>
    <x v="298"/>
    <x v="0"/>
    <x v="0"/>
    <x v="11"/>
    <x v="308"/>
    <x v="308"/>
    <x v="6"/>
    <x v="11"/>
  </r>
  <r>
    <n v="311"/>
    <x v="310"/>
    <x v="311"/>
    <x v="9"/>
    <x v="308"/>
    <x v="1"/>
    <x v="246"/>
    <x v="1"/>
    <x v="1"/>
    <x v="247"/>
    <x v="299"/>
    <x v="0"/>
    <x v="0"/>
    <x v="3"/>
    <x v="309"/>
    <x v="309"/>
    <x v="3"/>
    <x v="3"/>
  </r>
  <r>
    <n v="312"/>
    <x v="311"/>
    <x v="312"/>
    <x v="18"/>
    <x v="309"/>
    <x v="1"/>
    <x v="247"/>
    <x v="1"/>
    <x v="1"/>
    <x v="244"/>
    <x v="300"/>
    <x v="0"/>
    <x v="0"/>
    <x v="3"/>
    <x v="310"/>
    <x v="310"/>
    <x v="3"/>
    <x v="3"/>
  </r>
  <r>
    <n v="313"/>
    <x v="312"/>
    <x v="313"/>
    <x v="196"/>
    <x v="310"/>
    <x v="1"/>
    <x v="248"/>
    <x v="1"/>
    <x v="1"/>
    <x v="301"/>
    <x v="301"/>
    <x v="0"/>
    <x v="0"/>
    <x v="1"/>
    <x v="311"/>
    <x v="311"/>
    <x v="1"/>
    <x v="1"/>
  </r>
  <r>
    <n v="314"/>
    <x v="313"/>
    <x v="314"/>
    <x v="1"/>
    <x v="311"/>
    <x v="1"/>
    <x v="221"/>
    <x v="1"/>
    <x v="1"/>
    <x v="188"/>
    <x v="162"/>
    <x v="0"/>
    <x v="1"/>
    <x v="4"/>
    <x v="312"/>
    <x v="312"/>
    <x v="4"/>
    <x v="4"/>
  </r>
  <r>
    <n v="315"/>
    <x v="314"/>
    <x v="315"/>
    <x v="40"/>
    <x v="312"/>
    <x v="0"/>
    <x v="249"/>
    <x v="1"/>
    <x v="1"/>
    <x v="302"/>
    <x v="302"/>
    <x v="0"/>
    <x v="0"/>
    <x v="3"/>
    <x v="313"/>
    <x v="313"/>
    <x v="3"/>
    <x v="3"/>
  </r>
  <r>
    <n v="316"/>
    <x v="315"/>
    <x v="316"/>
    <x v="103"/>
    <x v="313"/>
    <x v="0"/>
    <x v="250"/>
    <x v="6"/>
    <x v="6"/>
    <x v="303"/>
    <x v="303"/>
    <x v="0"/>
    <x v="1"/>
    <x v="0"/>
    <x v="314"/>
    <x v="314"/>
    <x v="0"/>
    <x v="0"/>
  </r>
  <r>
    <n v="317"/>
    <x v="316"/>
    <x v="317"/>
    <x v="47"/>
    <x v="314"/>
    <x v="0"/>
    <x v="141"/>
    <x v="1"/>
    <x v="1"/>
    <x v="304"/>
    <x v="304"/>
    <x v="0"/>
    <x v="0"/>
    <x v="3"/>
    <x v="315"/>
    <x v="315"/>
    <x v="3"/>
    <x v="3"/>
  </r>
  <r>
    <n v="318"/>
    <x v="317"/>
    <x v="318"/>
    <x v="57"/>
    <x v="315"/>
    <x v="0"/>
    <x v="68"/>
    <x v="1"/>
    <x v="1"/>
    <x v="305"/>
    <x v="305"/>
    <x v="0"/>
    <x v="0"/>
    <x v="1"/>
    <x v="316"/>
    <x v="316"/>
    <x v="1"/>
    <x v="1"/>
  </r>
  <r>
    <n v="319"/>
    <x v="318"/>
    <x v="319"/>
    <x v="141"/>
    <x v="316"/>
    <x v="3"/>
    <x v="251"/>
    <x v="1"/>
    <x v="1"/>
    <x v="306"/>
    <x v="306"/>
    <x v="0"/>
    <x v="0"/>
    <x v="2"/>
    <x v="317"/>
    <x v="317"/>
    <x v="2"/>
    <x v="2"/>
  </r>
  <r>
    <n v="320"/>
    <x v="319"/>
    <x v="320"/>
    <x v="197"/>
    <x v="317"/>
    <x v="0"/>
    <x v="175"/>
    <x v="1"/>
    <x v="1"/>
    <x v="307"/>
    <x v="307"/>
    <x v="0"/>
    <x v="0"/>
    <x v="13"/>
    <x v="318"/>
    <x v="318"/>
    <x v="5"/>
    <x v="13"/>
  </r>
  <r>
    <n v="321"/>
    <x v="320"/>
    <x v="321"/>
    <x v="198"/>
    <x v="318"/>
    <x v="0"/>
    <x v="194"/>
    <x v="1"/>
    <x v="1"/>
    <x v="308"/>
    <x v="308"/>
    <x v="0"/>
    <x v="0"/>
    <x v="12"/>
    <x v="319"/>
    <x v="319"/>
    <x v="4"/>
    <x v="12"/>
  </r>
  <r>
    <n v="322"/>
    <x v="321"/>
    <x v="322"/>
    <x v="199"/>
    <x v="319"/>
    <x v="1"/>
    <x v="252"/>
    <x v="1"/>
    <x v="1"/>
    <x v="309"/>
    <x v="309"/>
    <x v="0"/>
    <x v="0"/>
    <x v="3"/>
    <x v="320"/>
    <x v="320"/>
    <x v="3"/>
    <x v="3"/>
  </r>
  <r>
    <n v="323"/>
    <x v="322"/>
    <x v="323"/>
    <x v="200"/>
    <x v="320"/>
    <x v="0"/>
    <x v="150"/>
    <x v="4"/>
    <x v="4"/>
    <x v="310"/>
    <x v="310"/>
    <x v="0"/>
    <x v="0"/>
    <x v="4"/>
    <x v="321"/>
    <x v="321"/>
    <x v="4"/>
    <x v="4"/>
  </r>
  <r>
    <n v="324"/>
    <x v="323"/>
    <x v="324"/>
    <x v="143"/>
    <x v="321"/>
    <x v="1"/>
    <x v="253"/>
    <x v="1"/>
    <x v="1"/>
    <x v="311"/>
    <x v="311"/>
    <x v="0"/>
    <x v="1"/>
    <x v="3"/>
    <x v="322"/>
    <x v="322"/>
    <x v="3"/>
    <x v="3"/>
  </r>
  <r>
    <n v="325"/>
    <x v="324"/>
    <x v="325"/>
    <x v="191"/>
    <x v="322"/>
    <x v="0"/>
    <x v="107"/>
    <x v="1"/>
    <x v="1"/>
    <x v="79"/>
    <x v="312"/>
    <x v="0"/>
    <x v="1"/>
    <x v="3"/>
    <x v="323"/>
    <x v="323"/>
    <x v="3"/>
    <x v="3"/>
  </r>
  <r>
    <n v="326"/>
    <x v="325"/>
    <x v="326"/>
    <x v="44"/>
    <x v="323"/>
    <x v="0"/>
    <x v="58"/>
    <x v="1"/>
    <x v="1"/>
    <x v="312"/>
    <x v="313"/>
    <x v="0"/>
    <x v="0"/>
    <x v="10"/>
    <x v="324"/>
    <x v="324"/>
    <x v="4"/>
    <x v="10"/>
  </r>
  <r>
    <n v="327"/>
    <x v="326"/>
    <x v="327"/>
    <x v="97"/>
    <x v="324"/>
    <x v="0"/>
    <x v="254"/>
    <x v="1"/>
    <x v="1"/>
    <x v="313"/>
    <x v="314"/>
    <x v="0"/>
    <x v="1"/>
    <x v="3"/>
    <x v="325"/>
    <x v="325"/>
    <x v="3"/>
    <x v="3"/>
  </r>
  <r>
    <n v="328"/>
    <x v="327"/>
    <x v="328"/>
    <x v="201"/>
    <x v="325"/>
    <x v="1"/>
    <x v="255"/>
    <x v="1"/>
    <x v="1"/>
    <x v="314"/>
    <x v="315"/>
    <x v="0"/>
    <x v="0"/>
    <x v="1"/>
    <x v="326"/>
    <x v="326"/>
    <x v="1"/>
    <x v="1"/>
  </r>
  <r>
    <n v="329"/>
    <x v="328"/>
    <x v="329"/>
    <x v="202"/>
    <x v="326"/>
    <x v="2"/>
    <x v="57"/>
    <x v="1"/>
    <x v="1"/>
    <x v="315"/>
    <x v="316"/>
    <x v="0"/>
    <x v="0"/>
    <x v="11"/>
    <x v="327"/>
    <x v="327"/>
    <x v="6"/>
    <x v="11"/>
  </r>
  <r>
    <n v="330"/>
    <x v="329"/>
    <x v="330"/>
    <x v="203"/>
    <x v="327"/>
    <x v="1"/>
    <x v="256"/>
    <x v="4"/>
    <x v="4"/>
    <x v="316"/>
    <x v="317"/>
    <x v="0"/>
    <x v="0"/>
    <x v="4"/>
    <x v="328"/>
    <x v="328"/>
    <x v="4"/>
    <x v="4"/>
  </r>
  <r>
    <n v="331"/>
    <x v="330"/>
    <x v="331"/>
    <x v="88"/>
    <x v="328"/>
    <x v="1"/>
    <x v="257"/>
    <x v="1"/>
    <x v="1"/>
    <x v="317"/>
    <x v="318"/>
    <x v="0"/>
    <x v="0"/>
    <x v="0"/>
    <x v="329"/>
    <x v="329"/>
    <x v="0"/>
    <x v="0"/>
  </r>
  <r>
    <n v="332"/>
    <x v="331"/>
    <x v="332"/>
    <x v="204"/>
    <x v="329"/>
    <x v="1"/>
    <x v="258"/>
    <x v="1"/>
    <x v="1"/>
    <x v="318"/>
    <x v="319"/>
    <x v="0"/>
    <x v="0"/>
    <x v="8"/>
    <x v="330"/>
    <x v="330"/>
    <x v="2"/>
    <x v="8"/>
  </r>
  <r>
    <n v="333"/>
    <x v="332"/>
    <x v="333"/>
    <x v="103"/>
    <x v="330"/>
    <x v="1"/>
    <x v="259"/>
    <x v="1"/>
    <x v="1"/>
    <x v="319"/>
    <x v="320"/>
    <x v="0"/>
    <x v="0"/>
    <x v="3"/>
    <x v="331"/>
    <x v="331"/>
    <x v="3"/>
    <x v="3"/>
  </r>
  <r>
    <n v="334"/>
    <x v="333"/>
    <x v="334"/>
    <x v="205"/>
    <x v="331"/>
    <x v="1"/>
    <x v="260"/>
    <x v="1"/>
    <x v="1"/>
    <x v="32"/>
    <x v="321"/>
    <x v="0"/>
    <x v="0"/>
    <x v="1"/>
    <x v="332"/>
    <x v="332"/>
    <x v="1"/>
    <x v="1"/>
  </r>
  <r>
    <n v="335"/>
    <x v="334"/>
    <x v="335"/>
    <x v="206"/>
    <x v="332"/>
    <x v="1"/>
    <x v="261"/>
    <x v="1"/>
    <x v="1"/>
    <x v="320"/>
    <x v="322"/>
    <x v="0"/>
    <x v="0"/>
    <x v="1"/>
    <x v="333"/>
    <x v="333"/>
    <x v="1"/>
    <x v="1"/>
  </r>
  <r>
    <n v="336"/>
    <x v="335"/>
    <x v="336"/>
    <x v="207"/>
    <x v="333"/>
    <x v="0"/>
    <x v="262"/>
    <x v="1"/>
    <x v="1"/>
    <x v="321"/>
    <x v="323"/>
    <x v="0"/>
    <x v="1"/>
    <x v="1"/>
    <x v="334"/>
    <x v="334"/>
    <x v="1"/>
    <x v="1"/>
  </r>
  <r>
    <n v="337"/>
    <x v="336"/>
    <x v="337"/>
    <x v="208"/>
    <x v="334"/>
    <x v="1"/>
    <x v="263"/>
    <x v="1"/>
    <x v="1"/>
    <x v="322"/>
    <x v="324"/>
    <x v="0"/>
    <x v="0"/>
    <x v="3"/>
    <x v="335"/>
    <x v="335"/>
    <x v="3"/>
    <x v="3"/>
  </r>
  <r>
    <n v="338"/>
    <x v="337"/>
    <x v="338"/>
    <x v="209"/>
    <x v="335"/>
    <x v="1"/>
    <x v="264"/>
    <x v="1"/>
    <x v="1"/>
    <x v="323"/>
    <x v="325"/>
    <x v="0"/>
    <x v="0"/>
    <x v="3"/>
    <x v="336"/>
    <x v="336"/>
    <x v="3"/>
    <x v="3"/>
  </r>
  <r>
    <n v="339"/>
    <x v="338"/>
    <x v="339"/>
    <x v="210"/>
    <x v="336"/>
    <x v="3"/>
    <x v="265"/>
    <x v="0"/>
    <x v="0"/>
    <x v="324"/>
    <x v="326"/>
    <x v="0"/>
    <x v="0"/>
    <x v="3"/>
    <x v="337"/>
    <x v="337"/>
    <x v="3"/>
    <x v="3"/>
  </r>
  <r>
    <n v="340"/>
    <x v="339"/>
    <x v="340"/>
    <x v="211"/>
    <x v="337"/>
    <x v="0"/>
    <x v="224"/>
    <x v="1"/>
    <x v="1"/>
    <x v="325"/>
    <x v="327"/>
    <x v="0"/>
    <x v="0"/>
    <x v="14"/>
    <x v="338"/>
    <x v="338"/>
    <x v="7"/>
    <x v="14"/>
  </r>
  <r>
    <n v="341"/>
    <x v="340"/>
    <x v="341"/>
    <x v="212"/>
    <x v="338"/>
    <x v="0"/>
    <x v="266"/>
    <x v="1"/>
    <x v="1"/>
    <x v="326"/>
    <x v="328"/>
    <x v="0"/>
    <x v="0"/>
    <x v="7"/>
    <x v="339"/>
    <x v="339"/>
    <x v="1"/>
    <x v="7"/>
  </r>
  <r>
    <n v="342"/>
    <x v="341"/>
    <x v="342"/>
    <x v="213"/>
    <x v="339"/>
    <x v="0"/>
    <x v="267"/>
    <x v="1"/>
    <x v="1"/>
    <x v="327"/>
    <x v="329"/>
    <x v="0"/>
    <x v="0"/>
    <x v="3"/>
    <x v="340"/>
    <x v="340"/>
    <x v="3"/>
    <x v="3"/>
  </r>
  <r>
    <n v="343"/>
    <x v="342"/>
    <x v="343"/>
    <x v="25"/>
    <x v="340"/>
    <x v="0"/>
    <x v="98"/>
    <x v="1"/>
    <x v="1"/>
    <x v="328"/>
    <x v="151"/>
    <x v="0"/>
    <x v="0"/>
    <x v="3"/>
    <x v="341"/>
    <x v="341"/>
    <x v="3"/>
    <x v="3"/>
  </r>
  <r>
    <n v="344"/>
    <x v="343"/>
    <x v="344"/>
    <x v="214"/>
    <x v="341"/>
    <x v="0"/>
    <x v="268"/>
    <x v="1"/>
    <x v="1"/>
    <x v="329"/>
    <x v="330"/>
    <x v="0"/>
    <x v="0"/>
    <x v="11"/>
    <x v="342"/>
    <x v="342"/>
    <x v="6"/>
    <x v="11"/>
  </r>
  <r>
    <n v="345"/>
    <x v="344"/>
    <x v="345"/>
    <x v="215"/>
    <x v="342"/>
    <x v="0"/>
    <x v="269"/>
    <x v="4"/>
    <x v="4"/>
    <x v="330"/>
    <x v="331"/>
    <x v="0"/>
    <x v="0"/>
    <x v="6"/>
    <x v="343"/>
    <x v="343"/>
    <x v="4"/>
    <x v="6"/>
  </r>
  <r>
    <n v="346"/>
    <x v="345"/>
    <x v="346"/>
    <x v="48"/>
    <x v="343"/>
    <x v="0"/>
    <x v="270"/>
    <x v="1"/>
    <x v="1"/>
    <x v="331"/>
    <x v="332"/>
    <x v="0"/>
    <x v="1"/>
    <x v="7"/>
    <x v="344"/>
    <x v="344"/>
    <x v="1"/>
    <x v="7"/>
  </r>
  <r>
    <n v="347"/>
    <x v="346"/>
    <x v="347"/>
    <x v="79"/>
    <x v="344"/>
    <x v="1"/>
    <x v="271"/>
    <x v="1"/>
    <x v="1"/>
    <x v="332"/>
    <x v="333"/>
    <x v="0"/>
    <x v="0"/>
    <x v="2"/>
    <x v="345"/>
    <x v="345"/>
    <x v="2"/>
    <x v="2"/>
  </r>
  <r>
    <n v="348"/>
    <x v="347"/>
    <x v="348"/>
    <x v="216"/>
    <x v="345"/>
    <x v="0"/>
    <x v="272"/>
    <x v="1"/>
    <x v="1"/>
    <x v="333"/>
    <x v="334"/>
    <x v="0"/>
    <x v="0"/>
    <x v="0"/>
    <x v="346"/>
    <x v="346"/>
    <x v="0"/>
    <x v="0"/>
  </r>
  <r>
    <n v="349"/>
    <x v="348"/>
    <x v="349"/>
    <x v="217"/>
    <x v="346"/>
    <x v="0"/>
    <x v="273"/>
    <x v="1"/>
    <x v="1"/>
    <x v="296"/>
    <x v="335"/>
    <x v="0"/>
    <x v="0"/>
    <x v="3"/>
    <x v="347"/>
    <x v="347"/>
    <x v="3"/>
    <x v="3"/>
  </r>
  <r>
    <n v="350"/>
    <x v="349"/>
    <x v="350"/>
    <x v="0"/>
    <x v="297"/>
    <x v="0"/>
    <x v="49"/>
    <x v="1"/>
    <x v="1"/>
    <x v="334"/>
    <x v="336"/>
    <x v="0"/>
    <x v="1"/>
    <x v="17"/>
    <x v="298"/>
    <x v="298"/>
    <x v="1"/>
    <x v="17"/>
  </r>
  <r>
    <n v="351"/>
    <x v="350"/>
    <x v="351"/>
    <x v="218"/>
    <x v="347"/>
    <x v="1"/>
    <x v="274"/>
    <x v="1"/>
    <x v="1"/>
    <x v="335"/>
    <x v="337"/>
    <x v="0"/>
    <x v="0"/>
    <x v="1"/>
    <x v="348"/>
    <x v="348"/>
    <x v="1"/>
    <x v="1"/>
  </r>
  <r>
    <n v="352"/>
    <x v="351"/>
    <x v="352"/>
    <x v="54"/>
    <x v="348"/>
    <x v="0"/>
    <x v="254"/>
    <x v="0"/>
    <x v="0"/>
    <x v="336"/>
    <x v="338"/>
    <x v="0"/>
    <x v="0"/>
    <x v="3"/>
    <x v="349"/>
    <x v="349"/>
    <x v="3"/>
    <x v="3"/>
  </r>
  <r>
    <n v="353"/>
    <x v="352"/>
    <x v="353"/>
    <x v="219"/>
    <x v="349"/>
    <x v="1"/>
    <x v="275"/>
    <x v="1"/>
    <x v="1"/>
    <x v="337"/>
    <x v="339"/>
    <x v="0"/>
    <x v="0"/>
    <x v="3"/>
    <x v="350"/>
    <x v="350"/>
    <x v="3"/>
    <x v="3"/>
  </r>
  <r>
    <n v="354"/>
    <x v="353"/>
    <x v="354"/>
    <x v="55"/>
    <x v="350"/>
    <x v="1"/>
    <x v="175"/>
    <x v="3"/>
    <x v="3"/>
    <x v="338"/>
    <x v="340"/>
    <x v="0"/>
    <x v="0"/>
    <x v="4"/>
    <x v="351"/>
    <x v="351"/>
    <x v="4"/>
    <x v="4"/>
  </r>
  <r>
    <n v="355"/>
    <x v="354"/>
    <x v="355"/>
    <x v="167"/>
    <x v="351"/>
    <x v="2"/>
    <x v="99"/>
    <x v="1"/>
    <x v="1"/>
    <x v="339"/>
    <x v="341"/>
    <x v="0"/>
    <x v="0"/>
    <x v="8"/>
    <x v="352"/>
    <x v="352"/>
    <x v="2"/>
    <x v="8"/>
  </r>
  <r>
    <n v="356"/>
    <x v="355"/>
    <x v="356"/>
    <x v="29"/>
    <x v="352"/>
    <x v="0"/>
    <x v="174"/>
    <x v="6"/>
    <x v="6"/>
    <x v="340"/>
    <x v="342"/>
    <x v="0"/>
    <x v="0"/>
    <x v="3"/>
    <x v="353"/>
    <x v="353"/>
    <x v="3"/>
    <x v="3"/>
  </r>
  <r>
    <n v="357"/>
    <x v="356"/>
    <x v="357"/>
    <x v="173"/>
    <x v="353"/>
    <x v="1"/>
    <x v="142"/>
    <x v="1"/>
    <x v="1"/>
    <x v="341"/>
    <x v="343"/>
    <x v="0"/>
    <x v="0"/>
    <x v="11"/>
    <x v="354"/>
    <x v="354"/>
    <x v="6"/>
    <x v="11"/>
  </r>
  <r>
    <n v="358"/>
    <x v="357"/>
    <x v="358"/>
    <x v="62"/>
    <x v="354"/>
    <x v="0"/>
    <x v="276"/>
    <x v="0"/>
    <x v="0"/>
    <x v="342"/>
    <x v="344"/>
    <x v="1"/>
    <x v="0"/>
    <x v="14"/>
    <x v="355"/>
    <x v="355"/>
    <x v="7"/>
    <x v="14"/>
  </r>
  <r>
    <n v="359"/>
    <x v="358"/>
    <x v="359"/>
    <x v="220"/>
    <x v="355"/>
    <x v="1"/>
    <x v="277"/>
    <x v="1"/>
    <x v="1"/>
    <x v="343"/>
    <x v="127"/>
    <x v="0"/>
    <x v="0"/>
    <x v="10"/>
    <x v="356"/>
    <x v="356"/>
    <x v="4"/>
    <x v="10"/>
  </r>
  <r>
    <n v="360"/>
    <x v="359"/>
    <x v="360"/>
    <x v="221"/>
    <x v="356"/>
    <x v="1"/>
    <x v="278"/>
    <x v="4"/>
    <x v="4"/>
    <x v="344"/>
    <x v="345"/>
    <x v="0"/>
    <x v="1"/>
    <x v="3"/>
    <x v="357"/>
    <x v="357"/>
    <x v="3"/>
    <x v="3"/>
  </r>
  <r>
    <n v="361"/>
    <x v="360"/>
    <x v="361"/>
    <x v="20"/>
    <x v="357"/>
    <x v="1"/>
    <x v="39"/>
    <x v="1"/>
    <x v="1"/>
    <x v="345"/>
    <x v="346"/>
    <x v="0"/>
    <x v="0"/>
    <x v="3"/>
    <x v="358"/>
    <x v="358"/>
    <x v="3"/>
    <x v="3"/>
  </r>
  <r>
    <n v="362"/>
    <x v="361"/>
    <x v="362"/>
    <x v="41"/>
    <x v="358"/>
    <x v="1"/>
    <x v="271"/>
    <x v="1"/>
    <x v="1"/>
    <x v="65"/>
    <x v="347"/>
    <x v="0"/>
    <x v="0"/>
    <x v="1"/>
    <x v="359"/>
    <x v="359"/>
    <x v="1"/>
    <x v="1"/>
  </r>
  <r>
    <n v="363"/>
    <x v="362"/>
    <x v="363"/>
    <x v="5"/>
    <x v="359"/>
    <x v="1"/>
    <x v="279"/>
    <x v="1"/>
    <x v="1"/>
    <x v="346"/>
    <x v="348"/>
    <x v="0"/>
    <x v="0"/>
    <x v="1"/>
    <x v="360"/>
    <x v="360"/>
    <x v="1"/>
    <x v="1"/>
  </r>
  <r>
    <n v="364"/>
    <x v="363"/>
    <x v="364"/>
    <x v="79"/>
    <x v="360"/>
    <x v="1"/>
    <x v="129"/>
    <x v="1"/>
    <x v="1"/>
    <x v="347"/>
    <x v="349"/>
    <x v="0"/>
    <x v="0"/>
    <x v="7"/>
    <x v="361"/>
    <x v="361"/>
    <x v="1"/>
    <x v="7"/>
  </r>
  <r>
    <n v="365"/>
    <x v="364"/>
    <x v="365"/>
    <x v="39"/>
    <x v="361"/>
    <x v="1"/>
    <x v="192"/>
    <x v="2"/>
    <x v="2"/>
    <x v="348"/>
    <x v="350"/>
    <x v="0"/>
    <x v="0"/>
    <x v="3"/>
    <x v="362"/>
    <x v="362"/>
    <x v="3"/>
    <x v="3"/>
  </r>
  <r>
    <n v="366"/>
    <x v="365"/>
    <x v="366"/>
    <x v="37"/>
    <x v="362"/>
    <x v="1"/>
    <x v="196"/>
    <x v="1"/>
    <x v="1"/>
    <x v="349"/>
    <x v="351"/>
    <x v="0"/>
    <x v="1"/>
    <x v="3"/>
    <x v="363"/>
    <x v="363"/>
    <x v="3"/>
    <x v="3"/>
  </r>
  <r>
    <n v="367"/>
    <x v="366"/>
    <x v="367"/>
    <x v="34"/>
    <x v="363"/>
    <x v="0"/>
    <x v="51"/>
    <x v="1"/>
    <x v="1"/>
    <x v="350"/>
    <x v="33"/>
    <x v="0"/>
    <x v="1"/>
    <x v="3"/>
    <x v="364"/>
    <x v="364"/>
    <x v="3"/>
    <x v="3"/>
  </r>
  <r>
    <n v="368"/>
    <x v="367"/>
    <x v="368"/>
    <x v="5"/>
    <x v="364"/>
    <x v="1"/>
    <x v="280"/>
    <x v="4"/>
    <x v="4"/>
    <x v="351"/>
    <x v="352"/>
    <x v="0"/>
    <x v="1"/>
    <x v="4"/>
    <x v="365"/>
    <x v="365"/>
    <x v="4"/>
    <x v="4"/>
  </r>
  <r>
    <n v="369"/>
    <x v="368"/>
    <x v="369"/>
    <x v="91"/>
    <x v="365"/>
    <x v="1"/>
    <x v="110"/>
    <x v="1"/>
    <x v="1"/>
    <x v="352"/>
    <x v="353"/>
    <x v="0"/>
    <x v="1"/>
    <x v="19"/>
    <x v="366"/>
    <x v="366"/>
    <x v="4"/>
    <x v="19"/>
  </r>
  <r>
    <n v="370"/>
    <x v="369"/>
    <x v="370"/>
    <x v="222"/>
    <x v="366"/>
    <x v="1"/>
    <x v="281"/>
    <x v="1"/>
    <x v="1"/>
    <x v="353"/>
    <x v="354"/>
    <x v="0"/>
    <x v="0"/>
    <x v="3"/>
    <x v="367"/>
    <x v="367"/>
    <x v="3"/>
    <x v="3"/>
  </r>
  <r>
    <n v="371"/>
    <x v="370"/>
    <x v="371"/>
    <x v="223"/>
    <x v="367"/>
    <x v="0"/>
    <x v="282"/>
    <x v="1"/>
    <x v="1"/>
    <x v="354"/>
    <x v="355"/>
    <x v="0"/>
    <x v="0"/>
    <x v="3"/>
    <x v="368"/>
    <x v="368"/>
    <x v="3"/>
    <x v="3"/>
  </r>
  <r>
    <n v="372"/>
    <x v="371"/>
    <x v="372"/>
    <x v="79"/>
    <x v="211"/>
    <x v="1"/>
    <x v="283"/>
    <x v="1"/>
    <x v="1"/>
    <x v="355"/>
    <x v="356"/>
    <x v="0"/>
    <x v="1"/>
    <x v="4"/>
    <x v="369"/>
    <x v="369"/>
    <x v="4"/>
    <x v="4"/>
  </r>
  <r>
    <n v="373"/>
    <x v="372"/>
    <x v="373"/>
    <x v="224"/>
    <x v="368"/>
    <x v="1"/>
    <x v="284"/>
    <x v="1"/>
    <x v="1"/>
    <x v="356"/>
    <x v="357"/>
    <x v="0"/>
    <x v="0"/>
    <x v="3"/>
    <x v="370"/>
    <x v="370"/>
    <x v="3"/>
    <x v="3"/>
  </r>
  <r>
    <n v="374"/>
    <x v="373"/>
    <x v="374"/>
    <x v="225"/>
    <x v="369"/>
    <x v="0"/>
    <x v="165"/>
    <x v="1"/>
    <x v="1"/>
    <x v="357"/>
    <x v="358"/>
    <x v="0"/>
    <x v="1"/>
    <x v="4"/>
    <x v="371"/>
    <x v="371"/>
    <x v="4"/>
    <x v="4"/>
  </r>
  <r>
    <n v="375"/>
    <x v="374"/>
    <x v="375"/>
    <x v="50"/>
    <x v="370"/>
    <x v="0"/>
    <x v="270"/>
    <x v="1"/>
    <x v="1"/>
    <x v="358"/>
    <x v="359"/>
    <x v="0"/>
    <x v="0"/>
    <x v="7"/>
    <x v="372"/>
    <x v="372"/>
    <x v="1"/>
    <x v="7"/>
  </r>
  <r>
    <n v="376"/>
    <x v="375"/>
    <x v="376"/>
    <x v="74"/>
    <x v="371"/>
    <x v="1"/>
    <x v="54"/>
    <x v="1"/>
    <x v="1"/>
    <x v="359"/>
    <x v="360"/>
    <x v="0"/>
    <x v="0"/>
    <x v="1"/>
    <x v="373"/>
    <x v="373"/>
    <x v="1"/>
    <x v="1"/>
  </r>
  <r>
    <n v="377"/>
    <x v="376"/>
    <x v="377"/>
    <x v="226"/>
    <x v="372"/>
    <x v="0"/>
    <x v="78"/>
    <x v="1"/>
    <x v="1"/>
    <x v="12"/>
    <x v="361"/>
    <x v="0"/>
    <x v="0"/>
    <x v="3"/>
    <x v="374"/>
    <x v="374"/>
    <x v="3"/>
    <x v="3"/>
  </r>
  <r>
    <n v="378"/>
    <x v="377"/>
    <x v="378"/>
    <x v="227"/>
    <x v="373"/>
    <x v="0"/>
    <x v="285"/>
    <x v="1"/>
    <x v="1"/>
    <x v="360"/>
    <x v="362"/>
    <x v="0"/>
    <x v="0"/>
    <x v="4"/>
    <x v="375"/>
    <x v="375"/>
    <x v="4"/>
    <x v="4"/>
  </r>
  <r>
    <n v="379"/>
    <x v="378"/>
    <x v="379"/>
    <x v="44"/>
    <x v="374"/>
    <x v="0"/>
    <x v="9"/>
    <x v="4"/>
    <x v="4"/>
    <x v="361"/>
    <x v="363"/>
    <x v="0"/>
    <x v="0"/>
    <x v="3"/>
    <x v="376"/>
    <x v="376"/>
    <x v="3"/>
    <x v="3"/>
  </r>
  <r>
    <n v="380"/>
    <x v="379"/>
    <x v="380"/>
    <x v="186"/>
    <x v="375"/>
    <x v="1"/>
    <x v="286"/>
    <x v="1"/>
    <x v="1"/>
    <x v="362"/>
    <x v="364"/>
    <x v="0"/>
    <x v="0"/>
    <x v="3"/>
    <x v="377"/>
    <x v="377"/>
    <x v="3"/>
    <x v="3"/>
  </r>
  <r>
    <n v="381"/>
    <x v="380"/>
    <x v="381"/>
    <x v="98"/>
    <x v="376"/>
    <x v="1"/>
    <x v="287"/>
    <x v="1"/>
    <x v="1"/>
    <x v="363"/>
    <x v="365"/>
    <x v="0"/>
    <x v="0"/>
    <x v="3"/>
    <x v="378"/>
    <x v="378"/>
    <x v="3"/>
    <x v="3"/>
  </r>
  <r>
    <n v="382"/>
    <x v="381"/>
    <x v="382"/>
    <x v="14"/>
    <x v="377"/>
    <x v="0"/>
    <x v="109"/>
    <x v="1"/>
    <x v="1"/>
    <x v="364"/>
    <x v="366"/>
    <x v="0"/>
    <x v="0"/>
    <x v="14"/>
    <x v="379"/>
    <x v="379"/>
    <x v="7"/>
    <x v="14"/>
  </r>
  <r>
    <n v="383"/>
    <x v="382"/>
    <x v="383"/>
    <x v="9"/>
    <x v="378"/>
    <x v="1"/>
    <x v="288"/>
    <x v="1"/>
    <x v="1"/>
    <x v="210"/>
    <x v="285"/>
    <x v="0"/>
    <x v="1"/>
    <x v="0"/>
    <x v="380"/>
    <x v="380"/>
    <x v="0"/>
    <x v="0"/>
  </r>
  <r>
    <n v="384"/>
    <x v="383"/>
    <x v="384"/>
    <x v="228"/>
    <x v="379"/>
    <x v="1"/>
    <x v="289"/>
    <x v="1"/>
    <x v="1"/>
    <x v="365"/>
    <x v="367"/>
    <x v="1"/>
    <x v="1"/>
    <x v="4"/>
    <x v="381"/>
    <x v="381"/>
    <x v="4"/>
    <x v="4"/>
  </r>
  <r>
    <n v="385"/>
    <x v="384"/>
    <x v="385"/>
    <x v="229"/>
    <x v="380"/>
    <x v="1"/>
    <x v="290"/>
    <x v="1"/>
    <x v="1"/>
    <x v="366"/>
    <x v="368"/>
    <x v="0"/>
    <x v="0"/>
    <x v="9"/>
    <x v="382"/>
    <x v="382"/>
    <x v="5"/>
    <x v="9"/>
  </r>
  <r>
    <n v="386"/>
    <x v="385"/>
    <x v="386"/>
    <x v="230"/>
    <x v="381"/>
    <x v="0"/>
    <x v="291"/>
    <x v="1"/>
    <x v="1"/>
    <x v="367"/>
    <x v="369"/>
    <x v="0"/>
    <x v="0"/>
    <x v="3"/>
    <x v="383"/>
    <x v="383"/>
    <x v="3"/>
    <x v="3"/>
  </r>
  <r>
    <n v="387"/>
    <x v="386"/>
    <x v="387"/>
    <x v="231"/>
    <x v="382"/>
    <x v="0"/>
    <x v="292"/>
    <x v="1"/>
    <x v="1"/>
    <x v="368"/>
    <x v="370"/>
    <x v="0"/>
    <x v="0"/>
    <x v="8"/>
    <x v="384"/>
    <x v="384"/>
    <x v="2"/>
    <x v="8"/>
  </r>
  <r>
    <n v="388"/>
    <x v="387"/>
    <x v="388"/>
    <x v="232"/>
    <x v="383"/>
    <x v="3"/>
    <x v="293"/>
    <x v="5"/>
    <x v="5"/>
    <x v="369"/>
    <x v="371"/>
    <x v="0"/>
    <x v="0"/>
    <x v="7"/>
    <x v="385"/>
    <x v="385"/>
    <x v="1"/>
    <x v="7"/>
  </r>
  <r>
    <n v="389"/>
    <x v="388"/>
    <x v="389"/>
    <x v="233"/>
    <x v="384"/>
    <x v="1"/>
    <x v="294"/>
    <x v="1"/>
    <x v="1"/>
    <x v="370"/>
    <x v="372"/>
    <x v="0"/>
    <x v="0"/>
    <x v="3"/>
    <x v="386"/>
    <x v="386"/>
    <x v="3"/>
    <x v="3"/>
  </r>
  <r>
    <n v="390"/>
    <x v="389"/>
    <x v="390"/>
    <x v="166"/>
    <x v="385"/>
    <x v="1"/>
    <x v="126"/>
    <x v="1"/>
    <x v="1"/>
    <x v="371"/>
    <x v="373"/>
    <x v="0"/>
    <x v="0"/>
    <x v="14"/>
    <x v="387"/>
    <x v="387"/>
    <x v="7"/>
    <x v="14"/>
  </r>
  <r>
    <n v="391"/>
    <x v="390"/>
    <x v="391"/>
    <x v="234"/>
    <x v="386"/>
    <x v="0"/>
    <x v="295"/>
    <x v="1"/>
    <x v="1"/>
    <x v="287"/>
    <x v="374"/>
    <x v="0"/>
    <x v="0"/>
    <x v="9"/>
    <x v="388"/>
    <x v="388"/>
    <x v="5"/>
    <x v="9"/>
  </r>
  <r>
    <n v="392"/>
    <x v="391"/>
    <x v="392"/>
    <x v="235"/>
    <x v="387"/>
    <x v="0"/>
    <x v="296"/>
    <x v="1"/>
    <x v="1"/>
    <x v="372"/>
    <x v="375"/>
    <x v="0"/>
    <x v="0"/>
    <x v="8"/>
    <x v="389"/>
    <x v="389"/>
    <x v="2"/>
    <x v="8"/>
  </r>
  <r>
    <n v="393"/>
    <x v="392"/>
    <x v="393"/>
    <x v="236"/>
    <x v="388"/>
    <x v="1"/>
    <x v="297"/>
    <x v="0"/>
    <x v="0"/>
    <x v="373"/>
    <x v="376"/>
    <x v="0"/>
    <x v="0"/>
    <x v="17"/>
    <x v="390"/>
    <x v="390"/>
    <x v="1"/>
    <x v="17"/>
  </r>
  <r>
    <n v="394"/>
    <x v="393"/>
    <x v="394"/>
    <x v="126"/>
    <x v="389"/>
    <x v="1"/>
    <x v="298"/>
    <x v="1"/>
    <x v="1"/>
    <x v="374"/>
    <x v="377"/>
    <x v="0"/>
    <x v="1"/>
    <x v="4"/>
    <x v="391"/>
    <x v="391"/>
    <x v="4"/>
    <x v="4"/>
  </r>
  <r>
    <n v="395"/>
    <x v="122"/>
    <x v="395"/>
    <x v="143"/>
    <x v="390"/>
    <x v="1"/>
    <x v="10"/>
    <x v="1"/>
    <x v="1"/>
    <x v="375"/>
    <x v="378"/>
    <x v="1"/>
    <x v="0"/>
    <x v="3"/>
    <x v="392"/>
    <x v="392"/>
    <x v="3"/>
    <x v="3"/>
  </r>
  <r>
    <n v="396"/>
    <x v="394"/>
    <x v="396"/>
    <x v="237"/>
    <x v="391"/>
    <x v="1"/>
    <x v="299"/>
    <x v="2"/>
    <x v="2"/>
    <x v="376"/>
    <x v="379"/>
    <x v="0"/>
    <x v="0"/>
    <x v="6"/>
    <x v="393"/>
    <x v="393"/>
    <x v="4"/>
    <x v="6"/>
  </r>
  <r>
    <n v="397"/>
    <x v="395"/>
    <x v="397"/>
    <x v="32"/>
    <x v="392"/>
    <x v="1"/>
    <x v="211"/>
    <x v="1"/>
    <x v="1"/>
    <x v="377"/>
    <x v="380"/>
    <x v="0"/>
    <x v="0"/>
    <x v="1"/>
    <x v="394"/>
    <x v="394"/>
    <x v="1"/>
    <x v="1"/>
  </r>
  <r>
    <n v="398"/>
    <x v="396"/>
    <x v="398"/>
    <x v="12"/>
    <x v="393"/>
    <x v="1"/>
    <x v="300"/>
    <x v="6"/>
    <x v="6"/>
    <x v="378"/>
    <x v="103"/>
    <x v="0"/>
    <x v="1"/>
    <x v="10"/>
    <x v="395"/>
    <x v="395"/>
    <x v="4"/>
    <x v="10"/>
  </r>
  <r>
    <n v="399"/>
    <x v="397"/>
    <x v="399"/>
    <x v="238"/>
    <x v="394"/>
    <x v="0"/>
    <x v="301"/>
    <x v="1"/>
    <x v="1"/>
    <x v="379"/>
    <x v="381"/>
    <x v="0"/>
    <x v="0"/>
    <x v="7"/>
    <x v="396"/>
    <x v="396"/>
    <x v="1"/>
    <x v="7"/>
  </r>
  <r>
    <n v="400"/>
    <x v="398"/>
    <x v="400"/>
    <x v="0"/>
    <x v="50"/>
    <x v="0"/>
    <x v="49"/>
    <x v="1"/>
    <x v="1"/>
    <x v="380"/>
    <x v="382"/>
    <x v="0"/>
    <x v="1"/>
    <x v="14"/>
    <x v="50"/>
    <x v="50"/>
    <x v="7"/>
    <x v="14"/>
  </r>
  <r>
    <n v="401"/>
    <x v="399"/>
    <x v="401"/>
    <x v="79"/>
    <x v="395"/>
    <x v="1"/>
    <x v="302"/>
    <x v="1"/>
    <x v="1"/>
    <x v="381"/>
    <x v="383"/>
    <x v="0"/>
    <x v="0"/>
    <x v="3"/>
    <x v="397"/>
    <x v="397"/>
    <x v="3"/>
    <x v="3"/>
  </r>
  <r>
    <n v="402"/>
    <x v="400"/>
    <x v="402"/>
    <x v="190"/>
    <x v="396"/>
    <x v="0"/>
    <x v="174"/>
    <x v="1"/>
    <x v="1"/>
    <x v="382"/>
    <x v="384"/>
    <x v="0"/>
    <x v="1"/>
    <x v="12"/>
    <x v="398"/>
    <x v="398"/>
    <x v="4"/>
    <x v="12"/>
  </r>
  <r>
    <n v="403"/>
    <x v="401"/>
    <x v="403"/>
    <x v="239"/>
    <x v="397"/>
    <x v="0"/>
    <x v="303"/>
    <x v="0"/>
    <x v="0"/>
    <x v="125"/>
    <x v="385"/>
    <x v="0"/>
    <x v="1"/>
    <x v="3"/>
    <x v="399"/>
    <x v="399"/>
    <x v="3"/>
    <x v="3"/>
  </r>
  <r>
    <n v="404"/>
    <x v="402"/>
    <x v="404"/>
    <x v="240"/>
    <x v="398"/>
    <x v="1"/>
    <x v="304"/>
    <x v="1"/>
    <x v="1"/>
    <x v="383"/>
    <x v="386"/>
    <x v="0"/>
    <x v="0"/>
    <x v="3"/>
    <x v="400"/>
    <x v="400"/>
    <x v="3"/>
    <x v="3"/>
  </r>
  <r>
    <n v="405"/>
    <x v="403"/>
    <x v="405"/>
    <x v="241"/>
    <x v="399"/>
    <x v="0"/>
    <x v="305"/>
    <x v="1"/>
    <x v="1"/>
    <x v="384"/>
    <x v="387"/>
    <x v="0"/>
    <x v="0"/>
    <x v="3"/>
    <x v="401"/>
    <x v="401"/>
    <x v="3"/>
    <x v="3"/>
  </r>
  <r>
    <n v="406"/>
    <x v="404"/>
    <x v="406"/>
    <x v="242"/>
    <x v="400"/>
    <x v="1"/>
    <x v="306"/>
    <x v="1"/>
    <x v="1"/>
    <x v="385"/>
    <x v="388"/>
    <x v="1"/>
    <x v="0"/>
    <x v="4"/>
    <x v="402"/>
    <x v="402"/>
    <x v="4"/>
    <x v="4"/>
  </r>
  <r>
    <n v="407"/>
    <x v="405"/>
    <x v="407"/>
    <x v="74"/>
    <x v="401"/>
    <x v="1"/>
    <x v="307"/>
    <x v="3"/>
    <x v="3"/>
    <x v="386"/>
    <x v="389"/>
    <x v="0"/>
    <x v="0"/>
    <x v="3"/>
    <x v="403"/>
    <x v="403"/>
    <x v="3"/>
    <x v="3"/>
  </r>
  <r>
    <n v="408"/>
    <x v="406"/>
    <x v="408"/>
    <x v="243"/>
    <x v="402"/>
    <x v="1"/>
    <x v="110"/>
    <x v="0"/>
    <x v="0"/>
    <x v="387"/>
    <x v="390"/>
    <x v="0"/>
    <x v="0"/>
    <x v="4"/>
    <x v="404"/>
    <x v="404"/>
    <x v="4"/>
    <x v="4"/>
  </r>
  <r>
    <n v="409"/>
    <x v="97"/>
    <x v="409"/>
    <x v="244"/>
    <x v="403"/>
    <x v="0"/>
    <x v="308"/>
    <x v="1"/>
    <x v="1"/>
    <x v="388"/>
    <x v="391"/>
    <x v="0"/>
    <x v="0"/>
    <x v="1"/>
    <x v="405"/>
    <x v="405"/>
    <x v="1"/>
    <x v="1"/>
  </r>
  <r>
    <n v="410"/>
    <x v="407"/>
    <x v="410"/>
    <x v="184"/>
    <x v="404"/>
    <x v="2"/>
    <x v="309"/>
    <x v="1"/>
    <x v="1"/>
    <x v="277"/>
    <x v="277"/>
    <x v="0"/>
    <x v="0"/>
    <x v="20"/>
    <x v="406"/>
    <x v="406"/>
    <x v="6"/>
    <x v="20"/>
  </r>
  <r>
    <n v="411"/>
    <x v="408"/>
    <x v="411"/>
    <x v="75"/>
    <x v="405"/>
    <x v="1"/>
    <x v="172"/>
    <x v="1"/>
    <x v="1"/>
    <x v="389"/>
    <x v="392"/>
    <x v="0"/>
    <x v="0"/>
    <x v="3"/>
    <x v="407"/>
    <x v="407"/>
    <x v="3"/>
    <x v="3"/>
  </r>
  <r>
    <n v="412"/>
    <x v="409"/>
    <x v="412"/>
    <x v="118"/>
    <x v="406"/>
    <x v="1"/>
    <x v="38"/>
    <x v="1"/>
    <x v="1"/>
    <x v="390"/>
    <x v="393"/>
    <x v="0"/>
    <x v="0"/>
    <x v="13"/>
    <x v="408"/>
    <x v="408"/>
    <x v="5"/>
    <x v="13"/>
  </r>
  <r>
    <n v="413"/>
    <x v="410"/>
    <x v="413"/>
    <x v="245"/>
    <x v="407"/>
    <x v="2"/>
    <x v="310"/>
    <x v="1"/>
    <x v="1"/>
    <x v="391"/>
    <x v="394"/>
    <x v="0"/>
    <x v="0"/>
    <x v="10"/>
    <x v="409"/>
    <x v="409"/>
    <x v="4"/>
    <x v="10"/>
  </r>
  <r>
    <n v="414"/>
    <x v="411"/>
    <x v="414"/>
    <x v="246"/>
    <x v="408"/>
    <x v="0"/>
    <x v="311"/>
    <x v="1"/>
    <x v="1"/>
    <x v="392"/>
    <x v="395"/>
    <x v="0"/>
    <x v="1"/>
    <x v="0"/>
    <x v="410"/>
    <x v="410"/>
    <x v="0"/>
    <x v="0"/>
  </r>
  <r>
    <n v="415"/>
    <x v="412"/>
    <x v="415"/>
    <x v="247"/>
    <x v="409"/>
    <x v="0"/>
    <x v="312"/>
    <x v="1"/>
    <x v="1"/>
    <x v="393"/>
    <x v="396"/>
    <x v="0"/>
    <x v="0"/>
    <x v="3"/>
    <x v="411"/>
    <x v="411"/>
    <x v="3"/>
    <x v="3"/>
  </r>
  <r>
    <n v="416"/>
    <x v="413"/>
    <x v="416"/>
    <x v="248"/>
    <x v="410"/>
    <x v="0"/>
    <x v="313"/>
    <x v="1"/>
    <x v="1"/>
    <x v="394"/>
    <x v="397"/>
    <x v="0"/>
    <x v="1"/>
    <x v="4"/>
    <x v="412"/>
    <x v="412"/>
    <x v="4"/>
    <x v="4"/>
  </r>
  <r>
    <n v="417"/>
    <x v="414"/>
    <x v="417"/>
    <x v="12"/>
    <x v="411"/>
    <x v="0"/>
    <x v="27"/>
    <x v="1"/>
    <x v="1"/>
    <x v="395"/>
    <x v="398"/>
    <x v="0"/>
    <x v="0"/>
    <x v="3"/>
    <x v="413"/>
    <x v="413"/>
    <x v="3"/>
    <x v="3"/>
  </r>
  <r>
    <n v="418"/>
    <x v="32"/>
    <x v="418"/>
    <x v="249"/>
    <x v="412"/>
    <x v="0"/>
    <x v="314"/>
    <x v="0"/>
    <x v="0"/>
    <x v="396"/>
    <x v="399"/>
    <x v="0"/>
    <x v="0"/>
    <x v="4"/>
    <x v="414"/>
    <x v="414"/>
    <x v="4"/>
    <x v="4"/>
  </r>
  <r>
    <n v="419"/>
    <x v="415"/>
    <x v="419"/>
    <x v="250"/>
    <x v="413"/>
    <x v="1"/>
    <x v="315"/>
    <x v="1"/>
    <x v="1"/>
    <x v="397"/>
    <x v="348"/>
    <x v="0"/>
    <x v="0"/>
    <x v="2"/>
    <x v="415"/>
    <x v="415"/>
    <x v="2"/>
    <x v="2"/>
  </r>
  <r>
    <n v="420"/>
    <x v="416"/>
    <x v="420"/>
    <x v="92"/>
    <x v="414"/>
    <x v="1"/>
    <x v="115"/>
    <x v="1"/>
    <x v="1"/>
    <x v="398"/>
    <x v="400"/>
    <x v="0"/>
    <x v="0"/>
    <x v="3"/>
    <x v="416"/>
    <x v="416"/>
    <x v="3"/>
    <x v="3"/>
  </r>
  <r>
    <n v="421"/>
    <x v="417"/>
    <x v="421"/>
    <x v="151"/>
    <x v="415"/>
    <x v="0"/>
    <x v="316"/>
    <x v="1"/>
    <x v="1"/>
    <x v="399"/>
    <x v="401"/>
    <x v="0"/>
    <x v="1"/>
    <x v="8"/>
    <x v="417"/>
    <x v="417"/>
    <x v="2"/>
    <x v="8"/>
  </r>
  <r>
    <n v="422"/>
    <x v="418"/>
    <x v="422"/>
    <x v="251"/>
    <x v="416"/>
    <x v="1"/>
    <x v="317"/>
    <x v="1"/>
    <x v="1"/>
    <x v="400"/>
    <x v="402"/>
    <x v="0"/>
    <x v="1"/>
    <x v="3"/>
    <x v="418"/>
    <x v="418"/>
    <x v="3"/>
    <x v="3"/>
  </r>
  <r>
    <n v="423"/>
    <x v="419"/>
    <x v="423"/>
    <x v="252"/>
    <x v="417"/>
    <x v="0"/>
    <x v="318"/>
    <x v="1"/>
    <x v="1"/>
    <x v="116"/>
    <x v="403"/>
    <x v="0"/>
    <x v="1"/>
    <x v="0"/>
    <x v="419"/>
    <x v="419"/>
    <x v="0"/>
    <x v="0"/>
  </r>
  <r>
    <n v="424"/>
    <x v="420"/>
    <x v="424"/>
    <x v="135"/>
    <x v="418"/>
    <x v="0"/>
    <x v="100"/>
    <x v="1"/>
    <x v="1"/>
    <x v="401"/>
    <x v="404"/>
    <x v="0"/>
    <x v="0"/>
    <x v="7"/>
    <x v="420"/>
    <x v="420"/>
    <x v="1"/>
    <x v="7"/>
  </r>
  <r>
    <n v="425"/>
    <x v="421"/>
    <x v="425"/>
    <x v="50"/>
    <x v="419"/>
    <x v="1"/>
    <x v="45"/>
    <x v="1"/>
    <x v="1"/>
    <x v="402"/>
    <x v="405"/>
    <x v="0"/>
    <x v="0"/>
    <x v="14"/>
    <x v="421"/>
    <x v="421"/>
    <x v="7"/>
    <x v="14"/>
  </r>
  <r>
    <n v="426"/>
    <x v="422"/>
    <x v="426"/>
    <x v="37"/>
    <x v="420"/>
    <x v="1"/>
    <x v="319"/>
    <x v="1"/>
    <x v="1"/>
    <x v="403"/>
    <x v="406"/>
    <x v="0"/>
    <x v="0"/>
    <x v="3"/>
    <x v="422"/>
    <x v="422"/>
    <x v="3"/>
    <x v="3"/>
  </r>
  <r>
    <n v="427"/>
    <x v="423"/>
    <x v="427"/>
    <x v="253"/>
    <x v="421"/>
    <x v="1"/>
    <x v="320"/>
    <x v="1"/>
    <x v="1"/>
    <x v="404"/>
    <x v="407"/>
    <x v="0"/>
    <x v="1"/>
    <x v="3"/>
    <x v="423"/>
    <x v="423"/>
    <x v="3"/>
    <x v="3"/>
  </r>
  <r>
    <n v="428"/>
    <x v="424"/>
    <x v="428"/>
    <x v="254"/>
    <x v="422"/>
    <x v="0"/>
    <x v="321"/>
    <x v="1"/>
    <x v="1"/>
    <x v="405"/>
    <x v="408"/>
    <x v="0"/>
    <x v="0"/>
    <x v="10"/>
    <x v="424"/>
    <x v="424"/>
    <x v="4"/>
    <x v="10"/>
  </r>
  <r>
    <n v="429"/>
    <x v="425"/>
    <x v="429"/>
    <x v="255"/>
    <x v="423"/>
    <x v="3"/>
    <x v="322"/>
    <x v="1"/>
    <x v="1"/>
    <x v="406"/>
    <x v="409"/>
    <x v="0"/>
    <x v="1"/>
    <x v="14"/>
    <x v="425"/>
    <x v="425"/>
    <x v="7"/>
    <x v="14"/>
  </r>
  <r>
    <n v="430"/>
    <x v="426"/>
    <x v="430"/>
    <x v="32"/>
    <x v="424"/>
    <x v="0"/>
    <x v="286"/>
    <x v="1"/>
    <x v="1"/>
    <x v="407"/>
    <x v="410"/>
    <x v="0"/>
    <x v="0"/>
    <x v="3"/>
    <x v="426"/>
    <x v="426"/>
    <x v="3"/>
    <x v="3"/>
  </r>
  <r>
    <n v="431"/>
    <x v="427"/>
    <x v="431"/>
    <x v="135"/>
    <x v="425"/>
    <x v="1"/>
    <x v="115"/>
    <x v="1"/>
    <x v="1"/>
    <x v="408"/>
    <x v="312"/>
    <x v="1"/>
    <x v="0"/>
    <x v="3"/>
    <x v="427"/>
    <x v="427"/>
    <x v="3"/>
    <x v="3"/>
  </r>
  <r>
    <n v="432"/>
    <x v="428"/>
    <x v="432"/>
    <x v="106"/>
    <x v="426"/>
    <x v="0"/>
    <x v="222"/>
    <x v="1"/>
    <x v="1"/>
    <x v="409"/>
    <x v="411"/>
    <x v="0"/>
    <x v="0"/>
    <x v="3"/>
    <x v="428"/>
    <x v="428"/>
    <x v="3"/>
    <x v="3"/>
  </r>
  <r>
    <n v="433"/>
    <x v="429"/>
    <x v="433"/>
    <x v="256"/>
    <x v="427"/>
    <x v="0"/>
    <x v="323"/>
    <x v="1"/>
    <x v="1"/>
    <x v="410"/>
    <x v="412"/>
    <x v="0"/>
    <x v="1"/>
    <x v="4"/>
    <x v="429"/>
    <x v="429"/>
    <x v="4"/>
    <x v="4"/>
  </r>
  <r>
    <n v="434"/>
    <x v="430"/>
    <x v="434"/>
    <x v="91"/>
    <x v="315"/>
    <x v="3"/>
    <x v="234"/>
    <x v="0"/>
    <x v="0"/>
    <x v="411"/>
    <x v="413"/>
    <x v="1"/>
    <x v="0"/>
    <x v="3"/>
    <x v="430"/>
    <x v="430"/>
    <x v="3"/>
    <x v="3"/>
  </r>
  <r>
    <n v="435"/>
    <x v="431"/>
    <x v="435"/>
    <x v="257"/>
    <x v="428"/>
    <x v="1"/>
    <x v="324"/>
    <x v="6"/>
    <x v="6"/>
    <x v="412"/>
    <x v="414"/>
    <x v="0"/>
    <x v="1"/>
    <x v="3"/>
    <x v="431"/>
    <x v="431"/>
    <x v="3"/>
    <x v="3"/>
  </r>
  <r>
    <n v="436"/>
    <x v="432"/>
    <x v="436"/>
    <x v="81"/>
    <x v="429"/>
    <x v="1"/>
    <x v="61"/>
    <x v="1"/>
    <x v="1"/>
    <x v="413"/>
    <x v="354"/>
    <x v="0"/>
    <x v="0"/>
    <x v="17"/>
    <x v="432"/>
    <x v="432"/>
    <x v="1"/>
    <x v="17"/>
  </r>
  <r>
    <n v="437"/>
    <x v="433"/>
    <x v="437"/>
    <x v="32"/>
    <x v="430"/>
    <x v="1"/>
    <x v="325"/>
    <x v="1"/>
    <x v="1"/>
    <x v="414"/>
    <x v="415"/>
    <x v="0"/>
    <x v="1"/>
    <x v="10"/>
    <x v="433"/>
    <x v="433"/>
    <x v="4"/>
    <x v="10"/>
  </r>
  <r>
    <n v="438"/>
    <x v="434"/>
    <x v="438"/>
    <x v="111"/>
    <x v="431"/>
    <x v="1"/>
    <x v="326"/>
    <x v="1"/>
    <x v="1"/>
    <x v="415"/>
    <x v="416"/>
    <x v="0"/>
    <x v="0"/>
    <x v="3"/>
    <x v="434"/>
    <x v="434"/>
    <x v="3"/>
    <x v="3"/>
  </r>
  <r>
    <n v="439"/>
    <x v="435"/>
    <x v="439"/>
    <x v="258"/>
    <x v="432"/>
    <x v="1"/>
    <x v="327"/>
    <x v="1"/>
    <x v="1"/>
    <x v="416"/>
    <x v="417"/>
    <x v="0"/>
    <x v="0"/>
    <x v="22"/>
    <x v="435"/>
    <x v="435"/>
    <x v="4"/>
    <x v="22"/>
  </r>
  <r>
    <n v="440"/>
    <x v="436"/>
    <x v="440"/>
    <x v="259"/>
    <x v="433"/>
    <x v="1"/>
    <x v="328"/>
    <x v="1"/>
    <x v="1"/>
    <x v="417"/>
    <x v="418"/>
    <x v="0"/>
    <x v="0"/>
    <x v="19"/>
    <x v="436"/>
    <x v="436"/>
    <x v="4"/>
    <x v="19"/>
  </r>
  <r>
    <n v="441"/>
    <x v="437"/>
    <x v="441"/>
    <x v="260"/>
    <x v="434"/>
    <x v="0"/>
    <x v="235"/>
    <x v="1"/>
    <x v="1"/>
    <x v="418"/>
    <x v="419"/>
    <x v="0"/>
    <x v="0"/>
    <x v="8"/>
    <x v="437"/>
    <x v="437"/>
    <x v="2"/>
    <x v="8"/>
  </r>
  <r>
    <n v="442"/>
    <x v="438"/>
    <x v="442"/>
    <x v="91"/>
    <x v="435"/>
    <x v="1"/>
    <x v="182"/>
    <x v="6"/>
    <x v="6"/>
    <x v="419"/>
    <x v="420"/>
    <x v="0"/>
    <x v="0"/>
    <x v="3"/>
    <x v="438"/>
    <x v="438"/>
    <x v="3"/>
    <x v="3"/>
  </r>
  <r>
    <n v="443"/>
    <x v="439"/>
    <x v="443"/>
    <x v="29"/>
    <x v="436"/>
    <x v="3"/>
    <x v="329"/>
    <x v="1"/>
    <x v="1"/>
    <x v="420"/>
    <x v="421"/>
    <x v="0"/>
    <x v="0"/>
    <x v="3"/>
    <x v="439"/>
    <x v="439"/>
    <x v="3"/>
    <x v="3"/>
  </r>
  <r>
    <n v="444"/>
    <x v="347"/>
    <x v="444"/>
    <x v="8"/>
    <x v="437"/>
    <x v="1"/>
    <x v="102"/>
    <x v="1"/>
    <x v="1"/>
    <x v="421"/>
    <x v="422"/>
    <x v="0"/>
    <x v="1"/>
    <x v="7"/>
    <x v="440"/>
    <x v="440"/>
    <x v="1"/>
    <x v="7"/>
  </r>
  <r>
    <n v="445"/>
    <x v="440"/>
    <x v="445"/>
    <x v="118"/>
    <x v="438"/>
    <x v="1"/>
    <x v="73"/>
    <x v="1"/>
    <x v="1"/>
    <x v="422"/>
    <x v="423"/>
    <x v="0"/>
    <x v="1"/>
    <x v="3"/>
    <x v="441"/>
    <x v="441"/>
    <x v="3"/>
    <x v="3"/>
  </r>
  <r>
    <n v="446"/>
    <x v="441"/>
    <x v="446"/>
    <x v="85"/>
    <x v="439"/>
    <x v="0"/>
    <x v="129"/>
    <x v="1"/>
    <x v="1"/>
    <x v="423"/>
    <x v="424"/>
    <x v="0"/>
    <x v="0"/>
    <x v="8"/>
    <x v="442"/>
    <x v="442"/>
    <x v="2"/>
    <x v="8"/>
  </r>
  <r>
    <n v="447"/>
    <x v="442"/>
    <x v="447"/>
    <x v="261"/>
    <x v="440"/>
    <x v="3"/>
    <x v="330"/>
    <x v="4"/>
    <x v="4"/>
    <x v="424"/>
    <x v="425"/>
    <x v="0"/>
    <x v="0"/>
    <x v="19"/>
    <x v="443"/>
    <x v="443"/>
    <x v="4"/>
    <x v="19"/>
  </r>
  <r>
    <n v="448"/>
    <x v="443"/>
    <x v="448"/>
    <x v="262"/>
    <x v="441"/>
    <x v="0"/>
    <x v="331"/>
    <x v="1"/>
    <x v="1"/>
    <x v="425"/>
    <x v="426"/>
    <x v="0"/>
    <x v="1"/>
    <x v="11"/>
    <x v="444"/>
    <x v="444"/>
    <x v="6"/>
    <x v="11"/>
  </r>
  <r>
    <n v="449"/>
    <x v="444"/>
    <x v="449"/>
    <x v="79"/>
    <x v="442"/>
    <x v="1"/>
    <x v="99"/>
    <x v="3"/>
    <x v="3"/>
    <x v="426"/>
    <x v="427"/>
    <x v="0"/>
    <x v="0"/>
    <x v="11"/>
    <x v="445"/>
    <x v="445"/>
    <x v="6"/>
    <x v="11"/>
  </r>
  <r>
    <n v="450"/>
    <x v="445"/>
    <x v="450"/>
    <x v="0"/>
    <x v="443"/>
    <x v="0"/>
    <x v="49"/>
    <x v="0"/>
    <x v="0"/>
    <x v="427"/>
    <x v="428"/>
    <x v="0"/>
    <x v="0"/>
    <x v="10"/>
    <x v="446"/>
    <x v="446"/>
    <x v="4"/>
    <x v="10"/>
  </r>
  <r>
    <n v="451"/>
    <x v="446"/>
    <x v="451"/>
    <x v="263"/>
    <x v="444"/>
    <x v="1"/>
    <x v="332"/>
    <x v="1"/>
    <x v="1"/>
    <x v="428"/>
    <x v="429"/>
    <x v="0"/>
    <x v="0"/>
    <x v="1"/>
    <x v="447"/>
    <x v="447"/>
    <x v="1"/>
    <x v="1"/>
  </r>
  <r>
    <n v="452"/>
    <x v="447"/>
    <x v="452"/>
    <x v="73"/>
    <x v="445"/>
    <x v="0"/>
    <x v="249"/>
    <x v="1"/>
    <x v="1"/>
    <x v="429"/>
    <x v="430"/>
    <x v="0"/>
    <x v="0"/>
    <x v="6"/>
    <x v="448"/>
    <x v="448"/>
    <x v="4"/>
    <x v="6"/>
  </r>
  <r>
    <n v="453"/>
    <x v="448"/>
    <x v="453"/>
    <x v="264"/>
    <x v="446"/>
    <x v="0"/>
    <x v="333"/>
    <x v="1"/>
    <x v="1"/>
    <x v="411"/>
    <x v="431"/>
    <x v="0"/>
    <x v="0"/>
    <x v="22"/>
    <x v="449"/>
    <x v="449"/>
    <x v="4"/>
    <x v="22"/>
  </r>
  <r>
    <n v="454"/>
    <x v="449"/>
    <x v="454"/>
    <x v="220"/>
    <x v="447"/>
    <x v="0"/>
    <x v="334"/>
    <x v="1"/>
    <x v="1"/>
    <x v="430"/>
    <x v="432"/>
    <x v="0"/>
    <x v="1"/>
    <x v="6"/>
    <x v="450"/>
    <x v="450"/>
    <x v="4"/>
    <x v="6"/>
  </r>
  <r>
    <n v="455"/>
    <x v="450"/>
    <x v="455"/>
    <x v="265"/>
    <x v="448"/>
    <x v="1"/>
    <x v="335"/>
    <x v="1"/>
    <x v="1"/>
    <x v="431"/>
    <x v="433"/>
    <x v="0"/>
    <x v="0"/>
    <x v="3"/>
    <x v="451"/>
    <x v="451"/>
    <x v="3"/>
    <x v="3"/>
  </r>
  <r>
    <n v="456"/>
    <x v="451"/>
    <x v="456"/>
    <x v="266"/>
    <x v="449"/>
    <x v="1"/>
    <x v="336"/>
    <x v="1"/>
    <x v="1"/>
    <x v="432"/>
    <x v="434"/>
    <x v="0"/>
    <x v="1"/>
    <x v="7"/>
    <x v="452"/>
    <x v="452"/>
    <x v="1"/>
    <x v="7"/>
  </r>
  <r>
    <n v="457"/>
    <x v="452"/>
    <x v="457"/>
    <x v="92"/>
    <x v="450"/>
    <x v="0"/>
    <x v="337"/>
    <x v="1"/>
    <x v="1"/>
    <x v="433"/>
    <x v="435"/>
    <x v="0"/>
    <x v="0"/>
    <x v="3"/>
    <x v="453"/>
    <x v="453"/>
    <x v="3"/>
    <x v="3"/>
  </r>
  <r>
    <n v="458"/>
    <x v="453"/>
    <x v="458"/>
    <x v="267"/>
    <x v="451"/>
    <x v="1"/>
    <x v="338"/>
    <x v="1"/>
    <x v="1"/>
    <x v="434"/>
    <x v="436"/>
    <x v="0"/>
    <x v="0"/>
    <x v="3"/>
    <x v="454"/>
    <x v="454"/>
    <x v="3"/>
    <x v="3"/>
  </r>
  <r>
    <n v="459"/>
    <x v="454"/>
    <x v="459"/>
    <x v="9"/>
    <x v="452"/>
    <x v="0"/>
    <x v="339"/>
    <x v="1"/>
    <x v="1"/>
    <x v="435"/>
    <x v="437"/>
    <x v="0"/>
    <x v="0"/>
    <x v="4"/>
    <x v="455"/>
    <x v="455"/>
    <x v="4"/>
    <x v="4"/>
  </r>
  <r>
    <n v="460"/>
    <x v="455"/>
    <x v="460"/>
    <x v="166"/>
    <x v="453"/>
    <x v="1"/>
    <x v="126"/>
    <x v="1"/>
    <x v="1"/>
    <x v="8"/>
    <x v="438"/>
    <x v="0"/>
    <x v="0"/>
    <x v="3"/>
    <x v="456"/>
    <x v="456"/>
    <x v="3"/>
    <x v="3"/>
  </r>
  <r>
    <n v="461"/>
    <x v="456"/>
    <x v="461"/>
    <x v="268"/>
    <x v="454"/>
    <x v="1"/>
    <x v="340"/>
    <x v="1"/>
    <x v="1"/>
    <x v="436"/>
    <x v="439"/>
    <x v="0"/>
    <x v="0"/>
    <x v="6"/>
    <x v="457"/>
    <x v="457"/>
    <x v="4"/>
    <x v="6"/>
  </r>
  <r>
    <n v="462"/>
    <x v="457"/>
    <x v="462"/>
    <x v="269"/>
    <x v="455"/>
    <x v="0"/>
    <x v="341"/>
    <x v="1"/>
    <x v="1"/>
    <x v="385"/>
    <x v="440"/>
    <x v="0"/>
    <x v="0"/>
    <x v="20"/>
    <x v="458"/>
    <x v="458"/>
    <x v="6"/>
    <x v="20"/>
  </r>
  <r>
    <n v="463"/>
    <x v="458"/>
    <x v="463"/>
    <x v="270"/>
    <x v="456"/>
    <x v="1"/>
    <x v="342"/>
    <x v="1"/>
    <x v="1"/>
    <x v="437"/>
    <x v="441"/>
    <x v="0"/>
    <x v="0"/>
    <x v="10"/>
    <x v="459"/>
    <x v="459"/>
    <x v="4"/>
    <x v="10"/>
  </r>
  <r>
    <n v="464"/>
    <x v="459"/>
    <x v="464"/>
    <x v="271"/>
    <x v="457"/>
    <x v="1"/>
    <x v="343"/>
    <x v="1"/>
    <x v="1"/>
    <x v="438"/>
    <x v="442"/>
    <x v="0"/>
    <x v="0"/>
    <x v="3"/>
    <x v="460"/>
    <x v="460"/>
    <x v="3"/>
    <x v="3"/>
  </r>
  <r>
    <n v="465"/>
    <x v="460"/>
    <x v="465"/>
    <x v="53"/>
    <x v="458"/>
    <x v="1"/>
    <x v="175"/>
    <x v="1"/>
    <x v="1"/>
    <x v="439"/>
    <x v="443"/>
    <x v="0"/>
    <x v="0"/>
    <x v="18"/>
    <x v="461"/>
    <x v="461"/>
    <x v="5"/>
    <x v="18"/>
  </r>
  <r>
    <n v="466"/>
    <x v="461"/>
    <x v="466"/>
    <x v="272"/>
    <x v="459"/>
    <x v="1"/>
    <x v="344"/>
    <x v="1"/>
    <x v="1"/>
    <x v="440"/>
    <x v="444"/>
    <x v="0"/>
    <x v="1"/>
    <x v="8"/>
    <x v="462"/>
    <x v="462"/>
    <x v="2"/>
    <x v="8"/>
  </r>
  <r>
    <n v="467"/>
    <x v="462"/>
    <x v="467"/>
    <x v="1"/>
    <x v="460"/>
    <x v="1"/>
    <x v="279"/>
    <x v="0"/>
    <x v="0"/>
    <x v="441"/>
    <x v="445"/>
    <x v="0"/>
    <x v="1"/>
    <x v="2"/>
    <x v="463"/>
    <x v="463"/>
    <x v="2"/>
    <x v="2"/>
  </r>
  <r>
    <n v="468"/>
    <x v="463"/>
    <x v="468"/>
    <x v="220"/>
    <x v="461"/>
    <x v="0"/>
    <x v="36"/>
    <x v="1"/>
    <x v="1"/>
    <x v="442"/>
    <x v="368"/>
    <x v="0"/>
    <x v="0"/>
    <x v="3"/>
    <x v="464"/>
    <x v="464"/>
    <x v="3"/>
    <x v="3"/>
  </r>
  <r>
    <n v="469"/>
    <x v="464"/>
    <x v="469"/>
    <x v="36"/>
    <x v="462"/>
    <x v="1"/>
    <x v="122"/>
    <x v="1"/>
    <x v="1"/>
    <x v="443"/>
    <x v="446"/>
    <x v="0"/>
    <x v="0"/>
    <x v="6"/>
    <x v="465"/>
    <x v="465"/>
    <x v="4"/>
    <x v="6"/>
  </r>
  <r>
    <n v="470"/>
    <x v="465"/>
    <x v="470"/>
    <x v="136"/>
    <x v="463"/>
    <x v="1"/>
    <x v="345"/>
    <x v="1"/>
    <x v="1"/>
    <x v="315"/>
    <x v="447"/>
    <x v="0"/>
    <x v="0"/>
    <x v="8"/>
    <x v="466"/>
    <x v="466"/>
    <x v="2"/>
    <x v="8"/>
  </r>
  <r>
    <n v="471"/>
    <x v="197"/>
    <x v="471"/>
    <x v="33"/>
    <x v="464"/>
    <x v="1"/>
    <x v="346"/>
    <x v="4"/>
    <x v="4"/>
    <x v="444"/>
    <x v="448"/>
    <x v="0"/>
    <x v="1"/>
    <x v="0"/>
    <x v="467"/>
    <x v="467"/>
    <x v="0"/>
    <x v="0"/>
  </r>
  <r>
    <n v="472"/>
    <x v="466"/>
    <x v="472"/>
    <x v="273"/>
    <x v="465"/>
    <x v="0"/>
    <x v="347"/>
    <x v="1"/>
    <x v="1"/>
    <x v="445"/>
    <x v="178"/>
    <x v="0"/>
    <x v="0"/>
    <x v="1"/>
    <x v="468"/>
    <x v="468"/>
    <x v="1"/>
    <x v="1"/>
  </r>
  <r>
    <n v="473"/>
    <x v="467"/>
    <x v="473"/>
    <x v="92"/>
    <x v="466"/>
    <x v="1"/>
    <x v="88"/>
    <x v="1"/>
    <x v="1"/>
    <x v="446"/>
    <x v="449"/>
    <x v="0"/>
    <x v="0"/>
    <x v="5"/>
    <x v="469"/>
    <x v="469"/>
    <x v="1"/>
    <x v="5"/>
  </r>
  <r>
    <n v="474"/>
    <x v="468"/>
    <x v="474"/>
    <x v="220"/>
    <x v="75"/>
    <x v="1"/>
    <x v="23"/>
    <x v="1"/>
    <x v="1"/>
    <x v="447"/>
    <x v="450"/>
    <x v="0"/>
    <x v="0"/>
    <x v="19"/>
    <x v="470"/>
    <x v="470"/>
    <x v="4"/>
    <x v="19"/>
  </r>
  <r>
    <n v="475"/>
    <x v="469"/>
    <x v="475"/>
    <x v="71"/>
    <x v="467"/>
    <x v="1"/>
    <x v="57"/>
    <x v="1"/>
    <x v="1"/>
    <x v="448"/>
    <x v="451"/>
    <x v="0"/>
    <x v="1"/>
    <x v="18"/>
    <x v="471"/>
    <x v="471"/>
    <x v="5"/>
    <x v="18"/>
  </r>
  <r>
    <n v="476"/>
    <x v="470"/>
    <x v="476"/>
    <x v="274"/>
    <x v="468"/>
    <x v="0"/>
    <x v="348"/>
    <x v="1"/>
    <x v="1"/>
    <x v="342"/>
    <x v="452"/>
    <x v="0"/>
    <x v="0"/>
    <x v="13"/>
    <x v="472"/>
    <x v="472"/>
    <x v="5"/>
    <x v="13"/>
  </r>
  <r>
    <n v="477"/>
    <x v="471"/>
    <x v="477"/>
    <x v="275"/>
    <x v="469"/>
    <x v="0"/>
    <x v="86"/>
    <x v="1"/>
    <x v="1"/>
    <x v="449"/>
    <x v="453"/>
    <x v="0"/>
    <x v="0"/>
    <x v="22"/>
    <x v="473"/>
    <x v="473"/>
    <x v="4"/>
    <x v="22"/>
  </r>
  <r>
    <n v="478"/>
    <x v="472"/>
    <x v="478"/>
    <x v="276"/>
    <x v="470"/>
    <x v="1"/>
    <x v="349"/>
    <x v="1"/>
    <x v="1"/>
    <x v="450"/>
    <x v="454"/>
    <x v="0"/>
    <x v="0"/>
    <x v="8"/>
    <x v="474"/>
    <x v="474"/>
    <x v="2"/>
    <x v="8"/>
  </r>
  <r>
    <n v="479"/>
    <x v="473"/>
    <x v="479"/>
    <x v="166"/>
    <x v="471"/>
    <x v="1"/>
    <x v="350"/>
    <x v="4"/>
    <x v="4"/>
    <x v="451"/>
    <x v="455"/>
    <x v="0"/>
    <x v="0"/>
    <x v="0"/>
    <x v="475"/>
    <x v="475"/>
    <x v="0"/>
    <x v="0"/>
  </r>
  <r>
    <n v="480"/>
    <x v="474"/>
    <x v="480"/>
    <x v="133"/>
    <x v="472"/>
    <x v="1"/>
    <x v="215"/>
    <x v="1"/>
    <x v="1"/>
    <x v="452"/>
    <x v="456"/>
    <x v="0"/>
    <x v="1"/>
    <x v="14"/>
    <x v="476"/>
    <x v="476"/>
    <x v="7"/>
    <x v="14"/>
  </r>
  <r>
    <n v="481"/>
    <x v="475"/>
    <x v="481"/>
    <x v="277"/>
    <x v="473"/>
    <x v="0"/>
    <x v="351"/>
    <x v="1"/>
    <x v="1"/>
    <x v="453"/>
    <x v="457"/>
    <x v="0"/>
    <x v="1"/>
    <x v="3"/>
    <x v="477"/>
    <x v="477"/>
    <x v="3"/>
    <x v="3"/>
  </r>
  <r>
    <n v="482"/>
    <x v="476"/>
    <x v="482"/>
    <x v="3"/>
    <x v="474"/>
    <x v="0"/>
    <x v="352"/>
    <x v="1"/>
    <x v="1"/>
    <x v="454"/>
    <x v="458"/>
    <x v="0"/>
    <x v="1"/>
    <x v="13"/>
    <x v="478"/>
    <x v="478"/>
    <x v="5"/>
    <x v="13"/>
  </r>
  <r>
    <n v="483"/>
    <x v="477"/>
    <x v="483"/>
    <x v="278"/>
    <x v="475"/>
    <x v="0"/>
    <x v="353"/>
    <x v="1"/>
    <x v="1"/>
    <x v="455"/>
    <x v="459"/>
    <x v="0"/>
    <x v="0"/>
    <x v="3"/>
    <x v="479"/>
    <x v="479"/>
    <x v="3"/>
    <x v="3"/>
  </r>
  <r>
    <n v="484"/>
    <x v="478"/>
    <x v="484"/>
    <x v="241"/>
    <x v="476"/>
    <x v="1"/>
    <x v="354"/>
    <x v="4"/>
    <x v="4"/>
    <x v="456"/>
    <x v="460"/>
    <x v="0"/>
    <x v="1"/>
    <x v="0"/>
    <x v="480"/>
    <x v="480"/>
    <x v="0"/>
    <x v="0"/>
  </r>
  <r>
    <n v="485"/>
    <x v="479"/>
    <x v="485"/>
    <x v="279"/>
    <x v="477"/>
    <x v="0"/>
    <x v="355"/>
    <x v="4"/>
    <x v="4"/>
    <x v="457"/>
    <x v="461"/>
    <x v="0"/>
    <x v="0"/>
    <x v="3"/>
    <x v="481"/>
    <x v="481"/>
    <x v="3"/>
    <x v="3"/>
  </r>
  <r>
    <n v="486"/>
    <x v="480"/>
    <x v="486"/>
    <x v="5"/>
    <x v="478"/>
    <x v="0"/>
    <x v="356"/>
    <x v="4"/>
    <x v="4"/>
    <x v="458"/>
    <x v="462"/>
    <x v="0"/>
    <x v="1"/>
    <x v="18"/>
    <x v="482"/>
    <x v="482"/>
    <x v="5"/>
    <x v="18"/>
  </r>
  <r>
    <n v="487"/>
    <x v="481"/>
    <x v="487"/>
    <x v="280"/>
    <x v="479"/>
    <x v="1"/>
    <x v="357"/>
    <x v="1"/>
    <x v="1"/>
    <x v="459"/>
    <x v="463"/>
    <x v="0"/>
    <x v="0"/>
    <x v="3"/>
    <x v="483"/>
    <x v="483"/>
    <x v="3"/>
    <x v="3"/>
  </r>
  <r>
    <n v="488"/>
    <x v="482"/>
    <x v="488"/>
    <x v="98"/>
    <x v="480"/>
    <x v="1"/>
    <x v="127"/>
    <x v="1"/>
    <x v="1"/>
    <x v="460"/>
    <x v="464"/>
    <x v="0"/>
    <x v="0"/>
    <x v="3"/>
    <x v="484"/>
    <x v="484"/>
    <x v="3"/>
    <x v="3"/>
  </r>
  <r>
    <n v="489"/>
    <x v="483"/>
    <x v="489"/>
    <x v="243"/>
    <x v="481"/>
    <x v="1"/>
    <x v="72"/>
    <x v="6"/>
    <x v="6"/>
    <x v="461"/>
    <x v="465"/>
    <x v="0"/>
    <x v="0"/>
    <x v="8"/>
    <x v="485"/>
    <x v="485"/>
    <x v="2"/>
    <x v="8"/>
  </r>
  <r>
    <n v="490"/>
    <x v="484"/>
    <x v="490"/>
    <x v="166"/>
    <x v="482"/>
    <x v="1"/>
    <x v="358"/>
    <x v="1"/>
    <x v="1"/>
    <x v="462"/>
    <x v="466"/>
    <x v="0"/>
    <x v="0"/>
    <x v="23"/>
    <x v="486"/>
    <x v="486"/>
    <x v="8"/>
    <x v="23"/>
  </r>
  <r>
    <n v="491"/>
    <x v="485"/>
    <x v="491"/>
    <x v="281"/>
    <x v="483"/>
    <x v="1"/>
    <x v="120"/>
    <x v="1"/>
    <x v="1"/>
    <x v="463"/>
    <x v="467"/>
    <x v="0"/>
    <x v="1"/>
    <x v="0"/>
    <x v="487"/>
    <x v="487"/>
    <x v="0"/>
    <x v="0"/>
  </r>
  <r>
    <n v="492"/>
    <x v="486"/>
    <x v="492"/>
    <x v="255"/>
    <x v="484"/>
    <x v="3"/>
    <x v="359"/>
    <x v="1"/>
    <x v="1"/>
    <x v="464"/>
    <x v="468"/>
    <x v="1"/>
    <x v="1"/>
    <x v="12"/>
    <x v="488"/>
    <x v="488"/>
    <x v="4"/>
    <x v="12"/>
  </r>
  <r>
    <n v="493"/>
    <x v="487"/>
    <x v="493"/>
    <x v="79"/>
    <x v="485"/>
    <x v="1"/>
    <x v="251"/>
    <x v="1"/>
    <x v="1"/>
    <x v="465"/>
    <x v="469"/>
    <x v="0"/>
    <x v="0"/>
    <x v="14"/>
    <x v="489"/>
    <x v="489"/>
    <x v="7"/>
    <x v="14"/>
  </r>
  <r>
    <n v="494"/>
    <x v="488"/>
    <x v="494"/>
    <x v="186"/>
    <x v="486"/>
    <x v="1"/>
    <x v="360"/>
    <x v="1"/>
    <x v="1"/>
    <x v="466"/>
    <x v="470"/>
    <x v="0"/>
    <x v="0"/>
    <x v="8"/>
    <x v="490"/>
    <x v="490"/>
    <x v="2"/>
    <x v="8"/>
  </r>
  <r>
    <n v="495"/>
    <x v="489"/>
    <x v="495"/>
    <x v="170"/>
    <x v="487"/>
    <x v="1"/>
    <x v="135"/>
    <x v="3"/>
    <x v="3"/>
    <x v="467"/>
    <x v="471"/>
    <x v="0"/>
    <x v="0"/>
    <x v="3"/>
    <x v="491"/>
    <x v="491"/>
    <x v="3"/>
    <x v="3"/>
  </r>
  <r>
    <n v="496"/>
    <x v="490"/>
    <x v="496"/>
    <x v="282"/>
    <x v="488"/>
    <x v="0"/>
    <x v="71"/>
    <x v="1"/>
    <x v="1"/>
    <x v="468"/>
    <x v="472"/>
    <x v="0"/>
    <x v="0"/>
    <x v="10"/>
    <x v="492"/>
    <x v="492"/>
    <x v="4"/>
    <x v="10"/>
  </r>
  <r>
    <n v="497"/>
    <x v="491"/>
    <x v="497"/>
    <x v="122"/>
    <x v="489"/>
    <x v="0"/>
    <x v="53"/>
    <x v="1"/>
    <x v="1"/>
    <x v="469"/>
    <x v="473"/>
    <x v="0"/>
    <x v="1"/>
    <x v="8"/>
    <x v="493"/>
    <x v="493"/>
    <x v="2"/>
    <x v="8"/>
  </r>
  <r>
    <n v="498"/>
    <x v="492"/>
    <x v="498"/>
    <x v="283"/>
    <x v="490"/>
    <x v="0"/>
    <x v="361"/>
    <x v="3"/>
    <x v="3"/>
    <x v="470"/>
    <x v="474"/>
    <x v="0"/>
    <x v="0"/>
    <x v="2"/>
    <x v="494"/>
    <x v="494"/>
    <x v="2"/>
    <x v="2"/>
  </r>
  <r>
    <n v="499"/>
    <x v="493"/>
    <x v="499"/>
    <x v="284"/>
    <x v="491"/>
    <x v="0"/>
    <x v="362"/>
    <x v="1"/>
    <x v="1"/>
    <x v="471"/>
    <x v="475"/>
    <x v="0"/>
    <x v="1"/>
    <x v="4"/>
    <x v="495"/>
    <x v="495"/>
    <x v="4"/>
    <x v="4"/>
  </r>
  <r>
    <n v="500"/>
    <x v="494"/>
    <x v="500"/>
    <x v="0"/>
    <x v="0"/>
    <x v="0"/>
    <x v="0"/>
    <x v="1"/>
    <x v="1"/>
    <x v="472"/>
    <x v="380"/>
    <x v="0"/>
    <x v="1"/>
    <x v="3"/>
    <x v="0"/>
    <x v="496"/>
    <x v="3"/>
    <x v="3"/>
  </r>
  <r>
    <n v="501"/>
    <x v="495"/>
    <x v="501"/>
    <x v="285"/>
    <x v="492"/>
    <x v="0"/>
    <x v="363"/>
    <x v="1"/>
    <x v="1"/>
    <x v="473"/>
    <x v="353"/>
    <x v="0"/>
    <x v="0"/>
    <x v="4"/>
    <x v="496"/>
    <x v="497"/>
    <x v="4"/>
    <x v="4"/>
  </r>
  <r>
    <n v="502"/>
    <x v="212"/>
    <x v="502"/>
    <x v="81"/>
    <x v="493"/>
    <x v="1"/>
    <x v="129"/>
    <x v="2"/>
    <x v="2"/>
    <x v="474"/>
    <x v="476"/>
    <x v="0"/>
    <x v="1"/>
    <x v="11"/>
    <x v="497"/>
    <x v="498"/>
    <x v="6"/>
    <x v="11"/>
  </r>
  <r>
    <n v="503"/>
    <x v="496"/>
    <x v="503"/>
    <x v="286"/>
    <x v="494"/>
    <x v="1"/>
    <x v="364"/>
    <x v="1"/>
    <x v="1"/>
    <x v="72"/>
    <x v="477"/>
    <x v="0"/>
    <x v="0"/>
    <x v="6"/>
    <x v="498"/>
    <x v="499"/>
    <x v="4"/>
    <x v="6"/>
  </r>
  <r>
    <n v="504"/>
    <x v="497"/>
    <x v="504"/>
    <x v="168"/>
    <x v="495"/>
    <x v="0"/>
    <x v="197"/>
    <x v="6"/>
    <x v="6"/>
    <x v="443"/>
    <x v="478"/>
    <x v="0"/>
    <x v="0"/>
    <x v="1"/>
    <x v="499"/>
    <x v="500"/>
    <x v="1"/>
    <x v="1"/>
  </r>
  <r>
    <n v="505"/>
    <x v="498"/>
    <x v="505"/>
    <x v="262"/>
    <x v="496"/>
    <x v="0"/>
    <x v="365"/>
    <x v="1"/>
    <x v="1"/>
    <x v="475"/>
    <x v="479"/>
    <x v="0"/>
    <x v="1"/>
    <x v="15"/>
    <x v="500"/>
    <x v="501"/>
    <x v="5"/>
    <x v="15"/>
  </r>
  <r>
    <n v="506"/>
    <x v="499"/>
    <x v="506"/>
    <x v="287"/>
    <x v="497"/>
    <x v="1"/>
    <x v="366"/>
    <x v="1"/>
    <x v="1"/>
    <x v="81"/>
    <x v="480"/>
    <x v="0"/>
    <x v="1"/>
    <x v="3"/>
    <x v="501"/>
    <x v="502"/>
    <x v="3"/>
    <x v="3"/>
  </r>
  <r>
    <n v="507"/>
    <x v="500"/>
    <x v="507"/>
    <x v="118"/>
    <x v="498"/>
    <x v="0"/>
    <x v="161"/>
    <x v="1"/>
    <x v="1"/>
    <x v="476"/>
    <x v="481"/>
    <x v="0"/>
    <x v="1"/>
    <x v="2"/>
    <x v="502"/>
    <x v="503"/>
    <x v="2"/>
    <x v="2"/>
  </r>
  <r>
    <n v="508"/>
    <x v="501"/>
    <x v="508"/>
    <x v="288"/>
    <x v="499"/>
    <x v="1"/>
    <x v="367"/>
    <x v="1"/>
    <x v="1"/>
    <x v="192"/>
    <x v="482"/>
    <x v="0"/>
    <x v="0"/>
    <x v="3"/>
    <x v="503"/>
    <x v="504"/>
    <x v="3"/>
    <x v="3"/>
  </r>
  <r>
    <n v="509"/>
    <x v="173"/>
    <x v="509"/>
    <x v="172"/>
    <x v="500"/>
    <x v="0"/>
    <x v="368"/>
    <x v="1"/>
    <x v="1"/>
    <x v="477"/>
    <x v="483"/>
    <x v="0"/>
    <x v="0"/>
    <x v="3"/>
    <x v="504"/>
    <x v="505"/>
    <x v="3"/>
    <x v="3"/>
  </r>
  <r>
    <n v="510"/>
    <x v="502"/>
    <x v="510"/>
    <x v="75"/>
    <x v="501"/>
    <x v="1"/>
    <x v="54"/>
    <x v="2"/>
    <x v="2"/>
    <x v="478"/>
    <x v="484"/>
    <x v="0"/>
    <x v="0"/>
    <x v="6"/>
    <x v="505"/>
    <x v="506"/>
    <x v="4"/>
    <x v="6"/>
  </r>
  <r>
    <n v="511"/>
    <x v="503"/>
    <x v="511"/>
    <x v="252"/>
    <x v="502"/>
    <x v="0"/>
    <x v="369"/>
    <x v="1"/>
    <x v="1"/>
    <x v="479"/>
    <x v="265"/>
    <x v="0"/>
    <x v="0"/>
    <x v="3"/>
    <x v="506"/>
    <x v="507"/>
    <x v="3"/>
    <x v="3"/>
  </r>
  <r>
    <n v="512"/>
    <x v="504"/>
    <x v="512"/>
    <x v="14"/>
    <x v="503"/>
    <x v="1"/>
    <x v="370"/>
    <x v="1"/>
    <x v="1"/>
    <x v="480"/>
    <x v="485"/>
    <x v="0"/>
    <x v="1"/>
    <x v="11"/>
    <x v="507"/>
    <x v="508"/>
    <x v="6"/>
    <x v="11"/>
  </r>
  <r>
    <n v="513"/>
    <x v="505"/>
    <x v="513"/>
    <x v="111"/>
    <x v="504"/>
    <x v="3"/>
    <x v="164"/>
    <x v="1"/>
    <x v="1"/>
    <x v="180"/>
    <x v="486"/>
    <x v="0"/>
    <x v="0"/>
    <x v="19"/>
    <x v="508"/>
    <x v="509"/>
    <x v="4"/>
    <x v="19"/>
  </r>
  <r>
    <n v="514"/>
    <x v="506"/>
    <x v="514"/>
    <x v="289"/>
    <x v="505"/>
    <x v="3"/>
    <x v="371"/>
    <x v="5"/>
    <x v="5"/>
    <x v="481"/>
    <x v="412"/>
    <x v="0"/>
    <x v="1"/>
    <x v="1"/>
    <x v="509"/>
    <x v="510"/>
    <x v="1"/>
    <x v="1"/>
  </r>
  <r>
    <n v="515"/>
    <x v="507"/>
    <x v="515"/>
    <x v="133"/>
    <x v="506"/>
    <x v="0"/>
    <x v="221"/>
    <x v="0"/>
    <x v="0"/>
    <x v="482"/>
    <x v="487"/>
    <x v="0"/>
    <x v="1"/>
    <x v="3"/>
    <x v="510"/>
    <x v="511"/>
    <x v="3"/>
    <x v="3"/>
  </r>
  <r>
    <n v="516"/>
    <x v="508"/>
    <x v="516"/>
    <x v="290"/>
    <x v="507"/>
    <x v="0"/>
    <x v="372"/>
    <x v="1"/>
    <x v="1"/>
    <x v="194"/>
    <x v="488"/>
    <x v="0"/>
    <x v="0"/>
    <x v="9"/>
    <x v="511"/>
    <x v="512"/>
    <x v="5"/>
    <x v="9"/>
  </r>
  <r>
    <n v="517"/>
    <x v="509"/>
    <x v="517"/>
    <x v="291"/>
    <x v="508"/>
    <x v="1"/>
    <x v="373"/>
    <x v="1"/>
    <x v="1"/>
    <x v="483"/>
    <x v="489"/>
    <x v="0"/>
    <x v="0"/>
    <x v="0"/>
    <x v="512"/>
    <x v="513"/>
    <x v="0"/>
    <x v="0"/>
  </r>
  <r>
    <n v="518"/>
    <x v="510"/>
    <x v="518"/>
    <x v="35"/>
    <x v="509"/>
    <x v="0"/>
    <x v="234"/>
    <x v="1"/>
    <x v="1"/>
    <x v="484"/>
    <x v="442"/>
    <x v="0"/>
    <x v="1"/>
    <x v="10"/>
    <x v="513"/>
    <x v="514"/>
    <x v="4"/>
    <x v="10"/>
  </r>
  <r>
    <n v="519"/>
    <x v="511"/>
    <x v="519"/>
    <x v="96"/>
    <x v="510"/>
    <x v="1"/>
    <x v="374"/>
    <x v="1"/>
    <x v="1"/>
    <x v="355"/>
    <x v="437"/>
    <x v="0"/>
    <x v="1"/>
    <x v="1"/>
    <x v="514"/>
    <x v="515"/>
    <x v="1"/>
    <x v="1"/>
  </r>
  <r>
    <n v="520"/>
    <x v="512"/>
    <x v="520"/>
    <x v="126"/>
    <x v="511"/>
    <x v="1"/>
    <x v="235"/>
    <x v="1"/>
    <x v="1"/>
    <x v="485"/>
    <x v="490"/>
    <x v="0"/>
    <x v="0"/>
    <x v="3"/>
    <x v="515"/>
    <x v="516"/>
    <x v="3"/>
    <x v="3"/>
  </r>
  <r>
    <n v="521"/>
    <x v="513"/>
    <x v="47"/>
    <x v="4"/>
    <x v="512"/>
    <x v="1"/>
    <x v="375"/>
    <x v="1"/>
    <x v="1"/>
    <x v="486"/>
    <x v="491"/>
    <x v="0"/>
    <x v="1"/>
    <x v="6"/>
    <x v="516"/>
    <x v="517"/>
    <x v="4"/>
    <x v="6"/>
  </r>
  <r>
    <n v="522"/>
    <x v="514"/>
    <x v="521"/>
    <x v="292"/>
    <x v="513"/>
    <x v="0"/>
    <x v="271"/>
    <x v="1"/>
    <x v="1"/>
    <x v="487"/>
    <x v="163"/>
    <x v="0"/>
    <x v="0"/>
    <x v="12"/>
    <x v="517"/>
    <x v="518"/>
    <x v="4"/>
    <x v="12"/>
  </r>
  <r>
    <n v="523"/>
    <x v="515"/>
    <x v="522"/>
    <x v="79"/>
    <x v="514"/>
    <x v="1"/>
    <x v="121"/>
    <x v="1"/>
    <x v="1"/>
    <x v="488"/>
    <x v="492"/>
    <x v="0"/>
    <x v="0"/>
    <x v="12"/>
    <x v="518"/>
    <x v="519"/>
    <x v="4"/>
    <x v="12"/>
  </r>
  <r>
    <n v="524"/>
    <x v="516"/>
    <x v="523"/>
    <x v="127"/>
    <x v="515"/>
    <x v="0"/>
    <x v="376"/>
    <x v="1"/>
    <x v="1"/>
    <x v="489"/>
    <x v="493"/>
    <x v="0"/>
    <x v="0"/>
    <x v="3"/>
    <x v="519"/>
    <x v="520"/>
    <x v="3"/>
    <x v="3"/>
  </r>
  <r>
    <n v="525"/>
    <x v="517"/>
    <x v="524"/>
    <x v="118"/>
    <x v="516"/>
    <x v="0"/>
    <x v="377"/>
    <x v="1"/>
    <x v="1"/>
    <x v="490"/>
    <x v="494"/>
    <x v="0"/>
    <x v="0"/>
    <x v="8"/>
    <x v="520"/>
    <x v="521"/>
    <x v="2"/>
    <x v="8"/>
  </r>
  <r>
    <n v="526"/>
    <x v="518"/>
    <x v="525"/>
    <x v="111"/>
    <x v="517"/>
    <x v="1"/>
    <x v="98"/>
    <x v="1"/>
    <x v="1"/>
    <x v="312"/>
    <x v="495"/>
    <x v="0"/>
    <x v="1"/>
    <x v="3"/>
    <x v="521"/>
    <x v="522"/>
    <x v="3"/>
    <x v="3"/>
  </r>
  <r>
    <n v="527"/>
    <x v="519"/>
    <x v="526"/>
    <x v="223"/>
    <x v="518"/>
    <x v="0"/>
    <x v="378"/>
    <x v="0"/>
    <x v="0"/>
    <x v="491"/>
    <x v="496"/>
    <x v="0"/>
    <x v="0"/>
    <x v="10"/>
    <x v="522"/>
    <x v="523"/>
    <x v="4"/>
    <x v="10"/>
  </r>
  <r>
    <n v="528"/>
    <x v="520"/>
    <x v="527"/>
    <x v="25"/>
    <x v="519"/>
    <x v="0"/>
    <x v="175"/>
    <x v="4"/>
    <x v="4"/>
    <x v="492"/>
    <x v="497"/>
    <x v="0"/>
    <x v="0"/>
    <x v="7"/>
    <x v="523"/>
    <x v="524"/>
    <x v="1"/>
    <x v="7"/>
  </r>
  <r>
    <n v="529"/>
    <x v="521"/>
    <x v="528"/>
    <x v="135"/>
    <x v="520"/>
    <x v="0"/>
    <x v="352"/>
    <x v="1"/>
    <x v="1"/>
    <x v="493"/>
    <x v="180"/>
    <x v="0"/>
    <x v="0"/>
    <x v="11"/>
    <x v="524"/>
    <x v="525"/>
    <x v="6"/>
    <x v="11"/>
  </r>
  <r>
    <n v="530"/>
    <x v="522"/>
    <x v="529"/>
    <x v="293"/>
    <x v="521"/>
    <x v="0"/>
    <x v="200"/>
    <x v="1"/>
    <x v="1"/>
    <x v="494"/>
    <x v="498"/>
    <x v="0"/>
    <x v="1"/>
    <x v="13"/>
    <x v="525"/>
    <x v="526"/>
    <x v="5"/>
    <x v="13"/>
  </r>
  <r>
    <n v="531"/>
    <x v="523"/>
    <x v="530"/>
    <x v="294"/>
    <x v="522"/>
    <x v="2"/>
    <x v="379"/>
    <x v="5"/>
    <x v="5"/>
    <x v="495"/>
    <x v="499"/>
    <x v="0"/>
    <x v="0"/>
    <x v="11"/>
    <x v="526"/>
    <x v="527"/>
    <x v="6"/>
    <x v="11"/>
  </r>
  <r>
    <n v="532"/>
    <x v="524"/>
    <x v="531"/>
    <x v="39"/>
    <x v="523"/>
    <x v="1"/>
    <x v="105"/>
    <x v="0"/>
    <x v="0"/>
    <x v="496"/>
    <x v="500"/>
    <x v="0"/>
    <x v="0"/>
    <x v="3"/>
    <x v="527"/>
    <x v="528"/>
    <x v="3"/>
    <x v="3"/>
  </r>
  <r>
    <n v="533"/>
    <x v="525"/>
    <x v="532"/>
    <x v="295"/>
    <x v="524"/>
    <x v="1"/>
    <x v="380"/>
    <x v="4"/>
    <x v="4"/>
    <x v="497"/>
    <x v="50"/>
    <x v="0"/>
    <x v="0"/>
    <x v="7"/>
    <x v="528"/>
    <x v="529"/>
    <x v="1"/>
    <x v="7"/>
  </r>
  <r>
    <n v="534"/>
    <x v="526"/>
    <x v="533"/>
    <x v="296"/>
    <x v="525"/>
    <x v="0"/>
    <x v="166"/>
    <x v="1"/>
    <x v="1"/>
    <x v="498"/>
    <x v="501"/>
    <x v="0"/>
    <x v="1"/>
    <x v="6"/>
    <x v="529"/>
    <x v="530"/>
    <x v="4"/>
    <x v="6"/>
  </r>
  <r>
    <n v="535"/>
    <x v="527"/>
    <x v="534"/>
    <x v="97"/>
    <x v="526"/>
    <x v="1"/>
    <x v="381"/>
    <x v="6"/>
    <x v="6"/>
    <x v="499"/>
    <x v="502"/>
    <x v="0"/>
    <x v="1"/>
    <x v="3"/>
    <x v="530"/>
    <x v="531"/>
    <x v="3"/>
    <x v="3"/>
  </r>
  <r>
    <n v="536"/>
    <x v="528"/>
    <x v="535"/>
    <x v="122"/>
    <x v="527"/>
    <x v="1"/>
    <x v="382"/>
    <x v="6"/>
    <x v="6"/>
    <x v="500"/>
    <x v="52"/>
    <x v="0"/>
    <x v="0"/>
    <x v="13"/>
    <x v="531"/>
    <x v="532"/>
    <x v="5"/>
    <x v="13"/>
  </r>
  <r>
    <n v="537"/>
    <x v="529"/>
    <x v="536"/>
    <x v="197"/>
    <x v="528"/>
    <x v="1"/>
    <x v="383"/>
    <x v="3"/>
    <x v="3"/>
    <x v="501"/>
    <x v="503"/>
    <x v="1"/>
    <x v="1"/>
    <x v="4"/>
    <x v="532"/>
    <x v="533"/>
    <x v="4"/>
    <x v="4"/>
  </r>
  <r>
    <n v="538"/>
    <x v="530"/>
    <x v="537"/>
    <x v="297"/>
    <x v="529"/>
    <x v="0"/>
    <x v="384"/>
    <x v="1"/>
    <x v="1"/>
    <x v="502"/>
    <x v="504"/>
    <x v="0"/>
    <x v="0"/>
    <x v="20"/>
    <x v="533"/>
    <x v="534"/>
    <x v="6"/>
    <x v="20"/>
  </r>
  <r>
    <n v="539"/>
    <x v="531"/>
    <x v="538"/>
    <x v="122"/>
    <x v="530"/>
    <x v="0"/>
    <x v="385"/>
    <x v="1"/>
    <x v="1"/>
    <x v="503"/>
    <x v="505"/>
    <x v="0"/>
    <x v="1"/>
    <x v="0"/>
    <x v="534"/>
    <x v="535"/>
    <x v="0"/>
    <x v="0"/>
  </r>
  <r>
    <n v="540"/>
    <x v="532"/>
    <x v="539"/>
    <x v="98"/>
    <x v="531"/>
    <x v="1"/>
    <x v="326"/>
    <x v="1"/>
    <x v="1"/>
    <x v="504"/>
    <x v="506"/>
    <x v="0"/>
    <x v="0"/>
    <x v="14"/>
    <x v="535"/>
    <x v="536"/>
    <x v="7"/>
    <x v="14"/>
  </r>
  <r>
    <n v="541"/>
    <x v="533"/>
    <x v="540"/>
    <x v="298"/>
    <x v="532"/>
    <x v="0"/>
    <x v="386"/>
    <x v="6"/>
    <x v="6"/>
    <x v="505"/>
    <x v="507"/>
    <x v="0"/>
    <x v="0"/>
    <x v="20"/>
    <x v="536"/>
    <x v="537"/>
    <x v="6"/>
    <x v="20"/>
  </r>
  <r>
    <n v="542"/>
    <x v="534"/>
    <x v="541"/>
    <x v="299"/>
    <x v="533"/>
    <x v="0"/>
    <x v="240"/>
    <x v="4"/>
    <x v="4"/>
    <x v="506"/>
    <x v="508"/>
    <x v="0"/>
    <x v="0"/>
    <x v="7"/>
    <x v="537"/>
    <x v="538"/>
    <x v="1"/>
    <x v="7"/>
  </r>
  <r>
    <n v="543"/>
    <x v="535"/>
    <x v="542"/>
    <x v="300"/>
    <x v="534"/>
    <x v="0"/>
    <x v="80"/>
    <x v="1"/>
    <x v="1"/>
    <x v="507"/>
    <x v="509"/>
    <x v="0"/>
    <x v="0"/>
    <x v="11"/>
    <x v="538"/>
    <x v="539"/>
    <x v="6"/>
    <x v="11"/>
  </r>
  <r>
    <n v="544"/>
    <x v="536"/>
    <x v="543"/>
    <x v="54"/>
    <x v="535"/>
    <x v="1"/>
    <x v="286"/>
    <x v="1"/>
    <x v="1"/>
    <x v="508"/>
    <x v="510"/>
    <x v="0"/>
    <x v="0"/>
    <x v="1"/>
    <x v="539"/>
    <x v="540"/>
    <x v="1"/>
    <x v="1"/>
  </r>
  <r>
    <n v="545"/>
    <x v="537"/>
    <x v="544"/>
    <x v="301"/>
    <x v="536"/>
    <x v="0"/>
    <x v="387"/>
    <x v="1"/>
    <x v="1"/>
    <x v="509"/>
    <x v="511"/>
    <x v="0"/>
    <x v="0"/>
    <x v="3"/>
    <x v="540"/>
    <x v="541"/>
    <x v="3"/>
    <x v="3"/>
  </r>
  <r>
    <n v="546"/>
    <x v="538"/>
    <x v="545"/>
    <x v="3"/>
    <x v="537"/>
    <x v="1"/>
    <x v="39"/>
    <x v="1"/>
    <x v="1"/>
    <x v="510"/>
    <x v="512"/>
    <x v="0"/>
    <x v="1"/>
    <x v="3"/>
    <x v="541"/>
    <x v="542"/>
    <x v="3"/>
    <x v="3"/>
  </r>
  <r>
    <n v="547"/>
    <x v="539"/>
    <x v="546"/>
    <x v="81"/>
    <x v="538"/>
    <x v="1"/>
    <x v="388"/>
    <x v="1"/>
    <x v="1"/>
    <x v="511"/>
    <x v="513"/>
    <x v="0"/>
    <x v="0"/>
    <x v="6"/>
    <x v="542"/>
    <x v="543"/>
    <x v="4"/>
    <x v="6"/>
  </r>
  <r>
    <n v="548"/>
    <x v="540"/>
    <x v="547"/>
    <x v="302"/>
    <x v="539"/>
    <x v="1"/>
    <x v="389"/>
    <x v="1"/>
    <x v="1"/>
    <x v="512"/>
    <x v="514"/>
    <x v="0"/>
    <x v="0"/>
    <x v="3"/>
    <x v="543"/>
    <x v="544"/>
    <x v="3"/>
    <x v="3"/>
  </r>
  <r>
    <n v="549"/>
    <x v="541"/>
    <x v="548"/>
    <x v="303"/>
    <x v="540"/>
    <x v="1"/>
    <x v="390"/>
    <x v="1"/>
    <x v="1"/>
    <x v="513"/>
    <x v="515"/>
    <x v="0"/>
    <x v="0"/>
    <x v="8"/>
    <x v="544"/>
    <x v="545"/>
    <x v="2"/>
    <x v="8"/>
  </r>
  <r>
    <n v="550"/>
    <x v="542"/>
    <x v="549"/>
    <x v="0"/>
    <x v="443"/>
    <x v="3"/>
    <x v="49"/>
    <x v="5"/>
    <x v="5"/>
    <x v="514"/>
    <x v="516"/>
    <x v="0"/>
    <x v="0"/>
    <x v="7"/>
    <x v="446"/>
    <x v="446"/>
    <x v="1"/>
    <x v="7"/>
  </r>
  <r>
    <n v="551"/>
    <x v="543"/>
    <x v="550"/>
    <x v="304"/>
    <x v="541"/>
    <x v="0"/>
    <x v="391"/>
    <x v="2"/>
    <x v="2"/>
    <x v="515"/>
    <x v="517"/>
    <x v="0"/>
    <x v="1"/>
    <x v="2"/>
    <x v="545"/>
    <x v="546"/>
    <x v="2"/>
    <x v="2"/>
  </r>
  <r>
    <n v="552"/>
    <x v="544"/>
    <x v="551"/>
    <x v="25"/>
    <x v="542"/>
    <x v="0"/>
    <x v="45"/>
    <x v="1"/>
    <x v="1"/>
    <x v="516"/>
    <x v="518"/>
    <x v="0"/>
    <x v="0"/>
    <x v="3"/>
    <x v="546"/>
    <x v="547"/>
    <x v="3"/>
    <x v="3"/>
  </r>
  <r>
    <n v="553"/>
    <x v="545"/>
    <x v="552"/>
    <x v="305"/>
    <x v="543"/>
    <x v="0"/>
    <x v="392"/>
    <x v="1"/>
    <x v="1"/>
    <x v="517"/>
    <x v="519"/>
    <x v="0"/>
    <x v="0"/>
    <x v="1"/>
    <x v="547"/>
    <x v="548"/>
    <x v="1"/>
    <x v="1"/>
  </r>
  <r>
    <n v="554"/>
    <x v="546"/>
    <x v="553"/>
    <x v="40"/>
    <x v="544"/>
    <x v="1"/>
    <x v="353"/>
    <x v="0"/>
    <x v="0"/>
    <x v="518"/>
    <x v="520"/>
    <x v="0"/>
    <x v="0"/>
    <x v="7"/>
    <x v="548"/>
    <x v="549"/>
    <x v="1"/>
    <x v="7"/>
  </r>
  <r>
    <n v="555"/>
    <x v="547"/>
    <x v="554"/>
    <x v="9"/>
    <x v="545"/>
    <x v="1"/>
    <x v="18"/>
    <x v="3"/>
    <x v="3"/>
    <x v="519"/>
    <x v="219"/>
    <x v="0"/>
    <x v="0"/>
    <x v="1"/>
    <x v="549"/>
    <x v="550"/>
    <x v="1"/>
    <x v="1"/>
  </r>
  <r>
    <n v="556"/>
    <x v="195"/>
    <x v="555"/>
    <x v="5"/>
    <x v="546"/>
    <x v="1"/>
    <x v="393"/>
    <x v="1"/>
    <x v="1"/>
    <x v="520"/>
    <x v="521"/>
    <x v="0"/>
    <x v="1"/>
    <x v="18"/>
    <x v="550"/>
    <x v="551"/>
    <x v="5"/>
    <x v="18"/>
  </r>
  <r>
    <n v="557"/>
    <x v="548"/>
    <x v="556"/>
    <x v="46"/>
    <x v="547"/>
    <x v="1"/>
    <x v="394"/>
    <x v="1"/>
    <x v="1"/>
    <x v="521"/>
    <x v="522"/>
    <x v="0"/>
    <x v="1"/>
    <x v="22"/>
    <x v="551"/>
    <x v="552"/>
    <x v="4"/>
    <x v="22"/>
  </r>
  <r>
    <n v="558"/>
    <x v="549"/>
    <x v="557"/>
    <x v="306"/>
    <x v="548"/>
    <x v="1"/>
    <x v="105"/>
    <x v="1"/>
    <x v="1"/>
    <x v="522"/>
    <x v="523"/>
    <x v="0"/>
    <x v="0"/>
    <x v="3"/>
    <x v="552"/>
    <x v="553"/>
    <x v="3"/>
    <x v="3"/>
  </r>
  <r>
    <n v="559"/>
    <x v="550"/>
    <x v="558"/>
    <x v="307"/>
    <x v="549"/>
    <x v="1"/>
    <x v="395"/>
    <x v="1"/>
    <x v="1"/>
    <x v="523"/>
    <x v="524"/>
    <x v="0"/>
    <x v="0"/>
    <x v="3"/>
    <x v="553"/>
    <x v="554"/>
    <x v="3"/>
    <x v="3"/>
  </r>
  <r>
    <n v="560"/>
    <x v="551"/>
    <x v="559"/>
    <x v="77"/>
    <x v="550"/>
    <x v="1"/>
    <x v="396"/>
    <x v="1"/>
    <x v="1"/>
    <x v="524"/>
    <x v="348"/>
    <x v="0"/>
    <x v="0"/>
    <x v="10"/>
    <x v="554"/>
    <x v="555"/>
    <x v="4"/>
    <x v="10"/>
  </r>
  <r>
    <n v="561"/>
    <x v="552"/>
    <x v="560"/>
    <x v="162"/>
    <x v="551"/>
    <x v="1"/>
    <x v="40"/>
    <x v="5"/>
    <x v="5"/>
    <x v="525"/>
    <x v="280"/>
    <x v="0"/>
    <x v="0"/>
    <x v="3"/>
    <x v="555"/>
    <x v="556"/>
    <x v="3"/>
    <x v="3"/>
  </r>
  <r>
    <n v="562"/>
    <x v="553"/>
    <x v="561"/>
    <x v="34"/>
    <x v="314"/>
    <x v="0"/>
    <x v="150"/>
    <x v="5"/>
    <x v="5"/>
    <x v="188"/>
    <x v="525"/>
    <x v="0"/>
    <x v="0"/>
    <x v="1"/>
    <x v="556"/>
    <x v="557"/>
    <x v="1"/>
    <x v="1"/>
  </r>
  <r>
    <n v="563"/>
    <x v="554"/>
    <x v="562"/>
    <x v="41"/>
    <x v="552"/>
    <x v="1"/>
    <x v="72"/>
    <x v="2"/>
    <x v="2"/>
    <x v="526"/>
    <x v="526"/>
    <x v="0"/>
    <x v="0"/>
    <x v="4"/>
    <x v="557"/>
    <x v="558"/>
    <x v="4"/>
    <x v="4"/>
  </r>
  <r>
    <n v="564"/>
    <x v="555"/>
    <x v="563"/>
    <x v="308"/>
    <x v="553"/>
    <x v="0"/>
    <x v="397"/>
    <x v="1"/>
    <x v="1"/>
    <x v="527"/>
    <x v="527"/>
    <x v="0"/>
    <x v="0"/>
    <x v="3"/>
    <x v="558"/>
    <x v="559"/>
    <x v="3"/>
    <x v="3"/>
  </r>
  <r>
    <n v="565"/>
    <x v="556"/>
    <x v="564"/>
    <x v="309"/>
    <x v="554"/>
    <x v="1"/>
    <x v="398"/>
    <x v="1"/>
    <x v="1"/>
    <x v="528"/>
    <x v="528"/>
    <x v="0"/>
    <x v="0"/>
    <x v="3"/>
    <x v="559"/>
    <x v="560"/>
    <x v="3"/>
    <x v="3"/>
  </r>
  <r>
    <n v="566"/>
    <x v="557"/>
    <x v="565"/>
    <x v="29"/>
    <x v="555"/>
    <x v="0"/>
    <x v="95"/>
    <x v="1"/>
    <x v="1"/>
    <x v="522"/>
    <x v="529"/>
    <x v="0"/>
    <x v="1"/>
    <x v="5"/>
    <x v="560"/>
    <x v="561"/>
    <x v="1"/>
    <x v="5"/>
  </r>
  <r>
    <n v="567"/>
    <x v="558"/>
    <x v="566"/>
    <x v="85"/>
    <x v="556"/>
    <x v="1"/>
    <x v="146"/>
    <x v="1"/>
    <x v="1"/>
    <x v="529"/>
    <x v="360"/>
    <x v="0"/>
    <x v="0"/>
    <x v="1"/>
    <x v="561"/>
    <x v="562"/>
    <x v="1"/>
    <x v="1"/>
  </r>
  <r>
    <n v="568"/>
    <x v="559"/>
    <x v="567"/>
    <x v="310"/>
    <x v="557"/>
    <x v="1"/>
    <x v="399"/>
    <x v="1"/>
    <x v="1"/>
    <x v="530"/>
    <x v="254"/>
    <x v="0"/>
    <x v="0"/>
    <x v="3"/>
    <x v="562"/>
    <x v="563"/>
    <x v="3"/>
    <x v="3"/>
  </r>
  <r>
    <n v="569"/>
    <x v="560"/>
    <x v="568"/>
    <x v="311"/>
    <x v="558"/>
    <x v="1"/>
    <x v="400"/>
    <x v="6"/>
    <x v="6"/>
    <x v="531"/>
    <x v="530"/>
    <x v="0"/>
    <x v="0"/>
    <x v="10"/>
    <x v="563"/>
    <x v="564"/>
    <x v="4"/>
    <x v="10"/>
  </r>
  <r>
    <n v="570"/>
    <x v="561"/>
    <x v="569"/>
    <x v="312"/>
    <x v="559"/>
    <x v="1"/>
    <x v="401"/>
    <x v="1"/>
    <x v="1"/>
    <x v="515"/>
    <x v="531"/>
    <x v="0"/>
    <x v="1"/>
    <x v="1"/>
    <x v="564"/>
    <x v="565"/>
    <x v="1"/>
    <x v="1"/>
  </r>
  <r>
    <n v="571"/>
    <x v="562"/>
    <x v="570"/>
    <x v="26"/>
    <x v="560"/>
    <x v="0"/>
    <x v="164"/>
    <x v="6"/>
    <x v="6"/>
    <x v="532"/>
    <x v="532"/>
    <x v="0"/>
    <x v="0"/>
    <x v="12"/>
    <x v="565"/>
    <x v="566"/>
    <x v="4"/>
    <x v="12"/>
  </r>
  <r>
    <n v="572"/>
    <x v="563"/>
    <x v="571"/>
    <x v="25"/>
    <x v="561"/>
    <x v="3"/>
    <x v="115"/>
    <x v="1"/>
    <x v="1"/>
    <x v="533"/>
    <x v="533"/>
    <x v="0"/>
    <x v="1"/>
    <x v="1"/>
    <x v="566"/>
    <x v="567"/>
    <x v="1"/>
    <x v="1"/>
  </r>
  <r>
    <n v="573"/>
    <x v="564"/>
    <x v="572"/>
    <x v="313"/>
    <x v="562"/>
    <x v="1"/>
    <x v="402"/>
    <x v="1"/>
    <x v="1"/>
    <x v="409"/>
    <x v="534"/>
    <x v="0"/>
    <x v="0"/>
    <x v="23"/>
    <x v="567"/>
    <x v="568"/>
    <x v="8"/>
    <x v="23"/>
  </r>
  <r>
    <n v="574"/>
    <x v="565"/>
    <x v="573"/>
    <x v="50"/>
    <x v="563"/>
    <x v="1"/>
    <x v="358"/>
    <x v="1"/>
    <x v="1"/>
    <x v="534"/>
    <x v="535"/>
    <x v="0"/>
    <x v="1"/>
    <x v="0"/>
    <x v="568"/>
    <x v="569"/>
    <x v="0"/>
    <x v="0"/>
  </r>
  <r>
    <n v="575"/>
    <x v="566"/>
    <x v="574"/>
    <x v="314"/>
    <x v="564"/>
    <x v="0"/>
    <x v="21"/>
    <x v="1"/>
    <x v="1"/>
    <x v="53"/>
    <x v="536"/>
    <x v="0"/>
    <x v="1"/>
    <x v="3"/>
    <x v="569"/>
    <x v="570"/>
    <x v="3"/>
    <x v="3"/>
  </r>
  <r>
    <n v="576"/>
    <x v="567"/>
    <x v="575"/>
    <x v="62"/>
    <x v="565"/>
    <x v="0"/>
    <x v="251"/>
    <x v="1"/>
    <x v="1"/>
    <x v="535"/>
    <x v="537"/>
    <x v="0"/>
    <x v="0"/>
    <x v="3"/>
    <x v="570"/>
    <x v="571"/>
    <x v="3"/>
    <x v="3"/>
  </r>
  <r>
    <n v="577"/>
    <x v="568"/>
    <x v="576"/>
    <x v="139"/>
    <x v="566"/>
    <x v="3"/>
    <x v="95"/>
    <x v="1"/>
    <x v="1"/>
    <x v="536"/>
    <x v="538"/>
    <x v="0"/>
    <x v="0"/>
    <x v="17"/>
    <x v="571"/>
    <x v="572"/>
    <x v="1"/>
    <x v="17"/>
  </r>
  <r>
    <n v="578"/>
    <x v="569"/>
    <x v="577"/>
    <x v="315"/>
    <x v="567"/>
    <x v="0"/>
    <x v="242"/>
    <x v="1"/>
    <x v="1"/>
    <x v="537"/>
    <x v="539"/>
    <x v="0"/>
    <x v="0"/>
    <x v="22"/>
    <x v="572"/>
    <x v="573"/>
    <x v="4"/>
    <x v="22"/>
  </r>
  <r>
    <n v="579"/>
    <x v="570"/>
    <x v="578"/>
    <x v="8"/>
    <x v="568"/>
    <x v="1"/>
    <x v="215"/>
    <x v="1"/>
    <x v="1"/>
    <x v="538"/>
    <x v="540"/>
    <x v="0"/>
    <x v="0"/>
    <x v="17"/>
    <x v="573"/>
    <x v="574"/>
    <x v="1"/>
    <x v="17"/>
  </r>
  <r>
    <n v="580"/>
    <x v="251"/>
    <x v="579"/>
    <x v="316"/>
    <x v="569"/>
    <x v="1"/>
    <x v="403"/>
    <x v="1"/>
    <x v="1"/>
    <x v="539"/>
    <x v="541"/>
    <x v="0"/>
    <x v="0"/>
    <x v="3"/>
    <x v="574"/>
    <x v="575"/>
    <x v="3"/>
    <x v="3"/>
  </r>
  <r>
    <n v="581"/>
    <x v="571"/>
    <x v="580"/>
    <x v="46"/>
    <x v="570"/>
    <x v="0"/>
    <x v="83"/>
    <x v="1"/>
    <x v="1"/>
    <x v="540"/>
    <x v="542"/>
    <x v="0"/>
    <x v="0"/>
    <x v="2"/>
    <x v="575"/>
    <x v="576"/>
    <x v="2"/>
    <x v="2"/>
  </r>
  <r>
    <n v="582"/>
    <x v="572"/>
    <x v="581"/>
    <x v="251"/>
    <x v="571"/>
    <x v="0"/>
    <x v="344"/>
    <x v="1"/>
    <x v="1"/>
    <x v="505"/>
    <x v="543"/>
    <x v="0"/>
    <x v="1"/>
    <x v="11"/>
    <x v="576"/>
    <x v="577"/>
    <x v="6"/>
    <x v="11"/>
  </r>
  <r>
    <n v="583"/>
    <x v="573"/>
    <x v="582"/>
    <x v="317"/>
    <x v="572"/>
    <x v="1"/>
    <x v="404"/>
    <x v="1"/>
    <x v="1"/>
    <x v="541"/>
    <x v="544"/>
    <x v="0"/>
    <x v="0"/>
    <x v="4"/>
    <x v="577"/>
    <x v="578"/>
    <x v="4"/>
    <x v="4"/>
  </r>
  <r>
    <n v="584"/>
    <x v="8"/>
    <x v="583"/>
    <x v="318"/>
    <x v="573"/>
    <x v="1"/>
    <x v="405"/>
    <x v="1"/>
    <x v="1"/>
    <x v="542"/>
    <x v="545"/>
    <x v="0"/>
    <x v="0"/>
    <x v="2"/>
    <x v="578"/>
    <x v="579"/>
    <x v="2"/>
    <x v="2"/>
  </r>
  <r>
    <n v="585"/>
    <x v="574"/>
    <x v="584"/>
    <x v="200"/>
    <x v="574"/>
    <x v="1"/>
    <x v="158"/>
    <x v="1"/>
    <x v="1"/>
    <x v="543"/>
    <x v="546"/>
    <x v="0"/>
    <x v="0"/>
    <x v="18"/>
    <x v="579"/>
    <x v="580"/>
    <x v="5"/>
    <x v="18"/>
  </r>
  <r>
    <n v="586"/>
    <x v="575"/>
    <x v="585"/>
    <x v="31"/>
    <x v="575"/>
    <x v="1"/>
    <x v="406"/>
    <x v="1"/>
    <x v="1"/>
    <x v="544"/>
    <x v="547"/>
    <x v="0"/>
    <x v="0"/>
    <x v="1"/>
    <x v="580"/>
    <x v="581"/>
    <x v="1"/>
    <x v="1"/>
  </r>
  <r>
    <n v="587"/>
    <x v="576"/>
    <x v="586"/>
    <x v="151"/>
    <x v="576"/>
    <x v="0"/>
    <x v="388"/>
    <x v="0"/>
    <x v="0"/>
    <x v="35"/>
    <x v="548"/>
    <x v="0"/>
    <x v="1"/>
    <x v="0"/>
    <x v="581"/>
    <x v="582"/>
    <x v="0"/>
    <x v="0"/>
  </r>
  <r>
    <n v="588"/>
    <x v="577"/>
    <x v="587"/>
    <x v="215"/>
    <x v="577"/>
    <x v="0"/>
    <x v="407"/>
    <x v="4"/>
    <x v="4"/>
    <x v="152"/>
    <x v="298"/>
    <x v="0"/>
    <x v="0"/>
    <x v="3"/>
    <x v="582"/>
    <x v="583"/>
    <x v="3"/>
    <x v="3"/>
  </r>
  <r>
    <n v="589"/>
    <x v="578"/>
    <x v="588"/>
    <x v="58"/>
    <x v="578"/>
    <x v="0"/>
    <x v="408"/>
    <x v="1"/>
    <x v="1"/>
    <x v="545"/>
    <x v="549"/>
    <x v="0"/>
    <x v="0"/>
    <x v="4"/>
    <x v="583"/>
    <x v="584"/>
    <x v="4"/>
    <x v="4"/>
  </r>
  <r>
    <n v="590"/>
    <x v="579"/>
    <x v="589"/>
    <x v="143"/>
    <x v="579"/>
    <x v="0"/>
    <x v="99"/>
    <x v="2"/>
    <x v="2"/>
    <x v="546"/>
    <x v="550"/>
    <x v="0"/>
    <x v="0"/>
    <x v="15"/>
    <x v="584"/>
    <x v="585"/>
    <x v="5"/>
    <x v="15"/>
  </r>
  <r>
    <n v="591"/>
    <x v="580"/>
    <x v="590"/>
    <x v="60"/>
    <x v="580"/>
    <x v="1"/>
    <x v="408"/>
    <x v="1"/>
    <x v="1"/>
    <x v="547"/>
    <x v="551"/>
    <x v="0"/>
    <x v="0"/>
    <x v="11"/>
    <x v="585"/>
    <x v="586"/>
    <x v="6"/>
    <x v="11"/>
  </r>
  <r>
    <n v="592"/>
    <x v="581"/>
    <x v="591"/>
    <x v="154"/>
    <x v="581"/>
    <x v="0"/>
    <x v="259"/>
    <x v="1"/>
    <x v="1"/>
    <x v="548"/>
    <x v="552"/>
    <x v="0"/>
    <x v="0"/>
    <x v="3"/>
    <x v="586"/>
    <x v="587"/>
    <x v="3"/>
    <x v="3"/>
  </r>
  <r>
    <n v="593"/>
    <x v="582"/>
    <x v="592"/>
    <x v="319"/>
    <x v="582"/>
    <x v="1"/>
    <x v="409"/>
    <x v="1"/>
    <x v="1"/>
    <x v="549"/>
    <x v="238"/>
    <x v="0"/>
    <x v="0"/>
    <x v="10"/>
    <x v="587"/>
    <x v="588"/>
    <x v="4"/>
    <x v="10"/>
  </r>
  <r>
    <n v="594"/>
    <x v="583"/>
    <x v="593"/>
    <x v="320"/>
    <x v="583"/>
    <x v="0"/>
    <x v="144"/>
    <x v="1"/>
    <x v="1"/>
    <x v="550"/>
    <x v="553"/>
    <x v="0"/>
    <x v="1"/>
    <x v="3"/>
    <x v="588"/>
    <x v="589"/>
    <x v="3"/>
    <x v="3"/>
  </r>
  <r>
    <n v="595"/>
    <x v="584"/>
    <x v="594"/>
    <x v="321"/>
    <x v="584"/>
    <x v="1"/>
    <x v="410"/>
    <x v="1"/>
    <x v="1"/>
    <x v="551"/>
    <x v="554"/>
    <x v="0"/>
    <x v="1"/>
    <x v="3"/>
    <x v="589"/>
    <x v="590"/>
    <x v="3"/>
    <x v="3"/>
  </r>
  <r>
    <n v="596"/>
    <x v="585"/>
    <x v="595"/>
    <x v="58"/>
    <x v="585"/>
    <x v="0"/>
    <x v="236"/>
    <x v="1"/>
    <x v="1"/>
    <x v="552"/>
    <x v="496"/>
    <x v="0"/>
    <x v="1"/>
    <x v="6"/>
    <x v="590"/>
    <x v="591"/>
    <x v="4"/>
    <x v="6"/>
  </r>
  <r>
    <n v="597"/>
    <x v="586"/>
    <x v="596"/>
    <x v="322"/>
    <x v="586"/>
    <x v="1"/>
    <x v="411"/>
    <x v="1"/>
    <x v="1"/>
    <x v="462"/>
    <x v="555"/>
    <x v="0"/>
    <x v="0"/>
    <x v="3"/>
    <x v="591"/>
    <x v="592"/>
    <x v="3"/>
    <x v="3"/>
  </r>
  <r>
    <n v="598"/>
    <x v="587"/>
    <x v="597"/>
    <x v="323"/>
    <x v="587"/>
    <x v="1"/>
    <x v="412"/>
    <x v="6"/>
    <x v="6"/>
    <x v="553"/>
    <x v="556"/>
    <x v="0"/>
    <x v="0"/>
    <x v="1"/>
    <x v="592"/>
    <x v="593"/>
    <x v="1"/>
    <x v="1"/>
  </r>
  <r>
    <n v="599"/>
    <x v="588"/>
    <x v="598"/>
    <x v="324"/>
    <x v="588"/>
    <x v="0"/>
    <x v="172"/>
    <x v="3"/>
    <x v="3"/>
    <x v="554"/>
    <x v="557"/>
    <x v="0"/>
    <x v="0"/>
    <x v="4"/>
    <x v="593"/>
    <x v="594"/>
    <x v="4"/>
    <x v="4"/>
  </r>
  <r>
    <n v="600"/>
    <x v="589"/>
    <x v="599"/>
    <x v="0"/>
    <x v="297"/>
    <x v="0"/>
    <x v="49"/>
    <x v="4"/>
    <x v="4"/>
    <x v="555"/>
    <x v="558"/>
    <x v="0"/>
    <x v="0"/>
    <x v="0"/>
    <x v="298"/>
    <x v="298"/>
    <x v="0"/>
    <x v="0"/>
  </r>
  <r>
    <n v="601"/>
    <x v="590"/>
    <x v="600"/>
    <x v="9"/>
    <x v="589"/>
    <x v="1"/>
    <x v="346"/>
    <x v="1"/>
    <x v="1"/>
    <x v="548"/>
    <x v="559"/>
    <x v="1"/>
    <x v="0"/>
    <x v="8"/>
    <x v="594"/>
    <x v="595"/>
    <x v="2"/>
    <x v="8"/>
  </r>
  <r>
    <n v="602"/>
    <x v="591"/>
    <x v="601"/>
    <x v="325"/>
    <x v="590"/>
    <x v="1"/>
    <x v="413"/>
    <x v="1"/>
    <x v="1"/>
    <x v="62"/>
    <x v="560"/>
    <x v="0"/>
    <x v="0"/>
    <x v="3"/>
    <x v="595"/>
    <x v="596"/>
    <x v="3"/>
    <x v="3"/>
  </r>
  <r>
    <n v="603"/>
    <x v="592"/>
    <x v="602"/>
    <x v="98"/>
    <x v="591"/>
    <x v="1"/>
    <x v="408"/>
    <x v="1"/>
    <x v="1"/>
    <x v="556"/>
    <x v="561"/>
    <x v="0"/>
    <x v="0"/>
    <x v="3"/>
    <x v="596"/>
    <x v="597"/>
    <x v="3"/>
    <x v="3"/>
  </r>
  <r>
    <n v="604"/>
    <x v="593"/>
    <x v="603"/>
    <x v="326"/>
    <x v="592"/>
    <x v="1"/>
    <x v="414"/>
    <x v="1"/>
    <x v="1"/>
    <x v="557"/>
    <x v="562"/>
    <x v="0"/>
    <x v="0"/>
    <x v="3"/>
    <x v="597"/>
    <x v="598"/>
    <x v="3"/>
    <x v="3"/>
  </r>
  <r>
    <n v="605"/>
    <x v="594"/>
    <x v="604"/>
    <x v="88"/>
    <x v="593"/>
    <x v="1"/>
    <x v="37"/>
    <x v="1"/>
    <x v="1"/>
    <x v="27"/>
    <x v="563"/>
    <x v="0"/>
    <x v="0"/>
    <x v="9"/>
    <x v="598"/>
    <x v="599"/>
    <x v="5"/>
    <x v="9"/>
  </r>
  <r>
    <n v="606"/>
    <x v="595"/>
    <x v="605"/>
    <x v="74"/>
    <x v="594"/>
    <x v="1"/>
    <x v="415"/>
    <x v="4"/>
    <x v="4"/>
    <x v="558"/>
    <x v="529"/>
    <x v="0"/>
    <x v="0"/>
    <x v="1"/>
    <x v="599"/>
    <x v="600"/>
    <x v="1"/>
    <x v="1"/>
  </r>
  <r>
    <n v="607"/>
    <x v="596"/>
    <x v="606"/>
    <x v="327"/>
    <x v="595"/>
    <x v="1"/>
    <x v="416"/>
    <x v="1"/>
    <x v="1"/>
    <x v="559"/>
    <x v="564"/>
    <x v="0"/>
    <x v="0"/>
    <x v="0"/>
    <x v="600"/>
    <x v="601"/>
    <x v="0"/>
    <x v="0"/>
  </r>
  <r>
    <n v="608"/>
    <x v="597"/>
    <x v="607"/>
    <x v="61"/>
    <x v="416"/>
    <x v="1"/>
    <x v="417"/>
    <x v="1"/>
    <x v="1"/>
    <x v="426"/>
    <x v="565"/>
    <x v="0"/>
    <x v="1"/>
    <x v="17"/>
    <x v="601"/>
    <x v="602"/>
    <x v="1"/>
    <x v="17"/>
  </r>
  <r>
    <n v="609"/>
    <x v="598"/>
    <x v="608"/>
    <x v="83"/>
    <x v="596"/>
    <x v="1"/>
    <x v="124"/>
    <x v="1"/>
    <x v="1"/>
    <x v="560"/>
    <x v="566"/>
    <x v="0"/>
    <x v="0"/>
    <x v="22"/>
    <x v="602"/>
    <x v="603"/>
    <x v="4"/>
    <x v="22"/>
  </r>
  <r>
    <n v="610"/>
    <x v="599"/>
    <x v="609"/>
    <x v="328"/>
    <x v="597"/>
    <x v="1"/>
    <x v="418"/>
    <x v="1"/>
    <x v="1"/>
    <x v="561"/>
    <x v="567"/>
    <x v="0"/>
    <x v="0"/>
    <x v="3"/>
    <x v="603"/>
    <x v="604"/>
    <x v="3"/>
    <x v="3"/>
  </r>
  <r>
    <n v="611"/>
    <x v="600"/>
    <x v="610"/>
    <x v="139"/>
    <x v="598"/>
    <x v="3"/>
    <x v="27"/>
    <x v="1"/>
    <x v="1"/>
    <x v="562"/>
    <x v="568"/>
    <x v="0"/>
    <x v="0"/>
    <x v="3"/>
    <x v="604"/>
    <x v="605"/>
    <x v="3"/>
    <x v="3"/>
  </r>
  <r>
    <n v="612"/>
    <x v="601"/>
    <x v="611"/>
    <x v="8"/>
    <x v="599"/>
    <x v="1"/>
    <x v="325"/>
    <x v="1"/>
    <x v="1"/>
    <x v="563"/>
    <x v="569"/>
    <x v="0"/>
    <x v="0"/>
    <x v="5"/>
    <x v="605"/>
    <x v="606"/>
    <x v="1"/>
    <x v="5"/>
  </r>
  <r>
    <n v="613"/>
    <x v="602"/>
    <x v="612"/>
    <x v="65"/>
    <x v="600"/>
    <x v="1"/>
    <x v="150"/>
    <x v="0"/>
    <x v="0"/>
    <x v="564"/>
    <x v="570"/>
    <x v="0"/>
    <x v="0"/>
    <x v="3"/>
    <x v="606"/>
    <x v="607"/>
    <x v="3"/>
    <x v="3"/>
  </r>
  <r>
    <n v="614"/>
    <x v="603"/>
    <x v="613"/>
    <x v="329"/>
    <x v="601"/>
    <x v="1"/>
    <x v="419"/>
    <x v="1"/>
    <x v="1"/>
    <x v="565"/>
    <x v="571"/>
    <x v="0"/>
    <x v="0"/>
    <x v="3"/>
    <x v="607"/>
    <x v="608"/>
    <x v="3"/>
    <x v="3"/>
  </r>
  <r>
    <n v="615"/>
    <x v="604"/>
    <x v="614"/>
    <x v="275"/>
    <x v="602"/>
    <x v="1"/>
    <x v="73"/>
    <x v="6"/>
    <x v="6"/>
    <x v="566"/>
    <x v="572"/>
    <x v="0"/>
    <x v="0"/>
    <x v="3"/>
    <x v="608"/>
    <x v="609"/>
    <x v="3"/>
    <x v="3"/>
  </r>
  <r>
    <n v="616"/>
    <x v="605"/>
    <x v="615"/>
    <x v="330"/>
    <x v="402"/>
    <x v="1"/>
    <x v="202"/>
    <x v="4"/>
    <x v="4"/>
    <x v="567"/>
    <x v="573"/>
    <x v="0"/>
    <x v="1"/>
    <x v="7"/>
    <x v="609"/>
    <x v="610"/>
    <x v="1"/>
    <x v="7"/>
  </r>
  <r>
    <n v="617"/>
    <x v="606"/>
    <x v="616"/>
    <x v="1"/>
    <x v="203"/>
    <x v="1"/>
    <x v="12"/>
    <x v="1"/>
    <x v="1"/>
    <x v="568"/>
    <x v="471"/>
    <x v="0"/>
    <x v="0"/>
    <x v="3"/>
    <x v="610"/>
    <x v="611"/>
    <x v="3"/>
    <x v="3"/>
  </r>
  <r>
    <n v="618"/>
    <x v="607"/>
    <x v="617"/>
    <x v="331"/>
    <x v="603"/>
    <x v="0"/>
    <x v="420"/>
    <x v="1"/>
    <x v="1"/>
    <x v="569"/>
    <x v="574"/>
    <x v="0"/>
    <x v="0"/>
    <x v="9"/>
    <x v="611"/>
    <x v="612"/>
    <x v="5"/>
    <x v="9"/>
  </r>
  <r>
    <n v="619"/>
    <x v="608"/>
    <x v="618"/>
    <x v="332"/>
    <x v="604"/>
    <x v="0"/>
    <x v="355"/>
    <x v="1"/>
    <x v="1"/>
    <x v="570"/>
    <x v="575"/>
    <x v="1"/>
    <x v="1"/>
    <x v="3"/>
    <x v="612"/>
    <x v="613"/>
    <x v="3"/>
    <x v="3"/>
  </r>
  <r>
    <n v="620"/>
    <x v="609"/>
    <x v="619"/>
    <x v="333"/>
    <x v="605"/>
    <x v="1"/>
    <x v="58"/>
    <x v="2"/>
    <x v="2"/>
    <x v="571"/>
    <x v="576"/>
    <x v="0"/>
    <x v="0"/>
    <x v="14"/>
    <x v="613"/>
    <x v="614"/>
    <x v="7"/>
    <x v="14"/>
  </r>
  <r>
    <n v="621"/>
    <x v="610"/>
    <x v="620"/>
    <x v="334"/>
    <x v="606"/>
    <x v="1"/>
    <x v="421"/>
    <x v="1"/>
    <x v="1"/>
    <x v="572"/>
    <x v="577"/>
    <x v="0"/>
    <x v="0"/>
    <x v="3"/>
    <x v="614"/>
    <x v="615"/>
    <x v="3"/>
    <x v="3"/>
  </r>
  <r>
    <n v="622"/>
    <x v="611"/>
    <x v="621"/>
    <x v="335"/>
    <x v="607"/>
    <x v="0"/>
    <x v="251"/>
    <x v="1"/>
    <x v="1"/>
    <x v="573"/>
    <x v="578"/>
    <x v="0"/>
    <x v="0"/>
    <x v="7"/>
    <x v="615"/>
    <x v="616"/>
    <x v="1"/>
    <x v="7"/>
  </r>
  <r>
    <n v="623"/>
    <x v="612"/>
    <x v="622"/>
    <x v="336"/>
    <x v="608"/>
    <x v="1"/>
    <x v="422"/>
    <x v="4"/>
    <x v="4"/>
    <x v="574"/>
    <x v="477"/>
    <x v="0"/>
    <x v="0"/>
    <x v="3"/>
    <x v="616"/>
    <x v="617"/>
    <x v="3"/>
    <x v="3"/>
  </r>
  <r>
    <n v="624"/>
    <x v="613"/>
    <x v="623"/>
    <x v="135"/>
    <x v="609"/>
    <x v="1"/>
    <x v="423"/>
    <x v="1"/>
    <x v="1"/>
    <x v="511"/>
    <x v="579"/>
    <x v="0"/>
    <x v="0"/>
    <x v="14"/>
    <x v="617"/>
    <x v="618"/>
    <x v="7"/>
    <x v="14"/>
  </r>
  <r>
    <n v="625"/>
    <x v="614"/>
    <x v="624"/>
    <x v="168"/>
    <x v="377"/>
    <x v="0"/>
    <x v="197"/>
    <x v="1"/>
    <x v="1"/>
    <x v="575"/>
    <x v="580"/>
    <x v="0"/>
    <x v="0"/>
    <x v="3"/>
    <x v="618"/>
    <x v="619"/>
    <x v="3"/>
    <x v="3"/>
  </r>
  <r>
    <n v="626"/>
    <x v="615"/>
    <x v="625"/>
    <x v="330"/>
    <x v="610"/>
    <x v="1"/>
    <x v="288"/>
    <x v="1"/>
    <x v="1"/>
    <x v="576"/>
    <x v="581"/>
    <x v="0"/>
    <x v="1"/>
    <x v="3"/>
    <x v="619"/>
    <x v="620"/>
    <x v="3"/>
    <x v="3"/>
  </r>
  <r>
    <n v="627"/>
    <x v="616"/>
    <x v="626"/>
    <x v="39"/>
    <x v="611"/>
    <x v="1"/>
    <x v="110"/>
    <x v="4"/>
    <x v="4"/>
    <x v="577"/>
    <x v="582"/>
    <x v="1"/>
    <x v="0"/>
    <x v="0"/>
    <x v="620"/>
    <x v="621"/>
    <x v="0"/>
    <x v="0"/>
  </r>
  <r>
    <n v="628"/>
    <x v="617"/>
    <x v="627"/>
    <x v="89"/>
    <x v="612"/>
    <x v="1"/>
    <x v="87"/>
    <x v="1"/>
    <x v="1"/>
    <x v="578"/>
    <x v="581"/>
    <x v="0"/>
    <x v="0"/>
    <x v="7"/>
    <x v="621"/>
    <x v="622"/>
    <x v="1"/>
    <x v="7"/>
  </r>
  <r>
    <n v="629"/>
    <x v="618"/>
    <x v="628"/>
    <x v="337"/>
    <x v="613"/>
    <x v="0"/>
    <x v="424"/>
    <x v="1"/>
    <x v="1"/>
    <x v="579"/>
    <x v="583"/>
    <x v="0"/>
    <x v="1"/>
    <x v="3"/>
    <x v="622"/>
    <x v="623"/>
    <x v="3"/>
    <x v="3"/>
  </r>
  <r>
    <n v="630"/>
    <x v="619"/>
    <x v="629"/>
    <x v="40"/>
    <x v="614"/>
    <x v="3"/>
    <x v="215"/>
    <x v="1"/>
    <x v="1"/>
    <x v="580"/>
    <x v="584"/>
    <x v="0"/>
    <x v="1"/>
    <x v="3"/>
    <x v="623"/>
    <x v="624"/>
    <x v="3"/>
    <x v="3"/>
  </r>
  <r>
    <n v="631"/>
    <x v="620"/>
    <x v="630"/>
    <x v="338"/>
    <x v="615"/>
    <x v="1"/>
    <x v="425"/>
    <x v="1"/>
    <x v="1"/>
    <x v="581"/>
    <x v="585"/>
    <x v="0"/>
    <x v="0"/>
    <x v="3"/>
    <x v="624"/>
    <x v="625"/>
    <x v="3"/>
    <x v="3"/>
  </r>
  <r>
    <n v="632"/>
    <x v="621"/>
    <x v="631"/>
    <x v="339"/>
    <x v="616"/>
    <x v="2"/>
    <x v="426"/>
    <x v="1"/>
    <x v="1"/>
    <x v="582"/>
    <x v="586"/>
    <x v="0"/>
    <x v="0"/>
    <x v="3"/>
    <x v="625"/>
    <x v="626"/>
    <x v="3"/>
    <x v="3"/>
  </r>
  <r>
    <n v="633"/>
    <x v="622"/>
    <x v="632"/>
    <x v="313"/>
    <x v="617"/>
    <x v="0"/>
    <x v="339"/>
    <x v="1"/>
    <x v="1"/>
    <x v="336"/>
    <x v="587"/>
    <x v="0"/>
    <x v="0"/>
    <x v="10"/>
    <x v="626"/>
    <x v="627"/>
    <x v="4"/>
    <x v="10"/>
  </r>
  <r>
    <n v="634"/>
    <x v="623"/>
    <x v="633"/>
    <x v="195"/>
    <x v="618"/>
    <x v="3"/>
    <x v="427"/>
    <x v="1"/>
    <x v="1"/>
    <x v="583"/>
    <x v="588"/>
    <x v="0"/>
    <x v="0"/>
    <x v="19"/>
    <x v="627"/>
    <x v="628"/>
    <x v="4"/>
    <x v="19"/>
  </r>
  <r>
    <n v="635"/>
    <x v="624"/>
    <x v="634"/>
    <x v="340"/>
    <x v="619"/>
    <x v="1"/>
    <x v="428"/>
    <x v="1"/>
    <x v="1"/>
    <x v="584"/>
    <x v="589"/>
    <x v="0"/>
    <x v="0"/>
    <x v="19"/>
    <x v="628"/>
    <x v="629"/>
    <x v="4"/>
    <x v="19"/>
  </r>
  <r>
    <n v="636"/>
    <x v="625"/>
    <x v="635"/>
    <x v="341"/>
    <x v="620"/>
    <x v="0"/>
    <x v="429"/>
    <x v="3"/>
    <x v="3"/>
    <x v="585"/>
    <x v="590"/>
    <x v="0"/>
    <x v="1"/>
    <x v="10"/>
    <x v="629"/>
    <x v="630"/>
    <x v="4"/>
    <x v="10"/>
  </r>
  <r>
    <n v="637"/>
    <x v="626"/>
    <x v="636"/>
    <x v="275"/>
    <x v="621"/>
    <x v="0"/>
    <x v="167"/>
    <x v="1"/>
    <x v="1"/>
    <x v="586"/>
    <x v="591"/>
    <x v="0"/>
    <x v="0"/>
    <x v="3"/>
    <x v="630"/>
    <x v="631"/>
    <x v="3"/>
    <x v="3"/>
  </r>
  <r>
    <n v="638"/>
    <x v="627"/>
    <x v="637"/>
    <x v="342"/>
    <x v="622"/>
    <x v="0"/>
    <x v="115"/>
    <x v="1"/>
    <x v="1"/>
    <x v="587"/>
    <x v="592"/>
    <x v="0"/>
    <x v="1"/>
    <x v="3"/>
    <x v="631"/>
    <x v="632"/>
    <x v="3"/>
    <x v="3"/>
  </r>
  <r>
    <n v="639"/>
    <x v="628"/>
    <x v="638"/>
    <x v="133"/>
    <x v="623"/>
    <x v="2"/>
    <x v="430"/>
    <x v="1"/>
    <x v="1"/>
    <x v="588"/>
    <x v="593"/>
    <x v="0"/>
    <x v="1"/>
    <x v="6"/>
    <x v="632"/>
    <x v="633"/>
    <x v="4"/>
    <x v="6"/>
  </r>
  <r>
    <n v="640"/>
    <x v="629"/>
    <x v="639"/>
    <x v="343"/>
    <x v="624"/>
    <x v="0"/>
    <x v="431"/>
    <x v="1"/>
    <x v="1"/>
    <x v="589"/>
    <x v="510"/>
    <x v="0"/>
    <x v="0"/>
    <x v="3"/>
    <x v="633"/>
    <x v="634"/>
    <x v="3"/>
    <x v="3"/>
  </r>
  <r>
    <n v="641"/>
    <x v="630"/>
    <x v="640"/>
    <x v="151"/>
    <x v="625"/>
    <x v="1"/>
    <x v="346"/>
    <x v="5"/>
    <x v="5"/>
    <x v="590"/>
    <x v="594"/>
    <x v="0"/>
    <x v="0"/>
    <x v="3"/>
    <x v="634"/>
    <x v="635"/>
    <x v="3"/>
    <x v="3"/>
  </r>
  <r>
    <n v="642"/>
    <x v="631"/>
    <x v="641"/>
    <x v="243"/>
    <x v="626"/>
    <x v="1"/>
    <x v="30"/>
    <x v="0"/>
    <x v="0"/>
    <x v="591"/>
    <x v="595"/>
    <x v="0"/>
    <x v="0"/>
    <x v="8"/>
    <x v="635"/>
    <x v="636"/>
    <x v="2"/>
    <x v="8"/>
  </r>
  <r>
    <n v="643"/>
    <x v="632"/>
    <x v="642"/>
    <x v="344"/>
    <x v="627"/>
    <x v="1"/>
    <x v="432"/>
    <x v="1"/>
    <x v="1"/>
    <x v="592"/>
    <x v="596"/>
    <x v="0"/>
    <x v="0"/>
    <x v="3"/>
    <x v="636"/>
    <x v="637"/>
    <x v="3"/>
    <x v="3"/>
  </r>
  <r>
    <n v="644"/>
    <x v="633"/>
    <x v="643"/>
    <x v="345"/>
    <x v="628"/>
    <x v="0"/>
    <x v="433"/>
    <x v="0"/>
    <x v="0"/>
    <x v="593"/>
    <x v="597"/>
    <x v="0"/>
    <x v="0"/>
    <x v="3"/>
    <x v="637"/>
    <x v="638"/>
    <x v="3"/>
    <x v="3"/>
  </r>
  <r>
    <n v="645"/>
    <x v="634"/>
    <x v="644"/>
    <x v="346"/>
    <x v="629"/>
    <x v="0"/>
    <x v="434"/>
    <x v="1"/>
    <x v="1"/>
    <x v="594"/>
    <x v="598"/>
    <x v="0"/>
    <x v="1"/>
    <x v="1"/>
    <x v="638"/>
    <x v="639"/>
    <x v="1"/>
    <x v="1"/>
  </r>
  <r>
    <n v="646"/>
    <x v="635"/>
    <x v="645"/>
    <x v="201"/>
    <x v="630"/>
    <x v="0"/>
    <x v="435"/>
    <x v="1"/>
    <x v="1"/>
    <x v="595"/>
    <x v="599"/>
    <x v="0"/>
    <x v="0"/>
    <x v="11"/>
    <x v="639"/>
    <x v="640"/>
    <x v="6"/>
    <x v="11"/>
  </r>
  <r>
    <n v="647"/>
    <x v="636"/>
    <x v="646"/>
    <x v="6"/>
    <x v="631"/>
    <x v="0"/>
    <x v="6"/>
    <x v="1"/>
    <x v="1"/>
    <x v="596"/>
    <x v="600"/>
    <x v="0"/>
    <x v="0"/>
    <x v="18"/>
    <x v="640"/>
    <x v="641"/>
    <x v="5"/>
    <x v="18"/>
  </r>
  <r>
    <n v="648"/>
    <x v="637"/>
    <x v="647"/>
    <x v="347"/>
    <x v="632"/>
    <x v="3"/>
    <x v="419"/>
    <x v="1"/>
    <x v="1"/>
    <x v="597"/>
    <x v="601"/>
    <x v="1"/>
    <x v="0"/>
    <x v="0"/>
    <x v="641"/>
    <x v="642"/>
    <x v="0"/>
    <x v="0"/>
  </r>
  <r>
    <n v="649"/>
    <x v="638"/>
    <x v="648"/>
    <x v="155"/>
    <x v="633"/>
    <x v="0"/>
    <x v="436"/>
    <x v="5"/>
    <x v="5"/>
    <x v="598"/>
    <x v="602"/>
    <x v="1"/>
    <x v="1"/>
    <x v="3"/>
    <x v="642"/>
    <x v="643"/>
    <x v="3"/>
    <x v="3"/>
  </r>
  <r>
    <n v="650"/>
    <x v="639"/>
    <x v="649"/>
    <x v="0"/>
    <x v="50"/>
    <x v="0"/>
    <x v="49"/>
    <x v="1"/>
    <x v="1"/>
    <x v="599"/>
    <x v="603"/>
    <x v="0"/>
    <x v="0"/>
    <x v="17"/>
    <x v="50"/>
    <x v="50"/>
    <x v="1"/>
    <x v="17"/>
  </r>
  <r>
    <n v="651"/>
    <x v="640"/>
    <x v="650"/>
    <x v="348"/>
    <x v="634"/>
    <x v="0"/>
    <x v="437"/>
    <x v="6"/>
    <x v="6"/>
    <x v="600"/>
    <x v="604"/>
    <x v="0"/>
    <x v="0"/>
    <x v="12"/>
    <x v="643"/>
    <x v="644"/>
    <x v="4"/>
    <x v="12"/>
  </r>
  <r>
    <n v="652"/>
    <x v="641"/>
    <x v="651"/>
    <x v="83"/>
    <x v="635"/>
    <x v="1"/>
    <x v="438"/>
    <x v="1"/>
    <x v="1"/>
    <x v="601"/>
    <x v="292"/>
    <x v="0"/>
    <x v="0"/>
    <x v="2"/>
    <x v="644"/>
    <x v="645"/>
    <x v="2"/>
    <x v="2"/>
  </r>
  <r>
    <n v="653"/>
    <x v="642"/>
    <x v="652"/>
    <x v="60"/>
    <x v="636"/>
    <x v="1"/>
    <x v="439"/>
    <x v="1"/>
    <x v="1"/>
    <x v="602"/>
    <x v="605"/>
    <x v="0"/>
    <x v="0"/>
    <x v="2"/>
    <x v="645"/>
    <x v="646"/>
    <x v="2"/>
    <x v="2"/>
  </r>
  <r>
    <n v="654"/>
    <x v="643"/>
    <x v="653"/>
    <x v="349"/>
    <x v="637"/>
    <x v="1"/>
    <x v="440"/>
    <x v="1"/>
    <x v="1"/>
    <x v="335"/>
    <x v="606"/>
    <x v="0"/>
    <x v="0"/>
    <x v="16"/>
    <x v="646"/>
    <x v="647"/>
    <x v="1"/>
    <x v="16"/>
  </r>
  <r>
    <n v="655"/>
    <x v="644"/>
    <x v="654"/>
    <x v="350"/>
    <x v="638"/>
    <x v="1"/>
    <x v="441"/>
    <x v="1"/>
    <x v="1"/>
    <x v="603"/>
    <x v="607"/>
    <x v="1"/>
    <x v="0"/>
    <x v="14"/>
    <x v="647"/>
    <x v="648"/>
    <x v="7"/>
    <x v="14"/>
  </r>
  <r>
    <n v="656"/>
    <x v="645"/>
    <x v="655"/>
    <x v="351"/>
    <x v="639"/>
    <x v="0"/>
    <x v="442"/>
    <x v="2"/>
    <x v="2"/>
    <x v="604"/>
    <x v="608"/>
    <x v="0"/>
    <x v="0"/>
    <x v="0"/>
    <x v="648"/>
    <x v="649"/>
    <x v="0"/>
    <x v="0"/>
  </r>
  <r>
    <n v="657"/>
    <x v="646"/>
    <x v="656"/>
    <x v="83"/>
    <x v="640"/>
    <x v="0"/>
    <x v="443"/>
    <x v="1"/>
    <x v="1"/>
    <x v="605"/>
    <x v="609"/>
    <x v="0"/>
    <x v="0"/>
    <x v="22"/>
    <x v="649"/>
    <x v="650"/>
    <x v="4"/>
    <x v="22"/>
  </r>
  <r>
    <n v="658"/>
    <x v="647"/>
    <x v="657"/>
    <x v="352"/>
    <x v="641"/>
    <x v="3"/>
    <x v="444"/>
    <x v="1"/>
    <x v="1"/>
    <x v="606"/>
    <x v="610"/>
    <x v="0"/>
    <x v="0"/>
    <x v="1"/>
    <x v="650"/>
    <x v="651"/>
    <x v="1"/>
    <x v="1"/>
  </r>
  <r>
    <n v="659"/>
    <x v="648"/>
    <x v="658"/>
    <x v="353"/>
    <x v="642"/>
    <x v="0"/>
    <x v="424"/>
    <x v="4"/>
    <x v="4"/>
    <x v="65"/>
    <x v="611"/>
    <x v="0"/>
    <x v="0"/>
    <x v="4"/>
    <x v="651"/>
    <x v="652"/>
    <x v="4"/>
    <x v="4"/>
  </r>
  <r>
    <n v="660"/>
    <x v="649"/>
    <x v="659"/>
    <x v="14"/>
    <x v="643"/>
    <x v="0"/>
    <x v="385"/>
    <x v="1"/>
    <x v="1"/>
    <x v="607"/>
    <x v="612"/>
    <x v="1"/>
    <x v="0"/>
    <x v="3"/>
    <x v="652"/>
    <x v="653"/>
    <x v="3"/>
    <x v="3"/>
  </r>
  <r>
    <n v="661"/>
    <x v="650"/>
    <x v="660"/>
    <x v="354"/>
    <x v="644"/>
    <x v="0"/>
    <x v="445"/>
    <x v="3"/>
    <x v="3"/>
    <x v="608"/>
    <x v="613"/>
    <x v="0"/>
    <x v="0"/>
    <x v="17"/>
    <x v="653"/>
    <x v="654"/>
    <x v="1"/>
    <x v="17"/>
  </r>
  <r>
    <n v="662"/>
    <x v="651"/>
    <x v="661"/>
    <x v="14"/>
    <x v="645"/>
    <x v="0"/>
    <x v="54"/>
    <x v="1"/>
    <x v="1"/>
    <x v="609"/>
    <x v="614"/>
    <x v="0"/>
    <x v="0"/>
    <x v="3"/>
    <x v="654"/>
    <x v="655"/>
    <x v="3"/>
    <x v="3"/>
  </r>
  <r>
    <n v="663"/>
    <x v="652"/>
    <x v="662"/>
    <x v="83"/>
    <x v="646"/>
    <x v="0"/>
    <x v="215"/>
    <x v="1"/>
    <x v="1"/>
    <x v="610"/>
    <x v="615"/>
    <x v="0"/>
    <x v="0"/>
    <x v="3"/>
    <x v="655"/>
    <x v="656"/>
    <x v="3"/>
    <x v="3"/>
  </r>
  <r>
    <n v="664"/>
    <x v="327"/>
    <x v="663"/>
    <x v="355"/>
    <x v="647"/>
    <x v="0"/>
    <x v="446"/>
    <x v="1"/>
    <x v="1"/>
    <x v="541"/>
    <x v="616"/>
    <x v="0"/>
    <x v="0"/>
    <x v="17"/>
    <x v="656"/>
    <x v="657"/>
    <x v="1"/>
    <x v="17"/>
  </r>
  <r>
    <n v="665"/>
    <x v="653"/>
    <x v="664"/>
    <x v="135"/>
    <x v="648"/>
    <x v="1"/>
    <x v="447"/>
    <x v="1"/>
    <x v="1"/>
    <x v="611"/>
    <x v="453"/>
    <x v="0"/>
    <x v="1"/>
    <x v="4"/>
    <x v="657"/>
    <x v="658"/>
    <x v="4"/>
    <x v="4"/>
  </r>
  <r>
    <n v="666"/>
    <x v="654"/>
    <x v="665"/>
    <x v="33"/>
    <x v="649"/>
    <x v="3"/>
    <x v="270"/>
    <x v="1"/>
    <x v="1"/>
    <x v="612"/>
    <x v="617"/>
    <x v="0"/>
    <x v="1"/>
    <x v="3"/>
    <x v="658"/>
    <x v="659"/>
    <x v="3"/>
    <x v="3"/>
  </r>
  <r>
    <n v="667"/>
    <x v="655"/>
    <x v="666"/>
    <x v="350"/>
    <x v="650"/>
    <x v="1"/>
    <x v="448"/>
    <x v="1"/>
    <x v="1"/>
    <x v="613"/>
    <x v="618"/>
    <x v="0"/>
    <x v="0"/>
    <x v="23"/>
    <x v="659"/>
    <x v="660"/>
    <x v="8"/>
    <x v="23"/>
  </r>
  <r>
    <n v="668"/>
    <x v="656"/>
    <x v="667"/>
    <x v="356"/>
    <x v="651"/>
    <x v="0"/>
    <x v="70"/>
    <x v="1"/>
    <x v="1"/>
    <x v="614"/>
    <x v="619"/>
    <x v="0"/>
    <x v="0"/>
    <x v="3"/>
    <x v="660"/>
    <x v="661"/>
    <x v="3"/>
    <x v="3"/>
  </r>
  <r>
    <n v="669"/>
    <x v="657"/>
    <x v="668"/>
    <x v="357"/>
    <x v="652"/>
    <x v="1"/>
    <x v="449"/>
    <x v="6"/>
    <x v="6"/>
    <x v="615"/>
    <x v="620"/>
    <x v="0"/>
    <x v="0"/>
    <x v="3"/>
    <x v="661"/>
    <x v="662"/>
    <x v="3"/>
    <x v="3"/>
  </r>
  <r>
    <n v="670"/>
    <x v="635"/>
    <x v="669"/>
    <x v="358"/>
    <x v="653"/>
    <x v="1"/>
    <x v="450"/>
    <x v="1"/>
    <x v="1"/>
    <x v="90"/>
    <x v="621"/>
    <x v="0"/>
    <x v="0"/>
    <x v="7"/>
    <x v="662"/>
    <x v="663"/>
    <x v="1"/>
    <x v="7"/>
  </r>
  <r>
    <n v="671"/>
    <x v="658"/>
    <x v="670"/>
    <x v="359"/>
    <x v="654"/>
    <x v="1"/>
    <x v="451"/>
    <x v="1"/>
    <x v="1"/>
    <x v="616"/>
    <x v="622"/>
    <x v="0"/>
    <x v="1"/>
    <x v="3"/>
    <x v="663"/>
    <x v="664"/>
    <x v="3"/>
    <x v="3"/>
  </r>
  <r>
    <n v="672"/>
    <x v="659"/>
    <x v="671"/>
    <x v="360"/>
    <x v="655"/>
    <x v="0"/>
    <x v="452"/>
    <x v="2"/>
    <x v="2"/>
    <x v="617"/>
    <x v="623"/>
    <x v="0"/>
    <x v="0"/>
    <x v="3"/>
    <x v="664"/>
    <x v="665"/>
    <x v="3"/>
    <x v="3"/>
  </r>
  <r>
    <n v="673"/>
    <x v="660"/>
    <x v="672"/>
    <x v="36"/>
    <x v="656"/>
    <x v="0"/>
    <x v="125"/>
    <x v="6"/>
    <x v="6"/>
    <x v="618"/>
    <x v="624"/>
    <x v="0"/>
    <x v="0"/>
    <x v="7"/>
    <x v="665"/>
    <x v="666"/>
    <x v="1"/>
    <x v="7"/>
  </r>
  <r>
    <n v="674"/>
    <x v="661"/>
    <x v="673"/>
    <x v="361"/>
    <x v="657"/>
    <x v="3"/>
    <x v="453"/>
    <x v="1"/>
    <x v="1"/>
    <x v="619"/>
    <x v="625"/>
    <x v="0"/>
    <x v="0"/>
    <x v="14"/>
    <x v="666"/>
    <x v="667"/>
    <x v="7"/>
    <x v="14"/>
  </r>
  <r>
    <n v="675"/>
    <x v="662"/>
    <x v="674"/>
    <x v="62"/>
    <x v="658"/>
    <x v="1"/>
    <x v="269"/>
    <x v="1"/>
    <x v="1"/>
    <x v="620"/>
    <x v="626"/>
    <x v="0"/>
    <x v="0"/>
    <x v="23"/>
    <x v="667"/>
    <x v="668"/>
    <x v="8"/>
    <x v="23"/>
  </r>
  <r>
    <n v="676"/>
    <x v="663"/>
    <x v="675"/>
    <x v="362"/>
    <x v="659"/>
    <x v="1"/>
    <x v="454"/>
    <x v="1"/>
    <x v="1"/>
    <x v="621"/>
    <x v="627"/>
    <x v="0"/>
    <x v="0"/>
    <x v="14"/>
    <x v="668"/>
    <x v="669"/>
    <x v="7"/>
    <x v="14"/>
  </r>
  <r>
    <n v="677"/>
    <x v="664"/>
    <x v="676"/>
    <x v="98"/>
    <x v="660"/>
    <x v="0"/>
    <x v="41"/>
    <x v="1"/>
    <x v="1"/>
    <x v="622"/>
    <x v="491"/>
    <x v="0"/>
    <x v="0"/>
    <x v="13"/>
    <x v="669"/>
    <x v="670"/>
    <x v="5"/>
    <x v="13"/>
  </r>
  <r>
    <n v="678"/>
    <x v="665"/>
    <x v="677"/>
    <x v="105"/>
    <x v="661"/>
    <x v="3"/>
    <x v="455"/>
    <x v="1"/>
    <x v="1"/>
    <x v="35"/>
    <x v="628"/>
    <x v="0"/>
    <x v="0"/>
    <x v="6"/>
    <x v="670"/>
    <x v="671"/>
    <x v="4"/>
    <x v="6"/>
  </r>
  <r>
    <n v="679"/>
    <x v="307"/>
    <x v="678"/>
    <x v="1"/>
    <x v="662"/>
    <x v="1"/>
    <x v="456"/>
    <x v="1"/>
    <x v="1"/>
    <x v="623"/>
    <x v="629"/>
    <x v="0"/>
    <x v="1"/>
    <x v="0"/>
    <x v="671"/>
    <x v="672"/>
    <x v="0"/>
    <x v="0"/>
  </r>
  <r>
    <n v="680"/>
    <x v="666"/>
    <x v="679"/>
    <x v="363"/>
    <x v="663"/>
    <x v="0"/>
    <x v="457"/>
    <x v="1"/>
    <x v="1"/>
    <x v="624"/>
    <x v="630"/>
    <x v="0"/>
    <x v="1"/>
    <x v="20"/>
    <x v="672"/>
    <x v="673"/>
    <x v="6"/>
    <x v="20"/>
  </r>
  <r>
    <n v="681"/>
    <x v="667"/>
    <x v="680"/>
    <x v="364"/>
    <x v="664"/>
    <x v="0"/>
    <x v="458"/>
    <x v="1"/>
    <x v="1"/>
    <x v="625"/>
    <x v="631"/>
    <x v="0"/>
    <x v="0"/>
    <x v="3"/>
    <x v="673"/>
    <x v="674"/>
    <x v="3"/>
    <x v="3"/>
  </r>
  <r>
    <n v="682"/>
    <x v="668"/>
    <x v="681"/>
    <x v="91"/>
    <x v="665"/>
    <x v="1"/>
    <x v="459"/>
    <x v="1"/>
    <x v="1"/>
    <x v="626"/>
    <x v="632"/>
    <x v="0"/>
    <x v="0"/>
    <x v="3"/>
    <x v="674"/>
    <x v="675"/>
    <x v="3"/>
    <x v="3"/>
  </r>
  <r>
    <n v="683"/>
    <x v="669"/>
    <x v="682"/>
    <x v="173"/>
    <x v="666"/>
    <x v="1"/>
    <x v="98"/>
    <x v="1"/>
    <x v="1"/>
    <x v="627"/>
    <x v="633"/>
    <x v="0"/>
    <x v="0"/>
    <x v="3"/>
    <x v="675"/>
    <x v="676"/>
    <x v="3"/>
    <x v="3"/>
  </r>
  <r>
    <n v="684"/>
    <x v="670"/>
    <x v="683"/>
    <x v="1"/>
    <x v="667"/>
    <x v="1"/>
    <x v="460"/>
    <x v="0"/>
    <x v="0"/>
    <x v="628"/>
    <x v="634"/>
    <x v="0"/>
    <x v="0"/>
    <x v="9"/>
    <x v="676"/>
    <x v="677"/>
    <x v="5"/>
    <x v="9"/>
  </r>
  <r>
    <n v="685"/>
    <x v="671"/>
    <x v="684"/>
    <x v="365"/>
    <x v="668"/>
    <x v="0"/>
    <x v="461"/>
    <x v="0"/>
    <x v="0"/>
    <x v="629"/>
    <x v="415"/>
    <x v="0"/>
    <x v="0"/>
    <x v="3"/>
    <x v="677"/>
    <x v="678"/>
    <x v="3"/>
    <x v="3"/>
  </r>
  <r>
    <n v="686"/>
    <x v="672"/>
    <x v="685"/>
    <x v="168"/>
    <x v="669"/>
    <x v="1"/>
    <x v="38"/>
    <x v="1"/>
    <x v="1"/>
    <x v="630"/>
    <x v="635"/>
    <x v="0"/>
    <x v="0"/>
    <x v="8"/>
    <x v="678"/>
    <x v="679"/>
    <x v="2"/>
    <x v="8"/>
  </r>
  <r>
    <n v="687"/>
    <x v="673"/>
    <x v="686"/>
    <x v="42"/>
    <x v="670"/>
    <x v="1"/>
    <x v="462"/>
    <x v="1"/>
    <x v="1"/>
    <x v="631"/>
    <x v="607"/>
    <x v="0"/>
    <x v="0"/>
    <x v="3"/>
    <x v="679"/>
    <x v="680"/>
    <x v="3"/>
    <x v="3"/>
  </r>
  <r>
    <n v="688"/>
    <x v="674"/>
    <x v="687"/>
    <x v="49"/>
    <x v="671"/>
    <x v="1"/>
    <x v="463"/>
    <x v="1"/>
    <x v="1"/>
    <x v="632"/>
    <x v="636"/>
    <x v="0"/>
    <x v="1"/>
    <x v="19"/>
    <x v="680"/>
    <x v="681"/>
    <x v="4"/>
    <x v="19"/>
  </r>
  <r>
    <n v="689"/>
    <x v="675"/>
    <x v="688"/>
    <x v="190"/>
    <x v="672"/>
    <x v="1"/>
    <x v="464"/>
    <x v="1"/>
    <x v="1"/>
    <x v="633"/>
    <x v="637"/>
    <x v="0"/>
    <x v="0"/>
    <x v="2"/>
    <x v="681"/>
    <x v="682"/>
    <x v="2"/>
    <x v="2"/>
  </r>
  <r>
    <n v="690"/>
    <x v="676"/>
    <x v="689"/>
    <x v="136"/>
    <x v="673"/>
    <x v="1"/>
    <x v="257"/>
    <x v="1"/>
    <x v="1"/>
    <x v="634"/>
    <x v="638"/>
    <x v="0"/>
    <x v="1"/>
    <x v="4"/>
    <x v="682"/>
    <x v="683"/>
    <x v="4"/>
    <x v="4"/>
  </r>
  <r>
    <n v="691"/>
    <x v="677"/>
    <x v="690"/>
    <x v="92"/>
    <x v="674"/>
    <x v="1"/>
    <x v="465"/>
    <x v="1"/>
    <x v="1"/>
    <x v="635"/>
    <x v="639"/>
    <x v="1"/>
    <x v="1"/>
    <x v="4"/>
    <x v="683"/>
    <x v="684"/>
    <x v="4"/>
    <x v="4"/>
  </r>
  <r>
    <n v="692"/>
    <x v="678"/>
    <x v="691"/>
    <x v="46"/>
    <x v="675"/>
    <x v="0"/>
    <x v="385"/>
    <x v="4"/>
    <x v="4"/>
    <x v="636"/>
    <x v="640"/>
    <x v="0"/>
    <x v="0"/>
    <x v="1"/>
    <x v="684"/>
    <x v="685"/>
    <x v="1"/>
    <x v="1"/>
  </r>
  <r>
    <n v="693"/>
    <x v="679"/>
    <x v="692"/>
    <x v="366"/>
    <x v="676"/>
    <x v="0"/>
    <x v="466"/>
    <x v="1"/>
    <x v="1"/>
    <x v="637"/>
    <x v="641"/>
    <x v="0"/>
    <x v="0"/>
    <x v="3"/>
    <x v="685"/>
    <x v="686"/>
    <x v="3"/>
    <x v="3"/>
  </r>
  <r>
    <n v="694"/>
    <x v="680"/>
    <x v="693"/>
    <x v="14"/>
    <x v="677"/>
    <x v="0"/>
    <x v="467"/>
    <x v="1"/>
    <x v="1"/>
    <x v="638"/>
    <x v="642"/>
    <x v="0"/>
    <x v="0"/>
    <x v="3"/>
    <x v="686"/>
    <x v="687"/>
    <x v="3"/>
    <x v="3"/>
  </r>
  <r>
    <n v="695"/>
    <x v="681"/>
    <x v="694"/>
    <x v="243"/>
    <x v="678"/>
    <x v="1"/>
    <x v="468"/>
    <x v="6"/>
    <x v="6"/>
    <x v="639"/>
    <x v="445"/>
    <x v="1"/>
    <x v="0"/>
    <x v="1"/>
    <x v="687"/>
    <x v="688"/>
    <x v="1"/>
    <x v="1"/>
  </r>
  <r>
    <n v="696"/>
    <x v="682"/>
    <x v="695"/>
    <x v="367"/>
    <x v="679"/>
    <x v="0"/>
    <x v="469"/>
    <x v="1"/>
    <x v="1"/>
    <x v="640"/>
    <x v="116"/>
    <x v="0"/>
    <x v="1"/>
    <x v="3"/>
    <x v="688"/>
    <x v="689"/>
    <x v="3"/>
    <x v="3"/>
  </r>
  <r>
    <n v="697"/>
    <x v="683"/>
    <x v="696"/>
    <x v="368"/>
    <x v="680"/>
    <x v="1"/>
    <x v="470"/>
    <x v="1"/>
    <x v="1"/>
    <x v="641"/>
    <x v="643"/>
    <x v="0"/>
    <x v="0"/>
    <x v="5"/>
    <x v="689"/>
    <x v="690"/>
    <x v="1"/>
    <x v="5"/>
  </r>
  <r>
    <n v="698"/>
    <x v="684"/>
    <x v="697"/>
    <x v="369"/>
    <x v="681"/>
    <x v="1"/>
    <x v="471"/>
    <x v="0"/>
    <x v="0"/>
    <x v="642"/>
    <x v="644"/>
    <x v="0"/>
    <x v="0"/>
    <x v="8"/>
    <x v="690"/>
    <x v="691"/>
    <x v="2"/>
    <x v="8"/>
  </r>
  <r>
    <n v="699"/>
    <x v="196"/>
    <x v="698"/>
    <x v="71"/>
    <x v="682"/>
    <x v="0"/>
    <x v="75"/>
    <x v="1"/>
    <x v="1"/>
    <x v="230"/>
    <x v="645"/>
    <x v="0"/>
    <x v="0"/>
    <x v="6"/>
    <x v="691"/>
    <x v="692"/>
    <x v="4"/>
    <x v="6"/>
  </r>
  <r>
    <n v="700"/>
    <x v="685"/>
    <x v="699"/>
    <x v="0"/>
    <x v="247"/>
    <x v="0"/>
    <x v="49"/>
    <x v="1"/>
    <x v="1"/>
    <x v="67"/>
    <x v="646"/>
    <x v="0"/>
    <x v="0"/>
    <x v="8"/>
    <x v="248"/>
    <x v="248"/>
    <x v="2"/>
    <x v="8"/>
  </r>
  <r>
    <n v="701"/>
    <x v="686"/>
    <x v="700"/>
    <x v="370"/>
    <x v="683"/>
    <x v="1"/>
    <x v="472"/>
    <x v="1"/>
    <x v="1"/>
    <x v="643"/>
    <x v="647"/>
    <x v="1"/>
    <x v="0"/>
    <x v="3"/>
    <x v="692"/>
    <x v="693"/>
    <x v="3"/>
    <x v="3"/>
  </r>
  <r>
    <n v="702"/>
    <x v="687"/>
    <x v="701"/>
    <x v="251"/>
    <x v="684"/>
    <x v="0"/>
    <x v="100"/>
    <x v="1"/>
    <x v="1"/>
    <x v="644"/>
    <x v="467"/>
    <x v="0"/>
    <x v="0"/>
    <x v="8"/>
    <x v="693"/>
    <x v="694"/>
    <x v="2"/>
    <x v="8"/>
  </r>
  <r>
    <n v="703"/>
    <x v="688"/>
    <x v="702"/>
    <x v="371"/>
    <x v="685"/>
    <x v="1"/>
    <x v="473"/>
    <x v="1"/>
    <x v="1"/>
    <x v="645"/>
    <x v="648"/>
    <x v="1"/>
    <x v="1"/>
    <x v="18"/>
    <x v="694"/>
    <x v="695"/>
    <x v="5"/>
    <x v="18"/>
  </r>
  <r>
    <n v="704"/>
    <x v="689"/>
    <x v="703"/>
    <x v="251"/>
    <x v="686"/>
    <x v="1"/>
    <x v="220"/>
    <x v="1"/>
    <x v="1"/>
    <x v="646"/>
    <x v="649"/>
    <x v="0"/>
    <x v="0"/>
    <x v="10"/>
    <x v="695"/>
    <x v="696"/>
    <x v="4"/>
    <x v="10"/>
  </r>
  <r>
    <n v="705"/>
    <x v="690"/>
    <x v="704"/>
    <x v="372"/>
    <x v="687"/>
    <x v="0"/>
    <x v="474"/>
    <x v="4"/>
    <x v="4"/>
    <x v="626"/>
    <x v="650"/>
    <x v="0"/>
    <x v="0"/>
    <x v="9"/>
    <x v="696"/>
    <x v="697"/>
    <x v="5"/>
    <x v="9"/>
  </r>
  <r>
    <n v="706"/>
    <x v="691"/>
    <x v="705"/>
    <x v="2"/>
    <x v="688"/>
    <x v="1"/>
    <x v="475"/>
    <x v="2"/>
    <x v="2"/>
    <x v="647"/>
    <x v="651"/>
    <x v="0"/>
    <x v="1"/>
    <x v="2"/>
    <x v="697"/>
    <x v="698"/>
    <x v="2"/>
    <x v="2"/>
  </r>
  <r>
    <n v="707"/>
    <x v="692"/>
    <x v="706"/>
    <x v="190"/>
    <x v="689"/>
    <x v="1"/>
    <x v="170"/>
    <x v="1"/>
    <x v="1"/>
    <x v="159"/>
    <x v="652"/>
    <x v="0"/>
    <x v="0"/>
    <x v="6"/>
    <x v="698"/>
    <x v="699"/>
    <x v="4"/>
    <x v="6"/>
  </r>
  <r>
    <n v="708"/>
    <x v="693"/>
    <x v="707"/>
    <x v="12"/>
    <x v="690"/>
    <x v="1"/>
    <x v="231"/>
    <x v="5"/>
    <x v="5"/>
    <x v="648"/>
    <x v="653"/>
    <x v="0"/>
    <x v="0"/>
    <x v="3"/>
    <x v="699"/>
    <x v="700"/>
    <x v="3"/>
    <x v="3"/>
  </r>
  <r>
    <n v="709"/>
    <x v="694"/>
    <x v="708"/>
    <x v="122"/>
    <x v="691"/>
    <x v="1"/>
    <x v="129"/>
    <x v="6"/>
    <x v="6"/>
    <x v="267"/>
    <x v="654"/>
    <x v="0"/>
    <x v="0"/>
    <x v="3"/>
    <x v="700"/>
    <x v="701"/>
    <x v="3"/>
    <x v="3"/>
  </r>
  <r>
    <n v="710"/>
    <x v="695"/>
    <x v="709"/>
    <x v="333"/>
    <x v="692"/>
    <x v="1"/>
    <x v="476"/>
    <x v="1"/>
    <x v="1"/>
    <x v="649"/>
    <x v="655"/>
    <x v="0"/>
    <x v="1"/>
    <x v="3"/>
    <x v="701"/>
    <x v="702"/>
    <x v="3"/>
    <x v="3"/>
  </r>
  <r>
    <n v="711"/>
    <x v="696"/>
    <x v="710"/>
    <x v="8"/>
    <x v="693"/>
    <x v="0"/>
    <x v="443"/>
    <x v="6"/>
    <x v="6"/>
    <x v="248"/>
    <x v="656"/>
    <x v="1"/>
    <x v="1"/>
    <x v="3"/>
    <x v="702"/>
    <x v="703"/>
    <x v="3"/>
    <x v="3"/>
  </r>
  <r>
    <n v="712"/>
    <x v="697"/>
    <x v="711"/>
    <x v="126"/>
    <x v="694"/>
    <x v="1"/>
    <x v="381"/>
    <x v="1"/>
    <x v="1"/>
    <x v="571"/>
    <x v="657"/>
    <x v="0"/>
    <x v="0"/>
    <x v="3"/>
    <x v="703"/>
    <x v="704"/>
    <x v="3"/>
    <x v="3"/>
  </r>
  <r>
    <n v="713"/>
    <x v="698"/>
    <x v="712"/>
    <x v="350"/>
    <x v="695"/>
    <x v="1"/>
    <x v="459"/>
    <x v="1"/>
    <x v="1"/>
    <x v="650"/>
    <x v="89"/>
    <x v="0"/>
    <x v="0"/>
    <x v="15"/>
    <x v="704"/>
    <x v="705"/>
    <x v="5"/>
    <x v="15"/>
  </r>
  <r>
    <n v="714"/>
    <x v="699"/>
    <x v="713"/>
    <x v="373"/>
    <x v="696"/>
    <x v="1"/>
    <x v="477"/>
    <x v="1"/>
    <x v="1"/>
    <x v="1"/>
    <x v="658"/>
    <x v="0"/>
    <x v="0"/>
    <x v="1"/>
    <x v="705"/>
    <x v="706"/>
    <x v="1"/>
    <x v="1"/>
  </r>
  <r>
    <n v="715"/>
    <x v="700"/>
    <x v="714"/>
    <x v="374"/>
    <x v="697"/>
    <x v="0"/>
    <x v="478"/>
    <x v="1"/>
    <x v="1"/>
    <x v="651"/>
    <x v="438"/>
    <x v="0"/>
    <x v="0"/>
    <x v="20"/>
    <x v="706"/>
    <x v="707"/>
    <x v="6"/>
    <x v="20"/>
  </r>
  <r>
    <n v="716"/>
    <x v="701"/>
    <x v="715"/>
    <x v="22"/>
    <x v="698"/>
    <x v="1"/>
    <x v="144"/>
    <x v="1"/>
    <x v="1"/>
    <x v="652"/>
    <x v="659"/>
    <x v="0"/>
    <x v="1"/>
    <x v="3"/>
    <x v="707"/>
    <x v="708"/>
    <x v="3"/>
    <x v="3"/>
  </r>
  <r>
    <n v="717"/>
    <x v="702"/>
    <x v="716"/>
    <x v="36"/>
    <x v="699"/>
    <x v="1"/>
    <x v="479"/>
    <x v="1"/>
    <x v="1"/>
    <x v="653"/>
    <x v="660"/>
    <x v="0"/>
    <x v="0"/>
    <x v="4"/>
    <x v="708"/>
    <x v="709"/>
    <x v="4"/>
    <x v="4"/>
  </r>
  <r>
    <n v="718"/>
    <x v="703"/>
    <x v="717"/>
    <x v="111"/>
    <x v="700"/>
    <x v="1"/>
    <x v="480"/>
    <x v="1"/>
    <x v="1"/>
    <x v="654"/>
    <x v="661"/>
    <x v="0"/>
    <x v="0"/>
    <x v="8"/>
    <x v="709"/>
    <x v="710"/>
    <x v="2"/>
    <x v="8"/>
  </r>
  <r>
    <n v="719"/>
    <x v="704"/>
    <x v="718"/>
    <x v="350"/>
    <x v="701"/>
    <x v="1"/>
    <x v="300"/>
    <x v="1"/>
    <x v="1"/>
    <x v="655"/>
    <x v="662"/>
    <x v="0"/>
    <x v="0"/>
    <x v="13"/>
    <x v="710"/>
    <x v="711"/>
    <x v="5"/>
    <x v="13"/>
  </r>
  <r>
    <n v="720"/>
    <x v="705"/>
    <x v="719"/>
    <x v="251"/>
    <x v="702"/>
    <x v="3"/>
    <x v="63"/>
    <x v="3"/>
    <x v="3"/>
    <x v="656"/>
    <x v="236"/>
    <x v="0"/>
    <x v="1"/>
    <x v="3"/>
    <x v="711"/>
    <x v="712"/>
    <x v="3"/>
    <x v="3"/>
  </r>
  <r>
    <n v="721"/>
    <x v="706"/>
    <x v="720"/>
    <x v="375"/>
    <x v="703"/>
    <x v="3"/>
    <x v="101"/>
    <x v="1"/>
    <x v="1"/>
    <x v="657"/>
    <x v="663"/>
    <x v="0"/>
    <x v="0"/>
    <x v="1"/>
    <x v="712"/>
    <x v="713"/>
    <x v="1"/>
    <x v="1"/>
  </r>
  <r>
    <n v="722"/>
    <x v="707"/>
    <x v="721"/>
    <x v="376"/>
    <x v="704"/>
    <x v="1"/>
    <x v="481"/>
    <x v="1"/>
    <x v="1"/>
    <x v="265"/>
    <x v="202"/>
    <x v="0"/>
    <x v="0"/>
    <x v="4"/>
    <x v="713"/>
    <x v="714"/>
    <x v="4"/>
    <x v="4"/>
  </r>
  <r>
    <n v="723"/>
    <x v="708"/>
    <x v="722"/>
    <x v="70"/>
    <x v="705"/>
    <x v="1"/>
    <x v="358"/>
    <x v="2"/>
    <x v="2"/>
    <x v="658"/>
    <x v="664"/>
    <x v="0"/>
    <x v="0"/>
    <x v="3"/>
    <x v="714"/>
    <x v="715"/>
    <x v="3"/>
    <x v="3"/>
  </r>
  <r>
    <n v="724"/>
    <x v="709"/>
    <x v="723"/>
    <x v="141"/>
    <x v="706"/>
    <x v="1"/>
    <x v="246"/>
    <x v="4"/>
    <x v="4"/>
    <x v="659"/>
    <x v="665"/>
    <x v="0"/>
    <x v="1"/>
    <x v="3"/>
    <x v="715"/>
    <x v="716"/>
    <x v="3"/>
    <x v="3"/>
  </r>
  <r>
    <n v="725"/>
    <x v="710"/>
    <x v="724"/>
    <x v="377"/>
    <x v="707"/>
    <x v="0"/>
    <x v="482"/>
    <x v="1"/>
    <x v="1"/>
    <x v="660"/>
    <x v="666"/>
    <x v="0"/>
    <x v="0"/>
    <x v="20"/>
    <x v="716"/>
    <x v="717"/>
    <x v="6"/>
    <x v="20"/>
  </r>
  <r>
    <n v="726"/>
    <x v="711"/>
    <x v="725"/>
    <x v="378"/>
    <x v="708"/>
    <x v="3"/>
    <x v="168"/>
    <x v="1"/>
    <x v="1"/>
    <x v="661"/>
    <x v="602"/>
    <x v="0"/>
    <x v="1"/>
    <x v="3"/>
    <x v="717"/>
    <x v="718"/>
    <x v="3"/>
    <x v="3"/>
  </r>
  <r>
    <n v="727"/>
    <x v="712"/>
    <x v="726"/>
    <x v="200"/>
    <x v="709"/>
    <x v="1"/>
    <x v="483"/>
    <x v="1"/>
    <x v="1"/>
    <x v="4"/>
    <x v="667"/>
    <x v="0"/>
    <x v="0"/>
    <x v="2"/>
    <x v="718"/>
    <x v="719"/>
    <x v="2"/>
    <x v="2"/>
  </r>
  <r>
    <n v="728"/>
    <x v="713"/>
    <x v="727"/>
    <x v="3"/>
    <x v="710"/>
    <x v="0"/>
    <x v="234"/>
    <x v="1"/>
    <x v="1"/>
    <x v="662"/>
    <x v="668"/>
    <x v="0"/>
    <x v="0"/>
    <x v="3"/>
    <x v="719"/>
    <x v="720"/>
    <x v="3"/>
    <x v="3"/>
  </r>
  <r>
    <n v="729"/>
    <x v="714"/>
    <x v="728"/>
    <x v="36"/>
    <x v="711"/>
    <x v="1"/>
    <x v="393"/>
    <x v="1"/>
    <x v="1"/>
    <x v="663"/>
    <x v="669"/>
    <x v="0"/>
    <x v="0"/>
    <x v="6"/>
    <x v="720"/>
    <x v="721"/>
    <x v="4"/>
    <x v="6"/>
  </r>
  <r>
    <n v="730"/>
    <x v="715"/>
    <x v="729"/>
    <x v="379"/>
    <x v="712"/>
    <x v="1"/>
    <x v="130"/>
    <x v="0"/>
    <x v="0"/>
    <x v="664"/>
    <x v="670"/>
    <x v="0"/>
    <x v="0"/>
    <x v="8"/>
    <x v="721"/>
    <x v="722"/>
    <x v="2"/>
    <x v="8"/>
  </r>
  <r>
    <n v="731"/>
    <x v="716"/>
    <x v="730"/>
    <x v="48"/>
    <x v="713"/>
    <x v="3"/>
    <x v="319"/>
    <x v="1"/>
    <x v="1"/>
    <x v="665"/>
    <x v="601"/>
    <x v="0"/>
    <x v="0"/>
    <x v="2"/>
    <x v="722"/>
    <x v="723"/>
    <x v="2"/>
    <x v="2"/>
  </r>
  <r>
    <n v="732"/>
    <x v="717"/>
    <x v="731"/>
    <x v="380"/>
    <x v="714"/>
    <x v="0"/>
    <x v="484"/>
    <x v="1"/>
    <x v="1"/>
    <x v="666"/>
    <x v="671"/>
    <x v="0"/>
    <x v="1"/>
    <x v="1"/>
    <x v="723"/>
    <x v="724"/>
    <x v="1"/>
    <x v="1"/>
  </r>
  <r>
    <n v="733"/>
    <x v="718"/>
    <x v="732"/>
    <x v="144"/>
    <x v="715"/>
    <x v="1"/>
    <x v="485"/>
    <x v="1"/>
    <x v="1"/>
    <x v="43"/>
    <x v="672"/>
    <x v="0"/>
    <x v="0"/>
    <x v="16"/>
    <x v="724"/>
    <x v="725"/>
    <x v="1"/>
    <x v="16"/>
  </r>
  <r>
    <n v="734"/>
    <x v="719"/>
    <x v="733"/>
    <x v="3"/>
    <x v="716"/>
    <x v="1"/>
    <x v="486"/>
    <x v="1"/>
    <x v="1"/>
    <x v="667"/>
    <x v="673"/>
    <x v="0"/>
    <x v="1"/>
    <x v="3"/>
    <x v="725"/>
    <x v="726"/>
    <x v="3"/>
    <x v="3"/>
  </r>
  <r>
    <n v="735"/>
    <x v="720"/>
    <x v="734"/>
    <x v="211"/>
    <x v="717"/>
    <x v="1"/>
    <x v="487"/>
    <x v="1"/>
    <x v="1"/>
    <x v="668"/>
    <x v="674"/>
    <x v="0"/>
    <x v="0"/>
    <x v="14"/>
    <x v="726"/>
    <x v="727"/>
    <x v="7"/>
    <x v="14"/>
  </r>
  <r>
    <n v="736"/>
    <x v="721"/>
    <x v="735"/>
    <x v="106"/>
    <x v="718"/>
    <x v="3"/>
    <x v="226"/>
    <x v="1"/>
    <x v="1"/>
    <x v="669"/>
    <x v="675"/>
    <x v="0"/>
    <x v="0"/>
    <x v="9"/>
    <x v="727"/>
    <x v="728"/>
    <x v="5"/>
    <x v="9"/>
  </r>
  <r>
    <n v="737"/>
    <x v="722"/>
    <x v="736"/>
    <x v="41"/>
    <x v="719"/>
    <x v="1"/>
    <x v="80"/>
    <x v="1"/>
    <x v="1"/>
    <x v="670"/>
    <x v="676"/>
    <x v="0"/>
    <x v="0"/>
    <x v="7"/>
    <x v="728"/>
    <x v="729"/>
    <x v="1"/>
    <x v="7"/>
  </r>
  <r>
    <n v="738"/>
    <x v="486"/>
    <x v="737"/>
    <x v="381"/>
    <x v="720"/>
    <x v="0"/>
    <x v="27"/>
    <x v="1"/>
    <x v="1"/>
    <x v="671"/>
    <x v="677"/>
    <x v="0"/>
    <x v="1"/>
    <x v="3"/>
    <x v="729"/>
    <x v="730"/>
    <x v="3"/>
    <x v="3"/>
  </r>
  <r>
    <n v="739"/>
    <x v="723"/>
    <x v="738"/>
    <x v="83"/>
    <x v="721"/>
    <x v="0"/>
    <x v="271"/>
    <x v="1"/>
    <x v="1"/>
    <x v="672"/>
    <x v="678"/>
    <x v="0"/>
    <x v="0"/>
    <x v="7"/>
    <x v="730"/>
    <x v="731"/>
    <x v="1"/>
    <x v="7"/>
  </r>
  <r>
    <n v="740"/>
    <x v="724"/>
    <x v="739"/>
    <x v="98"/>
    <x v="722"/>
    <x v="0"/>
    <x v="36"/>
    <x v="1"/>
    <x v="1"/>
    <x v="673"/>
    <x v="679"/>
    <x v="0"/>
    <x v="0"/>
    <x v="3"/>
    <x v="731"/>
    <x v="732"/>
    <x v="3"/>
    <x v="3"/>
  </r>
  <r>
    <n v="741"/>
    <x v="287"/>
    <x v="740"/>
    <x v="272"/>
    <x v="723"/>
    <x v="1"/>
    <x v="406"/>
    <x v="1"/>
    <x v="1"/>
    <x v="674"/>
    <x v="680"/>
    <x v="0"/>
    <x v="0"/>
    <x v="3"/>
    <x v="732"/>
    <x v="733"/>
    <x v="3"/>
    <x v="3"/>
  </r>
  <r>
    <n v="742"/>
    <x v="725"/>
    <x v="741"/>
    <x v="272"/>
    <x v="724"/>
    <x v="1"/>
    <x v="393"/>
    <x v="1"/>
    <x v="1"/>
    <x v="675"/>
    <x v="681"/>
    <x v="0"/>
    <x v="0"/>
    <x v="5"/>
    <x v="733"/>
    <x v="734"/>
    <x v="1"/>
    <x v="5"/>
  </r>
  <r>
    <n v="743"/>
    <x v="726"/>
    <x v="742"/>
    <x v="61"/>
    <x v="725"/>
    <x v="0"/>
    <x v="68"/>
    <x v="1"/>
    <x v="1"/>
    <x v="676"/>
    <x v="682"/>
    <x v="0"/>
    <x v="1"/>
    <x v="3"/>
    <x v="734"/>
    <x v="735"/>
    <x v="3"/>
    <x v="3"/>
  </r>
  <r>
    <n v="744"/>
    <x v="727"/>
    <x v="743"/>
    <x v="22"/>
    <x v="726"/>
    <x v="1"/>
    <x v="382"/>
    <x v="1"/>
    <x v="1"/>
    <x v="342"/>
    <x v="683"/>
    <x v="0"/>
    <x v="1"/>
    <x v="3"/>
    <x v="735"/>
    <x v="736"/>
    <x v="3"/>
    <x v="3"/>
  </r>
  <r>
    <n v="745"/>
    <x v="728"/>
    <x v="744"/>
    <x v="350"/>
    <x v="727"/>
    <x v="0"/>
    <x v="298"/>
    <x v="1"/>
    <x v="1"/>
    <x v="677"/>
    <x v="684"/>
    <x v="0"/>
    <x v="0"/>
    <x v="8"/>
    <x v="736"/>
    <x v="737"/>
    <x v="2"/>
    <x v="8"/>
  </r>
  <r>
    <n v="746"/>
    <x v="729"/>
    <x v="745"/>
    <x v="382"/>
    <x v="728"/>
    <x v="1"/>
    <x v="488"/>
    <x v="1"/>
    <x v="1"/>
    <x v="678"/>
    <x v="685"/>
    <x v="0"/>
    <x v="0"/>
    <x v="2"/>
    <x v="737"/>
    <x v="112"/>
    <x v="2"/>
    <x v="2"/>
  </r>
  <r>
    <n v="747"/>
    <x v="730"/>
    <x v="746"/>
    <x v="70"/>
    <x v="729"/>
    <x v="1"/>
    <x v="489"/>
    <x v="1"/>
    <x v="1"/>
    <x v="679"/>
    <x v="488"/>
    <x v="0"/>
    <x v="0"/>
    <x v="3"/>
    <x v="738"/>
    <x v="738"/>
    <x v="3"/>
    <x v="3"/>
  </r>
  <r>
    <n v="748"/>
    <x v="731"/>
    <x v="747"/>
    <x v="383"/>
    <x v="730"/>
    <x v="3"/>
    <x v="490"/>
    <x v="1"/>
    <x v="1"/>
    <x v="680"/>
    <x v="686"/>
    <x v="0"/>
    <x v="1"/>
    <x v="10"/>
    <x v="739"/>
    <x v="739"/>
    <x v="4"/>
    <x v="10"/>
  </r>
  <r>
    <n v="749"/>
    <x v="732"/>
    <x v="748"/>
    <x v="133"/>
    <x v="731"/>
    <x v="1"/>
    <x v="491"/>
    <x v="6"/>
    <x v="6"/>
    <x v="681"/>
    <x v="687"/>
    <x v="0"/>
    <x v="1"/>
    <x v="8"/>
    <x v="740"/>
    <x v="740"/>
    <x v="2"/>
    <x v="8"/>
  </r>
  <r>
    <n v="750"/>
    <x v="733"/>
    <x v="749"/>
    <x v="0"/>
    <x v="99"/>
    <x v="0"/>
    <x v="49"/>
    <x v="4"/>
    <x v="4"/>
    <x v="682"/>
    <x v="688"/>
    <x v="0"/>
    <x v="0"/>
    <x v="5"/>
    <x v="100"/>
    <x v="100"/>
    <x v="1"/>
    <x v="5"/>
  </r>
  <r>
    <n v="751"/>
    <x v="734"/>
    <x v="750"/>
    <x v="136"/>
    <x v="732"/>
    <x v="1"/>
    <x v="492"/>
    <x v="1"/>
    <x v="1"/>
    <x v="683"/>
    <x v="689"/>
    <x v="1"/>
    <x v="1"/>
    <x v="9"/>
    <x v="741"/>
    <x v="741"/>
    <x v="5"/>
    <x v="9"/>
  </r>
  <r>
    <n v="752"/>
    <x v="735"/>
    <x v="751"/>
    <x v="306"/>
    <x v="733"/>
    <x v="3"/>
    <x v="493"/>
    <x v="1"/>
    <x v="1"/>
    <x v="684"/>
    <x v="690"/>
    <x v="0"/>
    <x v="1"/>
    <x v="3"/>
    <x v="742"/>
    <x v="742"/>
    <x v="3"/>
    <x v="3"/>
  </r>
  <r>
    <n v="753"/>
    <x v="736"/>
    <x v="752"/>
    <x v="53"/>
    <x v="734"/>
    <x v="1"/>
    <x v="231"/>
    <x v="1"/>
    <x v="1"/>
    <x v="674"/>
    <x v="691"/>
    <x v="0"/>
    <x v="0"/>
    <x v="14"/>
    <x v="743"/>
    <x v="743"/>
    <x v="7"/>
    <x v="14"/>
  </r>
  <r>
    <n v="754"/>
    <x v="737"/>
    <x v="753"/>
    <x v="384"/>
    <x v="735"/>
    <x v="1"/>
    <x v="494"/>
    <x v="1"/>
    <x v="1"/>
    <x v="685"/>
    <x v="424"/>
    <x v="0"/>
    <x v="0"/>
    <x v="3"/>
    <x v="744"/>
    <x v="744"/>
    <x v="3"/>
    <x v="3"/>
  </r>
  <r>
    <n v="755"/>
    <x v="738"/>
    <x v="754"/>
    <x v="6"/>
    <x v="562"/>
    <x v="1"/>
    <x v="495"/>
    <x v="3"/>
    <x v="3"/>
    <x v="605"/>
    <x v="231"/>
    <x v="0"/>
    <x v="1"/>
    <x v="3"/>
    <x v="745"/>
    <x v="745"/>
    <x v="3"/>
    <x v="3"/>
  </r>
  <r>
    <n v="756"/>
    <x v="739"/>
    <x v="755"/>
    <x v="81"/>
    <x v="736"/>
    <x v="1"/>
    <x v="496"/>
    <x v="1"/>
    <x v="1"/>
    <x v="686"/>
    <x v="692"/>
    <x v="0"/>
    <x v="0"/>
    <x v="3"/>
    <x v="746"/>
    <x v="746"/>
    <x v="3"/>
    <x v="3"/>
  </r>
  <r>
    <n v="757"/>
    <x v="740"/>
    <x v="756"/>
    <x v="1"/>
    <x v="737"/>
    <x v="1"/>
    <x v="493"/>
    <x v="1"/>
    <x v="1"/>
    <x v="687"/>
    <x v="693"/>
    <x v="0"/>
    <x v="0"/>
    <x v="6"/>
    <x v="747"/>
    <x v="747"/>
    <x v="4"/>
    <x v="6"/>
  </r>
  <r>
    <n v="758"/>
    <x v="741"/>
    <x v="757"/>
    <x v="241"/>
    <x v="738"/>
    <x v="1"/>
    <x v="497"/>
    <x v="0"/>
    <x v="0"/>
    <x v="688"/>
    <x v="694"/>
    <x v="0"/>
    <x v="0"/>
    <x v="1"/>
    <x v="748"/>
    <x v="748"/>
    <x v="1"/>
    <x v="1"/>
  </r>
  <r>
    <n v="759"/>
    <x v="742"/>
    <x v="758"/>
    <x v="385"/>
    <x v="739"/>
    <x v="0"/>
    <x v="498"/>
    <x v="1"/>
    <x v="1"/>
    <x v="689"/>
    <x v="236"/>
    <x v="0"/>
    <x v="0"/>
    <x v="5"/>
    <x v="749"/>
    <x v="749"/>
    <x v="1"/>
    <x v="5"/>
  </r>
  <r>
    <n v="760"/>
    <x v="743"/>
    <x v="759"/>
    <x v="386"/>
    <x v="740"/>
    <x v="0"/>
    <x v="155"/>
    <x v="6"/>
    <x v="6"/>
    <x v="690"/>
    <x v="695"/>
    <x v="0"/>
    <x v="1"/>
    <x v="11"/>
    <x v="750"/>
    <x v="750"/>
    <x v="6"/>
    <x v="11"/>
  </r>
  <r>
    <n v="761"/>
    <x v="744"/>
    <x v="760"/>
    <x v="196"/>
    <x v="741"/>
    <x v="1"/>
    <x v="499"/>
    <x v="1"/>
    <x v="1"/>
    <x v="691"/>
    <x v="696"/>
    <x v="0"/>
    <x v="0"/>
    <x v="1"/>
    <x v="751"/>
    <x v="751"/>
    <x v="1"/>
    <x v="1"/>
  </r>
  <r>
    <n v="762"/>
    <x v="307"/>
    <x v="761"/>
    <x v="26"/>
    <x v="742"/>
    <x v="1"/>
    <x v="16"/>
    <x v="2"/>
    <x v="2"/>
    <x v="692"/>
    <x v="697"/>
    <x v="0"/>
    <x v="0"/>
    <x v="17"/>
    <x v="752"/>
    <x v="752"/>
    <x v="1"/>
    <x v="17"/>
  </r>
  <r>
    <n v="763"/>
    <x v="745"/>
    <x v="762"/>
    <x v="36"/>
    <x v="207"/>
    <x v="1"/>
    <x v="500"/>
    <x v="1"/>
    <x v="1"/>
    <x v="693"/>
    <x v="698"/>
    <x v="0"/>
    <x v="1"/>
    <x v="3"/>
    <x v="753"/>
    <x v="753"/>
    <x v="3"/>
    <x v="3"/>
  </r>
  <r>
    <n v="764"/>
    <x v="746"/>
    <x v="763"/>
    <x v="65"/>
    <x v="743"/>
    <x v="1"/>
    <x v="496"/>
    <x v="1"/>
    <x v="1"/>
    <x v="694"/>
    <x v="699"/>
    <x v="0"/>
    <x v="0"/>
    <x v="1"/>
    <x v="754"/>
    <x v="754"/>
    <x v="1"/>
    <x v="1"/>
  </r>
  <r>
    <n v="765"/>
    <x v="747"/>
    <x v="764"/>
    <x v="61"/>
    <x v="744"/>
    <x v="1"/>
    <x v="40"/>
    <x v="1"/>
    <x v="1"/>
    <x v="695"/>
    <x v="489"/>
    <x v="1"/>
    <x v="1"/>
    <x v="7"/>
    <x v="755"/>
    <x v="755"/>
    <x v="1"/>
    <x v="7"/>
  </r>
  <r>
    <n v="766"/>
    <x v="748"/>
    <x v="765"/>
    <x v="316"/>
    <x v="49"/>
    <x v="0"/>
    <x v="501"/>
    <x v="2"/>
    <x v="2"/>
    <x v="123"/>
    <x v="512"/>
    <x v="0"/>
    <x v="0"/>
    <x v="22"/>
    <x v="756"/>
    <x v="756"/>
    <x v="4"/>
    <x v="22"/>
  </r>
  <r>
    <n v="767"/>
    <x v="749"/>
    <x v="766"/>
    <x v="387"/>
    <x v="745"/>
    <x v="0"/>
    <x v="502"/>
    <x v="1"/>
    <x v="1"/>
    <x v="696"/>
    <x v="700"/>
    <x v="0"/>
    <x v="0"/>
    <x v="18"/>
    <x v="757"/>
    <x v="757"/>
    <x v="5"/>
    <x v="18"/>
  </r>
  <r>
    <n v="768"/>
    <x v="750"/>
    <x v="767"/>
    <x v="73"/>
    <x v="746"/>
    <x v="1"/>
    <x v="503"/>
    <x v="1"/>
    <x v="1"/>
    <x v="626"/>
    <x v="701"/>
    <x v="0"/>
    <x v="0"/>
    <x v="3"/>
    <x v="758"/>
    <x v="758"/>
    <x v="3"/>
    <x v="3"/>
  </r>
  <r>
    <n v="769"/>
    <x v="751"/>
    <x v="768"/>
    <x v="388"/>
    <x v="747"/>
    <x v="0"/>
    <x v="504"/>
    <x v="1"/>
    <x v="1"/>
    <x v="697"/>
    <x v="340"/>
    <x v="0"/>
    <x v="0"/>
    <x v="11"/>
    <x v="759"/>
    <x v="759"/>
    <x v="6"/>
    <x v="11"/>
  </r>
  <r>
    <n v="770"/>
    <x v="752"/>
    <x v="769"/>
    <x v="333"/>
    <x v="748"/>
    <x v="1"/>
    <x v="505"/>
    <x v="6"/>
    <x v="6"/>
    <x v="698"/>
    <x v="702"/>
    <x v="0"/>
    <x v="1"/>
    <x v="3"/>
    <x v="760"/>
    <x v="760"/>
    <x v="3"/>
    <x v="3"/>
  </r>
  <r>
    <n v="771"/>
    <x v="753"/>
    <x v="770"/>
    <x v="36"/>
    <x v="749"/>
    <x v="3"/>
    <x v="150"/>
    <x v="1"/>
    <x v="1"/>
    <x v="699"/>
    <x v="703"/>
    <x v="0"/>
    <x v="0"/>
    <x v="3"/>
    <x v="761"/>
    <x v="761"/>
    <x v="3"/>
    <x v="3"/>
  </r>
  <r>
    <n v="772"/>
    <x v="754"/>
    <x v="771"/>
    <x v="389"/>
    <x v="750"/>
    <x v="1"/>
    <x v="506"/>
    <x v="1"/>
    <x v="1"/>
    <x v="700"/>
    <x v="704"/>
    <x v="0"/>
    <x v="0"/>
    <x v="7"/>
    <x v="762"/>
    <x v="762"/>
    <x v="1"/>
    <x v="7"/>
  </r>
  <r>
    <n v="773"/>
    <x v="755"/>
    <x v="772"/>
    <x v="390"/>
    <x v="751"/>
    <x v="1"/>
    <x v="507"/>
    <x v="1"/>
    <x v="1"/>
    <x v="701"/>
    <x v="705"/>
    <x v="0"/>
    <x v="0"/>
    <x v="3"/>
    <x v="763"/>
    <x v="763"/>
    <x v="3"/>
    <x v="3"/>
  </r>
  <r>
    <n v="774"/>
    <x v="756"/>
    <x v="773"/>
    <x v="92"/>
    <x v="752"/>
    <x v="1"/>
    <x v="373"/>
    <x v="6"/>
    <x v="6"/>
    <x v="702"/>
    <x v="706"/>
    <x v="0"/>
    <x v="0"/>
    <x v="2"/>
    <x v="764"/>
    <x v="764"/>
    <x v="2"/>
    <x v="2"/>
  </r>
  <r>
    <n v="775"/>
    <x v="757"/>
    <x v="774"/>
    <x v="151"/>
    <x v="197"/>
    <x v="0"/>
    <x v="234"/>
    <x v="1"/>
    <x v="1"/>
    <x v="703"/>
    <x v="707"/>
    <x v="0"/>
    <x v="0"/>
    <x v="1"/>
    <x v="765"/>
    <x v="765"/>
    <x v="1"/>
    <x v="1"/>
  </r>
  <r>
    <n v="776"/>
    <x v="758"/>
    <x v="775"/>
    <x v="391"/>
    <x v="753"/>
    <x v="0"/>
    <x v="508"/>
    <x v="1"/>
    <x v="1"/>
    <x v="704"/>
    <x v="708"/>
    <x v="0"/>
    <x v="0"/>
    <x v="3"/>
    <x v="766"/>
    <x v="766"/>
    <x v="3"/>
    <x v="3"/>
  </r>
  <r>
    <n v="777"/>
    <x v="759"/>
    <x v="776"/>
    <x v="202"/>
    <x v="754"/>
    <x v="0"/>
    <x v="103"/>
    <x v="1"/>
    <x v="1"/>
    <x v="431"/>
    <x v="709"/>
    <x v="0"/>
    <x v="0"/>
    <x v="3"/>
    <x v="767"/>
    <x v="767"/>
    <x v="3"/>
    <x v="3"/>
  </r>
  <r>
    <n v="778"/>
    <x v="760"/>
    <x v="777"/>
    <x v="81"/>
    <x v="755"/>
    <x v="1"/>
    <x v="5"/>
    <x v="5"/>
    <x v="5"/>
    <x v="705"/>
    <x v="710"/>
    <x v="0"/>
    <x v="0"/>
    <x v="10"/>
    <x v="768"/>
    <x v="768"/>
    <x v="4"/>
    <x v="10"/>
  </r>
  <r>
    <n v="779"/>
    <x v="761"/>
    <x v="778"/>
    <x v="392"/>
    <x v="756"/>
    <x v="0"/>
    <x v="509"/>
    <x v="1"/>
    <x v="1"/>
    <x v="706"/>
    <x v="711"/>
    <x v="0"/>
    <x v="1"/>
    <x v="3"/>
    <x v="769"/>
    <x v="769"/>
    <x v="3"/>
    <x v="3"/>
  </r>
  <r>
    <n v="780"/>
    <x v="762"/>
    <x v="779"/>
    <x v="135"/>
    <x v="757"/>
    <x v="1"/>
    <x v="55"/>
    <x v="1"/>
    <x v="1"/>
    <x v="707"/>
    <x v="712"/>
    <x v="0"/>
    <x v="1"/>
    <x v="6"/>
    <x v="770"/>
    <x v="770"/>
    <x v="4"/>
    <x v="6"/>
  </r>
  <r>
    <n v="781"/>
    <x v="763"/>
    <x v="780"/>
    <x v="251"/>
    <x v="758"/>
    <x v="3"/>
    <x v="75"/>
    <x v="5"/>
    <x v="5"/>
    <x v="708"/>
    <x v="70"/>
    <x v="0"/>
    <x v="0"/>
    <x v="3"/>
    <x v="771"/>
    <x v="771"/>
    <x v="3"/>
    <x v="3"/>
  </r>
  <r>
    <n v="782"/>
    <x v="764"/>
    <x v="781"/>
    <x v="135"/>
    <x v="759"/>
    <x v="1"/>
    <x v="510"/>
    <x v="1"/>
    <x v="1"/>
    <x v="709"/>
    <x v="713"/>
    <x v="0"/>
    <x v="1"/>
    <x v="10"/>
    <x v="772"/>
    <x v="772"/>
    <x v="4"/>
    <x v="10"/>
  </r>
  <r>
    <n v="783"/>
    <x v="765"/>
    <x v="782"/>
    <x v="71"/>
    <x v="760"/>
    <x v="1"/>
    <x v="188"/>
    <x v="1"/>
    <x v="1"/>
    <x v="710"/>
    <x v="714"/>
    <x v="0"/>
    <x v="0"/>
    <x v="1"/>
    <x v="773"/>
    <x v="773"/>
    <x v="1"/>
    <x v="1"/>
  </r>
  <r>
    <n v="784"/>
    <x v="766"/>
    <x v="783"/>
    <x v="393"/>
    <x v="761"/>
    <x v="1"/>
    <x v="511"/>
    <x v="1"/>
    <x v="1"/>
    <x v="711"/>
    <x v="715"/>
    <x v="0"/>
    <x v="0"/>
    <x v="2"/>
    <x v="774"/>
    <x v="774"/>
    <x v="2"/>
    <x v="2"/>
  </r>
  <r>
    <n v="785"/>
    <x v="767"/>
    <x v="784"/>
    <x v="313"/>
    <x v="762"/>
    <x v="1"/>
    <x v="78"/>
    <x v="2"/>
    <x v="2"/>
    <x v="157"/>
    <x v="716"/>
    <x v="0"/>
    <x v="1"/>
    <x v="10"/>
    <x v="775"/>
    <x v="775"/>
    <x v="4"/>
    <x v="10"/>
  </r>
  <r>
    <n v="786"/>
    <x v="768"/>
    <x v="785"/>
    <x v="42"/>
    <x v="763"/>
    <x v="1"/>
    <x v="512"/>
    <x v="6"/>
    <x v="6"/>
    <x v="630"/>
    <x v="717"/>
    <x v="0"/>
    <x v="1"/>
    <x v="17"/>
    <x v="776"/>
    <x v="776"/>
    <x v="1"/>
    <x v="17"/>
  </r>
  <r>
    <n v="787"/>
    <x v="769"/>
    <x v="786"/>
    <x v="394"/>
    <x v="764"/>
    <x v="0"/>
    <x v="513"/>
    <x v="0"/>
    <x v="0"/>
    <x v="712"/>
    <x v="718"/>
    <x v="0"/>
    <x v="0"/>
    <x v="1"/>
    <x v="777"/>
    <x v="777"/>
    <x v="1"/>
    <x v="1"/>
  </r>
  <r>
    <n v="788"/>
    <x v="770"/>
    <x v="787"/>
    <x v="136"/>
    <x v="765"/>
    <x v="2"/>
    <x v="249"/>
    <x v="1"/>
    <x v="1"/>
    <x v="93"/>
    <x v="719"/>
    <x v="0"/>
    <x v="0"/>
    <x v="10"/>
    <x v="778"/>
    <x v="778"/>
    <x v="4"/>
    <x v="10"/>
  </r>
  <r>
    <n v="789"/>
    <x v="771"/>
    <x v="788"/>
    <x v="25"/>
    <x v="766"/>
    <x v="0"/>
    <x v="430"/>
    <x v="1"/>
    <x v="1"/>
    <x v="713"/>
    <x v="115"/>
    <x v="0"/>
    <x v="0"/>
    <x v="3"/>
    <x v="779"/>
    <x v="779"/>
    <x v="3"/>
    <x v="3"/>
  </r>
  <r>
    <n v="790"/>
    <x v="772"/>
    <x v="789"/>
    <x v="395"/>
    <x v="767"/>
    <x v="3"/>
    <x v="260"/>
    <x v="1"/>
    <x v="1"/>
    <x v="714"/>
    <x v="720"/>
    <x v="0"/>
    <x v="0"/>
    <x v="3"/>
    <x v="780"/>
    <x v="780"/>
    <x v="3"/>
    <x v="3"/>
  </r>
  <r>
    <n v="791"/>
    <x v="773"/>
    <x v="790"/>
    <x v="118"/>
    <x v="768"/>
    <x v="0"/>
    <x v="514"/>
    <x v="1"/>
    <x v="1"/>
    <x v="715"/>
    <x v="721"/>
    <x v="0"/>
    <x v="0"/>
    <x v="0"/>
    <x v="781"/>
    <x v="703"/>
    <x v="0"/>
    <x v="0"/>
  </r>
  <r>
    <n v="792"/>
    <x v="774"/>
    <x v="791"/>
    <x v="22"/>
    <x v="769"/>
    <x v="0"/>
    <x v="243"/>
    <x v="1"/>
    <x v="1"/>
    <x v="716"/>
    <x v="722"/>
    <x v="0"/>
    <x v="1"/>
    <x v="3"/>
    <x v="782"/>
    <x v="781"/>
    <x v="3"/>
    <x v="3"/>
  </r>
  <r>
    <n v="793"/>
    <x v="775"/>
    <x v="792"/>
    <x v="65"/>
    <x v="770"/>
    <x v="1"/>
    <x v="483"/>
    <x v="5"/>
    <x v="5"/>
    <x v="448"/>
    <x v="451"/>
    <x v="0"/>
    <x v="0"/>
    <x v="9"/>
    <x v="783"/>
    <x v="782"/>
    <x v="5"/>
    <x v="9"/>
  </r>
  <r>
    <n v="794"/>
    <x v="776"/>
    <x v="793"/>
    <x v="47"/>
    <x v="771"/>
    <x v="1"/>
    <x v="460"/>
    <x v="1"/>
    <x v="1"/>
    <x v="717"/>
    <x v="642"/>
    <x v="0"/>
    <x v="0"/>
    <x v="1"/>
    <x v="784"/>
    <x v="783"/>
    <x v="1"/>
    <x v="1"/>
  </r>
  <r>
    <n v="795"/>
    <x v="777"/>
    <x v="794"/>
    <x v="143"/>
    <x v="772"/>
    <x v="0"/>
    <x v="249"/>
    <x v="1"/>
    <x v="1"/>
    <x v="718"/>
    <x v="723"/>
    <x v="0"/>
    <x v="0"/>
    <x v="6"/>
    <x v="785"/>
    <x v="784"/>
    <x v="4"/>
    <x v="6"/>
  </r>
  <r>
    <n v="796"/>
    <x v="778"/>
    <x v="795"/>
    <x v="75"/>
    <x v="773"/>
    <x v="0"/>
    <x v="373"/>
    <x v="1"/>
    <x v="1"/>
    <x v="719"/>
    <x v="724"/>
    <x v="0"/>
    <x v="1"/>
    <x v="20"/>
    <x v="786"/>
    <x v="785"/>
    <x v="6"/>
    <x v="20"/>
  </r>
  <r>
    <n v="797"/>
    <x v="779"/>
    <x v="796"/>
    <x v="4"/>
    <x v="774"/>
    <x v="1"/>
    <x v="515"/>
    <x v="1"/>
    <x v="1"/>
    <x v="720"/>
    <x v="725"/>
    <x v="0"/>
    <x v="0"/>
    <x v="2"/>
    <x v="787"/>
    <x v="786"/>
    <x v="2"/>
    <x v="2"/>
  </r>
  <r>
    <n v="798"/>
    <x v="780"/>
    <x v="797"/>
    <x v="74"/>
    <x v="775"/>
    <x v="1"/>
    <x v="246"/>
    <x v="1"/>
    <x v="1"/>
    <x v="721"/>
    <x v="726"/>
    <x v="0"/>
    <x v="1"/>
    <x v="3"/>
    <x v="788"/>
    <x v="787"/>
    <x v="3"/>
    <x v="3"/>
  </r>
  <r>
    <n v="799"/>
    <x v="781"/>
    <x v="798"/>
    <x v="396"/>
    <x v="776"/>
    <x v="0"/>
    <x v="516"/>
    <x v="4"/>
    <x v="4"/>
    <x v="722"/>
    <x v="727"/>
    <x v="0"/>
    <x v="0"/>
    <x v="3"/>
    <x v="789"/>
    <x v="788"/>
    <x v="3"/>
    <x v="3"/>
  </r>
  <r>
    <n v="800"/>
    <x v="782"/>
    <x v="799"/>
    <x v="0"/>
    <x v="99"/>
    <x v="0"/>
    <x v="49"/>
    <x v="5"/>
    <x v="5"/>
    <x v="139"/>
    <x v="560"/>
    <x v="0"/>
    <x v="0"/>
    <x v="1"/>
    <x v="100"/>
    <x v="100"/>
    <x v="1"/>
    <x v="1"/>
  </r>
  <r>
    <n v="801"/>
    <x v="783"/>
    <x v="800"/>
    <x v="173"/>
    <x v="777"/>
    <x v="1"/>
    <x v="88"/>
    <x v="1"/>
    <x v="1"/>
    <x v="723"/>
    <x v="728"/>
    <x v="0"/>
    <x v="1"/>
    <x v="14"/>
    <x v="790"/>
    <x v="789"/>
    <x v="7"/>
    <x v="14"/>
  </r>
  <r>
    <n v="802"/>
    <x v="784"/>
    <x v="801"/>
    <x v="8"/>
    <x v="778"/>
    <x v="1"/>
    <x v="23"/>
    <x v="1"/>
    <x v="1"/>
    <x v="704"/>
    <x v="339"/>
    <x v="0"/>
    <x v="0"/>
    <x v="14"/>
    <x v="791"/>
    <x v="790"/>
    <x v="7"/>
    <x v="14"/>
  </r>
  <r>
    <n v="803"/>
    <x v="785"/>
    <x v="802"/>
    <x v="55"/>
    <x v="106"/>
    <x v="1"/>
    <x v="517"/>
    <x v="1"/>
    <x v="1"/>
    <x v="724"/>
    <x v="35"/>
    <x v="0"/>
    <x v="0"/>
    <x v="3"/>
    <x v="792"/>
    <x v="791"/>
    <x v="3"/>
    <x v="3"/>
  </r>
  <r>
    <n v="804"/>
    <x v="786"/>
    <x v="803"/>
    <x v="97"/>
    <x v="779"/>
    <x v="1"/>
    <x v="205"/>
    <x v="1"/>
    <x v="1"/>
    <x v="725"/>
    <x v="729"/>
    <x v="0"/>
    <x v="0"/>
    <x v="1"/>
    <x v="793"/>
    <x v="792"/>
    <x v="1"/>
    <x v="1"/>
  </r>
  <r>
    <n v="805"/>
    <x v="787"/>
    <x v="804"/>
    <x v="62"/>
    <x v="780"/>
    <x v="0"/>
    <x v="109"/>
    <x v="2"/>
    <x v="2"/>
    <x v="660"/>
    <x v="241"/>
    <x v="0"/>
    <x v="0"/>
    <x v="4"/>
    <x v="794"/>
    <x v="793"/>
    <x v="4"/>
    <x v="4"/>
  </r>
  <r>
    <n v="806"/>
    <x v="788"/>
    <x v="805"/>
    <x v="31"/>
    <x v="781"/>
    <x v="1"/>
    <x v="70"/>
    <x v="1"/>
    <x v="1"/>
    <x v="726"/>
    <x v="730"/>
    <x v="0"/>
    <x v="1"/>
    <x v="6"/>
    <x v="795"/>
    <x v="794"/>
    <x v="4"/>
    <x v="6"/>
  </r>
  <r>
    <n v="807"/>
    <x v="789"/>
    <x v="806"/>
    <x v="31"/>
    <x v="782"/>
    <x v="1"/>
    <x v="177"/>
    <x v="1"/>
    <x v="1"/>
    <x v="727"/>
    <x v="322"/>
    <x v="0"/>
    <x v="1"/>
    <x v="3"/>
    <x v="796"/>
    <x v="795"/>
    <x v="3"/>
    <x v="3"/>
  </r>
  <r>
    <n v="808"/>
    <x v="790"/>
    <x v="807"/>
    <x v="5"/>
    <x v="783"/>
    <x v="0"/>
    <x v="161"/>
    <x v="1"/>
    <x v="1"/>
    <x v="728"/>
    <x v="731"/>
    <x v="0"/>
    <x v="0"/>
    <x v="0"/>
    <x v="797"/>
    <x v="796"/>
    <x v="0"/>
    <x v="0"/>
  </r>
  <r>
    <n v="809"/>
    <x v="764"/>
    <x v="808"/>
    <x v="397"/>
    <x v="784"/>
    <x v="0"/>
    <x v="518"/>
    <x v="5"/>
    <x v="5"/>
    <x v="729"/>
    <x v="732"/>
    <x v="0"/>
    <x v="0"/>
    <x v="4"/>
    <x v="798"/>
    <x v="797"/>
    <x v="4"/>
    <x v="4"/>
  </r>
  <r>
    <n v="810"/>
    <x v="791"/>
    <x v="809"/>
    <x v="330"/>
    <x v="785"/>
    <x v="1"/>
    <x v="394"/>
    <x v="1"/>
    <x v="1"/>
    <x v="730"/>
    <x v="157"/>
    <x v="0"/>
    <x v="1"/>
    <x v="3"/>
    <x v="799"/>
    <x v="798"/>
    <x v="3"/>
    <x v="3"/>
  </r>
  <r>
    <n v="811"/>
    <x v="792"/>
    <x v="810"/>
    <x v="398"/>
    <x v="786"/>
    <x v="0"/>
    <x v="89"/>
    <x v="1"/>
    <x v="1"/>
    <x v="731"/>
    <x v="733"/>
    <x v="0"/>
    <x v="1"/>
    <x v="11"/>
    <x v="800"/>
    <x v="799"/>
    <x v="6"/>
    <x v="11"/>
  </r>
  <r>
    <n v="812"/>
    <x v="793"/>
    <x v="811"/>
    <x v="221"/>
    <x v="787"/>
    <x v="1"/>
    <x v="519"/>
    <x v="0"/>
    <x v="0"/>
    <x v="78"/>
    <x v="734"/>
    <x v="0"/>
    <x v="0"/>
    <x v="9"/>
    <x v="801"/>
    <x v="800"/>
    <x v="5"/>
    <x v="9"/>
  </r>
  <r>
    <n v="813"/>
    <x v="794"/>
    <x v="812"/>
    <x v="170"/>
    <x v="788"/>
    <x v="1"/>
    <x v="520"/>
    <x v="1"/>
    <x v="1"/>
    <x v="732"/>
    <x v="735"/>
    <x v="0"/>
    <x v="0"/>
    <x v="11"/>
    <x v="802"/>
    <x v="801"/>
    <x v="6"/>
    <x v="11"/>
  </r>
  <r>
    <n v="814"/>
    <x v="795"/>
    <x v="813"/>
    <x v="170"/>
    <x v="789"/>
    <x v="0"/>
    <x v="521"/>
    <x v="3"/>
    <x v="3"/>
    <x v="733"/>
    <x v="736"/>
    <x v="0"/>
    <x v="1"/>
    <x v="1"/>
    <x v="803"/>
    <x v="802"/>
    <x v="1"/>
    <x v="1"/>
  </r>
  <r>
    <n v="815"/>
    <x v="796"/>
    <x v="814"/>
    <x v="25"/>
    <x v="790"/>
    <x v="1"/>
    <x v="236"/>
    <x v="0"/>
    <x v="0"/>
    <x v="734"/>
    <x v="737"/>
    <x v="0"/>
    <x v="0"/>
    <x v="1"/>
    <x v="804"/>
    <x v="803"/>
    <x v="1"/>
    <x v="1"/>
  </r>
  <r>
    <n v="816"/>
    <x v="797"/>
    <x v="815"/>
    <x v="173"/>
    <x v="723"/>
    <x v="1"/>
    <x v="221"/>
    <x v="1"/>
    <x v="1"/>
    <x v="406"/>
    <x v="738"/>
    <x v="1"/>
    <x v="1"/>
    <x v="3"/>
    <x v="805"/>
    <x v="804"/>
    <x v="3"/>
    <x v="3"/>
  </r>
  <r>
    <n v="817"/>
    <x v="798"/>
    <x v="816"/>
    <x v="399"/>
    <x v="791"/>
    <x v="1"/>
    <x v="522"/>
    <x v="6"/>
    <x v="6"/>
    <x v="735"/>
    <x v="739"/>
    <x v="0"/>
    <x v="1"/>
    <x v="9"/>
    <x v="806"/>
    <x v="805"/>
    <x v="5"/>
    <x v="9"/>
  </r>
  <r>
    <n v="818"/>
    <x v="311"/>
    <x v="817"/>
    <x v="31"/>
    <x v="792"/>
    <x v="1"/>
    <x v="464"/>
    <x v="1"/>
    <x v="1"/>
    <x v="736"/>
    <x v="740"/>
    <x v="0"/>
    <x v="1"/>
    <x v="3"/>
    <x v="807"/>
    <x v="806"/>
    <x v="3"/>
    <x v="3"/>
  </r>
  <r>
    <n v="819"/>
    <x v="799"/>
    <x v="818"/>
    <x v="200"/>
    <x v="793"/>
    <x v="0"/>
    <x v="523"/>
    <x v="1"/>
    <x v="1"/>
    <x v="737"/>
    <x v="697"/>
    <x v="1"/>
    <x v="0"/>
    <x v="11"/>
    <x v="808"/>
    <x v="807"/>
    <x v="6"/>
    <x v="11"/>
  </r>
  <r>
    <n v="820"/>
    <x v="800"/>
    <x v="819"/>
    <x v="42"/>
    <x v="794"/>
    <x v="1"/>
    <x v="524"/>
    <x v="4"/>
    <x v="4"/>
    <x v="192"/>
    <x v="741"/>
    <x v="0"/>
    <x v="1"/>
    <x v="1"/>
    <x v="809"/>
    <x v="808"/>
    <x v="1"/>
    <x v="1"/>
  </r>
  <r>
    <n v="821"/>
    <x v="801"/>
    <x v="820"/>
    <x v="70"/>
    <x v="795"/>
    <x v="1"/>
    <x v="155"/>
    <x v="1"/>
    <x v="1"/>
    <x v="738"/>
    <x v="742"/>
    <x v="0"/>
    <x v="0"/>
    <x v="4"/>
    <x v="810"/>
    <x v="809"/>
    <x v="4"/>
    <x v="4"/>
  </r>
  <r>
    <n v="822"/>
    <x v="802"/>
    <x v="821"/>
    <x v="400"/>
    <x v="796"/>
    <x v="1"/>
    <x v="525"/>
    <x v="1"/>
    <x v="1"/>
    <x v="739"/>
    <x v="743"/>
    <x v="0"/>
    <x v="0"/>
    <x v="1"/>
    <x v="811"/>
    <x v="810"/>
    <x v="1"/>
    <x v="1"/>
  </r>
  <r>
    <n v="823"/>
    <x v="803"/>
    <x v="822"/>
    <x v="178"/>
    <x v="797"/>
    <x v="1"/>
    <x v="526"/>
    <x v="1"/>
    <x v="1"/>
    <x v="613"/>
    <x v="744"/>
    <x v="1"/>
    <x v="1"/>
    <x v="1"/>
    <x v="812"/>
    <x v="811"/>
    <x v="1"/>
    <x v="1"/>
  </r>
  <r>
    <n v="824"/>
    <x v="804"/>
    <x v="823"/>
    <x v="401"/>
    <x v="798"/>
    <x v="1"/>
    <x v="527"/>
    <x v="1"/>
    <x v="1"/>
    <x v="740"/>
    <x v="269"/>
    <x v="0"/>
    <x v="1"/>
    <x v="9"/>
    <x v="813"/>
    <x v="812"/>
    <x v="5"/>
    <x v="9"/>
  </r>
  <r>
    <n v="825"/>
    <x v="805"/>
    <x v="824"/>
    <x v="136"/>
    <x v="799"/>
    <x v="1"/>
    <x v="144"/>
    <x v="4"/>
    <x v="4"/>
    <x v="145"/>
    <x v="745"/>
    <x v="0"/>
    <x v="0"/>
    <x v="12"/>
    <x v="814"/>
    <x v="813"/>
    <x v="4"/>
    <x v="12"/>
  </r>
  <r>
    <n v="826"/>
    <x v="806"/>
    <x v="825"/>
    <x v="54"/>
    <x v="800"/>
    <x v="1"/>
    <x v="346"/>
    <x v="1"/>
    <x v="1"/>
    <x v="741"/>
    <x v="746"/>
    <x v="0"/>
    <x v="1"/>
    <x v="3"/>
    <x v="815"/>
    <x v="814"/>
    <x v="3"/>
    <x v="3"/>
  </r>
  <r>
    <n v="827"/>
    <x v="807"/>
    <x v="826"/>
    <x v="173"/>
    <x v="801"/>
    <x v="1"/>
    <x v="172"/>
    <x v="2"/>
    <x v="2"/>
    <x v="742"/>
    <x v="747"/>
    <x v="0"/>
    <x v="1"/>
    <x v="6"/>
    <x v="816"/>
    <x v="815"/>
    <x v="4"/>
    <x v="6"/>
  </r>
  <r>
    <n v="828"/>
    <x v="808"/>
    <x v="827"/>
    <x v="143"/>
    <x v="802"/>
    <x v="0"/>
    <x v="131"/>
    <x v="1"/>
    <x v="1"/>
    <x v="202"/>
    <x v="503"/>
    <x v="0"/>
    <x v="0"/>
    <x v="3"/>
    <x v="817"/>
    <x v="816"/>
    <x v="3"/>
    <x v="3"/>
  </r>
  <r>
    <n v="829"/>
    <x v="809"/>
    <x v="828"/>
    <x v="103"/>
    <x v="803"/>
    <x v="0"/>
    <x v="110"/>
    <x v="1"/>
    <x v="1"/>
    <x v="743"/>
    <x v="748"/>
    <x v="0"/>
    <x v="0"/>
    <x v="3"/>
    <x v="818"/>
    <x v="817"/>
    <x v="3"/>
    <x v="3"/>
  </r>
  <r>
    <n v="830"/>
    <x v="810"/>
    <x v="829"/>
    <x v="319"/>
    <x v="804"/>
    <x v="0"/>
    <x v="528"/>
    <x v="1"/>
    <x v="1"/>
    <x v="744"/>
    <x v="330"/>
    <x v="0"/>
    <x v="0"/>
    <x v="3"/>
    <x v="819"/>
    <x v="818"/>
    <x v="3"/>
    <x v="3"/>
  </r>
  <r>
    <n v="831"/>
    <x v="811"/>
    <x v="830"/>
    <x v="402"/>
    <x v="805"/>
    <x v="1"/>
    <x v="529"/>
    <x v="1"/>
    <x v="1"/>
    <x v="745"/>
    <x v="749"/>
    <x v="0"/>
    <x v="0"/>
    <x v="14"/>
    <x v="820"/>
    <x v="819"/>
    <x v="7"/>
    <x v="14"/>
  </r>
  <r>
    <n v="832"/>
    <x v="812"/>
    <x v="831"/>
    <x v="403"/>
    <x v="806"/>
    <x v="1"/>
    <x v="265"/>
    <x v="3"/>
    <x v="3"/>
    <x v="746"/>
    <x v="750"/>
    <x v="1"/>
    <x v="0"/>
    <x v="18"/>
    <x v="821"/>
    <x v="820"/>
    <x v="5"/>
    <x v="18"/>
  </r>
  <r>
    <n v="833"/>
    <x v="813"/>
    <x v="832"/>
    <x v="85"/>
    <x v="807"/>
    <x v="1"/>
    <x v="34"/>
    <x v="3"/>
    <x v="3"/>
    <x v="747"/>
    <x v="751"/>
    <x v="0"/>
    <x v="0"/>
    <x v="18"/>
    <x v="822"/>
    <x v="821"/>
    <x v="5"/>
    <x v="18"/>
  </r>
  <r>
    <n v="834"/>
    <x v="814"/>
    <x v="833"/>
    <x v="190"/>
    <x v="808"/>
    <x v="1"/>
    <x v="530"/>
    <x v="1"/>
    <x v="1"/>
    <x v="362"/>
    <x v="451"/>
    <x v="0"/>
    <x v="0"/>
    <x v="3"/>
    <x v="823"/>
    <x v="822"/>
    <x v="3"/>
    <x v="3"/>
  </r>
  <r>
    <n v="835"/>
    <x v="815"/>
    <x v="834"/>
    <x v="404"/>
    <x v="809"/>
    <x v="0"/>
    <x v="531"/>
    <x v="1"/>
    <x v="1"/>
    <x v="748"/>
    <x v="752"/>
    <x v="0"/>
    <x v="0"/>
    <x v="2"/>
    <x v="824"/>
    <x v="823"/>
    <x v="2"/>
    <x v="2"/>
  </r>
  <r>
    <n v="836"/>
    <x v="816"/>
    <x v="835"/>
    <x v="32"/>
    <x v="810"/>
    <x v="0"/>
    <x v="115"/>
    <x v="1"/>
    <x v="1"/>
    <x v="749"/>
    <x v="753"/>
    <x v="0"/>
    <x v="0"/>
    <x v="7"/>
    <x v="825"/>
    <x v="824"/>
    <x v="1"/>
    <x v="7"/>
  </r>
  <r>
    <n v="837"/>
    <x v="817"/>
    <x v="836"/>
    <x v="405"/>
    <x v="811"/>
    <x v="1"/>
    <x v="532"/>
    <x v="1"/>
    <x v="1"/>
    <x v="643"/>
    <x v="754"/>
    <x v="0"/>
    <x v="0"/>
    <x v="17"/>
    <x v="826"/>
    <x v="825"/>
    <x v="1"/>
    <x v="17"/>
  </r>
  <r>
    <n v="838"/>
    <x v="818"/>
    <x v="837"/>
    <x v="330"/>
    <x v="812"/>
    <x v="1"/>
    <x v="210"/>
    <x v="1"/>
    <x v="1"/>
    <x v="750"/>
    <x v="755"/>
    <x v="0"/>
    <x v="0"/>
    <x v="3"/>
    <x v="827"/>
    <x v="826"/>
    <x v="3"/>
    <x v="3"/>
  </r>
  <r>
    <n v="839"/>
    <x v="819"/>
    <x v="838"/>
    <x v="106"/>
    <x v="813"/>
    <x v="1"/>
    <x v="144"/>
    <x v="1"/>
    <x v="1"/>
    <x v="751"/>
    <x v="756"/>
    <x v="0"/>
    <x v="1"/>
    <x v="4"/>
    <x v="828"/>
    <x v="827"/>
    <x v="4"/>
    <x v="4"/>
  </r>
  <r>
    <n v="840"/>
    <x v="820"/>
    <x v="839"/>
    <x v="406"/>
    <x v="814"/>
    <x v="1"/>
    <x v="533"/>
    <x v="1"/>
    <x v="1"/>
    <x v="752"/>
    <x v="757"/>
    <x v="0"/>
    <x v="1"/>
    <x v="3"/>
    <x v="829"/>
    <x v="828"/>
    <x v="3"/>
    <x v="3"/>
  </r>
  <r>
    <n v="841"/>
    <x v="821"/>
    <x v="840"/>
    <x v="14"/>
    <x v="815"/>
    <x v="1"/>
    <x v="287"/>
    <x v="1"/>
    <x v="1"/>
    <x v="753"/>
    <x v="758"/>
    <x v="0"/>
    <x v="0"/>
    <x v="2"/>
    <x v="830"/>
    <x v="829"/>
    <x v="2"/>
    <x v="2"/>
  </r>
  <r>
    <n v="842"/>
    <x v="822"/>
    <x v="841"/>
    <x v="42"/>
    <x v="816"/>
    <x v="1"/>
    <x v="227"/>
    <x v="6"/>
    <x v="6"/>
    <x v="754"/>
    <x v="759"/>
    <x v="0"/>
    <x v="0"/>
    <x v="8"/>
    <x v="831"/>
    <x v="830"/>
    <x v="2"/>
    <x v="8"/>
  </r>
  <r>
    <n v="843"/>
    <x v="823"/>
    <x v="842"/>
    <x v="35"/>
    <x v="817"/>
    <x v="0"/>
    <x v="254"/>
    <x v="1"/>
    <x v="1"/>
    <x v="755"/>
    <x v="760"/>
    <x v="0"/>
    <x v="0"/>
    <x v="14"/>
    <x v="832"/>
    <x v="831"/>
    <x v="7"/>
    <x v="14"/>
  </r>
  <r>
    <n v="844"/>
    <x v="824"/>
    <x v="843"/>
    <x v="35"/>
    <x v="818"/>
    <x v="3"/>
    <x v="115"/>
    <x v="1"/>
    <x v="1"/>
    <x v="756"/>
    <x v="761"/>
    <x v="0"/>
    <x v="0"/>
    <x v="4"/>
    <x v="833"/>
    <x v="832"/>
    <x v="4"/>
    <x v="4"/>
  </r>
  <r>
    <n v="845"/>
    <x v="825"/>
    <x v="844"/>
    <x v="407"/>
    <x v="819"/>
    <x v="1"/>
    <x v="534"/>
    <x v="4"/>
    <x v="4"/>
    <x v="757"/>
    <x v="78"/>
    <x v="0"/>
    <x v="0"/>
    <x v="2"/>
    <x v="834"/>
    <x v="833"/>
    <x v="2"/>
    <x v="2"/>
  </r>
  <r>
    <n v="846"/>
    <x v="826"/>
    <x v="845"/>
    <x v="67"/>
    <x v="820"/>
    <x v="1"/>
    <x v="44"/>
    <x v="1"/>
    <x v="1"/>
    <x v="758"/>
    <x v="762"/>
    <x v="1"/>
    <x v="1"/>
    <x v="2"/>
    <x v="835"/>
    <x v="834"/>
    <x v="2"/>
    <x v="2"/>
  </r>
  <r>
    <n v="847"/>
    <x v="827"/>
    <x v="846"/>
    <x v="53"/>
    <x v="695"/>
    <x v="1"/>
    <x v="460"/>
    <x v="1"/>
    <x v="1"/>
    <x v="759"/>
    <x v="763"/>
    <x v="0"/>
    <x v="0"/>
    <x v="0"/>
    <x v="836"/>
    <x v="835"/>
    <x v="0"/>
    <x v="0"/>
  </r>
  <r>
    <n v="848"/>
    <x v="828"/>
    <x v="847"/>
    <x v="170"/>
    <x v="821"/>
    <x v="1"/>
    <x v="535"/>
    <x v="1"/>
    <x v="1"/>
    <x v="760"/>
    <x v="764"/>
    <x v="0"/>
    <x v="0"/>
    <x v="6"/>
    <x v="837"/>
    <x v="836"/>
    <x v="4"/>
    <x v="6"/>
  </r>
  <r>
    <n v="849"/>
    <x v="829"/>
    <x v="848"/>
    <x v="313"/>
    <x v="822"/>
    <x v="1"/>
    <x v="253"/>
    <x v="1"/>
    <x v="1"/>
    <x v="761"/>
    <x v="765"/>
    <x v="0"/>
    <x v="1"/>
    <x v="7"/>
    <x v="838"/>
    <x v="837"/>
    <x v="1"/>
    <x v="7"/>
  </r>
  <r>
    <n v="850"/>
    <x v="830"/>
    <x v="849"/>
    <x v="0"/>
    <x v="99"/>
    <x v="0"/>
    <x v="49"/>
    <x v="1"/>
    <x v="1"/>
    <x v="762"/>
    <x v="539"/>
    <x v="1"/>
    <x v="0"/>
    <x v="1"/>
    <x v="100"/>
    <x v="100"/>
    <x v="1"/>
    <x v="1"/>
  </r>
  <r>
    <n v="851"/>
    <x v="831"/>
    <x v="850"/>
    <x v="46"/>
    <x v="823"/>
    <x v="1"/>
    <x v="415"/>
    <x v="1"/>
    <x v="1"/>
    <x v="444"/>
    <x v="766"/>
    <x v="0"/>
    <x v="0"/>
    <x v="5"/>
    <x v="839"/>
    <x v="838"/>
    <x v="1"/>
    <x v="5"/>
  </r>
  <r>
    <n v="852"/>
    <x v="832"/>
    <x v="851"/>
    <x v="70"/>
    <x v="824"/>
    <x v="0"/>
    <x v="249"/>
    <x v="1"/>
    <x v="1"/>
    <x v="763"/>
    <x v="422"/>
    <x v="0"/>
    <x v="1"/>
    <x v="11"/>
    <x v="840"/>
    <x v="839"/>
    <x v="6"/>
    <x v="11"/>
  </r>
  <r>
    <n v="853"/>
    <x v="833"/>
    <x v="852"/>
    <x v="408"/>
    <x v="825"/>
    <x v="1"/>
    <x v="50"/>
    <x v="0"/>
    <x v="0"/>
    <x v="764"/>
    <x v="767"/>
    <x v="0"/>
    <x v="1"/>
    <x v="7"/>
    <x v="841"/>
    <x v="840"/>
    <x v="1"/>
    <x v="7"/>
  </r>
  <r>
    <n v="854"/>
    <x v="834"/>
    <x v="853"/>
    <x v="409"/>
    <x v="826"/>
    <x v="1"/>
    <x v="536"/>
    <x v="0"/>
    <x v="0"/>
    <x v="765"/>
    <x v="768"/>
    <x v="0"/>
    <x v="0"/>
    <x v="13"/>
    <x v="842"/>
    <x v="841"/>
    <x v="5"/>
    <x v="13"/>
  </r>
  <r>
    <n v="855"/>
    <x v="835"/>
    <x v="854"/>
    <x v="410"/>
    <x v="827"/>
    <x v="1"/>
    <x v="15"/>
    <x v="2"/>
    <x v="2"/>
    <x v="766"/>
    <x v="214"/>
    <x v="0"/>
    <x v="0"/>
    <x v="3"/>
    <x v="843"/>
    <x v="842"/>
    <x v="3"/>
    <x v="3"/>
  </r>
  <r>
    <n v="856"/>
    <x v="764"/>
    <x v="855"/>
    <x v="166"/>
    <x v="828"/>
    <x v="1"/>
    <x v="1"/>
    <x v="1"/>
    <x v="1"/>
    <x v="767"/>
    <x v="769"/>
    <x v="0"/>
    <x v="0"/>
    <x v="0"/>
    <x v="844"/>
    <x v="843"/>
    <x v="0"/>
    <x v="0"/>
  </r>
  <r>
    <n v="857"/>
    <x v="836"/>
    <x v="856"/>
    <x v="98"/>
    <x v="829"/>
    <x v="1"/>
    <x v="537"/>
    <x v="5"/>
    <x v="5"/>
    <x v="768"/>
    <x v="770"/>
    <x v="1"/>
    <x v="0"/>
    <x v="12"/>
    <x v="845"/>
    <x v="844"/>
    <x v="4"/>
    <x v="12"/>
  </r>
  <r>
    <n v="858"/>
    <x v="837"/>
    <x v="857"/>
    <x v="220"/>
    <x v="830"/>
    <x v="0"/>
    <x v="164"/>
    <x v="1"/>
    <x v="1"/>
    <x v="769"/>
    <x v="771"/>
    <x v="1"/>
    <x v="0"/>
    <x v="0"/>
    <x v="846"/>
    <x v="845"/>
    <x v="0"/>
    <x v="0"/>
  </r>
  <r>
    <n v="859"/>
    <x v="838"/>
    <x v="858"/>
    <x v="190"/>
    <x v="831"/>
    <x v="0"/>
    <x v="377"/>
    <x v="1"/>
    <x v="1"/>
    <x v="770"/>
    <x v="250"/>
    <x v="0"/>
    <x v="1"/>
    <x v="3"/>
    <x v="847"/>
    <x v="846"/>
    <x v="3"/>
    <x v="3"/>
  </r>
  <r>
    <n v="860"/>
    <x v="839"/>
    <x v="859"/>
    <x v="22"/>
    <x v="832"/>
    <x v="1"/>
    <x v="167"/>
    <x v="1"/>
    <x v="1"/>
    <x v="771"/>
    <x v="772"/>
    <x v="0"/>
    <x v="1"/>
    <x v="8"/>
    <x v="848"/>
    <x v="847"/>
    <x v="2"/>
    <x v="8"/>
  </r>
  <r>
    <n v="861"/>
    <x v="840"/>
    <x v="860"/>
    <x v="35"/>
    <x v="833"/>
    <x v="1"/>
    <x v="25"/>
    <x v="1"/>
    <x v="1"/>
    <x v="772"/>
    <x v="773"/>
    <x v="0"/>
    <x v="0"/>
    <x v="3"/>
    <x v="849"/>
    <x v="848"/>
    <x v="3"/>
    <x v="3"/>
  </r>
  <r>
    <n v="862"/>
    <x v="841"/>
    <x v="861"/>
    <x v="26"/>
    <x v="834"/>
    <x v="1"/>
    <x v="72"/>
    <x v="1"/>
    <x v="1"/>
    <x v="773"/>
    <x v="774"/>
    <x v="0"/>
    <x v="0"/>
    <x v="3"/>
    <x v="850"/>
    <x v="849"/>
    <x v="3"/>
    <x v="3"/>
  </r>
  <r>
    <n v="863"/>
    <x v="842"/>
    <x v="862"/>
    <x v="1"/>
    <x v="835"/>
    <x v="1"/>
    <x v="538"/>
    <x v="1"/>
    <x v="1"/>
    <x v="774"/>
    <x v="331"/>
    <x v="0"/>
    <x v="1"/>
    <x v="19"/>
    <x v="851"/>
    <x v="850"/>
    <x v="4"/>
    <x v="19"/>
  </r>
  <r>
    <n v="864"/>
    <x v="843"/>
    <x v="863"/>
    <x v="3"/>
    <x v="836"/>
    <x v="1"/>
    <x v="503"/>
    <x v="1"/>
    <x v="1"/>
    <x v="775"/>
    <x v="775"/>
    <x v="0"/>
    <x v="0"/>
    <x v="12"/>
    <x v="852"/>
    <x v="851"/>
    <x v="4"/>
    <x v="12"/>
  </r>
  <r>
    <n v="865"/>
    <x v="844"/>
    <x v="864"/>
    <x v="411"/>
    <x v="837"/>
    <x v="1"/>
    <x v="539"/>
    <x v="1"/>
    <x v="1"/>
    <x v="776"/>
    <x v="776"/>
    <x v="0"/>
    <x v="0"/>
    <x v="3"/>
    <x v="853"/>
    <x v="852"/>
    <x v="3"/>
    <x v="3"/>
  </r>
  <r>
    <n v="866"/>
    <x v="845"/>
    <x v="865"/>
    <x v="412"/>
    <x v="838"/>
    <x v="3"/>
    <x v="540"/>
    <x v="1"/>
    <x v="1"/>
    <x v="777"/>
    <x v="777"/>
    <x v="0"/>
    <x v="0"/>
    <x v="14"/>
    <x v="854"/>
    <x v="853"/>
    <x v="7"/>
    <x v="14"/>
  </r>
  <r>
    <n v="867"/>
    <x v="846"/>
    <x v="866"/>
    <x v="73"/>
    <x v="839"/>
    <x v="1"/>
    <x v="402"/>
    <x v="1"/>
    <x v="1"/>
    <x v="778"/>
    <x v="778"/>
    <x v="0"/>
    <x v="0"/>
    <x v="0"/>
    <x v="855"/>
    <x v="854"/>
    <x v="0"/>
    <x v="0"/>
  </r>
  <r>
    <n v="868"/>
    <x v="847"/>
    <x v="867"/>
    <x v="260"/>
    <x v="762"/>
    <x v="1"/>
    <x v="105"/>
    <x v="1"/>
    <x v="1"/>
    <x v="779"/>
    <x v="779"/>
    <x v="0"/>
    <x v="0"/>
    <x v="3"/>
    <x v="856"/>
    <x v="855"/>
    <x v="3"/>
    <x v="3"/>
  </r>
  <r>
    <n v="869"/>
    <x v="848"/>
    <x v="868"/>
    <x v="413"/>
    <x v="840"/>
    <x v="0"/>
    <x v="541"/>
    <x v="1"/>
    <x v="1"/>
    <x v="780"/>
    <x v="780"/>
    <x v="0"/>
    <x v="0"/>
    <x v="6"/>
    <x v="857"/>
    <x v="856"/>
    <x v="4"/>
    <x v="6"/>
  </r>
  <r>
    <n v="870"/>
    <x v="849"/>
    <x v="869"/>
    <x v="106"/>
    <x v="841"/>
    <x v="0"/>
    <x v="246"/>
    <x v="1"/>
    <x v="1"/>
    <x v="335"/>
    <x v="781"/>
    <x v="0"/>
    <x v="0"/>
    <x v="3"/>
    <x v="858"/>
    <x v="857"/>
    <x v="3"/>
    <x v="3"/>
  </r>
  <r>
    <n v="871"/>
    <x v="850"/>
    <x v="870"/>
    <x v="414"/>
    <x v="842"/>
    <x v="1"/>
    <x v="542"/>
    <x v="1"/>
    <x v="1"/>
    <x v="535"/>
    <x v="782"/>
    <x v="0"/>
    <x v="1"/>
    <x v="3"/>
    <x v="859"/>
    <x v="858"/>
    <x v="3"/>
    <x v="3"/>
  </r>
  <r>
    <n v="872"/>
    <x v="851"/>
    <x v="871"/>
    <x v="53"/>
    <x v="843"/>
    <x v="1"/>
    <x v="543"/>
    <x v="2"/>
    <x v="2"/>
    <x v="270"/>
    <x v="783"/>
    <x v="0"/>
    <x v="0"/>
    <x v="22"/>
    <x v="860"/>
    <x v="859"/>
    <x v="4"/>
    <x v="22"/>
  </r>
  <r>
    <n v="873"/>
    <x v="852"/>
    <x v="872"/>
    <x v="369"/>
    <x v="844"/>
    <x v="1"/>
    <x v="544"/>
    <x v="1"/>
    <x v="1"/>
    <x v="781"/>
    <x v="393"/>
    <x v="0"/>
    <x v="0"/>
    <x v="14"/>
    <x v="861"/>
    <x v="860"/>
    <x v="7"/>
    <x v="14"/>
  </r>
  <r>
    <n v="874"/>
    <x v="853"/>
    <x v="873"/>
    <x v="415"/>
    <x v="845"/>
    <x v="1"/>
    <x v="545"/>
    <x v="1"/>
    <x v="1"/>
    <x v="782"/>
    <x v="784"/>
    <x v="0"/>
    <x v="1"/>
    <x v="14"/>
    <x v="862"/>
    <x v="861"/>
    <x v="7"/>
    <x v="14"/>
  </r>
  <r>
    <n v="875"/>
    <x v="854"/>
    <x v="874"/>
    <x v="58"/>
    <x v="846"/>
    <x v="0"/>
    <x v="109"/>
    <x v="1"/>
    <x v="1"/>
    <x v="783"/>
    <x v="785"/>
    <x v="0"/>
    <x v="0"/>
    <x v="1"/>
    <x v="863"/>
    <x v="862"/>
    <x v="1"/>
    <x v="1"/>
  </r>
  <r>
    <n v="876"/>
    <x v="855"/>
    <x v="875"/>
    <x v="111"/>
    <x v="847"/>
    <x v="0"/>
    <x v="176"/>
    <x v="0"/>
    <x v="0"/>
    <x v="784"/>
    <x v="229"/>
    <x v="0"/>
    <x v="0"/>
    <x v="14"/>
    <x v="864"/>
    <x v="863"/>
    <x v="7"/>
    <x v="14"/>
  </r>
  <r>
    <n v="877"/>
    <x v="856"/>
    <x v="876"/>
    <x v="416"/>
    <x v="848"/>
    <x v="0"/>
    <x v="546"/>
    <x v="1"/>
    <x v="1"/>
    <x v="785"/>
    <x v="786"/>
    <x v="0"/>
    <x v="0"/>
    <x v="0"/>
    <x v="865"/>
    <x v="864"/>
    <x v="0"/>
    <x v="0"/>
  </r>
  <r>
    <n v="878"/>
    <x v="857"/>
    <x v="877"/>
    <x v="50"/>
    <x v="849"/>
    <x v="0"/>
    <x v="65"/>
    <x v="6"/>
    <x v="6"/>
    <x v="786"/>
    <x v="787"/>
    <x v="0"/>
    <x v="0"/>
    <x v="16"/>
    <x v="866"/>
    <x v="865"/>
    <x v="1"/>
    <x v="16"/>
  </r>
  <r>
    <n v="879"/>
    <x v="858"/>
    <x v="878"/>
    <x v="67"/>
    <x v="675"/>
    <x v="1"/>
    <x v="4"/>
    <x v="1"/>
    <x v="1"/>
    <x v="787"/>
    <x v="341"/>
    <x v="0"/>
    <x v="0"/>
    <x v="9"/>
    <x v="867"/>
    <x v="866"/>
    <x v="5"/>
    <x v="9"/>
  </r>
  <r>
    <n v="880"/>
    <x v="859"/>
    <x v="879"/>
    <x v="396"/>
    <x v="850"/>
    <x v="1"/>
    <x v="547"/>
    <x v="1"/>
    <x v="1"/>
    <x v="788"/>
    <x v="788"/>
    <x v="0"/>
    <x v="0"/>
    <x v="5"/>
    <x v="868"/>
    <x v="867"/>
    <x v="1"/>
    <x v="5"/>
  </r>
  <r>
    <n v="881"/>
    <x v="860"/>
    <x v="880"/>
    <x v="417"/>
    <x v="851"/>
    <x v="0"/>
    <x v="15"/>
    <x v="1"/>
    <x v="1"/>
    <x v="330"/>
    <x v="789"/>
    <x v="0"/>
    <x v="1"/>
    <x v="3"/>
    <x v="869"/>
    <x v="868"/>
    <x v="3"/>
    <x v="3"/>
  </r>
  <r>
    <n v="882"/>
    <x v="861"/>
    <x v="881"/>
    <x v="126"/>
    <x v="852"/>
    <x v="1"/>
    <x v="175"/>
    <x v="1"/>
    <x v="1"/>
    <x v="789"/>
    <x v="790"/>
    <x v="0"/>
    <x v="0"/>
    <x v="3"/>
    <x v="870"/>
    <x v="869"/>
    <x v="3"/>
    <x v="3"/>
  </r>
  <r>
    <n v="883"/>
    <x v="862"/>
    <x v="882"/>
    <x v="74"/>
    <x v="853"/>
    <x v="1"/>
    <x v="548"/>
    <x v="1"/>
    <x v="1"/>
    <x v="790"/>
    <x v="791"/>
    <x v="0"/>
    <x v="0"/>
    <x v="12"/>
    <x v="871"/>
    <x v="870"/>
    <x v="4"/>
    <x v="12"/>
  </r>
  <r>
    <n v="884"/>
    <x v="863"/>
    <x v="883"/>
    <x v="418"/>
    <x v="854"/>
    <x v="0"/>
    <x v="549"/>
    <x v="1"/>
    <x v="1"/>
    <x v="791"/>
    <x v="792"/>
    <x v="0"/>
    <x v="1"/>
    <x v="3"/>
    <x v="872"/>
    <x v="871"/>
    <x v="3"/>
    <x v="3"/>
  </r>
  <r>
    <n v="885"/>
    <x v="864"/>
    <x v="884"/>
    <x v="37"/>
    <x v="855"/>
    <x v="1"/>
    <x v="550"/>
    <x v="1"/>
    <x v="1"/>
    <x v="792"/>
    <x v="556"/>
    <x v="0"/>
    <x v="0"/>
    <x v="3"/>
    <x v="873"/>
    <x v="872"/>
    <x v="3"/>
    <x v="3"/>
  </r>
  <r>
    <n v="886"/>
    <x v="865"/>
    <x v="885"/>
    <x v="419"/>
    <x v="856"/>
    <x v="0"/>
    <x v="551"/>
    <x v="1"/>
    <x v="1"/>
    <x v="793"/>
    <x v="488"/>
    <x v="0"/>
    <x v="0"/>
    <x v="7"/>
    <x v="874"/>
    <x v="873"/>
    <x v="1"/>
    <x v="7"/>
  </r>
  <r>
    <n v="887"/>
    <x v="866"/>
    <x v="886"/>
    <x v="75"/>
    <x v="857"/>
    <x v="0"/>
    <x v="249"/>
    <x v="1"/>
    <x v="1"/>
    <x v="794"/>
    <x v="232"/>
    <x v="0"/>
    <x v="1"/>
    <x v="3"/>
    <x v="875"/>
    <x v="874"/>
    <x v="3"/>
    <x v="3"/>
  </r>
  <r>
    <n v="888"/>
    <x v="867"/>
    <x v="887"/>
    <x v="306"/>
    <x v="858"/>
    <x v="1"/>
    <x v="552"/>
    <x v="1"/>
    <x v="1"/>
    <x v="795"/>
    <x v="793"/>
    <x v="0"/>
    <x v="0"/>
    <x v="3"/>
    <x v="876"/>
    <x v="875"/>
    <x v="3"/>
    <x v="3"/>
  </r>
  <r>
    <n v="889"/>
    <x v="868"/>
    <x v="888"/>
    <x v="36"/>
    <x v="859"/>
    <x v="1"/>
    <x v="393"/>
    <x v="1"/>
    <x v="1"/>
    <x v="796"/>
    <x v="794"/>
    <x v="0"/>
    <x v="1"/>
    <x v="5"/>
    <x v="877"/>
    <x v="876"/>
    <x v="1"/>
    <x v="5"/>
  </r>
  <r>
    <n v="890"/>
    <x v="869"/>
    <x v="889"/>
    <x v="420"/>
    <x v="860"/>
    <x v="1"/>
    <x v="553"/>
    <x v="1"/>
    <x v="1"/>
    <x v="797"/>
    <x v="138"/>
    <x v="0"/>
    <x v="0"/>
    <x v="7"/>
    <x v="878"/>
    <x v="877"/>
    <x v="1"/>
    <x v="7"/>
  </r>
  <r>
    <n v="891"/>
    <x v="870"/>
    <x v="890"/>
    <x v="162"/>
    <x v="861"/>
    <x v="1"/>
    <x v="34"/>
    <x v="0"/>
    <x v="0"/>
    <x v="798"/>
    <x v="795"/>
    <x v="0"/>
    <x v="0"/>
    <x v="4"/>
    <x v="879"/>
    <x v="878"/>
    <x v="4"/>
    <x v="4"/>
  </r>
  <r>
    <n v="892"/>
    <x v="871"/>
    <x v="891"/>
    <x v="46"/>
    <x v="862"/>
    <x v="1"/>
    <x v="554"/>
    <x v="1"/>
    <x v="1"/>
    <x v="799"/>
    <x v="796"/>
    <x v="0"/>
    <x v="0"/>
    <x v="18"/>
    <x v="880"/>
    <x v="879"/>
    <x v="5"/>
    <x v="18"/>
  </r>
  <r>
    <n v="893"/>
    <x v="872"/>
    <x v="892"/>
    <x v="141"/>
    <x v="863"/>
    <x v="1"/>
    <x v="134"/>
    <x v="6"/>
    <x v="6"/>
    <x v="800"/>
    <x v="797"/>
    <x v="0"/>
    <x v="1"/>
    <x v="4"/>
    <x v="881"/>
    <x v="880"/>
    <x v="4"/>
    <x v="4"/>
  </r>
  <r>
    <n v="894"/>
    <x v="873"/>
    <x v="893"/>
    <x v="12"/>
    <x v="9"/>
    <x v="1"/>
    <x v="75"/>
    <x v="4"/>
    <x v="4"/>
    <x v="801"/>
    <x v="798"/>
    <x v="0"/>
    <x v="1"/>
    <x v="19"/>
    <x v="882"/>
    <x v="881"/>
    <x v="4"/>
    <x v="19"/>
  </r>
  <r>
    <n v="895"/>
    <x v="874"/>
    <x v="894"/>
    <x v="421"/>
    <x v="611"/>
    <x v="0"/>
    <x v="37"/>
    <x v="1"/>
    <x v="1"/>
    <x v="802"/>
    <x v="799"/>
    <x v="0"/>
    <x v="0"/>
    <x v="3"/>
    <x v="883"/>
    <x v="882"/>
    <x v="3"/>
    <x v="3"/>
  </r>
  <r>
    <n v="896"/>
    <x v="875"/>
    <x v="895"/>
    <x v="174"/>
    <x v="864"/>
    <x v="1"/>
    <x v="555"/>
    <x v="2"/>
    <x v="2"/>
    <x v="803"/>
    <x v="800"/>
    <x v="0"/>
    <x v="1"/>
    <x v="0"/>
    <x v="884"/>
    <x v="883"/>
    <x v="0"/>
    <x v="0"/>
  </r>
  <r>
    <n v="897"/>
    <x v="876"/>
    <x v="896"/>
    <x v="35"/>
    <x v="865"/>
    <x v="0"/>
    <x v="11"/>
    <x v="1"/>
    <x v="1"/>
    <x v="212"/>
    <x v="368"/>
    <x v="0"/>
    <x v="0"/>
    <x v="3"/>
    <x v="885"/>
    <x v="884"/>
    <x v="3"/>
    <x v="3"/>
  </r>
  <r>
    <n v="898"/>
    <x v="877"/>
    <x v="897"/>
    <x v="422"/>
    <x v="866"/>
    <x v="0"/>
    <x v="556"/>
    <x v="1"/>
    <x v="1"/>
    <x v="804"/>
    <x v="801"/>
    <x v="0"/>
    <x v="0"/>
    <x v="4"/>
    <x v="886"/>
    <x v="885"/>
    <x v="4"/>
    <x v="4"/>
  </r>
  <r>
    <n v="899"/>
    <x v="878"/>
    <x v="898"/>
    <x v="33"/>
    <x v="867"/>
    <x v="1"/>
    <x v="300"/>
    <x v="5"/>
    <x v="5"/>
    <x v="805"/>
    <x v="802"/>
    <x v="0"/>
    <x v="0"/>
    <x v="17"/>
    <x v="887"/>
    <x v="886"/>
    <x v="1"/>
    <x v="17"/>
  </r>
  <r>
    <n v="900"/>
    <x v="879"/>
    <x v="899"/>
    <x v="0"/>
    <x v="50"/>
    <x v="0"/>
    <x v="49"/>
    <x v="1"/>
    <x v="1"/>
    <x v="806"/>
    <x v="803"/>
    <x v="0"/>
    <x v="1"/>
    <x v="2"/>
    <x v="50"/>
    <x v="50"/>
    <x v="2"/>
    <x v="2"/>
  </r>
  <r>
    <n v="901"/>
    <x v="880"/>
    <x v="900"/>
    <x v="36"/>
    <x v="868"/>
    <x v="1"/>
    <x v="122"/>
    <x v="1"/>
    <x v="1"/>
    <x v="807"/>
    <x v="482"/>
    <x v="0"/>
    <x v="1"/>
    <x v="1"/>
    <x v="888"/>
    <x v="887"/>
    <x v="1"/>
    <x v="1"/>
  </r>
  <r>
    <n v="902"/>
    <x v="881"/>
    <x v="901"/>
    <x v="1"/>
    <x v="869"/>
    <x v="1"/>
    <x v="460"/>
    <x v="1"/>
    <x v="1"/>
    <x v="722"/>
    <x v="496"/>
    <x v="0"/>
    <x v="0"/>
    <x v="2"/>
    <x v="889"/>
    <x v="888"/>
    <x v="2"/>
    <x v="2"/>
  </r>
  <r>
    <n v="903"/>
    <x v="882"/>
    <x v="902"/>
    <x v="423"/>
    <x v="870"/>
    <x v="2"/>
    <x v="443"/>
    <x v="1"/>
    <x v="1"/>
    <x v="477"/>
    <x v="804"/>
    <x v="0"/>
    <x v="1"/>
    <x v="9"/>
    <x v="890"/>
    <x v="889"/>
    <x v="5"/>
    <x v="9"/>
  </r>
  <r>
    <n v="904"/>
    <x v="883"/>
    <x v="903"/>
    <x v="191"/>
    <x v="871"/>
    <x v="0"/>
    <x v="36"/>
    <x v="1"/>
    <x v="1"/>
    <x v="259"/>
    <x v="805"/>
    <x v="0"/>
    <x v="0"/>
    <x v="15"/>
    <x v="891"/>
    <x v="890"/>
    <x v="5"/>
    <x v="15"/>
  </r>
  <r>
    <n v="905"/>
    <x v="884"/>
    <x v="904"/>
    <x v="58"/>
    <x v="872"/>
    <x v="1"/>
    <x v="64"/>
    <x v="1"/>
    <x v="1"/>
    <x v="9"/>
    <x v="806"/>
    <x v="0"/>
    <x v="0"/>
    <x v="3"/>
    <x v="892"/>
    <x v="891"/>
    <x v="3"/>
    <x v="3"/>
  </r>
  <r>
    <n v="906"/>
    <x v="885"/>
    <x v="905"/>
    <x v="20"/>
    <x v="873"/>
    <x v="1"/>
    <x v="271"/>
    <x v="1"/>
    <x v="1"/>
    <x v="808"/>
    <x v="807"/>
    <x v="1"/>
    <x v="1"/>
    <x v="4"/>
    <x v="893"/>
    <x v="892"/>
    <x v="4"/>
    <x v="4"/>
  </r>
  <r>
    <n v="907"/>
    <x v="886"/>
    <x v="906"/>
    <x v="14"/>
    <x v="874"/>
    <x v="0"/>
    <x v="142"/>
    <x v="1"/>
    <x v="1"/>
    <x v="809"/>
    <x v="808"/>
    <x v="0"/>
    <x v="0"/>
    <x v="3"/>
    <x v="894"/>
    <x v="893"/>
    <x v="3"/>
    <x v="3"/>
  </r>
  <r>
    <n v="908"/>
    <x v="887"/>
    <x v="907"/>
    <x v="424"/>
    <x v="875"/>
    <x v="1"/>
    <x v="557"/>
    <x v="1"/>
    <x v="1"/>
    <x v="444"/>
    <x v="104"/>
    <x v="0"/>
    <x v="0"/>
    <x v="11"/>
    <x v="895"/>
    <x v="894"/>
    <x v="6"/>
    <x v="11"/>
  </r>
  <r>
    <n v="909"/>
    <x v="888"/>
    <x v="908"/>
    <x v="37"/>
    <x v="876"/>
    <x v="1"/>
    <x v="175"/>
    <x v="0"/>
    <x v="0"/>
    <x v="384"/>
    <x v="809"/>
    <x v="0"/>
    <x v="1"/>
    <x v="3"/>
    <x v="896"/>
    <x v="895"/>
    <x v="3"/>
    <x v="3"/>
  </r>
  <r>
    <n v="910"/>
    <x v="889"/>
    <x v="909"/>
    <x v="425"/>
    <x v="877"/>
    <x v="3"/>
    <x v="102"/>
    <x v="1"/>
    <x v="1"/>
    <x v="810"/>
    <x v="810"/>
    <x v="0"/>
    <x v="0"/>
    <x v="3"/>
    <x v="897"/>
    <x v="896"/>
    <x v="3"/>
    <x v="3"/>
  </r>
  <r>
    <n v="911"/>
    <x v="890"/>
    <x v="910"/>
    <x v="306"/>
    <x v="878"/>
    <x v="1"/>
    <x v="558"/>
    <x v="1"/>
    <x v="1"/>
    <x v="811"/>
    <x v="811"/>
    <x v="1"/>
    <x v="0"/>
    <x v="2"/>
    <x v="898"/>
    <x v="897"/>
    <x v="2"/>
    <x v="2"/>
  </r>
  <r>
    <n v="912"/>
    <x v="891"/>
    <x v="911"/>
    <x v="37"/>
    <x v="879"/>
    <x v="1"/>
    <x v="559"/>
    <x v="1"/>
    <x v="1"/>
    <x v="812"/>
    <x v="812"/>
    <x v="1"/>
    <x v="0"/>
    <x v="6"/>
    <x v="899"/>
    <x v="898"/>
    <x v="4"/>
    <x v="6"/>
  </r>
  <r>
    <n v="913"/>
    <x v="892"/>
    <x v="912"/>
    <x v="426"/>
    <x v="880"/>
    <x v="0"/>
    <x v="560"/>
    <x v="2"/>
    <x v="2"/>
    <x v="813"/>
    <x v="813"/>
    <x v="0"/>
    <x v="0"/>
    <x v="6"/>
    <x v="900"/>
    <x v="899"/>
    <x v="4"/>
    <x v="6"/>
  </r>
  <r>
    <n v="914"/>
    <x v="893"/>
    <x v="913"/>
    <x v="330"/>
    <x v="881"/>
    <x v="0"/>
    <x v="561"/>
    <x v="4"/>
    <x v="4"/>
    <x v="814"/>
    <x v="814"/>
    <x v="0"/>
    <x v="0"/>
    <x v="3"/>
    <x v="901"/>
    <x v="900"/>
    <x v="3"/>
    <x v="3"/>
  </r>
  <r>
    <n v="915"/>
    <x v="894"/>
    <x v="914"/>
    <x v="427"/>
    <x v="882"/>
    <x v="1"/>
    <x v="562"/>
    <x v="4"/>
    <x v="4"/>
    <x v="80"/>
    <x v="815"/>
    <x v="0"/>
    <x v="0"/>
    <x v="19"/>
    <x v="902"/>
    <x v="901"/>
    <x v="4"/>
    <x v="19"/>
  </r>
  <r>
    <n v="916"/>
    <x v="895"/>
    <x v="915"/>
    <x v="41"/>
    <x v="883"/>
    <x v="0"/>
    <x v="550"/>
    <x v="1"/>
    <x v="1"/>
    <x v="815"/>
    <x v="414"/>
    <x v="0"/>
    <x v="0"/>
    <x v="14"/>
    <x v="903"/>
    <x v="902"/>
    <x v="7"/>
    <x v="14"/>
  </r>
  <r>
    <n v="917"/>
    <x v="896"/>
    <x v="916"/>
    <x v="136"/>
    <x v="884"/>
    <x v="2"/>
    <x v="11"/>
    <x v="4"/>
    <x v="4"/>
    <x v="816"/>
    <x v="816"/>
    <x v="0"/>
    <x v="1"/>
    <x v="12"/>
    <x v="904"/>
    <x v="903"/>
    <x v="4"/>
    <x v="12"/>
  </r>
  <r>
    <n v="918"/>
    <x v="897"/>
    <x v="917"/>
    <x v="167"/>
    <x v="885"/>
    <x v="1"/>
    <x v="388"/>
    <x v="5"/>
    <x v="5"/>
    <x v="474"/>
    <x v="82"/>
    <x v="0"/>
    <x v="0"/>
    <x v="15"/>
    <x v="905"/>
    <x v="904"/>
    <x v="5"/>
    <x v="15"/>
  </r>
  <r>
    <n v="919"/>
    <x v="898"/>
    <x v="918"/>
    <x v="428"/>
    <x v="886"/>
    <x v="0"/>
    <x v="537"/>
    <x v="2"/>
    <x v="2"/>
    <x v="817"/>
    <x v="817"/>
    <x v="0"/>
    <x v="1"/>
    <x v="3"/>
    <x v="906"/>
    <x v="905"/>
    <x v="3"/>
    <x v="3"/>
  </r>
  <r>
    <n v="920"/>
    <x v="899"/>
    <x v="919"/>
    <x v="98"/>
    <x v="887"/>
    <x v="1"/>
    <x v="563"/>
    <x v="1"/>
    <x v="1"/>
    <x v="818"/>
    <x v="818"/>
    <x v="1"/>
    <x v="0"/>
    <x v="10"/>
    <x v="907"/>
    <x v="906"/>
    <x v="4"/>
    <x v="10"/>
  </r>
  <r>
    <n v="921"/>
    <x v="900"/>
    <x v="920"/>
    <x v="429"/>
    <x v="888"/>
    <x v="0"/>
    <x v="63"/>
    <x v="1"/>
    <x v="1"/>
    <x v="819"/>
    <x v="819"/>
    <x v="0"/>
    <x v="0"/>
    <x v="2"/>
    <x v="908"/>
    <x v="907"/>
    <x v="2"/>
    <x v="2"/>
  </r>
  <r>
    <n v="922"/>
    <x v="901"/>
    <x v="921"/>
    <x v="430"/>
    <x v="889"/>
    <x v="1"/>
    <x v="564"/>
    <x v="1"/>
    <x v="1"/>
    <x v="609"/>
    <x v="320"/>
    <x v="0"/>
    <x v="1"/>
    <x v="21"/>
    <x v="909"/>
    <x v="908"/>
    <x v="1"/>
    <x v="21"/>
  </r>
  <r>
    <n v="923"/>
    <x v="902"/>
    <x v="922"/>
    <x v="12"/>
    <x v="890"/>
    <x v="1"/>
    <x v="174"/>
    <x v="1"/>
    <x v="1"/>
    <x v="547"/>
    <x v="820"/>
    <x v="0"/>
    <x v="0"/>
    <x v="3"/>
    <x v="910"/>
    <x v="909"/>
    <x v="3"/>
    <x v="3"/>
  </r>
  <r>
    <n v="924"/>
    <x v="903"/>
    <x v="923"/>
    <x v="431"/>
    <x v="891"/>
    <x v="1"/>
    <x v="565"/>
    <x v="6"/>
    <x v="6"/>
    <x v="820"/>
    <x v="821"/>
    <x v="0"/>
    <x v="0"/>
    <x v="3"/>
    <x v="911"/>
    <x v="910"/>
    <x v="3"/>
    <x v="3"/>
  </r>
  <r>
    <n v="925"/>
    <x v="904"/>
    <x v="924"/>
    <x v="162"/>
    <x v="892"/>
    <x v="1"/>
    <x v="167"/>
    <x v="1"/>
    <x v="1"/>
    <x v="821"/>
    <x v="822"/>
    <x v="0"/>
    <x v="0"/>
    <x v="3"/>
    <x v="912"/>
    <x v="911"/>
    <x v="3"/>
    <x v="3"/>
  </r>
  <r>
    <n v="926"/>
    <x v="905"/>
    <x v="925"/>
    <x v="251"/>
    <x v="893"/>
    <x v="0"/>
    <x v="27"/>
    <x v="1"/>
    <x v="1"/>
    <x v="151"/>
    <x v="823"/>
    <x v="0"/>
    <x v="0"/>
    <x v="0"/>
    <x v="913"/>
    <x v="912"/>
    <x v="0"/>
    <x v="0"/>
  </r>
  <r>
    <n v="927"/>
    <x v="906"/>
    <x v="926"/>
    <x v="44"/>
    <x v="894"/>
    <x v="0"/>
    <x v="95"/>
    <x v="1"/>
    <x v="1"/>
    <x v="822"/>
    <x v="824"/>
    <x v="0"/>
    <x v="0"/>
    <x v="3"/>
    <x v="914"/>
    <x v="913"/>
    <x v="3"/>
    <x v="3"/>
  </r>
  <r>
    <n v="928"/>
    <x v="907"/>
    <x v="927"/>
    <x v="225"/>
    <x v="895"/>
    <x v="1"/>
    <x v="566"/>
    <x v="6"/>
    <x v="6"/>
    <x v="823"/>
    <x v="497"/>
    <x v="0"/>
    <x v="0"/>
    <x v="2"/>
    <x v="915"/>
    <x v="914"/>
    <x v="2"/>
    <x v="2"/>
  </r>
  <r>
    <n v="929"/>
    <x v="908"/>
    <x v="928"/>
    <x v="20"/>
    <x v="896"/>
    <x v="1"/>
    <x v="229"/>
    <x v="4"/>
    <x v="4"/>
    <x v="824"/>
    <x v="825"/>
    <x v="0"/>
    <x v="0"/>
    <x v="3"/>
    <x v="916"/>
    <x v="915"/>
    <x v="3"/>
    <x v="3"/>
  </r>
  <r>
    <n v="930"/>
    <x v="909"/>
    <x v="929"/>
    <x v="26"/>
    <x v="897"/>
    <x v="1"/>
    <x v="72"/>
    <x v="1"/>
    <x v="1"/>
    <x v="825"/>
    <x v="826"/>
    <x v="0"/>
    <x v="1"/>
    <x v="3"/>
    <x v="917"/>
    <x v="916"/>
    <x v="3"/>
    <x v="3"/>
  </r>
  <r>
    <n v="931"/>
    <x v="910"/>
    <x v="930"/>
    <x v="58"/>
    <x v="898"/>
    <x v="0"/>
    <x v="192"/>
    <x v="1"/>
    <x v="1"/>
    <x v="826"/>
    <x v="827"/>
    <x v="0"/>
    <x v="1"/>
    <x v="3"/>
    <x v="918"/>
    <x v="917"/>
    <x v="3"/>
    <x v="3"/>
  </r>
  <r>
    <n v="932"/>
    <x v="911"/>
    <x v="931"/>
    <x v="173"/>
    <x v="899"/>
    <x v="1"/>
    <x v="358"/>
    <x v="1"/>
    <x v="1"/>
    <x v="827"/>
    <x v="828"/>
    <x v="0"/>
    <x v="0"/>
    <x v="1"/>
    <x v="919"/>
    <x v="918"/>
    <x v="1"/>
    <x v="1"/>
  </r>
  <r>
    <n v="933"/>
    <x v="912"/>
    <x v="932"/>
    <x v="432"/>
    <x v="900"/>
    <x v="1"/>
    <x v="567"/>
    <x v="1"/>
    <x v="1"/>
    <x v="828"/>
    <x v="829"/>
    <x v="0"/>
    <x v="0"/>
    <x v="3"/>
    <x v="920"/>
    <x v="919"/>
    <x v="3"/>
    <x v="3"/>
  </r>
  <r>
    <n v="934"/>
    <x v="913"/>
    <x v="933"/>
    <x v="8"/>
    <x v="901"/>
    <x v="1"/>
    <x v="339"/>
    <x v="1"/>
    <x v="1"/>
    <x v="829"/>
    <x v="830"/>
    <x v="0"/>
    <x v="0"/>
    <x v="3"/>
    <x v="921"/>
    <x v="920"/>
    <x v="3"/>
    <x v="3"/>
  </r>
  <r>
    <n v="935"/>
    <x v="914"/>
    <x v="934"/>
    <x v="55"/>
    <x v="902"/>
    <x v="1"/>
    <x v="227"/>
    <x v="1"/>
    <x v="1"/>
    <x v="830"/>
    <x v="94"/>
    <x v="0"/>
    <x v="0"/>
    <x v="3"/>
    <x v="922"/>
    <x v="921"/>
    <x v="3"/>
    <x v="3"/>
  </r>
  <r>
    <n v="936"/>
    <x v="591"/>
    <x v="935"/>
    <x v="100"/>
    <x v="903"/>
    <x v="0"/>
    <x v="356"/>
    <x v="1"/>
    <x v="1"/>
    <x v="831"/>
    <x v="831"/>
    <x v="1"/>
    <x v="0"/>
    <x v="3"/>
    <x v="923"/>
    <x v="922"/>
    <x v="3"/>
    <x v="3"/>
  </r>
  <r>
    <n v="937"/>
    <x v="915"/>
    <x v="936"/>
    <x v="409"/>
    <x v="904"/>
    <x v="3"/>
    <x v="568"/>
    <x v="1"/>
    <x v="1"/>
    <x v="832"/>
    <x v="832"/>
    <x v="0"/>
    <x v="0"/>
    <x v="4"/>
    <x v="924"/>
    <x v="923"/>
    <x v="4"/>
    <x v="4"/>
  </r>
  <r>
    <n v="938"/>
    <x v="916"/>
    <x v="937"/>
    <x v="243"/>
    <x v="905"/>
    <x v="1"/>
    <x v="87"/>
    <x v="1"/>
    <x v="1"/>
    <x v="833"/>
    <x v="833"/>
    <x v="0"/>
    <x v="1"/>
    <x v="13"/>
    <x v="925"/>
    <x v="924"/>
    <x v="5"/>
    <x v="13"/>
  </r>
  <r>
    <n v="939"/>
    <x v="917"/>
    <x v="938"/>
    <x v="75"/>
    <x v="906"/>
    <x v="0"/>
    <x v="109"/>
    <x v="1"/>
    <x v="1"/>
    <x v="834"/>
    <x v="834"/>
    <x v="0"/>
    <x v="1"/>
    <x v="11"/>
    <x v="926"/>
    <x v="925"/>
    <x v="6"/>
    <x v="11"/>
  </r>
  <r>
    <n v="940"/>
    <x v="918"/>
    <x v="939"/>
    <x v="34"/>
    <x v="907"/>
    <x v="2"/>
    <x v="569"/>
    <x v="0"/>
    <x v="0"/>
    <x v="835"/>
    <x v="835"/>
    <x v="0"/>
    <x v="0"/>
    <x v="2"/>
    <x v="927"/>
    <x v="926"/>
    <x v="2"/>
    <x v="2"/>
  </r>
  <r>
    <n v="941"/>
    <x v="919"/>
    <x v="940"/>
    <x v="433"/>
    <x v="908"/>
    <x v="0"/>
    <x v="373"/>
    <x v="1"/>
    <x v="1"/>
    <x v="836"/>
    <x v="836"/>
    <x v="1"/>
    <x v="0"/>
    <x v="3"/>
    <x v="928"/>
    <x v="927"/>
    <x v="3"/>
    <x v="3"/>
  </r>
  <r>
    <n v="942"/>
    <x v="916"/>
    <x v="941"/>
    <x v="103"/>
    <x v="909"/>
    <x v="0"/>
    <x v="109"/>
    <x v="2"/>
    <x v="2"/>
    <x v="837"/>
    <x v="611"/>
    <x v="0"/>
    <x v="0"/>
    <x v="3"/>
    <x v="929"/>
    <x v="928"/>
    <x v="3"/>
    <x v="3"/>
  </r>
  <r>
    <n v="943"/>
    <x v="920"/>
    <x v="942"/>
    <x v="168"/>
    <x v="910"/>
    <x v="1"/>
    <x v="493"/>
    <x v="1"/>
    <x v="1"/>
    <x v="219"/>
    <x v="837"/>
    <x v="0"/>
    <x v="0"/>
    <x v="0"/>
    <x v="930"/>
    <x v="929"/>
    <x v="0"/>
    <x v="0"/>
  </r>
  <r>
    <n v="944"/>
    <x v="921"/>
    <x v="943"/>
    <x v="83"/>
    <x v="911"/>
    <x v="0"/>
    <x v="570"/>
    <x v="2"/>
    <x v="2"/>
    <x v="365"/>
    <x v="334"/>
    <x v="0"/>
    <x v="0"/>
    <x v="14"/>
    <x v="931"/>
    <x v="930"/>
    <x v="7"/>
    <x v="14"/>
  </r>
  <r>
    <n v="945"/>
    <x v="922"/>
    <x v="944"/>
    <x v="434"/>
    <x v="912"/>
    <x v="0"/>
    <x v="571"/>
    <x v="1"/>
    <x v="1"/>
    <x v="838"/>
    <x v="838"/>
    <x v="1"/>
    <x v="0"/>
    <x v="14"/>
    <x v="932"/>
    <x v="931"/>
    <x v="7"/>
    <x v="14"/>
  </r>
  <r>
    <n v="946"/>
    <x v="923"/>
    <x v="945"/>
    <x v="184"/>
    <x v="913"/>
    <x v="0"/>
    <x v="483"/>
    <x v="1"/>
    <x v="1"/>
    <x v="839"/>
    <x v="839"/>
    <x v="0"/>
    <x v="0"/>
    <x v="3"/>
    <x v="933"/>
    <x v="932"/>
    <x v="3"/>
    <x v="3"/>
  </r>
  <r>
    <n v="947"/>
    <x v="924"/>
    <x v="946"/>
    <x v="136"/>
    <x v="914"/>
    <x v="0"/>
    <x v="171"/>
    <x v="1"/>
    <x v="1"/>
    <x v="840"/>
    <x v="216"/>
    <x v="0"/>
    <x v="0"/>
    <x v="3"/>
    <x v="934"/>
    <x v="933"/>
    <x v="3"/>
    <x v="3"/>
  </r>
  <r>
    <n v="948"/>
    <x v="925"/>
    <x v="947"/>
    <x v="151"/>
    <x v="915"/>
    <x v="3"/>
    <x v="415"/>
    <x v="1"/>
    <x v="1"/>
    <x v="841"/>
    <x v="840"/>
    <x v="1"/>
    <x v="1"/>
    <x v="4"/>
    <x v="935"/>
    <x v="934"/>
    <x v="4"/>
    <x v="4"/>
  </r>
  <r>
    <n v="949"/>
    <x v="926"/>
    <x v="948"/>
    <x v="291"/>
    <x v="916"/>
    <x v="1"/>
    <x v="84"/>
    <x v="1"/>
    <x v="1"/>
    <x v="842"/>
    <x v="133"/>
    <x v="0"/>
    <x v="0"/>
    <x v="2"/>
    <x v="936"/>
    <x v="935"/>
    <x v="2"/>
    <x v="2"/>
  </r>
  <r>
    <n v="950"/>
    <x v="927"/>
    <x v="949"/>
    <x v="0"/>
    <x v="297"/>
    <x v="0"/>
    <x v="49"/>
    <x v="1"/>
    <x v="1"/>
    <x v="843"/>
    <x v="354"/>
    <x v="0"/>
    <x v="1"/>
    <x v="3"/>
    <x v="298"/>
    <x v="298"/>
    <x v="3"/>
    <x v="3"/>
  </r>
  <r>
    <n v="951"/>
    <x v="928"/>
    <x v="950"/>
    <x v="435"/>
    <x v="917"/>
    <x v="1"/>
    <x v="572"/>
    <x v="1"/>
    <x v="1"/>
    <x v="844"/>
    <x v="721"/>
    <x v="0"/>
    <x v="1"/>
    <x v="1"/>
    <x v="937"/>
    <x v="936"/>
    <x v="1"/>
    <x v="1"/>
  </r>
  <r>
    <n v="952"/>
    <x v="929"/>
    <x v="951"/>
    <x v="436"/>
    <x v="918"/>
    <x v="3"/>
    <x v="428"/>
    <x v="1"/>
    <x v="1"/>
    <x v="845"/>
    <x v="841"/>
    <x v="0"/>
    <x v="0"/>
    <x v="4"/>
    <x v="938"/>
    <x v="937"/>
    <x v="4"/>
    <x v="4"/>
  </r>
  <r>
    <n v="953"/>
    <x v="930"/>
    <x v="952"/>
    <x v="88"/>
    <x v="919"/>
    <x v="0"/>
    <x v="356"/>
    <x v="1"/>
    <x v="1"/>
    <x v="846"/>
    <x v="842"/>
    <x v="0"/>
    <x v="1"/>
    <x v="22"/>
    <x v="939"/>
    <x v="938"/>
    <x v="4"/>
    <x v="22"/>
  </r>
  <r>
    <n v="954"/>
    <x v="931"/>
    <x v="953"/>
    <x v="142"/>
    <x v="920"/>
    <x v="1"/>
    <x v="573"/>
    <x v="2"/>
    <x v="2"/>
    <x v="110"/>
    <x v="843"/>
    <x v="0"/>
    <x v="0"/>
    <x v="2"/>
    <x v="940"/>
    <x v="939"/>
    <x v="2"/>
    <x v="2"/>
  </r>
  <r>
    <n v="955"/>
    <x v="932"/>
    <x v="954"/>
    <x v="31"/>
    <x v="921"/>
    <x v="1"/>
    <x v="175"/>
    <x v="1"/>
    <x v="1"/>
    <x v="847"/>
    <x v="844"/>
    <x v="0"/>
    <x v="0"/>
    <x v="3"/>
    <x v="941"/>
    <x v="940"/>
    <x v="3"/>
    <x v="3"/>
  </r>
  <r>
    <n v="956"/>
    <x v="933"/>
    <x v="955"/>
    <x v="437"/>
    <x v="922"/>
    <x v="0"/>
    <x v="268"/>
    <x v="1"/>
    <x v="1"/>
    <x v="848"/>
    <x v="845"/>
    <x v="0"/>
    <x v="0"/>
    <x v="22"/>
    <x v="942"/>
    <x v="941"/>
    <x v="4"/>
    <x v="22"/>
  </r>
  <r>
    <n v="957"/>
    <x v="934"/>
    <x v="956"/>
    <x v="122"/>
    <x v="923"/>
    <x v="1"/>
    <x v="54"/>
    <x v="1"/>
    <x v="1"/>
    <x v="849"/>
    <x v="846"/>
    <x v="0"/>
    <x v="0"/>
    <x v="3"/>
    <x v="943"/>
    <x v="942"/>
    <x v="3"/>
    <x v="3"/>
  </r>
  <r>
    <n v="958"/>
    <x v="935"/>
    <x v="957"/>
    <x v="65"/>
    <x v="924"/>
    <x v="1"/>
    <x v="192"/>
    <x v="1"/>
    <x v="1"/>
    <x v="780"/>
    <x v="847"/>
    <x v="0"/>
    <x v="0"/>
    <x v="10"/>
    <x v="944"/>
    <x v="943"/>
    <x v="4"/>
    <x v="10"/>
  </r>
  <r>
    <n v="959"/>
    <x v="936"/>
    <x v="958"/>
    <x v="438"/>
    <x v="925"/>
    <x v="0"/>
    <x v="406"/>
    <x v="1"/>
    <x v="1"/>
    <x v="140"/>
    <x v="688"/>
    <x v="0"/>
    <x v="0"/>
    <x v="18"/>
    <x v="945"/>
    <x v="944"/>
    <x v="5"/>
    <x v="18"/>
  </r>
  <r>
    <n v="960"/>
    <x v="937"/>
    <x v="959"/>
    <x v="20"/>
    <x v="926"/>
    <x v="0"/>
    <x v="12"/>
    <x v="1"/>
    <x v="1"/>
    <x v="850"/>
    <x v="848"/>
    <x v="0"/>
    <x v="0"/>
    <x v="2"/>
    <x v="946"/>
    <x v="945"/>
    <x v="2"/>
    <x v="2"/>
  </r>
  <r>
    <n v="961"/>
    <x v="938"/>
    <x v="960"/>
    <x v="57"/>
    <x v="927"/>
    <x v="1"/>
    <x v="287"/>
    <x v="1"/>
    <x v="1"/>
    <x v="851"/>
    <x v="248"/>
    <x v="0"/>
    <x v="0"/>
    <x v="18"/>
    <x v="947"/>
    <x v="946"/>
    <x v="5"/>
    <x v="18"/>
  </r>
  <r>
    <n v="962"/>
    <x v="939"/>
    <x v="961"/>
    <x v="136"/>
    <x v="928"/>
    <x v="1"/>
    <x v="574"/>
    <x v="1"/>
    <x v="1"/>
    <x v="852"/>
    <x v="849"/>
    <x v="0"/>
    <x v="0"/>
    <x v="0"/>
    <x v="948"/>
    <x v="947"/>
    <x v="0"/>
    <x v="0"/>
  </r>
  <r>
    <n v="963"/>
    <x v="940"/>
    <x v="962"/>
    <x v="291"/>
    <x v="929"/>
    <x v="0"/>
    <x v="493"/>
    <x v="6"/>
    <x v="6"/>
    <x v="853"/>
    <x v="850"/>
    <x v="0"/>
    <x v="1"/>
    <x v="14"/>
    <x v="949"/>
    <x v="948"/>
    <x v="7"/>
    <x v="14"/>
  </r>
  <r>
    <n v="964"/>
    <x v="941"/>
    <x v="963"/>
    <x v="41"/>
    <x v="930"/>
    <x v="1"/>
    <x v="287"/>
    <x v="1"/>
    <x v="1"/>
    <x v="854"/>
    <x v="851"/>
    <x v="0"/>
    <x v="0"/>
    <x v="3"/>
    <x v="950"/>
    <x v="949"/>
    <x v="3"/>
    <x v="3"/>
  </r>
  <r>
    <n v="965"/>
    <x v="942"/>
    <x v="964"/>
    <x v="196"/>
    <x v="931"/>
    <x v="1"/>
    <x v="512"/>
    <x v="4"/>
    <x v="4"/>
    <x v="67"/>
    <x v="852"/>
    <x v="0"/>
    <x v="0"/>
    <x v="1"/>
    <x v="951"/>
    <x v="950"/>
    <x v="1"/>
    <x v="1"/>
  </r>
  <r>
    <n v="966"/>
    <x v="411"/>
    <x v="965"/>
    <x v="12"/>
    <x v="932"/>
    <x v="1"/>
    <x v="242"/>
    <x v="1"/>
    <x v="1"/>
    <x v="855"/>
    <x v="853"/>
    <x v="0"/>
    <x v="0"/>
    <x v="3"/>
    <x v="952"/>
    <x v="951"/>
    <x v="3"/>
    <x v="3"/>
  </r>
  <r>
    <n v="967"/>
    <x v="943"/>
    <x v="966"/>
    <x v="439"/>
    <x v="933"/>
    <x v="1"/>
    <x v="575"/>
    <x v="1"/>
    <x v="1"/>
    <x v="107"/>
    <x v="104"/>
    <x v="0"/>
    <x v="0"/>
    <x v="21"/>
    <x v="953"/>
    <x v="952"/>
    <x v="1"/>
    <x v="21"/>
  </r>
  <r>
    <n v="968"/>
    <x v="944"/>
    <x v="967"/>
    <x v="166"/>
    <x v="934"/>
    <x v="1"/>
    <x v="493"/>
    <x v="1"/>
    <x v="1"/>
    <x v="344"/>
    <x v="854"/>
    <x v="0"/>
    <x v="0"/>
    <x v="0"/>
    <x v="954"/>
    <x v="953"/>
    <x v="0"/>
    <x v="0"/>
  </r>
  <r>
    <n v="969"/>
    <x v="945"/>
    <x v="968"/>
    <x v="58"/>
    <x v="935"/>
    <x v="1"/>
    <x v="576"/>
    <x v="1"/>
    <x v="1"/>
    <x v="856"/>
    <x v="855"/>
    <x v="0"/>
    <x v="0"/>
    <x v="3"/>
    <x v="955"/>
    <x v="954"/>
    <x v="3"/>
    <x v="3"/>
  </r>
  <r>
    <n v="970"/>
    <x v="946"/>
    <x v="969"/>
    <x v="309"/>
    <x v="936"/>
    <x v="0"/>
    <x v="577"/>
    <x v="1"/>
    <x v="1"/>
    <x v="857"/>
    <x v="856"/>
    <x v="0"/>
    <x v="0"/>
    <x v="3"/>
    <x v="956"/>
    <x v="955"/>
    <x v="3"/>
    <x v="3"/>
  </r>
  <r>
    <n v="971"/>
    <x v="947"/>
    <x v="970"/>
    <x v="135"/>
    <x v="937"/>
    <x v="0"/>
    <x v="3"/>
    <x v="1"/>
    <x v="1"/>
    <x v="858"/>
    <x v="857"/>
    <x v="0"/>
    <x v="0"/>
    <x v="19"/>
    <x v="957"/>
    <x v="956"/>
    <x v="4"/>
    <x v="19"/>
  </r>
  <r>
    <n v="972"/>
    <x v="948"/>
    <x v="971"/>
    <x v="440"/>
    <x v="938"/>
    <x v="1"/>
    <x v="578"/>
    <x v="1"/>
    <x v="1"/>
    <x v="859"/>
    <x v="858"/>
    <x v="0"/>
    <x v="1"/>
    <x v="2"/>
    <x v="958"/>
    <x v="957"/>
    <x v="2"/>
    <x v="2"/>
  </r>
  <r>
    <n v="973"/>
    <x v="949"/>
    <x v="972"/>
    <x v="441"/>
    <x v="939"/>
    <x v="0"/>
    <x v="526"/>
    <x v="1"/>
    <x v="1"/>
    <x v="860"/>
    <x v="859"/>
    <x v="0"/>
    <x v="1"/>
    <x v="3"/>
    <x v="959"/>
    <x v="958"/>
    <x v="3"/>
    <x v="3"/>
  </r>
  <r>
    <n v="974"/>
    <x v="950"/>
    <x v="973"/>
    <x v="126"/>
    <x v="940"/>
    <x v="1"/>
    <x v="235"/>
    <x v="1"/>
    <x v="1"/>
    <x v="170"/>
    <x v="860"/>
    <x v="0"/>
    <x v="0"/>
    <x v="7"/>
    <x v="960"/>
    <x v="959"/>
    <x v="1"/>
    <x v="7"/>
  </r>
  <r>
    <n v="975"/>
    <x v="951"/>
    <x v="974"/>
    <x v="91"/>
    <x v="941"/>
    <x v="1"/>
    <x v="18"/>
    <x v="1"/>
    <x v="1"/>
    <x v="861"/>
    <x v="264"/>
    <x v="0"/>
    <x v="1"/>
    <x v="3"/>
    <x v="961"/>
    <x v="960"/>
    <x v="3"/>
    <x v="3"/>
  </r>
  <r>
    <n v="976"/>
    <x v="952"/>
    <x v="975"/>
    <x v="220"/>
    <x v="942"/>
    <x v="1"/>
    <x v="382"/>
    <x v="1"/>
    <x v="1"/>
    <x v="862"/>
    <x v="65"/>
    <x v="0"/>
    <x v="1"/>
    <x v="3"/>
    <x v="962"/>
    <x v="961"/>
    <x v="3"/>
    <x v="3"/>
  </r>
  <r>
    <n v="977"/>
    <x v="597"/>
    <x v="976"/>
    <x v="260"/>
    <x v="943"/>
    <x v="0"/>
    <x v="109"/>
    <x v="1"/>
    <x v="1"/>
    <x v="863"/>
    <x v="861"/>
    <x v="0"/>
    <x v="0"/>
    <x v="0"/>
    <x v="963"/>
    <x v="962"/>
    <x v="0"/>
    <x v="0"/>
  </r>
  <r>
    <n v="978"/>
    <x v="953"/>
    <x v="977"/>
    <x v="67"/>
    <x v="944"/>
    <x v="1"/>
    <x v="45"/>
    <x v="1"/>
    <x v="1"/>
    <x v="864"/>
    <x v="862"/>
    <x v="0"/>
    <x v="0"/>
    <x v="11"/>
    <x v="964"/>
    <x v="963"/>
    <x v="6"/>
    <x v="11"/>
  </r>
  <r>
    <n v="979"/>
    <x v="954"/>
    <x v="978"/>
    <x v="138"/>
    <x v="945"/>
    <x v="1"/>
    <x v="579"/>
    <x v="4"/>
    <x v="4"/>
    <x v="527"/>
    <x v="454"/>
    <x v="0"/>
    <x v="0"/>
    <x v="3"/>
    <x v="965"/>
    <x v="964"/>
    <x v="3"/>
    <x v="3"/>
  </r>
  <r>
    <n v="980"/>
    <x v="955"/>
    <x v="979"/>
    <x v="442"/>
    <x v="946"/>
    <x v="0"/>
    <x v="580"/>
    <x v="1"/>
    <x v="1"/>
    <x v="865"/>
    <x v="863"/>
    <x v="1"/>
    <x v="0"/>
    <x v="9"/>
    <x v="966"/>
    <x v="965"/>
    <x v="5"/>
    <x v="9"/>
  </r>
  <r>
    <n v="981"/>
    <x v="956"/>
    <x v="980"/>
    <x v="313"/>
    <x v="947"/>
    <x v="1"/>
    <x v="581"/>
    <x v="1"/>
    <x v="1"/>
    <x v="866"/>
    <x v="864"/>
    <x v="0"/>
    <x v="0"/>
    <x v="2"/>
    <x v="967"/>
    <x v="966"/>
    <x v="2"/>
    <x v="2"/>
  </r>
  <r>
    <n v="982"/>
    <x v="957"/>
    <x v="981"/>
    <x v="44"/>
    <x v="948"/>
    <x v="0"/>
    <x v="51"/>
    <x v="1"/>
    <x v="1"/>
    <x v="867"/>
    <x v="865"/>
    <x v="0"/>
    <x v="1"/>
    <x v="4"/>
    <x v="968"/>
    <x v="967"/>
    <x v="4"/>
    <x v="4"/>
  </r>
  <r>
    <n v="983"/>
    <x v="958"/>
    <x v="982"/>
    <x v="443"/>
    <x v="949"/>
    <x v="1"/>
    <x v="582"/>
    <x v="1"/>
    <x v="1"/>
    <x v="868"/>
    <x v="866"/>
    <x v="0"/>
    <x v="0"/>
    <x v="4"/>
    <x v="969"/>
    <x v="968"/>
    <x v="4"/>
    <x v="4"/>
  </r>
  <r>
    <n v="984"/>
    <x v="959"/>
    <x v="983"/>
    <x v="191"/>
    <x v="950"/>
    <x v="1"/>
    <x v="345"/>
    <x v="1"/>
    <x v="1"/>
    <x v="105"/>
    <x v="867"/>
    <x v="0"/>
    <x v="0"/>
    <x v="3"/>
    <x v="970"/>
    <x v="969"/>
    <x v="3"/>
    <x v="3"/>
  </r>
  <r>
    <n v="985"/>
    <x v="960"/>
    <x v="984"/>
    <x v="305"/>
    <x v="951"/>
    <x v="0"/>
    <x v="583"/>
    <x v="1"/>
    <x v="1"/>
    <x v="481"/>
    <x v="868"/>
    <x v="0"/>
    <x v="1"/>
    <x v="1"/>
    <x v="971"/>
    <x v="970"/>
    <x v="1"/>
    <x v="1"/>
  </r>
  <r>
    <n v="986"/>
    <x v="961"/>
    <x v="985"/>
    <x v="75"/>
    <x v="952"/>
    <x v="0"/>
    <x v="45"/>
    <x v="1"/>
    <x v="1"/>
    <x v="253"/>
    <x v="296"/>
    <x v="0"/>
    <x v="0"/>
    <x v="1"/>
    <x v="972"/>
    <x v="971"/>
    <x v="1"/>
    <x v="1"/>
  </r>
  <r>
    <n v="987"/>
    <x v="962"/>
    <x v="986"/>
    <x v="8"/>
    <x v="953"/>
    <x v="1"/>
    <x v="584"/>
    <x v="1"/>
    <x v="1"/>
    <x v="869"/>
    <x v="869"/>
    <x v="0"/>
    <x v="0"/>
    <x v="4"/>
    <x v="973"/>
    <x v="972"/>
    <x v="4"/>
    <x v="4"/>
  </r>
  <r>
    <n v="988"/>
    <x v="963"/>
    <x v="987"/>
    <x v="151"/>
    <x v="802"/>
    <x v="0"/>
    <x v="251"/>
    <x v="1"/>
    <x v="1"/>
    <x v="864"/>
    <x v="274"/>
    <x v="0"/>
    <x v="0"/>
    <x v="15"/>
    <x v="974"/>
    <x v="973"/>
    <x v="5"/>
    <x v="15"/>
  </r>
  <r>
    <n v="989"/>
    <x v="964"/>
    <x v="988"/>
    <x v="166"/>
    <x v="954"/>
    <x v="1"/>
    <x v="31"/>
    <x v="1"/>
    <x v="1"/>
    <x v="843"/>
    <x v="354"/>
    <x v="0"/>
    <x v="0"/>
    <x v="18"/>
    <x v="975"/>
    <x v="974"/>
    <x v="5"/>
    <x v="18"/>
  </r>
  <r>
    <n v="990"/>
    <x v="965"/>
    <x v="989"/>
    <x v="75"/>
    <x v="955"/>
    <x v="0"/>
    <x v="251"/>
    <x v="1"/>
    <x v="1"/>
    <x v="289"/>
    <x v="870"/>
    <x v="0"/>
    <x v="1"/>
    <x v="6"/>
    <x v="976"/>
    <x v="975"/>
    <x v="4"/>
    <x v="6"/>
  </r>
  <r>
    <n v="991"/>
    <x v="509"/>
    <x v="990"/>
    <x v="122"/>
    <x v="551"/>
    <x v="1"/>
    <x v="585"/>
    <x v="1"/>
    <x v="1"/>
    <x v="870"/>
    <x v="871"/>
    <x v="0"/>
    <x v="1"/>
    <x v="1"/>
    <x v="977"/>
    <x v="976"/>
    <x v="1"/>
    <x v="1"/>
  </r>
  <r>
    <n v="992"/>
    <x v="966"/>
    <x v="991"/>
    <x v="33"/>
    <x v="956"/>
    <x v="1"/>
    <x v="227"/>
    <x v="1"/>
    <x v="1"/>
    <x v="871"/>
    <x v="98"/>
    <x v="0"/>
    <x v="1"/>
    <x v="6"/>
    <x v="978"/>
    <x v="977"/>
    <x v="4"/>
    <x v="6"/>
  </r>
  <r>
    <n v="993"/>
    <x v="967"/>
    <x v="992"/>
    <x v="122"/>
    <x v="957"/>
    <x v="3"/>
    <x v="51"/>
    <x v="6"/>
    <x v="6"/>
    <x v="872"/>
    <x v="872"/>
    <x v="0"/>
    <x v="1"/>
    <x v="14"/>
    <x v="979"/>
    <x v="978"/>
    <x v="7"/>
    <x v="14"/>
  </r>
  <r>
    <n v="994"/>
    <x v="968"/>
    <x v="993"/>
    <x v="444"/>
    <x v="958"/>
    <x v="0"/>
    <x v="586"/>
    <x v="1"/>
    <x v="1"/>
    <x v="873"/>
    <x v="873"/>
    <x v="0"/>
    <x v="1"/>
    <x v="18"/>
    <x v="980"/>
    <x v="979"/>
    <x v="5"/>
    <x v="18"/>
  </r>
  <r>
    <n v="995"/>
    <x v="969"/>
    <x v="994"/>
    <x v="238"/>
    <x v="959"/>
    <x v="1"/>
    <x v="587"/>
    <x v="1"/>
    <x v="1"/>
    <x v="874"/>
    <x v="526"/>
    <x v="0"/>
    <x v="1"/>
    <x v="0"/>
    <x v="981"/>
    <x v="980"/>
    <x v="0"/>
    <x v="0"/>
  </r>
  <r>
    <n v="996"/>
    <x v="970"/>
    <x v="995"/>
    <x v="47"/>
    <x v="960"/>
    <x v="0"/>
    <x v="192"/>
    <x v="1"/>
    <x v="1"/>
    <x v="875"/>
    <x v="874"/>
    <x v="0"/>
    <x v="0"/>
    <x v="3"/>
    <x v="982"/>
    <x v="981"/>
    <x v="3"/>
    <x v="3"/>
  </r>
  <r>
    <n v="997"/>
    <x v="971"/>
    <x v="996"/>
    <x v="4"/>
    <x v="961"/>
    <x v="3"/>
    <x v="279"/>
    <x v="6"/>
    <x v="6"/>
    <x v="876"/>
    <x v="875"/>
    <x v="0"/>
    <x v="0"/>
    <x v="3"/>
    <x v="983"/>
    <x v="982"/>
    <x v="3"/>
    <x v="3"/>
  </r>
  <r>
    <n v="998"/>
    <x v="972"/>
    <x v="997"/>
    <x v="445"/>
    <x v="962"/>
    <x v="0"/>
    <x v="82"/>
    <x v="1"/>
    <x v="1"/>
    <x v="877"/>
    <x v="876"/>
    <x v="0"/>
    <x v="1"/>
    <x v="7"/>
    <x v="984"/>
    <x v="983"/>
    <x v="1"/>
    <x v="7"/>
  </r>
  <r>
    <n v="999"/>
    <x v="973"/>
    <x v="998"/>
    <x v="446"/>
    <x v="963"/>
    <x v="3"/>
    <x v="588"/>
    <x v="1"/>
    <x v="1"/>
    <x v="878"/>
    <x v="877"/>
    <x v="0"/>
    <x v="0"/>
    <x v="0"/>
    <x v="985"/>
    <x v="984"/>
    <x v="0"/>
    <x v="0"/>
  </r>
  <r>
    <m/>
    <x v="974"/>
    <x v="999"/>
    <x v="447"/>
    <x v="964"/>
    <x v="4"/>
    <x v="589"/>
    <x v="7"/>
    <x v="7"/>
    <x v="879"/>
    <x v="878"/>
    <x v="2"/>
    <x v="2"/>
    <x v="24"/>
    <x v="986"/>
    <x v="985"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x v="589"/>
    <m/>
    <m/>
    <m/>
    <m/>
    <m/>
    <m/>
    <m/>
    <m/>
    <m/>
    <x v="9"/>
    <m/>
    <x v="879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30"/>
    <n v="20"/>
    <n v="1"/>
    <n v="51"/>
    <n v="0.58823529411764708"/>
    <n v="0.39215686274509803"/>
    <n v="1.9607843137254902E-2"/>
  </r>
  <r>
    <x v="1"/>
    <n v="191"/>
    <n v="38"/>
    <n v="2"/>
    <n v="231"/>
    <n v="0.82683982683982682"/>
    <n v="0.16450216450216451"/>
    <n v="8.658008658008658E-3"/>
  </r>
  <r>
    <x v="2"/>
    <n v="164"/>
    <n v="126"/>
    <n v="25"/>
    <n v="315"/>
    <n v="0.52063492063492067"/>
    <n v="0.4"/>
    <n v="7.9365079365079361E-2"/>
  </r>
  <r>
    <x v="3"/>
    <n v="4"/>
    <n v="5"/>
    <n v="0"/>
    <n v="9"/>
    <n v="0.44444444444444442"/>
    <n v="0.55555555555555558"/>
    <n v="0"/>
  </r>
  <r>
    <x v="4"/>
    <n v="10"/>
    <n v="0"/>
    <n v="0"/>
    <n v="10"/>
    <n v="1"/>
    <n v="0"/>
    <n v="0"/>
  </r>
  <r>
    <x v="5"/>
    <n v="7"/>
    <n v="0"/>
    <n v="0"/>
    <n v="7"/>
    <n v="1"/>
    <n v="0"/>
    <n v="0"/>
  </r>
  <r>
    <x v="6"/>
    <n v="11"/>
    <n v="3"/>
    <n v="0"/>
    <n v="14"/>
    <n v="0.7857142857142857"/>
    <n v="0.21428571428571427"/>
    <n v="0"/>
  </r>
  <r>
    <x v="7"/>
    <n v="1"/>
    <n v="0"/>
    <n v="0"/>
    <n v="1"/>
    <n v="1"/>
    <n v="0"/>
    <n v="0"/>
  </r>
  <r>
    <x v="8"/>
    <n v="8"/>
    <n v="3"/>
    <n v="1"/>
    <n v="12"/>
    <n v="0.66666666666666663"/>
    <n v="0.25"/>
    <n v="8.3333333333333329E-2"/>
  </r>
  <r>
    <x v="9"/>
    <n v="11"/>
    <n v="3"/>
    <n v="0"/>
    <n v="14"/>
    <n v="0.7857142857142857"/>
    <n v="0.21428571428571427"/>
    <n v="0"/>
  </r>
  <r>
    <x v="10"/>
    <n v="8"/>
    <n v="3"/>
    <n v="0"/>
    <n v="11"/>
    <n v="0.72727272727272729"/>
    <n v="0.27272727272727271"/>
    <n v="0"/>
  </r>
  <r>
    <x v="11"/>
    <n v="114"/>
    <n v="201"/>
    <n v="29"/>
    <n v="344"/>
    <n v="0.33139534883720928"/>
    <n v="0.58430232558139539"/>
    <n v="8.4302325581395346E-2"/>
  </r>
  <r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90E1E-BF85-9C4B-BAFA-934FAD377682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286D-F350-0E47-BEC2-9EC6A9C9F116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F23BE-E208-9741-9186-10E1199A4E77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G2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8E607-F64B-FF49-8C09-9EA46C98C558}" name="PivotTable5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7" firstHeaderRow="0" firstDataRow="1" firstDataCol="1"/>
  <pivotFields count="8">
    <pivotField axis="axisRow" showAll="0" sortType="ascending">
      <items count="15">
        <item x="0"/>
        <item x="1"/>
        <item x="3"/>
        <item x="4"/>
        <item x="5"/>
        <item x="6"/>
        <item x="7"/>
        <item x="8"/>
        <item x="9"/>
        <item x="10"/>
        <item x="2"/>
        <item x="11"/>
        <item m="1" x="13"/>
        <item x="1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ercentage Successful" fld="5" baseField="0" baseItem="0"/>
    <dataField name="Sum of Percentage Failed" fld="6" baseField="0" baseItem="0"/>
    <dataField name="Sum of Percentage Canceled" fld="7" baseField="0" baseItem="0"/>
  </dataFields>
  <chartFormats count="3">
    <chartFormat chart="0" format="1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1F40D-6A42-A24B-ADEC-6D5A33972C0E}" name="Table1" displayName="Table1" ref="A1:T1001" totalsRowShown="0" headerRowDxfId="17">
  <autoFilter ref="A1:T1001" xr:uid="{F241F40D-6A42-A24B-ADEC-6D5A33972C0E}"/>
  <tableColumns count="20">
    <tableColumn id="1" xr3:uid="{FA74234A-2BD7-984D-9C59-C9E69BC46C73}" name="id"/>
    <tableColumn id="2" xr3:uid="{DBC13C0E-6715-D248-BBA4-0055B592CA31}" name="name"/>
    <tableColumn id="3" xr3:uid="{E2DA33BB-66C5-BB46-813F-63C10A4604CE}" name="blurb" dataDxfId="18"/>
    <tableColumn id="4" xr3:uid="{118D55B9-2E57-CD4C-B670-3D5A0702E550}" name="goal"/>
    <tableColumn id="5" xr3:uid="{DEC67C23-E83C-7642-8071-9BD91F7CA98A}" name="pledged"/>
    <tableColumn id="6" xr3:uid="{5D9973EE-0181-6E42-B321-BEF5E63E8150}" name="outcome"/>
    <tableColumn id="7" xr3:uid="{2EFDFBD8-3AA0-5B46-906A-2774E6BAA090}" name="backers_count"/>
    <tableColumn id="8" xr3:uid="{2DCA607A-A256-7647-9BB9-4A75CFBEE02D}" name="country"/>
    <tableColumn id="9" xr3:uid="{752CAAB1-429F-B142-8E22-C564011D4C37}" name="currency"/>
    <tableColumn id="10" xr3:uid="{D355FF24-523F-1B43-8F80-51C9A4F9351D}" name="launched_at"/>
    <tableColumn id="11" xr3:uid="{52DCCE4F-97CE-A243-85EF-7080EC7937CD}" name="deadline"/>
    <tableColumn id="12" xr3:uid="{D00C9A38-D611-4F4E-94A4-CD3362441C40}" name="staff_pick"/>
    <tableColumn id="13" xr3:uid="{1047E6F8-4805-CB4E-B119-E9237410F3E5}" name="spotlight"/>
    <tableColumn id="14" xr3:uid="{F8F12B8F-1CE4-A847-A6B6-A6A86D6DD30C}" name="category &amp; sub-category"/>
    <tableColumn id="15" xr3:uid="{0C0164B8-BD01-4D4C-BA9A-6229411300CE}" name="Percent Funded (%)" dataDxfId="0" dataCellStyle="Percent">
      <calculatedColumnFormula>((E2/D2)*100)</calculatedColumnFormula>
    </tableColumn>
    <tableColumn id="16" xr3:uid="{5C607A00-87DD-074B-9DD8-EFA0C926C9DC}" name="Average Donation">
      <calculatedColumnFormula>(E2/G2)</calculatedColumnFormula>
    </tableColumn>
    <tableColumn id="17" xr3:uid="{220BFB13-7E9F-574F-A011-66BDA02EFFE3}" name="Parent Category"/>
    <tableColumn id="18" xr3:uid="{007949FC-86DC-3145-AB22-688D08B3733D}" name="Sub-Category"/>
    <tableColumn id="19" xr3:uid="{3609A6E4-C611-F04C-9660-DE68CD01397F}" name="Date Created Conversion" dataDxfId="16">
      <calculatedColumnFormula>(((J2/60)/60)/24)+DATE(1970,1,1)</calculatedColumnFormula>
    </tableColumn>
    <tableColumn id="20" xr3:uid="{8CD05D57-20E3-AB44-9B3F-A87ED1A0729A}" name="Date Ended Conversion" dataDxfId="15">
      <calculatedColumnFormula>(((K2/60)/60)/24)+DATE(1970,1,1)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90B1F-DB22-D94D-8E68-68E38B13C17B}" name="Table3" displayName="Table3" ref="A1:H13" totalsRowShown="0" headerRowDxfId="8" dataDxfId="9">
  <autoFilter ref="A1:H13" xr:uid="{6C690B1F-DB22-D94D-8E68-68E38B13C17B}"/>
  <tableColumns count="8">
    <tableColumn id="1" xr3:uid="{5E2B9126-DF3D-AA47-BD40-DD61688BE62D}" name="Goal" dataDxfId="14"/>
    <tableColumn id="2" xr3:uid="{DB938656-D520-594F-96DF-A5D985ADCA7A}" name="Number Successful" dataDxfId="6">
      <calculatedColumnFormula>COUNTIFS(Crowdfunding!F:F,"successful",Crowdfunding!D:D,"&lt;1000")</calculatedColumnFormula>
    </tableColumn>
    <tableColumn id="3" xr3:uid="{81FAEBC9-1C44-A249-BD47-27BD7294BCCD}" name="Number Failed" dataDxfId="5"/>
    <tableColumn id="4" xr3:uid="{8EEDB4AE-D60F-2848-A0D0-AC51D5A2C644}" name="Number Canceled" dataDxfId="13"/>
    <tableColumn id="5" xr3:uid="{0312BF47-F4B6-8443-BC60-66AFFC8E3827}" name="Total Projects" dataDxfId="7">
      <calculatedColumnFormula>SUM(Table3[[#This Row],[Number Successful]],Table3[[#This Row],[Number Failed]],Table3[[#This Row],[Number Canceled]])</calculatedColumnFormula>
    </tableColumn>
    <tableColumn id="6" xr3:uid="{A7DAF547-187C-444D-B15C-52B27A261A16}" name="Percentage Successful" dataDxfId="12" dataCellStyle="Percent">
      <calculatedColumnFormula>B2/E2</calculatedColumnFormula>
    </tableColumn>
    <tableColumn id="7" xr3:uid="{52610291-6E94-0E4B-9F65-F61A78DDD882}" name="Percentage Failed" dataDxfId="11" dataCellStyle="Percent">
      <calculatedColumnFormula>C2/E2</calculatedColumnFormula>
    </tableColumn>
    <tableColumn id="8" xr3:uid="{2F352416-370B-BD47-AFD4-574B3C499744}" name="Percentage Canceled" dataDxfId="10" dataCellStyle="Percent">
      <calculatedColumnFormula>D2/E2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6FE1ED-2D1E-5344-A0D9-C1E8B28E440E}" name="Table4" displayName="Table4" ref="A1:C42" totalsRowShown="0">
  <autoFilter ref="A1:C42" xr:uid="{C36FE1ED-2D1E-5344-A0D9-C1E8B28E440E}"/>
  <tableColumns count="3">
    <tableColumn id="1" xr3:uid="{56E0268A-B705-DF4A-A784-3E870E1C3871}" name="# of Backers"/>
    <tableColumn id="2" xr3:uid="{D8E74E41-0F07-D54B-A00D-DD82DD93BC7D}" name="Success"/>
    <tableColumn id="3" xr3:uid="{1861B56F-1849-1842-BC81-EB8881A9FB00}" name="Fail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0477A4-E256-8C4C-8669-4CC469A1418C}" name="Table5" displayName="Table5" ref="E1:H7" totalsRowShown="0">
  <autoFilter ref="E1:H7" xr:uid="{CD0477A4-E256-8C4C-8669-4CC469A1418C}"/>
  <tableColumns count="4">
    <tableColumn id="1" xr3:uid="{F630C7D7-A336-8143-8914-B41ADDE0455A}" name="Column1"/>
    <tableColumn id="2" xr3:uid="{F8B1F5EC-65B0-8A42-AE3A-938CB6603ED6}" name="Successful"/>
    <tableColumn id="3" xr3:uid="{D6B38812-281F-284E-AC47-0DEC2B3040AD}" name="Failed"/>
    <tableColumn id="4" xr3:uid="{AF54A82D-B273-2D46-ADD9-433C5752D98A}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F1" zoomScale="110" zoomScaleNormal="110" workbookViewId="0">
      <selection activeCell="P3" sqref="P3"/>
    </sheetView>
  </sheetViews>
  <sheetFormatPr baseColWidth="10" defaultRowHeight="16" x14ac:dyDescent="0.2"/>
  <cols>
    <col min="1" max="1" width="4.6640625" customWidth="1"/>
    <col min="2" max="2" width="30.6640625" bestFit="1" customWidth="1"/>
    <col min="3" max="3" width="33.5" style="3" customWidth="1"/>
    <col min="7" max="7" width="15" customWidth="1"/>
    <col min="10" max="10" width="13.1640625" customWidth="1"/>
    <col min="11" max="11" width="11.1640625" bestFit="1" customWidth="1"/>
    <col min="14" max="14" width="28" bestFit="1" customWidth="1"/>
    <col min="15" max="15" width="19.33203125" style="15" customWidth="1"/>
    <col min="16" max="16" width="18" customWidth="1"/>
    <col min="17" max="17" width="16.6640625" customWidth="1"/>
    <col min="18" max="18" width="23.83203125" customWidth="1"/>
    <col min="19" max="19" width="16" style="8" customWidth="1"/>
    <col min="20" max="20" width="15.6640625" style="8" customWidth="1"/>
  </cols>
  <sheetData>
    <row r="1" spans="1:20" s="1" customFormat="1" ht="34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4" t="s">
        <v>2029</v>
      </c>
      <c r="P1" s="2" t="s">
        <v>2030</v>
      </c>
      <c r="Q1" s="2" t="s">
        <v>2031</v>
      </c>
      <c r="R1" s="2" t="s">
        <v>2032</v>
      </c>
      <c r="S1" s="7" t="s">
        <v>2072</v>
      </c>
      <c r="T1" s="7" t="s">
        <v>2147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5">
        <f>((E2/D2)*100)</f>
        <v>0</v>
      </c>
      <c r="P2">
        <v>0</v>
      </c>
      <c r="Q2" t="s">
        <v>2033</v>
      </c>
      <c r="R2" t="s">
        <v>2034</v>
      </c>
      <c r="S2" s="8">
        <f t="shared" ref="S2:S65" si="0">(((J2/60)/60)/24)+DATE(1970,1,1)</f>
        <v>42336.25</v>
      </c>
      <c r="T2" s="8">
        <f t="shared" ref="T2:T65" si="1"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5">
        <f t="shared" ref="O3:O66" si="2">((E3/D3)*100)</f>
        <v>1040</v>
      </c>
      <c r="P3">
        <f>(E3/G3)</f>
        <v>92.151898734177209</v>
      </c>
      <c r="Q3" t="s">
        <v>2035</v>
      </c>
      <c r="R3" t="s">
        <v>2036</v>
      </c>
      <c r="S3" s="8">
        <f t="shared" si="0"/>
        <v>41870.208333333336</v>
      </c>
      <c r="T3" s="8">
        <f t="shared" si="1"/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5">
        <f t="shared" si="2"/>
        <v>131.4787822878229</v>
      </c>
      <c r="P4">
        <f t="shared" ref="P4:P67" si="3">(E4/G4)</f>
        <v>100.01614035087719</v>
      </c>
      <c r="Q4" t="s">
        <v>2037</v>
      </c>
      <c r="R4" t="s">
        <v>2038</v>
      </c>
      <c r="S4" s="8">
        <f t="shared" si="0"/>
        <v>41595.25</v>
      </c>
      <c r="T4" s="8">
        <f t="shared" si="1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5">
        <f t="shared" si="2"/>
        <v>58.976190476190467</v>
      </c>
      <c r="P5">
        <f t="shared" si="3"/>
        <v>103.20833333333333</v>
      </c>
      <c r="Q5" t="s">
        <v>2035</v>
      </c>
      <c r="R5" t="s">
        <v>2036</v>
      </c>
      <c r="S5" s="8">
        <f t="shared" si="0"/>
        <v>43688.208333333328</v>
      </c>
      <c r="T5" s="8">
        <f t="shared" si="1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5">
        <f t="shared" si="2"/>
        <v>69.276315789473685</v>
      </c>
      <c r="P6">
        <f t="shared" si="3"/>
        <v>99.339622641509436</v>
      </c>
      <c r="Q6" t="s">
        <v>2039</v>
      </c>
      <c r="R6" t="s">
        <v>2040</v>
      </c>
      <c r="S6" s="8">
        <f t="shared" si="0"/>
        <v>43485.25</v>
      </c>
      <c r="T6" s="8">
        <f t="shared" si="1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5">
        <f t="shared" si="2"/>
        <v>173.61842105263159</v>
      </c>
      <c r="P7">
        <f t="shared" si="3"/>
        <v>75.833333333333329</v>
      </c>
      <c r="Q7" t="s">
        <v>2039</v>
      </c>
      <c r="R7" t="s">
        <v>2040</v>
      </c>
      <c r="S7" s="8">
        <f t="shared" si="0"/>
        <v>41149.208333333336</v>
      </c>
      <c r="T7" s="8">
        <f t="shared" si="1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5">
        <f t="shared" si="2"/>
        <v>20.961538461538463</v>
      </c>
      <c r="P8">
        <f t="shared" si="3"/>
        <v>60.555555555555557</v>
      </c>
      <c r="Q8" t="s">
        <v>2041</v>
      </c>
      <c r="R8" t="s">
        <v>2042</v>
      </c>
      <c r="S8" s="8">
        <f t="shared" si="0"/>
        <v>42991.208333333328</v>
      </c>
      <c r="T8" s="8">
        <f t="shared" si="1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5">
        <f t="shared" si="2"/>
        <v>327.57777777777778</v>
      </c>
      <c r="P9">
        <f t="shared" si="3"/>
        <v>64.93832599118943</v>
      </c>
      <c r="Q9" t="s">
        <v>2039</v>
      </c>
      <c r="R9" t="s">
        <v>2040</v>
      </c>
      <c r="S9" s="8">
        <f t="shared" si="0"/>
        <v>42229.208333333328</v>
      </c>
      <c r="T9" s="8">
        <f t="shared" si="1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5">
        <f t="shared" si="2"/>
        <v>19.932788374205266</v>
      </c>
      <c r="P10">
        <f t="shared" si="3"/>
        <v>30.997175141242938</v>
      </c>
      <c r="Q10" t="s">
        <v>2039</v>
      </c>
      <c r="R10" t="s">
        <v>2040</v>
      </c>
      <c r="S10" s="8">
        <f t="shared" si="0"/>
        <v>40399.208333333336</v>
      </c>
      <c r="T10" s="8">
        <f t="shared" si="1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5">
        <f t="shared" si="2"/>
        <v>51.741935483870968</v>
      </c>
      <c r="P11">
        <f t="shared" si="3"/>
        <v>72.909090909090907</v>
      </c>
      <c r="Q11" t="s">
        <v>2035</v>
      </c>
      <c r="R11" t="s">
        <v>2043</v>
      </c>
      <c r="S11" s="8">
        <f t="shared" si="0"/>
        <v>41536.208333333336</v>
      </c>
      <c r="T11" s="8">
        <f t="shared" si="1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5">
        <f t="shared" si="2"/>
        <v>266.11538461538464</v>
      </c>
      <c r="P12">
        <f t="shared" si="3"/>
        <v>62.9</v>
      </c>
      <c r="Q12" t="s">
        <v>2041</v>
      </c>
      <c r="R12" t="s">
        <v>2044</v>
      </c>
      <c r="S12" s="8">
        <f t="shared" si="0"/>
        <v>40404.208333333336</v>
      </c>
      <c r="T12" s="8">
        <f t="shared" si="1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5">
        <f t="shared" si="2"/>
        <v>48.095238095238095</v>
      </c>
      <c r="P13">
        <f t="shared" si="3"/>
        <v>112.22222222222223</v>
      </c>
      <c r="Q13" t="s">
        <v>2039</v>
      </c>
      <c r="R13" t="s">
        <v>2040</v>
      </c>
      <c r="S13" s="8">
        <f t="shared" si="0"/>
        <v>40442.208333333336</v>
      </c>
      <c r="T13" s="8">
        <f t="shared" si="1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5">
        <f t="shared" si="2"/>
        <v>89.349206349206341</v>
      </c>
      <c r="P14">
        <f t="shared" si="3"/>
        <v>102.34545454545454</v>
      </c>
      <c r="Q14" t="s">
        <v>2041</v>
      </c>
      <c r="R14" t="s">
        <v>2044</v>
      </c>
      <c r="S14" s="8">
        <f t="shared" si="0"/>
        <v>43760.208333333328</v>
      </c>
      <c r="T14" s="8">
        <f t="shared" si="1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5">
        <f t="shared" si="2"/>
        <v>245.11904761904765</v>
      </c>
      <c r="P15">
        <f t="shared" si="3"/>
        <v>105.05102040816327</v>
      </c>
      <c r="Q15" t="s">
        <v>2035</v>
      </c>
      <c r="R15" t="s">
        <v>2045</v>
      </c>
      <c r="S15" s="8">
        <f t="shared" si="0"/>
        <v>42532.208333333328</v>
      </c>
      <c r="T15" s="8">
        <f t="shared" si="1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5">
        <f t="shared" si="2"/>
        <v>66.769503546099301</v>
      </c>
      <c r="P16">
        <f t="shared" si="3"/>
        <v>94.144999999999996</v>
      </c>
      <c r="Q16" t="s">
        <v>2035</v>
      </c>
      <c r="R16" t="s">
        <v>2045</v>
      </c>
      <c r="S16" s="8">
        <f t="shared" si="0"/>
        <v>40974.25</v>
      </c>
      <c r="T16" s="8">
        <f t="shared" si="1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5">
        <f t="shared" si="2"/>
        <v>47.307881773399011</v>
      </c>
      <c r="P17">
        <f t="shared" si="3"/>
        <v>84.986725663716811</v>
      </c>
      <c r="Q17" t="s">
        <v>2037</v>
      </c>
      <c r="R17" t="s">
        <v>2046</v>
      </c>
      <c r="S17" s="8">
        <f t="shared" si="0"/>
        <v>43809.25</v>
      </c>
      <c r="T17" s="8">
        <f t="shared" si="1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5">
        <f t="shared" si="2"/>
        <v>649.47058823529414</v>
      </c>
      <c r="P18">
        <f t="shared" si="3"/>
        <v>110.41</v>
      </c>
      <c r="Q18" t="s">
        <v>2047</v>
      </c>
      <c r="R18" t="s">
        <v>2048</v>
      </c>
      <c r="S18" s="8">
        <f t="shared" si="0"/>
        <v>41661.25</v>
      </c>
      <c r="T18" s="8">
        <f t="shared" si="1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5">
        <f t="shared" si="2"/>
        <v>159.39125295508273</v>
      </c>
      <c r="P19">
        <f t="shared" si="3"/>
        <v>107.96236989591674</v>
      </c>
      <c r="Q19" t="s">
        <v>2041</v>
      </c>
      <c r="R19" t="s">
        <v>2049</v>
      </c>
      <c r="S19" s="8">
        <f t="shared" si="0"/>
        <v>40555.25</v>
      </c>
      <c r="T19" s="8">
        <f t="shared" si="1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5">
        <f t="shared" si="2"/>
        <v>66.912087912087912</v>
      </c>
      <c r="P20">
        <f t="shared" si="3"/>
        <v>45.103703703703701</v>
      </c>
      <c r="Q20" t="s">
        <v>2039</v>
      </c>
      <c r="R20" t="s">
        <v>2040</v>
      </c>
      <c r="S20" s="8">
        <f t="shared" si="0"/>
        <v>43351.208333333328</v>
      </c>
      <c r="T20" s="8">
        <f t="shared" si="1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5">
        <f t="shared" si="2"/>
        <v>48.529600000000002</v>
      </c>
      <c r="P21">
        <f t="shared" si="3"/>
        <v>45.001483679525222</v>
      </c>
      <c r="Q21" t="s">
        <v>2039</v>
      </c>
      <c r="R21" t="s">
        <v>2040</v>
      </c>
      <c r="S21" s="8">
        <f t="shared" si="0"/>
        <v>43528.25</v>
      </c>
      <c r="T21" s="8">
        <f t="shared" si="1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5">
        <f t="shared" si="2"/>
        <v>112.24279210925646</v>
      </c>
      <c r="P22">
        <f t="shared" si="3"/>
        <v>105.97134670487107</v>
      </c>
      <c r="Q22" t="s">
        <v>2041</v>
      </c>
      <c r="R22" t="s">
        <v>2044</v>
      </c>
      <c r="S22" s="8">
        <f t="shared" si="0"/>
        <v>41848.208333333336</v>
      </c>
      <c r="T22" s="8">
        <f t="shared" si="1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5">
        <f t="shared" si="2"/>
        <v>40.992553191489364</v>
      </c>
      <c r="P23">
        <f t="shared" si="3"/>
        <v>69.055555555555557</v>
      </c>
      <c r="Q23" t="s">
        <v>2039</v>
      </c>
      <c r="R23" t="s">
        <v>2040</v>
      </c>
      <c r="S23" s="8">
        <f t="shared" si="0"/>
        <v>40770.208333333336</v>
      </c>
      <c r="T23" s="8">
        <f t="shared" si="1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5">
        <f t="shared" si="2"/>
        <v>128.07106598984771</v>
      </c>
      <c r="P24">
        <f t="shared" si="3"/>
        <v>85.044943820224717</v>
      </c>
      <c r="Q24" t="s">
        <v>2039</v>
      </c>
      <c r="R24" t="s">
        <v>2040</v>
      </c>
      <c r="S24" s="8">
        <f t="shared" si="0"/>
        <v>43193.208333333328</v>
      </c>
      <c r="T24" s="8">
        <f t="shared" si="1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5">
        <f t="shared" si="2"/>
        <v>332.04444444444448</v>
      </c>
      <c r="P25">
        <f t="shared" si="3"/>
        <v>105.22535211267606</v>
      </c>
      <c r="Q25" t="s">
        <v>2041</v>
      </c>
      <c r="R25" t="s">
        <v>2042</v>
      </c>
      <c r="S25" s="8">
        <f t="shared" si="0"/>
        <v>43510.25</v>
      </c>
      <c r="T25" s="8">
        <f t="shared" si="1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5">
        <f t="shared" si="2"/>
        <v>112.83225108225108</v>
      </c>
      <c r="P26">
        <f t="shared" si="3"/>
        <v>39.003741114852225</v>
      </c>
      <c r="Q26" t="s">
        <v>2037</v>
      </c>
      <c r="R26" t="s">
        <v>2046</v>
      </c>
      <c r="S26" s="8">
        <f t="shared" si="0"/>
        <v>41811.208333333336</v>
      </c>
      <c r="T26" s="8">
        <f t="shared" si="1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5">
        <f t="shared" si="2"/>
        <v>216.43636363636364</v>
      </c>
      <c r="P27">
        <f t="shared" si="3"/>
        <v>73.030674846625772</v>
      </c>
      <c r="Q27" t="s">
        <v>2050</v>
      </c>
      <c r="R27" t="s">
        <v>2051</v>
      </c>
      <c r="S27" s="8">
        <f t="shared" si="0"/>
        <v>40681.208333333336</v>
      </c>
      <c r="T27" s="8">
        <f t="shared" si="1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5">
        <f t="shared" si="2"/>
        <v>48.199069767441863</v>
      </c>
      <c r="P28">
        <f t="shared" si="3"/>
        <v>35.009459459459457</v>
      </c>
      <c r="Q28" t="s">
        <v>2039</v>
      </c>
      <c r="R28" t="s">
        <v>2040</v>
      </c>
      <c r="S28" s="8">
        <f t="shared" si="0"/>
        <v>43312.208333333328</v>
      </c>
      <c r="T28" s="8">
        <f t="shared" si="1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5">
        <f t="shared" si="2"/>
        <v>79.95</v>
      </c>
      <c r="P29">
        <f t="shared" si="3"/>
        <v>106.6</v>
      </c>
      <c r="Q29" t="s">
        <v>2035</v>
      </c>
      <c r="R29" t="s">
        <v>2036</v>
      </c>
      <c r="S29" s="8">
        <f t="shared" si="0"/>
        <v>42280.208333333328</v>
      </c>
      <c r="T29" s="8">
        <f t="shared" si="1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5">
        <f t="shared" si="2"/>
        <v>105.22553516819573</v>
      </c>
      <c r="P30">
        <f t="shared" si="3"/>
        <v>61.997747747747745</v>
      </c>
      <c r="Q30" t="s">
        <v>2039</v>
      </c>
      <c r="R30" t="s">
        <v>2040</v>
      </c>
      <c r="S30" s="8">
        <f t="shared" si="0"/>
        <v>40218.25</v>
      </c>
      <c r="T30" s="8">
        <f t="shared" si="1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5">
        <f t="shared" si="2"/>
        <v>328.89978213507629</v>
      </c>
      <c r="P31">
        <f t="shared" si="3"/>
        <v>94.000622665006233</v>
      </c>
      <c r="Q31" t="s">
        <v>2041</v>
      </c>
      <c r="R31" t="s">
        <v>2052</v>
      </c>
      <c r="S31" s="8">
        <f t="shared" si="0"/>
        <v>43301.208333333328</v>
      </c>
      <c r="T31" s="8">
        <f t="shared" si="1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5">
        <f t="shared" si="2"/>
        <v>160.61111111111111</v>
      </c>
      <c r="P32">
        <f t="shared" si="3"/>
        <v>112.05426356589147</v>
      </c>
      <c r="Q32" t="s">
        <v>2041</v>
      </c>
      <c r="R32" t="s">
        <v>2049</v>
      </c>
      <c r="S32" s="8">
        <f t="shared" si="0"/>
        <v>43609.208333333328</v>
      </c>
      <c r="T32" s="8">
        <f t="shared" si="1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5">
        <f t="shared" si="2"/>
        <v>310</v>
      </c>
      <c r="P33">
        <f t="shared" si="3"/>
        <v>48.008849557522126</v>
      </c>
      <c r="Q33" t="s">
        <v>2050</v>
      </c>
      <c r="R33" t="s">
        <v>2051</v>
      </c>
      <c r="S33" s="8">
        <f t="shared" si="0"/>
        <v>42374.25</v>
      </c>
      <c r="T33" s="8">
        <f t="shared" si="1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5">
        <f t="shared" si="2"/>
        <v>86.807920792079202</v>
      </c>
      <c r="P34">
        <f t="shared" si="3"/>
        <v>38.004334633723452</v>
      </c>
      <c r="Q34" t="s">
        <v>2041</v>
      </c>
      <c r="R34" t="s">
        <v>2042</v>
      </c>
      <c r="S34" s="8">
        <f t="shared" si="0"/>
        <v>43110.25</v>
      </c>
      <c r="T34" s="8">
        <f t="shared" si="1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5">
        <f t="shared" si="2"/>
        <v>377.82071713147411</v>
      </c>
      <c r="P35">
        <f t="shared" si="3"/>
        <v>35.000184535892231</v>
      </c>
      <c r="Q35" t="s">
        <v>2039</v>
      </c>
      <c r="R35" t="s">
        <v>2040</v>
      </c>
      <c r="S35" s="8">
        <f t="shared" si="0"/>
        <v>41917.208333333336</v>
      </c>
      <c r="T35" s="8">
        <f t="shared" si="1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5">
        <f t="shared" si="2"/>
        <v>150.80645161290323</v>
      </c>
      <c r="P36">
        <f t="shared" si="3"/>
        <v>85</v>
      </c>
      <c r="Q36" t="s">
        <v>2041</v>
      </c>
      <c r="R36" t="s">
        <v>2042</v>
      </c>
      <c r="S36" s="8">
        <f t="shared" si="0"/>
        <v>42817.208333333328</v>
      </c>
      <c r="T36" s="8">
        <f t="shared" si="1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5">
        <f t="shared" si="2"/>
        <v>150.30119521912351</v>
      </c>
      <c r="P37">
        <f t="shared" si="3"/>
        <v>95.993893129770996</v>
      </c>
      <c r="Q37" t="s">
        <v>2041</v>
      </c>
      <c r="R37" t="s">
        <v>2044</v>
      </c>
      <c r="S37" s="8">
        <f t="shared" si="0"/>
        <v>43484.25</v>
      </c>
      <c r="T37" s="8">
        <f t="shared" si="1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5">
        <f t="shared" si="2"/>
        <v>157.28571428571431</v>
      </c>
      <c r="P38">
        <f t="shared" si="3"/>
        <v>68.8125</v>
      </c>
      <c r="Q38" t="s">
        <v>2039</v>
      </c>
      <c r="R38" t="s">
        <v>2040</v>
      </c>
      <c r="S38" s="8">
        <f t="shared" si="0"/>
        <v>40600.25</v>
      </c>
      <c r="T38" s="8">
        <f t="shared" si="1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5">
        <f t="shared" si="2"/>
        <v>139.98765432098764</v>
      </c>
      <c r="P39">
        <f t="shared" si="3"/>
        <v>105.97196261682242</v>
      </c>
      <c r="Q39" t="s">
        <v>2047</v>
      </c>
      <c r="R39" t="s">
        <v>2053</v>
      </c>
      <c r="S39" s="8">
        <f t="shared" si="0"/>
        <v>43744.208333333328</v>
      </c>
      <c r="T39" s="8">
        <f t="shared" si="1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5">
        <f t="shared" si="2"/>
        <v>325.32258064516128</v>
      </c>
      <c r="P40">
        <f t="shared" si="3"/>
        <v>75.261194029850742</v>
      </c>
      <c r="Q40" t="s">
        <v>2054</v>
      </c>
      <c r="R40" t="s">
        <v>2055</v>
      </c>
      <c r="S40" s="8">
        <f t="shared" si="0"/>
        <v>40469.208333333336</v>
      </c>
      <c r="T40" s="8">
        <f t="shared" si="1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5">
        <f t="shared" si="2"/>
        <v>50.777777777777779</v>
      </c>
      <c r="P41">
        <f t="shared" si="3"/>
        <v>57.125</v>
      </c>
      <c r="Q41" t="s">
        <v>2039</v>
      </c>
      <c r="R41" t="s">
        <v>2040</v>
      </c>
      <c r="S41" s="8">
        <f t="shared" si="0"/>
        <v>41330.25</v>
      </c>
      <c r="T41" s="8">
        <f t="shared" si="1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5">
        <f t="shared" si="2"/>
        <v>169.06818181818181</v>
      </c>
      <c r="P42">
        <f t="shared" si="3"/>
        <v>75.141414141414145</v>
      </c>
      <c r="Q42" t="s">
        <v>2037</v>
      </c>
      <c r="R42" t="s">
        <v>2046</v>
      </c>
      <c r="S42" s="8">
        <f t="shared" si="0"/>
        <v>40334.208333333336</v>
      </c>
      <c r="T42" s="8">
        <f t="shared" si="1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5">
        <f t="shared" si="2"/>
        <v>212.92857142857144</v>
      </c>
      <c r="P43">
        <f t="shared" si="3"/>
        <v>107.42342342342343</v>
      </c>
      <c r="Q43" t="s">
        <v>2035</v>
      </c>
      <c r="R43" t="s">
        <v>2036</v>
      </c>
      <c r="S43" s="8">
        <f t="shared" si="0"/>
        <v>41156.208333333336</v>
      </c>
      <c r="T43" s="8">
        <f t="shared" si="1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5">
        <f t="shared" si="2"/>
        <v>443.94444444444446</v>
      </c>
      <c r="P44">
        <f t="shared" si="3"/>
        <v>35.995495495495497</v>
      </c>
      <c r="Q44" t="s">
        <v>2033</v>
      </c>
      <c r="R44" t="s">
        <v>2034</v>
      </c>
      <c r="S44" s="8">
        <f t="shared" si="0"/>
        <v>40728.208333333336</v>
      </c>
      <c r="T44" s="8">
        <f t="shared" si="1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5">
        <f t="shared" si="2"/>
        <v>185.9390243902439</v>
      </c>
      <c r="P45">
        <f t="shared" si="3"/>
        <v>26.998873148744366</v>
      </c>
      <c r="Q45" t="s">
        <v>2047</v>
      </c>
      <c r="R45" t="s">
        <v>2056</v>
      </c>
      <c r="S45" s="8">
        <f t="shared" si="0"/>
        <v>41844.208333333336</v>
      </c>
      <c r="T45" s="8">
        <f t="shared" si="1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5">
        <f t="shared" si="2"/>
        <v>658.8125</v>
      </c>
      <c r="P46">
        <f t="shared" si="3"/>
        <v>107.56122448979592</v>
      </c>
      <c r="Q46" t="s">
        <v>2047</v>
      </c>
      <c r="R46" t="s">
        <v>2053</v>
      </c>
      <c r="S46" s="8">
        <f t="shared" si="0"/>
        <v>43541.208333333328</v>
      </c>
      <c r="T46" s="8">
        <f t="shared" si="1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5">
        <f t="shared" si="2"/>
        <v>47.684210526315788</v>
      </c>
      <c r="P47">
        <f t="shared" si="3"/>
        <v>94.375</v>
      </c>
      <c r="Q47" t="s">
        <v>2039</v>
      </c>
      <c r="R47" t="s">
        <v>2040</v>
      </c>
      <c r="S47" s="8">
        <f t="shared" si="0"/>
        <v>42676.208333333328</v>
      </c>
      <c r="T47" s="8">
        <f t="shared" si="1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5">
        <f t="shared" si="2"/>
        <v>114.78378378378378</v>
      </c>
      <c r="P48">
        <f t="shared" si="3"/>
        <v>46.163043478260867</v>
      </c>
      <c r="Q48" t="s">
        <v>2035</v>
      </c>
      <c r="R48" t="s">
        <v>2036</v>
      </c>
      <c r="S48" s="8">
        <f t="shared" si="0"/>
        <v>40367.208333333336</v>
      </c>
      <c r="T48" s="8">
        <f t="shared" si="1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5">
        <f t="shared" si="2"/>
        <v>475.26666666666665</v>
      </c>
      <c r="P49">
        <f t="shared" si="3"/>
        <v>47.845637583892618</v>
      </c>
      <c r="Q49" t="s">
        <v>2039</v>
      </c>
      <c r="R49" t="s">
        <v>2040</v>
      </c>
      <c r="S49" s="8">
        <f t="shared" si="0"/>
        <v>41727.208333333336</v>
      </c>
      <c r="T49" s="8">
        <f t="shared" si="1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5">
        <f t="shared" si="2"/>
        <v>386.97297297297297</v>
      </c>
      <c r="P50">
        <f t="shared" si="3"/>
        <v>53.007815713698065</v>
      </c>
      <c r="Q50" t="s">
        <v>2039</v>
      </c>
      <c r="R50" t="s">
        <v>2040</v>
      </c>
      <c r="S50" s="8">
        <f t="shared" si="0"/>
        <v>42180.208333333328</v>
      </c>
      <c r="T50" s="8">
        <f t="shared" si="1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5">
        <f t="shared" si="2"/>
        <v>189.625</v>
      </c>
      <c r="P51">
        <f t="shared" si="3"/>
        <v>45.059405940594061</v>
      </c>
      <c r="Q51" t="s">
        <v>2035</v>
      </c>
      <c r="R51" t="s">
        <v>2036</v>
      </c>
      <c r="S51" s="8">
        <f t="shared" si="0"/>
        <v>43758.208333333328</v>
      </c>
      <c r="T51" s="8">
        <f t="shared" si="1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5">
        <f t="shared" si="2"/>
        <v>2</v>
      </c>
      <c r="P52">
        <f t="shared" si="3"/>
        <v>2</v>
      </c>
      <c r="Q52" t="s">
        <v>2035</v>
      </c>
      <c r="R52" t="s">
        <v>2057</v>
      </c>
      <c r="S52" s="8">
        <f t="shared" si="0"/>
        <v>41487.208333333336</v>
      </c>
      <c r="T52" s="8">
        <f t="shared" si="1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5">
        <f t="shared" si="2"/>
        <v>91.867805186590772</v>
      </c>
      <c r="P53">
        <f t="shared" si="3"/>
        <v>99.006816632583508</v>
      </c>
      <c r="Q53" t="s">
        <v>2037</v>
      </c>
      <c r="R53" t="s">
        <v>2046</v>
      </c>
      <c r="S53" s="8">
        <f t="shared" si="0"/>
        <v>40995.208333333336</v>
      </c>
      <c r="T53" s="8">
        <f t="shared" si="1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5">
        <f t="shared" si="2"/>
        <v>34.152777777777779</v>
      </c>
      <c r="P54">
        <f t="shared" si="3"/>
        <v>32.786666666666669</v>
      </c>
      <c r="Q54" t="s">
        <v>2039</v>
      </c>
      <c r="R54" t="s">
        <v>2040</v>
      </c>
      <c r="S54" s="8">
        <f t="shared" si="0"/>
        <v>40436.208333333336</v>
      </c>
      <c r="T54" s="8">
        <f t="shared" si="1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5">
        <f t="shared" si="2"/>
        <v>140.40909090909091</v>
      </c>
      <c r="P55">
        <f t="shared" si="3"/>
        <v>59.119617224880386</v>
      </c>
      <c r="Q55" t="s">
        <v>2041</v>
      </c>
      <c r="R55" t="s">
        <v>2044</v>
      </c>
      <c r="S55" s="8">
        <f t="shared" si="0"/>
        <v>41779.208333333336</v>
      </c>
      <c r="T55" s="8">
        <f t="shared" si="1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5">
        <f t="shared" si="2"/>
        <v>89.86666666666666</v>
      </c>
      <c r="P56">
        <f t="shared" si="3"/>
        <v>44.93333333333333</v>
      </c>
      <c r="Q56" t="s">
        <v>2037</v>
      </c>
      <c r="R56" t="s">
        <v>2046</v>
      </c>
      <c r="S56" s="8">
        <f t="shared" si="0"/>
        <v>43170.25</v>
      </c>
      <c r="T56" s="8">
        <f t="shared" si="1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5">
        <f>((E57/D57)*100)</f>
        <v>177.96969696969697</v>
      </c>
      <c r="P57">
        <f t="shared" si="3"/>
        <v>89.664122137404576</v>
      </c>
      <c r="Q57" t="s">
        <v>2035</v>
      </c>
      <c r="R57" t="s">
        <v>2058</v>
      </c>
      <c r="S57" s="8">
        <f t="shared" si="0"/>
        <v>43311.208333333328</v>
      </c>
      <c r="T57" s="8">
        <f t="shared" si="1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5">
        <f t="shared" si="2"/>
        <v>143.66249999999999</v>
      </c>
      <c r="P58">
        <f t="shared" si="3"/>
        <v>70.079268292682926</v>
      </c>
      <c r="Q58" t="s">
        <v>2037</v>
      </c>
      <c r="R58" t="s">
        <v>2046</v>
      </c>
      <c r="S58" s="8">
        <f t="shared" si="0"/>
        <v>42014.25</v>
      </c>
      <c r="T58" s="8">
        <f t="shared" si="1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5">
        <f t="shared" si="2"/>
        <v>215.27586206896552</v>
      </c>
      <c r="P59">
        <f t="shared" si="3"/>
        <v>31.059701492537314</v>
      </c>
      <c r="Q59" t="s">
        <v>2050</v>
      </c>
      <c r="R59" t="s">
        <v>2051</v>
      </c>
      <c r="S59" s="8">
        <f t="shared" si="0"/>
        <v>42979.208333333328</v>
      </c>
      <c r="T59" s="8">
        <f t="shared" si="1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5">
        <f t="shared" si="2"/>
        <v>227.11111111111114</v>
      </c>
      <c r="P60">
        <f t="shared" si="3"/>
        <v>29.061611374407583</v>
      </c>
      <c r="Q60" t="s">
        <v>2039</v>
      </c>
      <c r="R60" t="s">
        <v>2040</v>
      </c>
      <c r="S60" s="8">
        <f t="shared" si="0"/>
        <v>42268.208333333328</v>
      </c>
      <c r="T60" s="8">
        <f t="shared" si="1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5">
        <f t="shared" si="2"/>
        <v>275.07142857142861</v>
      </c>
      <c r="P61">
        <f t="shared" si="3"/>
        <v>30.0859375</v>
      </c>
      <c r="Q61" t="s">
        <v>2039</v>
      </c>
      <c r="R61" t="s">
        <v>2040</v>
      </c>
      <c r="S61" s="8">
        <f t="shared" si="0"/>
        <v>42898.208333333328</v>
      </c>
      <c r="T61" s="8">
        <f t="shared" si="1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5">
        <f t="shared" si="2"/>
        <v>144.37048832271762</v>
      </c>
      <c r="P62">
        <f t="shared" si="3"/>
        <v>84.998125000000002</v>
      </c>
      <c r="Q62" t="s">
        <v>2039</v>
      </c>
      <c r="R62" t="s">
        <v>2040</v>
      </c>
      <c r="S62" s="8">
        <f t="shared" si="0"/>
        <v>41107.208333333336</v>
      </c>
      <c r="T62" s="8">
        <f t="shared" si="1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5">
        <f t="shared" si="2"/>
        <v>92.74598393574297</v>
      </c>
      <c r="P63">
        <f t="shared" si="3"/>
        <v>82.001775410563695</v>
      </c>
      <c r="Q63" t="s">
        <v>2039</v>
      </c>
      <c r="R63" t="s">
        <v>2040</v>
      </c>
      <c r="S63" s="8">
        <f t="shared" si="0"/>
        <v>40595.25</v>
      </c>
      <c r="T63" s="8">
        <f t="shared" si="1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5">
        <f t="shared" si="2"/>
        <v>722.6</v>
      </c>
      <c r="P64">
        <f t="shared" si="3"/>
        <v>58.040160642570278</v>
      </c>
      <c r="Q64" t="s">
        <v>2037</v>
      </c>
      <c r="R64" t="s">
        <v>2038</v>
      </c>
      <c r="S64" s="8">
        <f t="shared" si="0"/>
        <v>42160.208333333328</v>
      </c>
      <c r="T64" s="8">
        <f t="shared" si="1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5">
        <f t="shared" si="2"/>
        <v>11.851063829787234</v>
      </c>
      <c r="P65">
        <f t="shared" si="3"/>
        <v>111.4</v>
      </c>
      <c r="Q65" t="s">
        <v>2039</v>
      </c>
      <c r="R65" t="s">
        <v>2040</v>
      </c>
      <c r="S65" s="8">
        <f t="shared" si="0"/>
        <v>42853.208333333328</v>
      </c>
      <c r="T65" s="8">
        <f t="shared" si="1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5">
        <f t="shared" si="2"/>
        <v>97.642857142857139</v>
      </c>
      <c r="P66">
        <f t="shared" si="3"/>
        <v>71.94736842105263</v>
      </c>
      <c r="Q66" t="s">
        <v>2037</v>
      </c>
      <c r="R66" t="s">
        <v>2038</v>
      </c>
      <c r="S66" s="8">
        <f t="shared" ref="S66:S129" si="4">(((J66/60)/60)/24)+DATE(1970,1,1)</f>
        <v>43283.208333333328</v>
      </c>
      <c r="T66" s="8">
        <f t="shared" ref="T66:T129" si="5">(((K66/60)/60)/24)+DATE(1970,1,1)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5">
        <f t="shared" ref="O67:O130" si="6">((E67/D67)*100)</f>
        <v>236.14754098360655</v>
      </c>
      <c r="P67">
        <f t="shared" si="3"/>
        <v>61.038135593220339</v>
      </c>
      <c r="Q67" t="s">
        <v>2039</v>
      </c>
      <c r="R67" t="s">
        <v>2040</v>
      </c>
      <c r="S67" s="8">
        <f t="shared" si="4"/>
        <v>40570.25</v>
      </c>
      <c r="T67" s="8">
        <f t="shared" si="5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5">
        <f t="shared" si="6"/>
        <v>45.068965517241381</v>
      </c>
      <c r="P68">
        <f t="shared" ref="P68:P131" si="7">(E68/G68)</f>
        <v>108.91666666666667</v>
      </c>
      <c r="Q68" t="s">
        <v>2039</v>
      </c>
      <c r="R68" t="s">
        <v>2040</v>
      </c>
      <c r="S68" s="8">
        <f t="shared" si="4"/>
        <v>42102.208333333328</v>
      </c>
      <c r="T68" s="8">
        <f t="shared" si="5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5">
        <f t="shared" si="6"/>
        <v>162.38567493112947</v>
      </c>
      <c r="P69">
        <f t="shared" si="7"/>
        <v>29.001722017220171</v>
      </c>
      <c r="Q69" t="s">
        <v>2037</v>
      </c>
      <c r="R69" t="s">
        <v>2046</v>
      </c>
      <c r="S69" s="8">
        <f t="shared" si="4"/>
        <v>40203.25</v>
      </c>
      <c r="T69" s="8">
        <f t="shared" si="5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5">
        <f t="shared" si="6"/>
        <v>254.52631578947367</v>
      </c>
      <c r="P70">
        <f t="shared" si="7"/>
        <v>58.975609756097562</v>
      </c>
      <c r="Q70" t="s">
        <v>2039</v>
      </c>
      <c r="R70" t="s">
        <v>2040</v>
      </c>
      <c r="S70" s="8">
        <f t="shared" si="4"/>
        <v>42943.208333333328</v>
      </c>
      <c r="T70" s="8">
        <f t="shared" si="5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5">
        <f t="shared" si="6"/>
        <v>24.063291139240505</v>
      </c>
      <c r="P71">
        <f t="shared" si="7"/>
        <v>111.82352941176471</v>
      </c>
      <c r="Q71" t="s">
        <v>2039</v>
      </c>
      <c r="R71" t="s">
        <v>2040</v>
      </c>
      <c r="S71" s="8">
        <f t="shared" si="4"/>
        <v>40531.25</v>
      </c>
      <c r="T71" s="8">
        <f t="shared" si="5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5">
        <f t="shared" si="6"/>
        <v>123.74140625000001</v>
      </c>
      <c r="P72">
        <f t="shared" si="7"/>
        <v>63.995555555555555</v>
      </c>
      <c r="Q72" t="s">
        <v>2039</v>
      </c>
      <c r="R72" t="s">
        <v>2040</v>
      </c>
      <c r="S72" s="8">
        <f t="shared" si="4"/>
        <v>40484.208333333336</v>
      </c>
      <c r="T72" s="8">
        <f t="shared" si="5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5">
        <f t="shared" si="6"/>
        <v>108.06666666666666</v>
      </c>
      <c r="P73">
        <f t="shared" si="7"/>
        <v>85.315789473684205</v>
      </c>
      <c r="Q73" t="s">
        <v>2039</v>
      </c>
      <c r="R73" t="s">
        <v>2040</v>
      </c>
      <c r="S73" s="8">
        <f t="shared" si="4"/>
        <v>43799.25</v>
      </c>
      <c r="T73" s="8">
        <f t="shared" si="5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5">
        <f t="shared" si="6"/>
        <v>670.33333333333326</v>
      </c>
      <c r="P74">
        <f t="shared" si="7"/>
        <v>74.481481481481481</v>
      </c>
      <c r="Q74" t="s">
        <v>2041</v>
      </c>
      <c r="R74" t="s">
        <v>2049</v>
      </c>
      <c r="S74" s="8">
        <f t="shared" si="4"/>
        <v>42186.208333333328</v>
      </c>
      <c r="T74" s="8">
        <f t="shared" si="5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5">
        <f t="shared" si="6"/>
        <v>660.92857142857144</v>
      </c>
      <c r="P75">
        <f t="shared" si="7"/>
        <v>105.14772727272727</v>
      </c>
      <c r="Q75" t="s">
        <v>2035</v>
      </c>
      <c r="R75" t="s">
        <v>2058</v>
      </c>
      <c r="S75" s="8">
        <f t="shared" si="4"/>
        <v>42701.25</v>
      </c>
      <c r="T75" s="8">
        <f t="shared" si="5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5">
        <f t="shared" si="6"/>
        <v>122.46153846153847</v>
      </c>
      <c r="P76">
        <f t="shared" si="7"/>
        <v>56.188235294117646</v>
      </c>
      <c r="Q76" t="s">
        <v>2035</v>
      </c>
      <c r="R76" t="s">
        <v>2057</v>
      </c>
      <c r="S76" s="8">
        <f t="shared" si="4"/>
        <v>42456.208333333328</v>
      </c>
      <c r="T76" s="8">
        <f t="shared" si="5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5">
        <f t="shared" si="6"/>
        <v>150.57731958762886</v>
      </c>
      <c r="P77">
        <f t="shared" si="7"/>
        <v>85.917647058823533</v>
      </c>
      <c r="Q77" t="s">
        <v>2054</v>
      </c>
      <c r="R77" t="s">
        <v>2055</v>
      </c>
      <c r="S77" s="8">
        <f t="shared" si="4"/>
        <v>43296.208333333328</v>
      </c>
      <c r="T77" s="8">
        <f t="shared" si="5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5">
        <f t="shared" si="6"/>
        <v>78.106590724165997</v>
      </c>
      <c r="P78">
        <f t="shared" si="7"/>
        <v>57.00296912114014</v>
      </c>
      <c r="Q78" t="s">
        <v>2039</v>
      </c>
      <c r="R78" t="s">
        <v>2040</v>
      </c>
      <c r="S78" s="8">
        <f t="shared" si="4"/>
        <v>42027.25</v>
      </c>
      <c r="T78" s="8">
        <f t="shared" si="5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5">
        <f t="shared" si="6"/>
        <v>46.94736842105263</v>
      </c>
      <c r="P79">
        <f t="shared" si="7"/>
        <v>79.642857142857139</v>
      </c>
      <c r="Q79" t="s">
        <v>2041</v>
      </c>
      <c r="R79" t="s">
        <v>2049</v>
      </c>
      <c r="S79" s="8">
        <f t="shared" si="4"/>
        <v>40448.208333333336</v>
      </c>
      <c r="T79" s="8">
        <f t="shared" si="5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5">
        <f t="shared" si="6"/>
        <v>300.8</v>
      </c>
      <c r="P80">
        <f t="shared" si="7"/>
        <v>41.018181818181816</v>
      </c>
      <c r="Q80" t="s">
        <v>2047</v>
      </c>
      <c r="R80" t="s">
        <v>2059</v>
      </c>
      <c r="S80" s="8">
        <f t="shared" si="4"/>
        <v>43206.208333333328</v>
      </c>
      <c r="T80" s="8">
        <f t="shared" si="5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5">
        <f t="shared" si="6"/>
        <v>69.598615916955026</v>
      </c>
      <c r="P81">
        <f t="shared" si="7"/>
        <v>48.004773269689736</v>
      </c>
      <c r="Q81" t="s">
        <v>2039</v>
      </c>
      <c r="R81" t="s">
        <v>2040</v>
      </c>
      <c r="S81" s="8">
        <f t="shared" si="4"/>
        <v>43267.208333333328</v>
      </c>
      <c r="T81" s="8">
        <f t="shared" si="5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5">
        <f t="shared" si="6"/>
        <v>637.4545454545455</v>
      </c>
      <c r="P82">
        <f t="shared" si="7"/>
        <v>55.212598425196852</v>
      </c>
      <c r="Q82" t="s">
        <v>2050</v>
      </c>
      <c r="R82" t="s">
        <v>2051</v>
      </c>
      <c r="S82" s="8">
        <f t="shared" si="4"/>
        <v>42976.208333333328</v>
      </c>
      <c r="T82" s="8">
        <f t="shared" si="5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5">
        <f t="shared" si="6"/>
        <v>225.33928571428569</v>
      </c>
      <c r="P83">
        <f t="shared" si="7"/>
        <v>92.109489051094897</v>
      </c>
      <c r="Q83" t="s">
        <v>2035</v>
      </c>
      <c r="R83" t="s">
        <v>2036</v>
      </c>
      <c r="S83" s="8">
        <f t="shared" si="4"/>
        <v>43062.25</v>
      </c>
      <c r="T83" s="8">
        <f t="shared" si="5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5">
        <f t="shared" si="6"/>
        <v>1497.3000000000002</v>
      </c>
      <c r="P84">
        <f t="shared" si="7"/>
        <v>83.183333333333337</v>
      </c>
      <c r="Q84" t="s">
        <v>2050</v>
      </c>
      <c r="R84" t="s">
        <v>2051</v>
      </c>
      <c r="S84" s="8">
        <f t="shared" si="4"/>
        <v>43482.25</v>
      </c>
      <c r="T84" s="8">
        <f t="shared" si="5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5">
        <f t="shared" si="6"/>
        <v>37.590225563909776</v>
      </c>
      <c r="P85">
        <f t="shared" si="7"/>
        <v>39.996000000000002</v>
      </c>
      <c r="Q85" t="s">
        <v>2035</v>
      </c>
      <c r="R85" t="s">
        <v>2043</v>
      </c>
      <c r="S85" s="8">
        <f t="shared" si="4"/>
        <v>42579.208333333328</v>
      </c>
      <c r="T85" s="8">
        <f t="shared" si="5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5">
        <f t="shared" si="6"/>
        <v>132.36942675159236</v>
      </c>
      <c r="P86">
        <f t="shared" si="7"/>
        <v>111.1336898395722</v>
      </c>
      <c r="Q86" t="s">
        <v>2037</v>
      </c>
      <c r="R86" t="s">
        <v>2046</v>
      </c>
      <c r="S86" s="8">
        <f t="shared" si="4"/>
        <v>41118.208333333336</v>
      </c>
      <c r="T86" s="8">
        <f t="shared" si="5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5">
        <f t="shared" si="6"/>
        <v>131.22448979591837</v>
      </c>
      <c r="P87">
        <f t="shared" si="7"/>
        <v>90.563380281690144</v>
      </c>
      <c r="Q87" t="s">
        <v>2035</v>
      </c>
      <c r="R87" t="s">
        <v>2045</v>
      </c>
      <c r="S87" s="8">
        <f t="shared" si="4"/>
        <v>40797.208333333336</v>
      </c>
      <c r="T87" s="8">
        <f t="shared" si="5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5">
        <f t="shared" si="6"/>
        <v>167.63513513513513</v>
      </c>
      <c r="P88">
        <f t="shared" si="7"/>
        <v>61.108374384236456</v>
      </c>
      <c r="Q88" t="s">
        <v>2039</v>
      </c>
      <c r="R88" t="s">
        <v>2040</v>
      </c>
      <c r="S88" s="8">
        <f t="shared" si="4"/>
        <v>42128.208333333328</v>
      </c>
      <c r="T88" s="8">
        <f t="shared" si="5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5">
        <f t="shared" si="6"/>
        <v>61.984886649874063</v>
      </c>
      <c r="P89">
        <f t="shared" si="7"/>
        <v>83.022941970310384</v>
      </c>
      <c r="Q89" t="s">
        <v>2035</v>
      </c>
      <c r="R89" t="s">
        <v>2036</v>
      </c>
      <c r="S89" s="8">
        <f t="shared" si="4"/>
        <v>40610.25</v>
      </c>
      <c r="T89" s="8">
        <f t="shared" si="5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5">
        <f t="shared" si="6"/>
        <v>260.75</v>
      </c>
      <c r="P90">
        <f t="shared" si="7"/>
        <v>110.76106194690266</v>
      </c>
      <c r="Q90" t="s">
        <v>2047</v>
      </c>
      <c r="R90" t="s">
        <v>2059</v>
      </c>
      <c r="S90" s="8">
        <f t="shared" si="4"/>
        <v>42110.208333333328</v>
      </c>
      <c r="T90" s="8">
        <f t="shared" si="5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5">
        <f t="shared" si="6"/>
        <v>252.58823529411765</v>
      </c>
      <c r="P91">
        <f t="shared" si="7"/>
        <v>89.458333333333329</v>
      </c>
      <c r="Q91" t="s">
        <v>2039</v>
      </c>
      <c r="R91" t="s">
        <v>2040</v>
      </c>
      <c r="S91" s="8">
        <f t="shared" si="4"/>
        <v>40283.208333333336</v>
      </c>
      <c r="T91" s="8">
        <f t="shared" si="5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5">
        <f t="shared" si="6"/>
        <v>78.615384615384613</v>
      </c>
      <c r="P92">
        <f t="shared" si="7"/>
        <v>57.849056603773583</v>
      </c>
      <c r="Q92" t="s">
        <v>2039</v>
      </c>
      <c r="R92" t="s">
        <v>2040</v>
      </c>
      <c r="S92" s="8">
        <f t="shared" si="4"/>
        <v>42425.25</v>
      </c>
      <c r="T92" s="8">
        <f t="shared" si="5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5">
        <f t="shared" si="6"/>
        <v>48.404406999351913</v>
      </c>
      <c r="P93">
        <f t="shared" si="7"/>
        <v>109.99705449189985</v>
      </c>
      <c r="Q93" t="s">
        <v>2047</v>
      </c>
      <c r="R93" t="s">
        <v>2059</v>
      </c>
      <c r="S93" s="8">
        <f t="shared" si="4"/>
        <v>42588.208333333328</v>
      </c>
      <c r="T93" s="8">
        <f t="shared" si="5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5">
        <f t="shared" si="6"/>
        <v>258.875</v>
      </c>
      <c r="P94">
        <f t="shared" si="7"/>
        <v>103.96586345381526</v>
      </c>
      <c r="Q94" t="s">
        <v>2050</v>
      </c>
      <c r="R94" t="s">
        <v>2051</v>
      </c>
      <c r="S94" s="8">
        <f t="shared" si="4"/>
        <v>40352.208333333336</v>
      </c>
      <c r="T94" s="8">
        <f t="shared" si="5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5">
        <f t="shared" si="6"/>
        <v>60.548713235294116</v>
      </c>
      <c r="P95">
        <f t="shared" si="7"/>
        <v>107.99508196721311</v>
      </c>
      <c r="Q95" t="s">
        <v>2039</v>
      </c>
      <c r="R95" t="s">
        <v>2040</v>
      </c>
      <c r="S95" s="8">
        <f t="shared" si="4"/>
        <v>41202.208333333336</v>
      </c>
      <c r="T95" s="8">
        <f t="shared" si="5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5">
        <f t="shared" si="6"/>
        <v>303.68965517241378</v>
      </c>
      <c r="P96">
        <f t="shared" si="7"/>
        <v>48.927777777777777</v>
      </c>
      <c r="Q96" t="s">
        <v>2037</v>
      </c>
      <c r="R96" t="s">
        <v>2038</v>
      </c>
      <c r="S96" s="8">
        <f t="shared" si="4"/>
        <v>43562.208333333328</v>
      </c>
      <c r="T96" s="8">
        <f t="shared" si="5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5">
        <f t="shared" si="6"/>
        <v>112.99999999999999</v>
      </c>
      <c r="P97">
        <f t="shared" si="7"/>
        <v>37.666666666666664</v>
      </c>
      <c r="Q97" t="s">
        <v>2041</v>
      </c>
      <c r="R97" t="s">
        <v>2042</v>
      </c>
      <c r="S97" s="8">
        <f t="shared" si="4"/>
        <v>43752.208333333328</v>
      </c>
      <c r="T97" s="8">
        <f t="shared" si="5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5">
        <f t="shared" si="6"/>
        <v>217.37876614060258</v>
      </c>
      <c r="P98">
        <f t="shared" si="7"/>
        <v>64.999141999141997</v>
      </c>
      <c r="Q98" t="s">
        <v>2039</v>
      </c>
      <c r="R98" t="s">
        <v>2040</v>
      </c>
      <c r="S98" s="8">
        <f t="shared" si="4"/>
        <v>40612.25</v>
      </c>
      <c r="T98" s="8">
        <f t="shared" si="5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5">
        <f t="shared" si="6"/>
        <v>926.69230769230762</v>
      </c>
      <c r="P99">
        <f t="shared" si="7"/>
        <v>106.61061946902655</v>
      </c>
      <c r="Q99" t="s">
        <v>2033</v>
      </c>
      <c r="R99" t="s">
        <v>2034</v>
      </c>
      <c r="S99" s="8">
        <f t="shared" si="4"/>
        <v>42180.208333333328</v>
      </c>
      <c r="T99" s="8">
        <f t="shared" si="5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5">
        <f t="shared" si="6"/>
        <v>33.692229038854805</v>
      </c>
      <c r="P100">
        <f t="shared" si="7"/>
        <v>27.009016393442622</v>
      </c>
      <c r="Q100" t="s">
        <v>2050</v>
      </c>
      <c r="R100" t="s">
        <v>2051</v>
      </c>
      <c r="S100" s="8">
        <f t="shared" si="4"/>
        <v>42212.208333333328</v>
      </c>
      <c r="T100" s="8">
        <f t="shared" si="5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5">
        <f t="shared" si="6"/>
        <v>196.7236842105263</v>
      </c>
      <c r="P101">
        <f t="shared" si="7"/>
        <v>91.16463414634147</v>
      </c>
      <c r="Q101" t="s">
        <v>2039</v>
      </c>
      <c r="R101" t="s">
        <v>2040</v>
      </c>
      <c r="S101" s="8">
        <f t="shared" si="4"/>
        <v>41968.25</v>
      </c>
      <c r="T101" s="8">
        <f t="shared" si="5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5">
        <f t="shared" si="6"/>
        <v>1</v>
      </c>
      <c r="P102">
        <f t="shared" si="7"/>
        <v>1</v>
      </c>
      <c r="Q102" t="s">
        <v>2039</v>
      </c>
      <c r="R102" t="s">
        <v>2040</v>
      </c>
      <c r="S102" s="8">
        <f t="shared" si="4"/>
        <v>40835.208333333336</v>
      </c>
      <c r="T102" s="8">
        <f t="shared" si="5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5">
        <f t="shared" si="6"/>
        <v>1021.4444444444445</v>
      </c>
      <c r="P103">
        <f t="shared" si="7"/>
        <v>56.054878048780488</v>
      </c>
      <c r="Q103" t="s">
        <v>2035</v>
      </c>
      <c r="R103" t="s">
        <v>2043</v>
      </c>
      <c r="S103" s="8">
        <f t="shared" si="4"/>
        <v>42056.25</v>
      </c>
      <c r="T103" s="8">
        <f t="shared" si="5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5">
        <f t="shared" si="6"/>
        <v>281.67567567567568</v>
      </c>
      <c r="P104">
        <f t="shared" si="7"/>
        <v>31.017857142857142</v>
      </c>
      <c r="Q104" t="s">
        <v>2037</v>
      </c>
      <c r="R104" t="s">
        <v>2046</v>
      </c>
      <c r="S104" s="8">
        <f t="shared" si="4"/>
        <v>43234.208333333328</v>
      </c>
      <c r="T104" s="8">
        <f t="shared" si="5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5">
        <f t="shared" si="6"/>
        <v>24.610000000000003</v>
      </c>
      <c r="P105">
        <f t="shared" si="7"/>
        <v>66.513513513513516</v>
      </c>
      <c r="Q105" t="s">
        <v>2035</v>
      </c>
      <c r="R105" t="s">
        <v>2043</v>
      </c>
      <c r="S105" s="8">
        <f t="shared" si="4"/>
        <v>40475.208333333336</v>
      </c>
      <c r="T105" s="8">
        <f t="shared" si="5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5">
        <f t="shared" si="6"/>
        <v>143.14010067114094</v>
      </c>
      <c r="P106">
        <f t="shared" si="7"/>
        <v>89.005216484089729</v>
      </c>
      <c r="Q106" t="s">
        <v>2035</v>
      </c>
      <c r="R106" t="s">
        <v>2045</v>
      </c>
      <c r="S106" s="8">
        <f t="shared" si="4"/>
        <v>42878.208333333328</v>
      </c>
      <c r="T106" s="8">
        <f t="shared" si="5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5">
        <f t="shared" si="6"/>
        <v>144.54411764705884</v>
      </c>
      <c r="P107">
        <f t="shared" si="7"/>
        <v>103.46315789473684</v>
      </c>
      <c r="Q107" t="s">
        <v>2037</v>
      </c>
      <c r="R107" t="s">
        <v>2038</v>
      </c>
      <c r="S107" s="8">
        <f t="shared" si="4"/>
        <v>41366.208333333336</v>
      </c>
      <c r="T107" s="8">
        <f t="shared" si="5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5">
        <f t="shared" si="6"/>
        <v>359.12820512820514</v>
      </c>
      <c r="P108">
        <f t="shared" si="7"/>
        <v>95.278911564625844</v>
      </c>
      <c r="Q108" t="s">
        <v>2039</v>
      </c>
      <c r="R108" t="s">
        <v>2040</v>
      </c>
      <c r="S108" s="8">
        <f t="shared" si="4"/>
        <v>43716.208333333328</v>
      </c>
      <c r="T108" s="8">
        <f t="shared" si="5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5">
        <f t="shared" si="6"/>
        <v>186.48571428571427</v>
      </c>
      <c r="P109">
        <f t="shared" si="7"/>
        <v>75.895348837209298</v>
      </c>
      <c r="Q109" t="s">
        <v>2039</v>
      </c>
      <c r="R109" t="s">
        <v>2040</v>
      </c>
      <c r="S109" s="8">
        <f t="shared" si="4"/>
        <v>43213.208333333328</v>
      </c>
      <c r="T109" s="8">
        <f t="shared" si="5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5">
        <f t="shared" si="6"/>
        <v>595.26666666666665</v>
      </c>
      <c r="P110">
        <f t="shared" si="7"/>
        <v>107.57831325301204</v>
      </c>
      <c r="Q110" t="s">
        <v>2041</v>
      </c>
      <c r="R110" t="s">
        <v>2042</v>
      </c>
      <c r="S110" s="8">
        <f t="shared" si="4"/>
        <v>41005.208333333336</v>
      </c>
      <c r="T110" s="8">
        <f t="shared" si="5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5">
        <f t="shared" si="6"/>
        <v>59.21153846153846</v>
      </c>
      <c r="P111">
        <f t="shared" si="7"/>
        <v>51.31666666666667</v>
      </c>
      <c r="Q111" t="s">
        <v>2041</v>
      </c>
      <c r="R111" t="s">
        <v>2060</v>
      </c>
      <c r="S111" s="8">
        <f t="shared" si="4"/>
        <v>41651.25</v>
      </c>
      <c r="T111" s="8">
        <f t="shared" si="5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5">
        <f t="shared" si="6"/>
        <v>14.962780898876405</v>
      </c>
      <c r="P112">
        <f t="shared" si="7"/>
        <v>71.983108108108112</v>
      </c>
      <c r="Q112" t="s">
        <v>2033</v>
      </c>
      <c r="R112" t="s">
        <v>2034</v>
      </c>
      <c r="S112" s="8">
        <f t="shared" si="4"/>
        <v>43354.208333333328</v>
      </c>
      <c r="T112" s="8">
        <f t="shared" si="5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5">
        <f t="shared" si="6"/>
        <v>119.95602605863192</v>
      </c>
      <c r="P113">
        <f t="shared" si="7"/>
        <v>108.95414201183432</v>
      </c>
      <c r="Q113" t="s">
        <v>2047</v>
      </c>
      <c r="R113" t="s">
        <v>2056</v>
      </c>
      <c r="S113" s="8">
        <f t="shared" si="4"/>
        <v>41174.208333333336</v>
      </c>
      <c r="T113" s="8">
        <f t="shared" si="5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5">
        <f t="shared" si="6"/>
        <v>268.82978723404256</v>
      </c>
      <c r="P114">
        <f t="shared" si="7"/>
        <v>35</v>
      </c>
      <c r="Q114" t="s">
        <v>2037</v>
      </c>
      <c r="R114" t="s">
        <v>2038</v>
      </c>
      <c r="S114" s="8">
        <f t="shared" si="4"/>
        <v>41875.208333333336</v>
      </c>
      <c r="T114" s="8">
        <f t="shared" si="5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5">
        <f t="shared" si="6"/>
        <v>376.87878787878788</v>
      </c>
      <c r="P115">
        <f t="shared" si="7"/>
        <v>94.938931297709928</v>
      </c>
      <c r="Q115" t="s">
        <v>2033</v>
      </c>
      <c r="R115" t="s">
        <v>2034</v>
      </c>
      <c r="S115" s="8">
        <f t="shared" si="4"/>
        <v>42990.208333333328</v>
      </c>
      <c r="T115" s="8">
        <f t="shared" si="5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5">
        <f t="shared" si="6"/>
        <v>727.15789473684208</v>
      </c>
      <c r="P116">
        <f t="shared" si="7"/>
        <v>109.65079365079364</v>
      </c>
      <c r="Q116" t="s">
        <v>2037</v>
      </c>
      <c r="R116" t="s">
        <v>2046</v>
      </c>
      <c r="S116" s="8">
        <f t="shared" si="4"/>
        <v>43564.208333333328</v>
      </c>
      <c r="T116" s="8">
        <f t="shared" si="5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5">
        <f t="shared" si="6"/>
        <v>87.211757648470297</v>
      </c>
      <c r="P117">
        <f t="shared" si="7"/>
        <v>44.001815980629537</v>
      </c>
      <c r="Q117" t="s">
        <v>2047</v>
      </c>
      <c r="R117" t="s">
        <v>2053</v>
      </c>
      <c r="S117" s="8">
        <f t="shared" si="4"/>
        <v>43056.25</v>
      </c>
      <c r="T117" s="8">
        <f t="shared" si="5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5">
        <f t="shared" si="6"/>
        <v>88</v>
      </c>
      <c r="P118">
        <f t="shared" si="7"/>
        <v>86.794520547945211</v>
      </c>
      <c r="Q118" t="s">
        <v>2039</v>
      </c>
      <c r="R118" t="s">
        <v>2040</v>
      </c>
      <c r="S118" s="8">
        <f t="shared" si="4"/>
        <v>42265.208333333328</v>
      </c>
      <c r="T118" s="8">
        <f t="shared" si="5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5">
        <f t="shared" si="6"/>
        <v>173.9387755102041</v>
      </c>
      <c r="P119">
        <f t="shared" si="7"/>
        <v>30.992727272727272</v>
      </c>
      <c r="Q119" t="s">
        <v>2041</v>
      </c>
      <c r="R119" t="s">
        <v>2060</v>
      </c>
      <c r="S119" s="8">
        <f t="shared" si="4"/>
        <v>40808.208333333336</v>
      </c>
      <c r="T119" s="8">
        <f t="shared" si="5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5">
        <f t="shared" si="6"/>
        <v>117.61111111111111</v>
      </c>
      <c r="P120">
        <f t="shared" si="7"/>
        <v>94.791044776119406</v>
      </c>
      <c r="Q120" t="s">
        <v>2054</v>
      </c>
      <c r="R120" t="s">
        <v>2055</v>
      </c>
      <c r="S120" s="8">
        <f t="shared" si="4"/>
        <v>41665.25</v>
      </c>
      <c r="T120" s="8">
        <f t="shared" si="5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5">
        <f t="shared" si="6"/>
        <v>214.96</v>
      </c>
      <c r="P121">
        <f t="shared" si="7"/>
        <v>69.79220779220779</v>
      </c>
      <c r="Q121" t="s">
        <v>2041</v>
      </c>
      <c r="R121" t="s">
        <v>2042</v>
      </c>
      <c r="S121" s="8">
        <f t="shared" si="4"/>
        <v>41806.208333333336</v>
      </c>
      <c r="T121" s="8">
        <f t="shared" si="5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5">
        <f t="shared" si="6"/>
        <v>149.49667110519306</v>
      </c>
      <c r="P122">
        <f t="shared" si="7"/>
        <v>63.003367003367003</v>
      </c>
      <c r="Q122" t="s">
        <v>2050</v>
      </c>
      <c r="R122" t="s">
        <v>2061</v>
      </c>
      <c r="S122" s="8">
        <f t="shared" si="4"/>
        <v>42111.208333333328</v>
      </c>
      <c r="T122" s="8">
        <f t="shared" si="5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5">
        <f t="shared" si="6"/>
        <v>219.33995584988963</v>
      </c>
      <c r="P123">
        <f t="shared" si="7"/>
        <v>110.0343300110742</v>
      </c>
      <c r="Q123" t="s">
        <v>2050</v>
      </c>
      <c r="R123" t="s">
        <v>2051</v>
      </c>
      <c r="S123" s="8">
        <f t="shared" si="4"/>
        <v>41917.208333333336</v>
      </c>
      <c r="T123" s="8">
        <f t="shared" si="5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5">
        <f t="shared" si="6"/>
        <v>64.367690058479525</v>
      </c>
      <c r="P124">
        <f t="shared" si="7"/>
        <v>25.997933274284026</v>
      </c>
      <c r="Q124" t="s">
        <v>2047</v>
      </c>
      <c r="R124" t="s">
        <v>2053</v>
      </c>
      <c r="S124" s="8">
        <f t="shared" si="4"/>
        <v>41970.25</v>
      </c>
      <c r="T124" s="8">
        <f t="shared" si="5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5">
        <f t="shared" si="6"/>
        <v>18.622397298818232</v>
      </c>
      <c r="P125">
        <f t="shared" si="7"/>
        <v>49.987915407854985</v>
      </c>
      <c r="Q125" t="s">
        <v>2039</v>
      </c>
      <c r="R125" t="s">
        <v>2040</v>
      </c>
      <c r="S125" s="8">
        <f t="shared" si="4"/>
        <v>42332.25</v>
      </c>
      <c r="T125" s="8">
        <f t="shared" si="5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5">
        <f t="shared" si="6"/>
        <v>367.76923076923077</v>
      </c>
      <c r="P126">
        <f t="shared" si="7"/>
        <v>101.72340425531915</v>
      </c>
      <c r="Q126" t="s">
        <v>2054</v>
      </c>
      <c r="R126" t="s">
        <v>2055</v>
      </c>
      <c r="S126" s="8">
        <f t="shared" si="4"/>
        <v>43598.208333333328</v>
      </c>
      <c r="T126" s="8">
        <f t="shared" si="5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5">
        <f t="shared" si="6"/>
        <v>159.90566037735849</v>
      </c>
      <c r="P127">
        <f t="shared" si="7"/>
        <v>47.083333333333336</v>
      </c>
      <c r="Q127" t="s">
        <v>2039</v>
      </c>
      <c r="R127" t="s">
        <v>2040</v>
      </c>
      <c r="S127" s="8">
        <f t="shared" si="4"/>
        <v>43362.208333333328</v>
      </c>
      <c r="T127" s="8">
        <f t="shared" si="5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5">
        <f t="shared" si="6"/>
        <v>38.633185349611544</v>
      </c>
      <c r="P128">
        <f t="shared" si="7"/>
        <v>89.944444444444443</v>
      </c>
      <c r="Q128" t="s">
        <v>2039</v>
      </c>
      <c r="R128" t="s">
        <v>2040</v>
      </c>
      <c r="S128" s="8">
        <f t="shared" si="4"/>
        <v>42596.208333333328</v>
      </c>
      <c r="T128" s="8">
        <f t="shared" si="5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5">
        <f t="shared" si="6"/>
        <v>51.42151162790698</v>
      </c>
      <c r="P129">
        <f t="shared" si="7"/>
        <v>78.96875</v>
      </c>
      <c r="Q129" t="s">
        <v>2039</v>
      </c>
      <c r="R129" t="s">
        <v>2040</v>
      </c>
      <c r="S129" s="8">
        <f t="shared" si="4"/>
        <v>40310.208333333336</v>
      </c>
      <c r="T129" s="8">
        <f t="shared" si="5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5">
        <f t="shared" si="6"/>
        <v>60.334277620396605</v>
      </c>
      <c r="P130">
        <f t="shared" si="7"/>
        <v>80.067669172932327</v>
      </c>
      <c r="Q130" t="s">
        <v>2035</v>
      </c>
      <c r="R130" t="s">
        <v>2036</v>
      </c>
      <c r="S130" s="8">
        <f t="shared" ref="S130:S193" si="8">(((J130/60)/60)/24)+DATE(1970,1,1)</f>
        <v>40417.208333333336</v>
      </c>
      <c r="T130" s="8">
        <f t="shared" ref="T130:T193" si="9"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5">
        <f t="shared" ref="O131:O194" si="10">((E131/D131)*100)</f>
        <v>3.202693602693603</v>
      </c>
      <c r="P131">
        <f t="shared" si="7"/>
        <v>86.472727272727269</v>
      </c>
      <c r="Q131" t="s">
        <v>2033</v>
      </c>
      <c r="R131" t="s">
        <v>2034</v>
      </c>
      <c r="S131" s="8">
        <f t="shared" si="8"/>
        <v>42038.25</v>
      </c>
      <c r="T131" s="8">
        <f t="shared" si="9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5">
        <f t="shared" si="10"/>
        <v>155.46875</v>
      </c>
      <c r="P132">
        <f t="shared" ref="P132:P195" si="11">(E132/G132)</f>
        <v>28.001876172607879</v>
      </c>
      <c r="Q132" t="s">
        <v>2041</v>
      </c>
      <c r="R132" t="s">
        <v>2044</v>
      </c>
      <c r="S132" s="8">
        <f t="shared" si="8"/>
        <v>40842.208333333336</v>
      </c>
      <c r="T132" s="8">
        <f t="shared" si="9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5">
        <f t="shared" si="10"/>
        <v>100.85974499089254</v>
      </c>
      <c r="P133">
        <f t="shared" si="11"/>
        <v>67.996725337699544</v>
      </c>
      <c r="Q133" t="s">
        <v>2037</v>
      </c>
      <c r="R133" t="s">
        <v>2038</v>
      </c>
      <c r="S133" s="8">
        <f t="shared" si="8"/>
        <v>41607.25</v>
      </c>
      <c r="T133" s="8">
        <f t="shared" si="9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5">
        <f t="shared" si="10"/>
        <v>116.18181818181819</v>
      </c>
      <c r="P134">
        <f t="shared" si="11"/>
        <v>43.078651685393261</v>
      </c>
      <c r="Q134" t="s">
        <v>2039</v>
      </c>
      <c r="R134" t="s">
        <v>2040</v>
      </c>
      <c r="S134" s="8">
        <f t="shared" si="8"/>
        <v>43112.25</v>
      </c>
      <c r="T134" s="8">
        <f t="shared" si="9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5">
        <f t="shared" si="10"/>
        <v>310.77777777777777</v>
      </c>
      <c r="P135">
        <f t="shared" si="11"/>
        <v>87.95597484276729</v>
      </c>
      <c r="Q135" t="s">
        <v>2035</v>
      </c>
      <c r="R135" t="s">
        <v>2062</v>
      </c>
      <c r="S135" s="8">
        <f t="shared" si="8"/>
        <v>40767.208333333336</v>
      </c>
      <c r="T135" s="8">
        <f t="shared" si="9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5">
        <f t="shared" si="10"/>
        <v>89.73668341708543</v>
      </c>
      <c r="P136">
        <f t="shared" si="11"/>
        <v>94.987234042553197</v>
      </c>
      <c r="Q136" t="s">
        <v>2041</v>
      </c>
      <c r="R136" t="s">
        <v>2042</v>
      </c>
      <c r="S136" s="8">
        <f t="shared" si="8"/>
        <v>40713.208333333336</v>
      </c>
      <c r="T136" s="8">
        <f t="shared" si="9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5">
        <f t="shared" si="10"/>
        <v>71.27272727272728</v>
      </c>
      <c r="P137">
        <f t="shared" si="11"/>
        <v>46.905982905982903</v>
      </c>
      <c r="Q137" t="s">
        <v>2039</v>
      </c>
      <c r="R137" t="s">
        <v>2040</v>
      </c>
      <c r="S137" s="8">
        <f t="shared" si="8"/>
        <v>41340.25</v>
      </c>
      <c r="T137" s="8">
        <f t="shared" si="9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5">
        <f t="shared" si="10"/>
        <v>3.2862318840579712</v>
      </c>
      <c r="P138">
        <f t="shared" si="11"/>
        <v>46.913793103448278</v>
      </c>
      <c r="Q138" t="s">
        <v>2041</v>
      </c>
      <c r="R138" t="s">
        <v>2044</v>
      </c>
      <c r="S138" s="8">
        <f t="shared" si="8"/>
        <v>41797.208333333336</v>
      </c>
      <c r="T138" s="8">
        <f t="shared" si="9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5">
        <f t="shared" si="10"/>
        <v>261.77777777777777</v>
      </c>
      <c r="P139">
        <f t="shared" si="11"/>
        <v>94.24</v>
      </c>
      <c r="Q139" t="s">
        <v>2047</v>
      </c>
      <c r="R139" t="s">
        <v>2048</v>
      </c>
      <c r="S139" s="8">
        <f t="shared" si="8"/>
        <v>40457.208333333336</v>
      </c>
      <c r="T139" s="8">
        <f t="shared" si="9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5">
        <f t="shared" si="10"/>
        <v>96</v>
      </c>
      <c r="P140">
        <f t="shared" si="11"/>
        <v>80.139130434782615</v>
      </c>
      <c r="Q140" t="s">
        <v>2050</v>
      </c>
      <c r="R140" t="s">
        <v>2061</v>
      </c>
      <c r="S140" s="8">
        <f t="shared" si="8"/>
        <v>41180.208333333336</v>
      </c>
      <c r="T140" s="8">
        <f t="shared" si="9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5">
        <f t="shared" si="10"/>
        <v>20.896851248642779</v>
      </c>
      <c r="P141">
        <f t="shared" si="11"/>
        <v>59.036809815950917</v>
      </c>
      <c r="Q141" t="s">
        <v>2037</v>
      </c>
      <c r="R141" t="s">
        <v>2046</v>
      </c>
      <c r="S141" s="8">
        <f t="shared" si="8"/>
        <v>42115.208333333328</v>
      </c>
      <c r="T141" s="8">
        <f t="shared" si="9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5">
        <f t="shared" si="10"/>
        <v>223.16363636363636</v>
      </c>
      <c r="P142">
        <f t="shared" si="11"/>
        <v>65.989247311827953</v>
      </c>
      <c r="Q142" t="s">
        <v>2041</v>
      </c>
      <c r="R142" t="s">
        <v>2042</v>
      </c>
      <c r="S142" s="8">
        <f t="shared" si="8"/>
        <v>43156.25</v>
      </c>
      <c r="T142" s="8">
        <f t="shared" si="9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5">
        <f t="shared" si="10"/>
        <v>101.59097978227061</v>
      </c>
      <c r="P143">
        <f t="shared" si="11"/>
        <v>60.992530345471522</v>
      </c>
      <c r="Q143" t="s">
        <v>2037</v>
      </c>
      <c r="R143" t="s">
        <v>2038</v>
      </c>
      <c r="S143" s="8">
        <f t="shared" si="8"/>
        <v>42167.208333333328</v>
      </c>
      <c r="T143" s="8">
        <f t="shared" si="9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5">
        <f t="shared" si="10"/>
        <v>230.03999999999996</v>
      </c>
      <c r="P144">
        <f t="shared" si="11"/>
        <v>98.307692307692307</v>
      </c>
      <c r="Q144" t="s">
        <v>2037</v>
      </c>
      <c r="R144" t="s">
        <v>2038</v>
      </c>
      <c r="S144" s="8">
        <f t="shared" si="8"/>
        <v>41005.208333333336</v>
      </c>
      <c r="T144" s="8">
        <f t="shared" si="9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5">
        <f t="shared" si="10"/>
        <v>135.59259259259261</v>
      </c>
      <c r="P145">
        <f t="shared" si="11"/>
        <v>104.6</v>
      </c>
      <c r="Q145" t="s">
        <v>2035</v>
      </c>
      <c r="R145" t="s">
        <v>2045</v>
      </c>
      <c r="S145" s="8">
        <f t="shared" si="8"/>
        <v>40357.208333333336</v>
      </c>
      <c r="T145" s="8">
        <f t="shared" si="9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5">
        <f t="shared" si="10"/>
        <v>129.1</v>
      </c>
      <c r="P146">
        <f t="shared" si="11"/>
        <v>86.066666666666663</v>
      </c>
      <c r="Q146" t="s">
        <v>2039</v>
      </c>
      <c r="R146" t="s">
        <v>2040</v>
      </c>
      <c r="S146" s="8">
        <f t="shared" si="8"/>
        <v>43633.208333333328</v>
      </c>
      <c r="T146" s="8">
        <f t="shared" si="9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5">
        <f t="shared" si="10"/>
        <v>236.512</v>
      </c>
      <c r="P147">
        <f t="shared" si="11"/>
        <v>76.989583333333329</v>
      </c>
      <c r="Q147" t="s">
        <v>2037</v>
      </c>
      <c r="R147" t="s">
        <v>2046</v>
      </c>
      <c r="S147" s="8">
        <f t="shared" si="8"/>
        <v>41889.208333333336</v>
      </c>
      <c r="T147" s="8">
        <f t="shared" si="9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5">
        <f t="shared" si="10"/>
        <v>17.25</v>
      </c>
      <c r="P148">
        <f t="shared" si="11"/>
        <v>29.764705882352942</v>
      </c>
      <c r="Q148" t="s">
        <v>2039</v>
      </c>
      <c r="R148" t="s">
        <v>2040</v>
      </c>
      <c r="S148" s="8">
        <f t="shared" si="8"/>
        <v>40855.25</v>
      </c>
      <c r="T148" s="8">
        <f t="shared" si="9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5">
        <f t="shared" si="10"/>
        <v>112.49397590361446</v>
      </c>
      <c r="P149">
        <f t="shared" si="11"/>
        <v>46.91959798994975</v>
      </c>
      <c r="Q149" t="s">
        <v>2039</v>
      </c>
      <c r="R149" t="s">
        <v>2040</v>
      </c>
      <c r="S149" s="8">
        <f t="shared" si="8"/>
        <v>42534.208333333328</v>
      </c>
      <c r="T149" s="8">
        <f t="shared" si="9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5">
        <f t="shared" si="10"/>
        <v>121.02150537634408</v>
      </c>
      <c r="P150">
        <f t="shared" si="11"/>
        <v>105.18691588785046</v>
      </c>
      <c r="Q150" t="s">
        <v>2037</v>
      </c>
      <c r="R150" t="s">
        <v>2046</v>
      </c>
      <c r="S150" s="8">
        <f t="shared" si="8"/>
        <v>42941.208333333328</v>
      </c>
      <c r="T150" s="8">
        <f t="shared" si="9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5">
        <f t="shared" si="10"/>
        <v>219.87096774193549</v>
      </c>
      <c r="P151">
        <f t="shared" si="11"/>
        <v>69.907692307692301</v>
      </c>
      <c r="Q151" t="s">
        <v>2035</v>
      </c>
      <c r="R151" t="s">
        <v>2045</v>
      </c>
      <c r="S151" s="8">
        <f t="shared" si="8"/>
        <v>41275.25</v>
      </c>
      <c r="T151" s="8">
        <f t="shared" si="9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5">
        <f t="shared" si="10"/>
        <v>1</v>
      </c>
      <c r="P152">
        <f t="shared" si="11"/>
        <v>1</v>
      </c>
      <c r="Q152" t="s">
        <v>2035</v>
      </c>
      <c r="R152" t="s">
        <v>2036</v>
      </c>
      <c r="S152" s="8">
        <f t="shared" si="8"/>
        <v>43450.25</v>
      </c>
      <c r="T152" s="8">
        <f t="shared" si="9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5">
        <f t="shared" si="10"/>
        <v>64.166909620991248</v>
      </c>
      <c r="P153">
        <f t="shared" si="11"/>
        <v>60.011588275391958</v>
      </c>
      <c r="Q153" t="s">
        <v>2035</v>
      </c>
      <c r="R153" t="s">
        <v>2043</v>
      </c>
      <c r="S153" s="8">
        <f t="shared" si="8"/>
        <v>41799.208333333336</v>
      </c>
      <c r="T153" s="8">
        <f t="shared" si="9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5">
        <f t="shared" si="10"/>
        <v>423.06746987951806</v>
      </c>
      <c r="P154">
        <f t="shared" si="11"/>
        <v>52.006220379146917</v>
      </c>
      <c r="Q154" t="s">
        <v>2035</v>
      </c>
      <c r="R154" t="s">
        <v>2045</v>
      </c>
      <c r="S154" s="8">
        <f t="shared" si="8"/>
        <v>42783.25</v>
      </c>
      <c r="T154" s="8">
        <f t="shared" si="9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5">
        <f t="shared" si="10"/>
        <v>92.984160506863773</v>
      </c>
      <c r="P155">
        <f t="shared" si="11"/>
        <v>31.000176025347649</v>
      </c>
      <c r="Q155" t="s">
        <v>2039</v>
      </c>
      <c r="R155" t="s">
        <v>2040</v>
      </c>
      <c r="S155" s="8">
        <f t="shared" si="8"/>
        <v>41201.208333333336</v>
      </c>
      <c r="T155" s="8">
        <f t="shared" si="9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5">
        <f t="shared" si="10"/>
        <v>58.756567425569173</v>
      </c>
      <c r="P156">
        <f t="shared" si="11"/>
        <v>95.042492917847028</v>
      </c>
      <c r="Q156" t="s">
        <v>2035</v>
      </c>
      <c r="R156" t="s">
        <v>2045</v>
      </c>
      <c r="S156" s="8">
        <f t="shared" si="8"/>
        <v>42502.208333333328</v>
      </c>
      <c r="T156" s="8">
        <f t="shared" si="9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5">
        <f t="shared" si="10"/>
        <v>65.022222222222226</v>
      </c>
      <c r="P157">
        <f t="shared" si="11"/>
        <v>75.968174204355108</v>
      </c>
      <c r="Q157" t="s">
        <v>2039</v>
      </c>
      <c r="R157" t="s">
        <v>2040</v>
      </c>
      <c r="S157" s="8">
        <f t="shared" si="8"/>
        <v>40262.208333333336</v>
      </c>
      <c r="T157" s="8">
        <f t="shared" si="9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5">
        <f t="shared" si="10"/>
        <v>73.939560439560438</v>
      </c>
      <c r="P158">
        <f t="shared" si="11"/>
        <v>71.013192612137203</v>
      </c>
      <c r="Q158" t="s">
        <v>2035</v>
      </c>
      <c r="R158" t="s">
        <v>2036</v>
      </c>
      <c r="S158" s="8">
        <f t="shared" si="8"/>
        <v>43743.208333333328</v>
      </c>
      <c r="T158" s="8">
        <f t="shared" si="9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5">
        <f t="shared" si="10"/>
        <v>52.666666666666664</v>
      </c>
      <c r="P159">
        <f t="shared" si="11"/>
        <v>73.733333333333334</v>
      </c>
      <c r="Q159" t="s">
        <v>2054</v>
      </c>
      <c r="R159" t="s">
        <v>2055</v>
      </c>
      <c r="S159" s="8">
        <f t="shared" si="8"/>
        <v>41638.25</v>
      </c>
      <c r="T159" s="8">
        <f t="shared" si="9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5">
        <f t="shared" si="10"/>
        <v>220.95238095238096</v>
      </c>
      <c r="P160">
        <f t="shared" si="11"/>
        <v>113.17073170731707</v>
      </c>
      <c r="Q160" t="s">
        <v>2035</v>
      </c>
      <c r="R160" t="s">
        <v>2036</v>
      </c>
      <c r="S160" s="8">
        <f t="shared" si="8"/>
        <v>42346.25</v>
      </c>
      <c r="T160" s="8">
        <f t="shared" si="9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5">
        <f t="shared" si="10"/>
        <v>100.01150627615063</v>
      </c>
      <c r="P161">
        <f t="shared" si="11"/>
        <v>105.00933552992861</v>
      </c>
      <c r="Q161" t="s">
        <v>2039</v>
      </c>
      <c r="R161" t="s">
        <v>2040</v>
      </c>
      <c r="S161" s="8">
        <f t="shared" si="8"/>
        <v>43551.208333333328</v>
      </c>
      <c r="T161" s="8">
        <f t="shared" si="9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5">
        <f t="shared" si="10"/>
        <v>162.3125</v>
      </c>
      <c r="P162">
        <f t="shared" si="11"/>
        <v>79.176829268292678</v>
      </c>
      <c r="Q162" t="s">
        <v>2037</v>
      </c>
      <c r="R162" t="s">
        <v>2046</v>
      </c>
      <c r="S162" s="8">
        <f t="shared" si="8"/>
        <v>43582.208333333328</v>
      </c>
      <c r="T162" s="8">
        <f t="shared" si="9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5">
        <f t="shared" si="10"/>
        <v>78.181818181818187</v>
      </c>
      <c r="P163">
        <f t="shared" si="11"/>
        <v>57.333333333333336</v>
      </c>
      <c r="Q163" t="s">
        <v>2037</v>
      </c>
      <c r="R163" t="s">
        <v>2038</v>
      </c>
      <c r="S163" s="8">
        <f t="shared" si="8"/>
        <v>42270.208333333328</v>
      </c>
      <c r="T163" s="8">
        <f t="shared" si="9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5">
        <f t="shared" si="10"/>
        <v>149.73770491803279</v>
      </c>
      <c r="P164">
        <f t="shared" si="11"/>
        <v>58.178343949044589</v>
      </c>
      <c r="Q164" t="s">
        <v>2035</v>
      </c>
      <c r="R164" t="s">
        <v>2036</v>
      </c>
      <c r="S164" s="8">
        <f t="shared" si="8"/>
        <v>43442.25</v>
      </c>
      <c r="T164" s="8">
        <f t="shared" si="9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5">
        <f t="shared" si="10"/>
        <v>253.25714285714284</v>
      </c>
      <c r="P165">
        <f t="shared" si="11"/>
        <v>36.032520325203251</v>
      </c>
      <c r="Q165" t="s">
        <v>2054</v>
      </c>
      <c r="R165" t="s">
        <v>2055</v>
      </c>
      <c r="S165" s="8">
        <f t="shared" si="8"/>
        <v>43028.208333333328</v>
      </c>
      <c r="T165" s="8">
        <f t="shared" si="9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5">
        <f t="shared" si="10"/>
        <v>100.16943521594683</v>
      </c>
      <c r="P166">
        <f t="shared" si="11"/>
        <v>107.99068767908309</v>
      </c>
      <c r="Q166" t="s">
        <v>2039</v>
      </c>
      <c r="R166" t="s">
        <v>2040</v>
      </c>
      <c r="S166" s="8">
        <f t="shared" si="8"/>
        <v>43016.208333333328</v>
      </c>
      <c r="T166" s="8">
        <f t="shared" si="9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5">
        <f t="shared" si="10"/>
        <v>121.99004424778761</v>
      </c>
      <c r="P167">
        <f t="shared" si="11"/>
        <v>44.005985634477256</v>
      </c>
      <c r="Q167" t="s">
        <v>2037</v>
      </c>
      <c r="R167" t="s">
        <v>2038</v>
      </c>
      <c r="S167" s="8">
        <f t="shared" si="8"/>
        <v>42948.208333333328</v>
      </c>
      <c r="T167" s="8">
        <f t="shared" si="9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5">
        <f t="shared" si="10"/>
        <v>137.13265306122449</v>
      </c>
      <c r="P168">
        <f t="shared" si="11"/>
        <v>55.077868852459019</v>
      </c>
      <c r="Q168" t="s">
        <v>2054</v>
      </c>
      <c r="R168" t="s">
        <v>2055</v>
      </c>
      <c r="S168" s="8">
        <f t="shared" si="8"/>
        <v>40534.25</v>
      </c>
      <c r="T168" s="8">
        <f t="shared" si="9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5">
        <f t="shared" si="10"/>
        <v>415.53846153846149</v>
      </c>
      <c r="P169">
        <f t="shared" si="11"/>
        <v>74</v>
      </c>
      <c r="Q169" t="s">
        <v>2039</v>
      </c>
      <c r="R169" t="s">
        <v>2040</v>
      </c>
      <c r="S169" s="8">
        <f t="shared" si="8"/>
        <v>41435.208333333336</v>
      </c>
      <c r="T169" s="8">
        <f t="shared" si="9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5">
        <f t="shared" si="10"/>
        <v>31.30913348946136</v>
      </c>
      <c r="P170">
        <f t="shared" si="11"/>
        <v>41.996858638743454</v>
      </c>
      <c r="Q170" t="s">
        <v>2035</v>
      </c>
      <c r="R170" t="s">
        <v>2045</v>
      </c>
      <c r="S170" s="8">
        <f t="shared" si="8"/>
        <v>43518.25</v>
      </c>
      <c r="T170" s="8">
        <f t="shared" si="9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5">
        <f t="shared" si="10"/>
        <v>424.08154506437768</v>
      </c>
      <c r="P171">
        <f t="shared" si="11"/>
        <v>77.988161010260455</v>
      </c>
      <c r="Q171" t="s">
        <v>2041</v>
      </c>
      <c r="R171" t="s">
        <v>2052</v>
      </c>
      <c r="S171" s="8">
        <f t="shared" si="8"/>
        <v>41077.208333333336</v>
      </c>
      <c r="T171" s="8">
        <f t="shared" si="9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5">
        <f t="shared" si="10"/>
        <v>2.93886230728336</v>
      </c>
      <c r="P172">
        <f t="shared" si="11"/>
        <v>82.507462686567166</v>
      </c>
      <c r="Q172" t="s">
        <v>2035</v>
      </c>
      <c r="R172" t="s">
        <v>2045</v>
      </c>
      <c r="S172" s="8">
        <f t="shared" si="8"/>
        <v>42950.208333333328</v>
      </c>
      <c r="T172" s="8">
        <f t="shared" si="9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5">
        <f t="shared" si="10"/>
        <v>10.63265306122449</v>
      </c>
      <c r="P173">
        <f t="shared" si="11"/>
        <v>104.2</v>
      </c>
      <c r="Q173" t="s">
        <v>2047</v>
      </c>
      <c r="R173" t="s">
        <v>2059</v>
      </c>
      <c r="S173" s="8">
        <f t="shared" si="8"/>
        <v>41718.208333333336</v>
      </c>
      <c r="T173" s="8">
        <f t="shared" si="9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5">
        <f t="shared" si="10"/>
        <v>82.875</v>
      </c>
      <c r="P174">
        <f t="shared" si="11"/>
        <v>25.5</v>
      </c>
      <c r="Q174" t="s">
        <v>2041</v>
      </c>
      <c r="R174" t="s">
        <v>2042</v>
      </c>
      <c r="S174" s="8">
        <f t="shared" si="8"/>
        <v>41839.208333333336</v>
      </c>
      <c r="T174" s="8">
        <f t="shared" si="9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5">
        <f t="shared" si="10"/>
        <v>163.01447776628748</v>
      </c>
      <c r="P175">
        <f t="shared" si="11"/>
        <v>100.98334401024984</v>
      </c>
      <c r="Q175" t="s">
        <v>2039</v>
      </c>
      <c r="R175" t="s">
        <v>2040</v>
      </c>
      <c r="S175" s="8">
        <f t="shared" si="8"/>
        <v>41412.208333333336</v>
      </c>
      <c r="T175" s="8">
        <f t="shared" si="9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5">
        <f t="shared" si="10"/>
        <v>894.66666666666674</v>
      </c>
      <c r="P176">
        <f t="shared" si="11"/>
        <v>111.83333333333333</v>
      </c>
      <c r="Q176" t="s">
        <v>2037</v>
      </c>
      <c r="R176" t="s">
        <v>2046</v>
      </c>
      <c r="S176" s="8">
        <f t="shared" si="8"/>
        <v>42282.208333333328</v>
      </c>
      <c r="T176" s="8">
        <f t="shared" si="9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5">
        <f t="shared" si="10"/>
        <v>26.191501103752756</v>
      </c>
      <c r="P177">
        <f t="shared" si="11"/>
        <v>41.999115044247787</v>
      </c>
      <c r="Q177" t="s">
        <v>2039</v>
      </c>
      <c r="R177" t="s">
        <v>2040</v>
      </c>
      <c r="S177" s="8">
        <f t="shared" si="8"/>
        <v>42613.208333333328</v>
      </c>
      <c r="T177" s="8">
        <f t="shared" si="9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5">
        <f t="shared" si="10"/>
        <v>74.834782608695647</v>
      </c>
      <c r="P178">
        <f t="shared" si="11"/>
        <v>110.05115089514067</v>
      </c>
      <c r="Q178" t="s">
        <v>2039</v>
      </c>
      <c r="R178" t="s">
        <v>2040</v>
      </c>
      <c r="S178" s="8">
        <f t="shared" si="8"/>
        <v>42616.208333333328</v>
      </c>
      <c r="T178" s="8">
        <f t="shared" si="9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5">
        <f t="shared" si="10"/>
        <v>416.47680412371136</v>
      </c>
      <c r="P179">
        <f t="shared" si="11"/>
        <v>58.997079225994888</v>
      </c>
      <c r="Q179" t="s">
        <v>2039</v>
      </c>
      <c r="R179" t="s">
        <v>2040</v>
      </c>
      <c r="S179" s="8">
        <f t="shared" si="8"/>
        <v>40497.25</v>
      </c>
      <c r="T179" s="8">
        <f t="shared" si="9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5">
        <f t="shared" si="10"/>
        <v>96.208333333333329</v>
      </c>
      <c r="P180">
        <f t="shared" si="11"/>
        <v>32.985714285714288</v>
      </c>
      <c r="Q180" t="s">
        <v>2033</v>
      </c>
      <c r="R180" t="s">
        <v>2034</v>
      </c>
      <c r="S180" s="8">
        <f t="shared" si="8"/>
        <v>42999.208333333328</v>
      </c>
      <c r="T180" s="8">
        <f t="shared" si="9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5">
        <f t="shared" si="10"/>
        <v>357.71910112359546</v>
      </c>
      <c r="P181">
        <f t="shared" si="11"/>
        <v>45.005654509471306</v>
      </c>
      <c r="Q181" t="s">
        <v>2039</v>
      </c>
      <c r="R181" t="s">
        <v>2040</v>
      </c>
      <c r="S181" s="8">
        <f t="shared" si="8"/>
        <v>41350.208333333336</v>
      </c>
      <c r="T181" s="8">
        <f t="shared" si="9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5">
        <f t="shared" si="10"/>
        <v>308.45714285714286</v>
      </c>
      <c r="P182">
        <f t="shared" si="11"/>
        <v>81.98196487897485</v>
      </c>
      <c r="Q182" t="s">
        <v>2037</v>
      </c>
      <c r="R182" t="s">
        <v>2046</v>
      </c>
      <c r="S182" s="8">
        <f t="shared" si="8"/>
        <v>40259.208333333336</v>
      </c>
      <c r="T182" s="8">
        <f t="shared" si="9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5">
        <f t="shared" si="10"/>
        <v>61.802325581395344</v>
      </c>
      <c r="P183">
        <f t="shared" si="11"/>
        <v>39.080882352941174</v>
      </c>
      <c r="Q183" t="s">
        <v>2037</v>
      </c>
      <c r="R183" t="s">
        <v>2038</v>
      </c>
      <c r="S183" s="8">
        <f t="shared" si="8"/>
        <v>43012.208333333328</v>
      </c>
      <c r="T183" s="8">
        <f t="shared" si="9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5">
        <f t="shared" si="10"/>
        <v>722.32472324723244</v>
      </c>
      <c r="P184">
        <f t="shared" si="11"/>
        <v>58.996383363471971</v>
      </c>
      <c r="Q184" t="s">
        <v>2039</v>
      </c>
      <c r="R184" t="s">
        <v>2040</v>
      </c>
      <c r="S184" s="8">
        <f t="shared" si="8"/>
        <v>43631.208333333328</v>
      </c>
      <c r="T184" s="8">
        <f t="shared" si="9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5">
        <f t="shared" si="10"/>
        <v>69.117647058823522</v>
      </c>
      <c r="P185">
        <f t="shared" si="11"/>
        <v>40.988372093023258</v>
      </c>
      <c r="Q185" t="s">
        <v>2035</v>
      </c>
      <c r="R185" t="s">
        <v>2036</v>
      </c>
      <c r="S185" s="8">
        <f t="shared" si="8"/>
        <v>40430.208333333336</v>
      </c>
      <c r="T185" s="8">
        <f t="shared" si="9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5">
        <f t="shared" si="10"/>
        <v>293.05555555555554</v>
      </c>
      <c r="P186">
        <f t="shared" si="11"/>
        <v>31.029411764705884</v>
      </c>
      <c r="Q186" t="s">
        <v>2039</v>
      </c>
      <c r="R186" t="s">
        <v>2040</v>
      </c>
      <c r="S186" s="8">
        <f t="shared" si="8"/>
        <v>43588.208333333328</v>
      </c>
      <c r="T186" s="8">
        <f t="shared" si="9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5">
        <f t="shared" si="10"/>
        <v>71.8</v>
      </c>
      <c r="P187">
        <f t="shared" si="11"/>
        <v>37.789473684210527</v>
      </c>
      <c r="Q187" t="s">
        <v>2041</v>
      </c>
      <c r="R187" t="s">
        <v>2060</v>
      </c>
      <c r="S187" s="8">
        <f t="shared" si="8"/>
        <v>43233.208333333328</v>
      </c>
      <c r="T187" s="8">
        <f t="shared" si="9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5">
        <f t="shared" si="10"/>
        <v>31.934684684684683</v>
      </c>
      <c r="P188">
        <f t="shared" si="11"/>
        <v>32.006772009029348</v>
      </c>
      <c r="Q188" t="s">
        <v>2039</v>
      </c>
      <c r="R188" t="s">
        <v>2040</v>
      </c>
      <c r="S188" s="8">
        <f t="shared" si="8"/>
        <v>41782.208333333336</v>
      </c>
      <c r="T188" s="8">
        <f t="shared" si="9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5">
        <f t="shared" si="10"/>
        <v>229.87375415282392</v>
      </c>
      <c r="P189">
        <f t="shared" si="11"/>
        <v>95.966712898751737</v>
      </c>
      <c r="Q189" t="s">
        <v>2041</v>
      </c>
      <c r="R189" t="s">
        <v>2052</v>
      </c>
      <c r="S189" s="8">
        <f t="shared" si="8"/>
        <v>41328.25</v>
      </c>
      <c r="T189" s="8">
        <f t="shared" si="9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5">
        <f t="shared" si="10"/>
        <v>32.012195121951223</v>
      </c>
      <c r="P190">
        <f t="shared" si="11"/>
        <v>75</v>
      </c>
      <c r="Q190" t="s">
        <v>2039</v>
      </c>
      <c r="R190" t="s">
        <v>2040</v>
      </c>
      <c r="S190" s="8">
        <f t="shared" si="8"/>
        <v>41975.25</v>
      </c>
      <c r="T190" s="8">
        <f t="shared" si="9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5">
        <f t="shared" si="10"/>
        <v>23.525352848928385</v>
      </c>
      <c r="P191">
        <f t="shared" si="11"/>
        <v>102.0498866213152</v>
      </c>
      <c r="Q191" t="s">
        <v>2039</v>
      </c>
      <c r="R191" t="s">
        <v>2040</v>
      </c>
      <c r="S191" s="8">
        <f t="shared" si="8"/>
        <v>42433.25</v>
      </c>
      <c r="T191" s="8">
        <f t="shared" si="9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5">
        <f t="shared" si="10"/>
        <v>68.594594594594597</v>
      </c>
      <c r="P192">
        <f t="shared" si="11"/>
        <v>105.75</v>
      </c>
      <c r="Q192" t="s">
        <v>2039</v>
      </c>
      <c r="R192" t="s">
        <v>2040</v>
      </c>
      <c r="S192" s="8">
        <f t="shared" si="8"/>
        <v>41429.208333333336</v>
      </c>
      <c r="T192" s="8">
        <f t="shared" si="9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5">
        <f t="shared" si="10"/>
        <v>37.952380952380956</v>
      </c>
      <c r="P193">
        <f t="shared" si="11"/>
        <v>37.069767441860463</v>
      </c>
      <c r="Q193" t="s">
        <v>2039</v>
      </c>
      <c r="R193" t="s">
        <v>2040</v>
      </c>
      <c r="S193" s="8">
        <f t="shared" si="8"/>
        <v>43536.208333333328</v>
      </c>
      <c r="T193" s="8">
        <f t="shared" si="9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5">
        <f t="shared" si="10"/>
        <v>19.992957746478872</v>
      </c>
      <c r="P194">
        <f t="shared" si="11"/>
        <v>35.049382716049379</v>
      </c>
      <c r="Q194" t="s">
        <v>2035</v>
      </c>
      <c r="R194" t="s">
        <v>2036</v>
      </c>
      <c r="S194" s="8">
        <f t="shared" ref="S194:S257" si="12">(((J194/60)/60)/24)+DATE(1970,1,1)</f>
        <v>41817.208333333336</v>
      </c>
      <c r="T194" s="8">
        <f t="shared" ref="T194:T257" si="13"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5">
        <f t="shared" ref="O195:O258" si="14">((E195/D195)*100)</f>
        <v>45.636363636363633</v>
      </c>
      <c r="P195">
        <f t="shared" si="11"/>
        <v>46.338461538461537</v>
      </c>
      <c r="Q195" t="s">
        <v>2035</v>
      </c>
      <c r="R195" t="s">
        <v>2045</v>
      </c>
      <c r="S195" s="8">
        <f t="shared" si="12"/>
        <v>43198.208333333328</v>
      </c>
      <c r="T195" s="8">
        <f t="shared" si="13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5">
        <f t="shared" si="14"/>
        <v>122.7605633802817</v>
      </c>
      <c r="P196">
        <f t="shared" ref="P196:P259" si="15">(E196/G196)</f>
        <v>69.174603174603178</v>
      </c>
      <c r="Q196" t="s">
        <v>2035</v>
      </c>
      <c r="R196" t="s">
        <v>2057</v>
      </c>
      <c r="S196" s="8">
        <f t="shared" si="12"/>
        <v>42261.208333333328</v>
      </c>
      <c r="T196" s="8">
        <f t="shared" si="1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5">
        <f t="shared" si="14"/>
        <v>361.75316455696202</v>
      </c>
      <c r="P197">
        <f t="shared" si="15"/>
        <v>109.07824427480917</v>
      </c>
      <c r="Q197" t="s">
        <v>2035</v>
      </c>
      <c r="R197" t="s">
        <v>2043</v>
      </c>
      <c r="S197" s="8">
        <f t="shared" si="12"/>
        <v>43310.208333333328</v>
      </c>
      <c r="T197" s="8">
        <f t="shared" si="1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5">
        <f t="shared" si="14"/>
        <v>63.146341463414636</v>
      </c>
      <c r="P198">
        <f t="shared" si="15"/>
        <v>51.78</v>
      </c>
      <c r="Q198" t="s">
        <v>2037</v>
      </c>
      <c r="R198" t="s">
        <v>2046</v>
      </c>
      <c r="S198" s="8">
        <f t="shared" si="12"/>
        <v>42616.208333333328</v>
      </c>
      <c r="T198" s="8">
        <f t="shared" si="1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5">
        <f t="shared" si="14"/>
        <v>298.20475319926874</v>
      </c>
      <c r="P199">
        <f t="shared" si="15"/>
        <v>82.010055304172951</v>
      </c>
      <c r="Q199" t="s">
        <v>2041</v>
      </c>
      <c r="R199" t="s">
        <v>2044</v>
      </c>
      <c r="S199" s="8">
        <f t="shared" si="12"/>
        <v>42909.208333333328</v>
      </c>
      <c r="T199" s="8">
        <f t="shared" si="1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5">
        <f t="shared" si="14"/>
        <v>9.5585443037974684</v>
      </c>
      <c r="P200">
        <f t="shared" si="15"/>
        <v>35.958333333333336</v>
      </c>
      <c r="Q200" t="s">
        <v>2035</v>
      </c>
      <c r="R200" t="s">
        <v>2043</v>
      </c>
      <c r="S200" s="8">
        <f t="shared" si="12"/>
        <v>40396.208333333336</v>
      </c>
      <c r="T200" s="8">
        <f t="shared" si="1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5">
        <f t="shared" si="14"/>
        <v>53.777777777777779</v>
      </c>
      <c r="P201">
        <f t="shared" si="15"/>
        <v>74.461538461538467</v>
      </c>
      <c r="Q201" t="s">
        <v>2035</v>
      </c>
      <c r="R201" t="s">
        <v>2036</v>
      </c>
      <c r="S201" s="8">
        <f t="shared" si="12"/>
        <v>42192.208333333328</v>
      </c>
      <c r="T201" s="8">
        <f t="shared" si="1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5">
        <f t="shared" si="14"/>
        <v>2</v>
      </c>
      <c r="P202">
        <f t="shared" si="15"/>
        <v>2</v>
      </c>
      <c r="Q202" t="s">
        <v>2039</v>
      </c>
      <c r="R202" t="s">
        <v>2040</v>
      </c>
      <c r="S202" s="8">
        <f t="shared" si="12"/>
        <v>40262.208333333336</v>
      </c>
      <c r="T202" s="8">
        <f t="shared" si="1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5">
        <f t="shared" si="14"/>
        <v>681.19047619047615</v>
      </c>
      <c r="P203">
        <f t="shared" si="15"/>
        <v>91.114649681528661</v>
      </c>
      <c r="Q203" t="s">
        <v>2037</v>
      </c>
      <c r="R203" t="s">
        <v>2038</v>
      </c>
      <c r="S203" s="8">
        <f t="shared" si="12"/>
        <v>41845.208333333336</v>
      </c>
      <c r="T203" s="8">
        <f t="shared" si="1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5">
        <f t="shared" si="14"/>
        <v>78.831325301204828</v>
      </c>
      <c r="P204">
        <f t="shared" si="15"/>
        <v>79.792682926829272</v>
      </c>
      <c r="Q204" t="s">
        <v>2033</v>
      </c>
      <c r="R204" t="s">
        <v>2034</v>
      </c>
      <c r="S204" s="8">
        <f t="shared" si="12"/>
        <v>40818.208333333336</v>
      </c>
      <c r="T204" s="8">
        <f t="shared" si="1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5">
        <f t="shared" si="14"/>
        <v>134.40792216817235</v>
      </c>
      <c r="P205">
        <f t="shared" si="15"/>
        <v>42.999777678968428</v>
      </c>
      <c r="Q205" t="s">
        <v>2039</v>
      </c>
      <c r="R205" t="s">
        <v>2040</v>
      </c>
      <c r="S205" s="8">
        <f t="shared" si="12"/>
        <v>42752.25</v>
      </c>
      <c r="T205" s="8">
        <f t="shared" si="1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5">
        <f t="shared" si="14"/>
        <v>3.3719999999999999</v>
      </c>
      <c r="P206">
        <f t="shared" si="15"/>
        <v>63.225000000000001</v>
      </c>
      <c r="Q206" t="s">
        <v>2035</v>
      </c>
      <c r="R206" t="s">
        <v>2058</v>
      </c>
      <c r="S206" s="8">
        <f t="shared" si="12"/>
        <v>40636.208333333336</v>
      </c>
      <c r="T206" s="8">
        <f t="shared" si="1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5">
        <f t="shared" si="14"/>
        <v>431.84615384615387</v>
      </c>
      <c r="P207">
        <f t="shared" si="15"/>
        <v>70.174999999999997</v>
      </c>
      <c r="Q207" t="s">
        <v>2039</v>
      </c>
      <c r="R207" t="s">
        <v>2040</v>
      </c>
      <c r="S207" s="8">
        <f t="shared" si="12"/>
        <v>43390.208333333328</v>
      </c>
      <c r="T207" s="8">
        <f t="shared" si="1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5">
        <f t="shared" si="14"/>
        <v>38.844444444444441</v>
      </c>
      <c r="P208">
        <f t="shared" si="15"/>
        <v>61.333333333333336</v>
      </c>
      <c r="Q208" t="s">
        <v>2047</v>
      </c>
      <c r="R208" t="s">
        <v>2053</v>
      </c>
      <c r="S208" s="8">
        <f t="shared" si="12"/>
        <v>40236.25</v>
      </c>
      <c r="T208" s="8">
        <f t="shared" si="1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5">
        <f t="shared" si="14"/>
        <v>425.7</v>
      </c>
      <c r="P209">
        <f t="shared" si="15"/>
        <v>99</v>
      </c>
      <c r="Q209" t="s">
        <v>2035</v>
      </c>
      <c r="R209" t="s">
        <v>2036</v>
      </c>
      <c r="S209" s="8">
        <f t="shared" si="12"/>
        <v>43340.208333333328</v>
      </c>
      <c r="T209" s="8">
        <f t="shared" si="1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5">
        <f t="shared" si="14"/>
        <v>101.12239715591672</v>
      </c>
      <c r="P210">
        <f t="shared" si="15"/>
        <v>96.984900146127615</v>
      </c>
      <c r="Q210" t="s">
        <v>2041</v>
      </c>
      <c r="R210" t="s">
        <v>2042</v>
      </c>
      <c r="S210" s="8">
        <f t="shared" si="12"/>
        <v>43048.25</v>
      </c>
      <c r="T210" s="8">
        <f t="shared" si="1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5">
        <f t="shared" si="14"/>
        <v>21.188688946015425</v>
      </c>
      <c r="P211">
        <f t="shared" si="15"/>
        <v>51.004950495049506</v>
      </c>
      <c r="Q211" t="s">
        <v>2041</v>
      </c>
      <c r="R211" t="s">
        <v>2042</v>
      </c>
      <c r="S211" s="8">
        <f t="shared" si="12"/>
        <v>42496.208333333328</v>
      </c>
      <c r="T211" s="8">
        <f t="shared" si="1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5">
        <f t="shared" si="14"/>
        <v>67.425531914893625</v>
      </c>
      <c r="P212">
        <f t="shared" si="15"/>
        <v>28.044247787610619</v>
      </c>
      <c r="Q212" t="s">
        <v>2041</v>
      </c>
      <c r="R212" t="s">
        <v>2063</v>
      </c>
      <c r="S212" s="8">
        <f t="shared" si="12"/>
        <v>42797.25</v>
      </c>
      <c r="T212" s="8">
        <f t="shared" si="1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5">
        <f t="shared" si="14"/>
        <v>94.923371647509583</v>
      </c>
      <c r="P213">
        <f t="shared" si="15"/>
        <v>60.984615384615381</v>
      </c>
      <c r="Q213" t="s">
        <v>2039</v>
      </c>
      <c r="R213" t="s">
        <v>2040</v>
      </c>
      <c r="S213" s="8">
        <f t="shared" si="12"/>
        <v>41513.208333333336</v>
      </c>
      <c r="T213" s="8">
        <f t="shared" si="1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5">
        <f t="shared" si="14"/>
        <v>151.85185185185185</v>
      </c>
      <c r="P214">
        <f t="shared" si="15"/>
        <v>73.214285714285708</v>
      </c>
      <c r="Q214" t="s">
        <v>2039</v>
      </c>
      <c r="R214" t="s">
        <v>2040</v>
      </c>
      <c r="S214" s="8">
        <f t="shared" si="12"/>
        <v>43814.25</v>
      </c>
      <c r="T214" s="8">
        <f t="shared" si="1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5">
        <f t="shared" si="14"/>
        <v>195.16382252559728</v>
      </c>
      <c r="P215">
        <f t="shared" si="15"/>
        <v>39.997435299603637</v>
      </c>
      <c r="Q215" t="s">
        <v>2035</v>
      </c>
      <c r="R215" t="s">
        <v>2045</v>
      </c>
      <c r="S215" s="8">
        <f t="shared" si="12"/>
        <v>40488.208333333336</v>
      </c>
      <c r="T215" s="8">
        <f t="shared" si="1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5">
        <f t="shared" si="14"/>
        <v>1023.1428571428571</v>
      </c>
      <c r="P216">
        <f t="shared" si="15"/>
        <v>86.812121212121212</v>
      </c>
      <c r="Q216" t="s">
        <v>2035</v>
      </c>
      <c r="R216" t="s">
        <v>2036</v>
      </c>
      <c r="S216" s="8">
        <f t="shared" si="12"/>
        <v>40409.208333333336</v>
      </c>
      <c r="T216" s="8">
        <f t="shared" si="1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5">
        <f t="shared" si="14"/>
        <v>3.841836734693878</v>
      </c>
      <c r="P217">
        <f t="shared" si="15"/>
        <v>42.125874125874127</v>
      </c>
      <c r="Q217" t="s">
        <v>2039</v>
      </c>
      <c r="R217" t="s">
        <v>2040</v>
      </c>
      <c r="S217" s="8">
        <f t="shared" si="12"/>
        <v>43509.25</v>
      </c>
      <c r="T217" s="8">
        <f t="shared" si="1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5">
        <f t="shared" si="14"/>
        <v>155.07066557107643</v>
      </c>
      <c r="P218">
        <f t="shared" si="15"/>
        <v>103.97851239669421</v>
      </c>
      <c r="Q218" t="s">
        <v>2039</v>
      </c>
      <c r="R218" t="s">
        <v>2040</v>
      </c>
      <c r="S218" s="8">
        <f t="shared" si="12"/>
        <v>40869.25</v>
      </c>
      <c r="T218" s="8">
        <f t="shared" si="1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5">
        <f t="shared" si="14"/>
        <v>44.753477588871718</v>
      </c>
      <c r="P219">
        <f t="shared" si="15"/>
        <v>62.003211991434689</v>
      </c>
      <c r="Q219" t="s">
        <v>2041</v>
      </c>
      <c r="R219" t="s">
        <v>2063</v>
      </c>
      <c r="S219" s="8">
        <f t="shared" si="12"/>
        <v>43583.208333333328</v>
      </c>
      <c r="T219" s="8">
        <f t="shared" si="1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5">
        <f t="shared" si="14"/>
        <v>215.94736842105263</v>
      </c>
      <c r="P220">
        <f t="shared" si="15"/>
        <v>31.005037783375315</v>
      </c>
      <c r="Q220" t="s">
        <v>2041</v>
      </c>
      <c r="R220" t="s">
        <v>2052</v>
      </c>
      <c r="S220" s="8">
        <f t="shared" si="12"/>
        <v>40858.25</v>
      </c>
      <c r="T220" s="8">
        <f t="shared" si="1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5">
        <f t="shared" si="14"/>
        <v>332.12709832134288</v>
      </c>
      <c r="P221">
        <f t="shared" si="15"/>
        <v>89.991552956465242</v>
      </c>
      <c r="Q221" t="s">
        <v>2041</v>
      </c>
      <c r="R221" t="s">
        <v>2049</v>
      </c>
      <c r="S221" s="8">
        <f t="shared" si="12"/>
        <v>41137.208333333336</v>
      </c>
      <c r="T221" s="8">
        <f t="shared" si="1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5">
        <f t="shared" si="14"/>
        <v>8.4430379746835449</v>
      </c>
      <c r="P222">
        <f t="shared" si="15"/>
        <v>39.235294117647058</v>
      </c>
      <c r="Q222" t="s">
        <v>2039</v>
      </c>
      <c r="R222" t="s">
        <v>2040</v>
      </c>
      <c r="S222" s="8">
        <f t="shared" si="12"/>
        <v>40725.208333333336</v>
      </c>
      <c r="T222" s="8">
        <f t="shared" si="1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5">
        <f t="shared" si="14"/>
        <v>98.625514403292186</v>
      </c>
      <c r="P223">
        <f t="shared" si="15"/>
        <v>54.993116108306566</v>
      </c>
      <c r="Q223" t="s">
        <v>2033</v>
      </c>
      <c r="R223" t="s">
        <v>2034</v>
      </c>
      <c r="S223" s="8">
        <f t="shared" si="12"/>
        <v>41081.208333333336</v>
      </c>
      <c r="T223" s="8">
        <f t="shared" si="1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5">
        <f t="shared" si="14"/>
        <v>137.97916666666669</v>
      </c>
      <c r="P224">
        <f t="shared" si="15"/>
        <v>47.992753623188406</v>
      </c>
      <c r="Q224" t="s">
        <v>2054</v>
      </c>
      <c r="R224" t="s">
        <v>2055</v>
      </c>
      <c r="S224" s="8">
        <f t="shared" si="12"/>
        <v>41914.208333333336</v>
      </c>
      <c r="T224" s="8">
        <f t="shared" si="1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5">
        <f t="shared" si="14"/>
        <v>93.81099656357388</v>
      </c>
      <c r="P225">
        <f t="shared" si="15"/>
        <v>87.966702470461868</v>
      </c>
      <c r="Q225" t="s">
        <v>2039</v>
      </c>
      <c r="R225" t="s">
        <v>2040</v>
      </c>
      <c r="S225" s="8">
        <f t="shared" si="12"/>
        <v>42445.208333333328</v>
      </c>
      <c r="T225" s="8">
        <f t="shared" si="1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5">
        <f t="shared" si="14"/>
        <v>403.63930885529157</v>
      </c>
      <c r="P226">
        <f t="shared" si="15"/>
        <v>51.999165275459099</v>
      </c>
      <c r="Q226" t="s">
        <v>2041</v>
      </c>
      <c r="R226" t="s">
        <v>2063</v>
      </c>
      <c r="S226" s="8">
        <f t="shared" si="12"/>
        <v>41906.208333333336</v>
      </c>
      <c r="T226" s="8">
        <f t="shared" si="1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5">
        <f t="shared" si="14"/>
        <v>260.1740412979351</v>
      </c>
      <c r="P227">
        <f t="shared" si="15"/>
        <v>29.999659863945578</v>
      </c>
      <c r="Q227" t="s">
        <v>2035</v>
      </c>
      <c r="R227" t="s">
        <v>2036</v>
      </c>
      <c r="S227" s="8">
        <f t="shared" si="12"/>
        <v>41762.208333333336</v>
      </c>
      <c r="T227" s="8">
        <f t="shared" si="1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5">
        <f t="shared" si="14"/>
        <v>366.63333333333333</v>
      </c>
      <c r="P228">
        <f t="shared" si="15"/>
        <v>98.205357142857139</v>
      </c>
      <c r="Q228" t="s">
        <v>2054</v>
      </c>
      <c r="R228" t="s">
        <v>2055</v>
      </c>
      <c r="S228" s="8">
        <f t="shared" si="12"/>
        <v>40276.208333333336</v>
      </c>
      <c r="T228" s="8">
        <f t="shared" si="1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5">
        <f t="shared" si="14"/>
        <v>168.72085385878489</v>
      </c>
      <c r="P229">
        <f t="shared" si="15"/>
        <v>108.96182396606575</v>
      </c>
      <c r="Q229" t="s">
        <v>2050</v>
      </c>
      <c r="R229" t="s">
        <v>2061</v>
      </c>
      <c r="S229" s="8">
        <f t="shared" si="12"/>
        <v>42139.208333333328</v>
      </c>
      <c r="T229" s="8">
        <f t="shared" si="1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5">
        <f t="shared" si="14"/>
        <v>119.90717911530093</v>
      </c>
      <c r="P230">
        <f t="shared" si="15"/>
        <v>66.998379254457049</v>
      </c>
      <c r="Q230" t="s">
        <v>2041</v>
      </c>
      <c r="R230" t="s">
        <v>2049</v>
      </c>
      <c r="S230" s="8">
        <f t="shared" si="12"/>
        <v>42613.208333333328</v>
      </c>
      <c r="T230" s="8">
        <f t="shared" si="1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5">
        <f t="shared" si="14"/>
        <v>193.68925233644859</v>
      </c>
      <c r="P231">
        <f t="shared" si="15"/>
        <v>64.99333594668758</v>
      </c>
      <c r="Q231" t="s">
        <v>2050</v>
      </c>
      <c r="R231" t="s">
        <v>2061</v>
      </c>
      <c r="S231" s="8">
        <f t="shared" si="12"/>
        <v>42887.208333333328</v>
      </c>
      <c r="T231" s="8">
        <f t="shared" si="1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5">
        <f t="shared" si="14"/>
        <v>420.16666666666669</v>
      </c>
      <c r="P232">
        <f t="shared" si="15"/>
        <v>99.841584158415841</v>
      </c>
      <c r="Q232" t="s">
        <v>2050</v>
      </c>
      <c r="R232" t="s">
        <v>2051</v>
      </c>
      <c r="S232" s="8">
        <f t="shared" si="12"/>
        <v>43805.25</v>
      </c>
      <c r="T232" s="8">
        <f t="shared" si="1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5">
        <f t="shared" si="14"/>
        <v>76.708333333333329</v>
      </c>
      <c r="P233">
        <f t="shared" si="15"/>
        <v>82.432835820895519</v>
      </c>
      <c r="Q233" t="s">
        <v>2039</v>
      </c>
      <c r="R233" t="s">
        <v>2040</v>
      </c>
      <c r="S233" s="8">
        <f t="shared" si="12"/>
        <v>41415.208333333336</v>
      </c>
      <c r="T233" s="8">
        <f t="shared" si="1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5">
        <f t="shared" si="14"/>
        <v>171.26470588235293</v>
      </c>
      <c r="P234">
        <f t="shared" si="15"/>
        <v>63.293478260869563</v>
      </c>
      <c r="Q234" t="s">
        <v>2039</v>
      </c>
      <c r="R234" t="s">
        <v>2040</v>
      </c>
      <c r="S234" s="8">
        <f t="shared" si="12"/>
        <v>42576.208333333328</v>
      </c>
      <c r="T234" s="8">
        <f t="shared" si="1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5">
        <f t="shared" si="14"/>
        <v>157.89473684210526</v>
      </c>
      <c r="P235">
        <f t="shared" si="15"/>
        <v>96.774193548387103</v>
      </c>
      <c r="Q235" t="s">
        <v>2041</v>
      </c>
      <c r="R235" t="s">
        <v>2049</v>
      </c>
      <c r="S235" s="8">
        <f t="shared" si="12"/>
        <v>40706.208333333336</v>
      </c>
      <c r="T235" s="8">
        <f t="shared" si="1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5">
        <f t="shared" si="14"/>
        <v>109.08</v>
      </c>
      <c r="P236">
        <f t="shared" si="15"/>
        <v>54.906040268456373</v>
      </c>
      <c r="Q236" t="s">
        <v>2050</v>
      </c>
      <c r="R236" t="s">
        <v>2051</v>
      </c>
      <c r="S236" s="8">
        <f t="shared" si="12"/>
        <v>42969.208333333328</v>
      </c>
      <c r="T236" s="8">
        <f t="shared" si="1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5">
        <f t="shared" si="14"/>
        <v>41.732558139534881</v>
      </c>
      <c r="P237">
        <f t="shared" si="15"/>
        <v>39.010869565217391</v>
      </c>
      <c r="Q237" t="s">
        <v>2041</v>
      </c>
      <c r="R237" t="s">
        <v>2049</v>
      </c>
      <c r="S237" s="8">
        <f t="shared" si="12"/>
        <v>42779.25</v>
      </c>
      <c r="T237" s="8">
        <f t="shared" si="1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5">
        <f t="shared" si="14"/>
        <v>10.944303797468354</v>
      </c>
      <c r="P238">
        <f t="shared" si="15"/>
        <v>75.84210526315789</v>
      </c>
      <c r="Q238" t="s">
        <v>2035</v>
      </c>
      <c r="R238" t="s">
        <v>2036</v>
      </c>
      <c r="S238" s="8">
        <f t="shared" si="12"/>
        <v>43641.208333333328</v>
      </c>
      <c r="T238" s="8">
        <f t="shared" si="1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5">
        <f t="shared" si="14"/>
        <v>159.3763440860215</v>
      </c>
      <c r="P239">
        <f t="shared" si="15"/>
        <v>45.051671732522799</v>
      </c>
      <c r="Q239" t="s">
        <v>2041</v>
      </c>
      <c r="R239" t="s">
        <v>2049</v>
      </c>
      <c r="S239" s="8">
        <f t="shared" si="12"/>
        <v>41754.208333333336</v>
      </c>
      <c r="T239" s="8">
        <f t="shared" si="1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5">
        <f t="shared" si="14"/>
        <v>422.41666666666669</v>
      </c>
      <c r="P240">
        <f t="shared" si="15"/>
        <v>104.51546391752578</v>
      </c>
      <c r="Q240" t="s">
        <v>2039</v>
      </c>
      <c r="R240" t="s">
        <v>2040</v>
      </c>
      <c r="S240" s="8">
        <f t="shared" si="12"/>
        <v>43083.25</v>
      </c>
      <c r="T240" s="8">
        <f t="shared" si="1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5">
        <f t="shared" si="14"/>
        <v>97.71875</v>
      </c>
      <c r="P241">
        <f t="shared" si="15"/>
        <v>76.268292682926827</v>
      </c>
      <c r="Q241" t="s">
        <v>2037</v>
      </c>
      <c r="R241" t="s">
        <v>2046</v>
      </c>
      <c r="S241" s="8">
        <f t="shared" si="12"/>
        <v>42245.208333333328</v>
      </c>
      <c r="T241" s="8">
        <f t="shared" si="1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5">
        <f t="shared" si="14"/>
        <v>418.78911564625849</v>
      </c>
      <c r="P242">
        <f t="shared" si="15"/>
        <v>69.015695067264573</v>
      </c>
      <c r="Q242" t="s">
        <v>2039</v>
      </c>
      <c r="R242" t="s">
        <v>2040</v>
      </c>
      <c r="S242" s="8">
        <f t="shared" si="12"/>
        <v>40396.208333333336</v>
      </c>
      <c r="T242" s="8">
        <f t="shared" si="1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5">
        <f t="shared" si="14"/>
        <v>101.91632047477745</v>
      </c>
      <c r="P243">
        <f t="shared" si="15"/>
        <v>101.97684085510689</v>
      </c>
      <c r="Q243" t="s">
        <v>2047</v>
      </c>
      <c r="R243" t="s">
        <v>2048</v>
      </c>
      <c r="S243" s="8">
        <f t="shared" si="12"/>
        <v>41742.208333333336</v>
      </c>
      <c r="T243" s="8">
        <f t="shared" si="1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5">
        <f t="shared" si="14"/>
        <v>127.72619047619047</v>
      </c>
      <c r="P244">
        <f t="shared" si="15"/>
        <v>42.915999999999997</v>
      </c>
      <c r="Q244" t="s">
        <v>2035</v>
      </c>
      <c r="R244" t="s">
        <v>2036</v>
      </c>
      <c r="S244" s="8">
        <f t="shared" si="12"/>
        <v>42865.208333333328</v>
      </c>
      <c r="T244" s="8">
        <f t="shared" si="1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5">
        <f t="shared" si="14"/>
        <v>445.21739130434781</v>
      </c>
      <c r="P245">
        <f t="shared" si="15"/>
        <v>43.025210084033617</v>
      </c>
      <c r="Q245" t="s">
        <v>2039</v>
      </c>
      <c r="R245" t="s">
        <v>2040</v>
      </c>
      <c r="S245" s="8">
        <f t="shared" si="12"/>
        <v>43163.25</v>
      </c>
      <c r="T245" s="8">
        <f t="shared" si="1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5">
        <f t="shared" si="14"/>
        <v>569.71428571428578</v>
      </c>
      <c r="P246">
        <f t="shared" si="15"/>
        <v>75.245283018867923</v>
      </c>
      <c r="Q246" t="s">
        <v>2039</v>
      </c>
      <c r="R246" t="s">
        <v>2040</v>
      </c>
      <c r="S246" s="8">
        <f t="shared" si="12"/>
        <v>41834.208333333336</v>
      </c>
      <c r="T246" s="8">
        <f t="shared" si="1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5">
        <f t="shared" si="14"/>
        <v>509.34482758620686</v>
      </c>
      <c r="P247">
        <f t="shared" si="15"/>
        <v>69.023364485981304</v>
      </c>
      <c r="Q247" t="s">
        <v>2039</v>
      </c>
      <c r="R247" t="s">
        <v>2040</v>
      </c>
      <c r="S247" s="8">
        <f t="shared" si="12"/>
        <v>41736.208333333336</v>
      </c>
      <c r="T247" s="8">
        <f t="shared" si="1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5">
        <f t="shared" si="14"/>
        <v>325.5333333333333</v>
      </c>
      <c r="P248">
        <f t="shared" si="15"/>
        <v>65.986486486486484</v>
      </c>
      <c r="Q248" t="s">
        <v>2037</v>
      </c>
      <c r="R248" t="s">
        <v>2038</v>
      </c>
      <c r="S248" s="8">
        <f t="shared" si="12"/>
        <v>41491.208333333336</v>
      </c>
      <c r="T248" s="8">
        <f t="shared" si="1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5">
        <f t="shared" si="14"/>
        <v>932.61616161616166</v>
      </c>
      <c r="P249">
        <f t="shared" si="15"/>
        <v>98.013800424628457</v>
      </c>
      <c r="Q249" t="s">
        <v>2047</v>
      </c>
      <c r="R249" t="s">
        <v>2053</v>
      </c>
      <c r="S249" s="8">
        <f t="shared" si="12"/>
        <v>42726.25</v>
      </c>
      <c r="T249" s="8">
        <f t="shared" si="1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5">
        <f t="shared" si="14"/>
        <v>211.33870967741933</v>
      </c>
      <c r="P250">
        <f t="shared" si="15"/>
        <v>60.105504587155963</v>
      </c>
      <c r="Q250" t="s">
        <v>2050</v>
      </c>
      <c r="R250" t="s">
        <v>2061</v>
      </c>
      <c r="S250" s="8">
        <f t="shared" si="12"/>
        <v>42004.25</v>
      </c>
      <c r="T250" s="8">
        <f t="shared" si="1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5">
        <f t="shared" si="14"/>
        <v>273.32520325203251</v>
      </c>
      <c r="P251">
        <f t="shared" si="15"/>
        <v>26.000773395204948</v>
      </c>
      <c r="Q251" t="s">
        <v>2047</v>
      </c>
      <c r="R251" t="s">
        <v>2059</v>
      </c>
      <c r="S251" s="8">
        <f t="shared" si="12"/>
        <v>42006.25</v>
      </c>
      <c r="T251" s="8">
        <f t="shared" si="1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5">
        <f t="shared" si="14"/>
        <v>3</v>
      </c>
      <c r="P252">
        <f t="shared" si="15"/>
        <v>3</v>
      </c>
      <c r="Q252" t="s">
        <v>2035</v>
      </c>
      <c r="R252" t="s">
        <v>2036</v>
      </c>
      <c r="S252" s="8">
        <f t="shared" si="12"/>
        <v>40203.25</v>
      </c>
      <c r="T252" s="8">
        <f t="shared" si="1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5">
        <f t="shared" si="14"/>
        <v>54.084507042253513</v>
      </c>
      <c r="P253">
        <f t="shared" si="15"/>
        <v>38.019801980198018</v>
      </c>
      <c r="Q253" t="s">
        <v>2039</v>
      </c>
      <c r="R253" t="s">
        <v>2040</v>
      </c>
      <c r="S253" s="8">
        <f t="shared" si="12"/>
        <v>41252.25</v>
      </c>
      <c r="T253" s="8">
        <f t="shared" si="1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5">
        <f t="shared" si="14"/>
        <v>626.29999999999995</v>
      </c>
      <c r="P254">
        <f t="shared" si="15"/>
        <v>106.15254237288136</v>
      </c>
      <c r="Q254" t="s">
        <v>2039</v>
      </c>
      <c r="R254" t="s">
        <v>2040</v>
      </c>
      <c r="S254" s="8">
        <f t="shared" si="12"/>
        <v>41572.208333333336</v>
      </c>
      <c r="T254" s="8">
        <f t="shared" si="1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5">
        <f t="shared" si="14"/>
        <v>89.021399176954731</v>
      </c>
      <c r="P255">
        <f t="shared" si="15"/>
        <v>81.019475655430711</v>
      </c>
      <c r="Q255" t="s">
        <v>2041</v>
      </c>
      <c r="R255" t="s">
        <v>2044</v>
      </c>
      <c r="S255" s="8">
        <f t="shared" si="12"/>
        <v>40641.208333333336</v>
      </c>
      <c r="T255" s="8">
        <f t="shared" si="1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5">
        <f t="shared" si="14"/>
        <v>184.89130434782609</v>
      </c>
      <c r="P256">
        <f t="shared" si="15"/>
        <v>96.647727272727266</v>
      </c>
      <c r="Q256" t="s">
        <v>2047</v>
      </c>
      <c r="R256" t="s">
        <v>2048</v>
      </c>
      <c r="S256" s="8">
        <f t="shared" si="12"/>
        <v>42787.25</v>
      </c>
      <c r="T256" s="8">
        <f t="shared" si="1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5">
        <f t="shared" si="14"/>
        <v>120.16770186335404</v>
      </c>
      <c r="P257">
        <f t="shared" si="15"/>
        <v>57.003535651149086</v>
      </c>
      <c r="Q257" t="s">
        <v>2035</v>
      </c>
      <c r="R257" t="s">
        <v>2036</v>
      </c>
      <c r="S257" s="8">
        <f t="shared" si="12"/>
        <v>40590.25</v>
      </c>
      <c r="T257" s="8">
        <f t="shared" si="1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5">
        <f t="shared" si="14"/>
        <v>23.390243902439025</v>
      </c>
      <c r="P258">
        <f t="shared" si="15"/>
        <v>63.93333333333333</v>
      </c>
      <c r="Q258" t="s">
        <v>2035</v>
      </c>
      <c r="R258" t="s">
        <v>2036</v>
      </c>
      <c r="S258" s="8">
        <f t="shared" ref="S258:S321" si="16">(((J258/60)/60)/24)+DATE(1970,1,1)</f>
        <v>42393.25</v>
      </c>
      <c r="T258" s="8">
        <f t="shared" ref="T258:T321" si="17">(((K258/60)/60)/24)+DATE(1970,1,1)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5">
        <f t="shared" ref="O259:O322" si="18">((E259/D259)*100)</f>
        <v>146</v>
      </c>
      <c r="P259">
        <f t="shared" si="15"/>
        <v>90.456521739130437</v>
      </c>
      <c r="Q259" t="s">
        <v>2039</v>
      </c>
      <c r="R259" t="s">
        <v>2040</v>
      </c>
      <c r="S259" s="8">
        <f t="shared" si="16"/>
        <v>41338.25</v>
      </c>
      <c r="T259" s="8">
        <f t="shared" si="17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5">
        <f t="shared" si="18"/>
        <v>268.48</v>
      </c>
      <c r="P260">
        <f t="shared" ref="P260:P323" si="19">(E260/G260)</f>
        <v>72.172043010752688</v>
      </c>
      <c r="Q260" t="s">
        <v>2039</v>
      </c>
      <c r="R260" t="s">
        <v>2040</v>
      </c>
      <c r="S260" s="8">
        <f t="shared" si="16"/>
        <v>42712.25</v>
      </c>
      <c r="T260" s="8">
        <f t="shared" si="17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5">
        <f t="shared" si="18"/>
        <v>597.5</v>
      </c>
      <c r="P261">
        <f t="shared" si="19"/>
        <v>77.934782608695656</v>
      </c>
      <c r="Q261" t="s">
        <v>2054</v>
      </c>
      <c r="R261" t="s">
        <v>2055</v>
      </c>
      <c r="S261" s="8">
        <f t="shared" si="16"/>
        <v>41251.25</v>
      </c>
      <c r="T261" s="8">
        <f t="shared" si="17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5">
        <f t="shared" si="18"/>
        <v>157.69841269841268</v>
      </c>
      <c r="P262">
        <f t="shared" si="19"/>
        <v>38.065134099616856</v>
      </c>
      <c r="Q262" t="s">
        <v>2035</v>
      </c>
      <c r="R262" t="s">
        <v>2036</v>
      </c>
      <c r="S262" s="8">
        <f t="shared" si="16"/>
        <v>41180.208333333336</v>
      </c>
      <c r="T262" s="8">
        <f t="shared" si="17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5">
        <f t="shared" si="18"/>
        <v>31.201660735468568</v>
      </c>
      <c r="P263">
        <f t="shared" si="19"/>
        <v>57.936123348017624</v>
      </c>
      <c r="Q263" t="s">
        <v>2035</v>
      </c>
      <c r="R263" t="s">
        <v>2036</v>
      </c>
      <c r="S263" s="8">
        <f t="shared" si="16"/>
        <v>40415.208333333336</v>
      </c>
      <c r="T263" s="8">
        <f t="shared" si="17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5">
        <f t="shared" si="18"/>
        <v>313.41176470588238</v>
      </c>
      <c r="P264">
        <f t="shared" si="19"/>
        <v>49.794392523364486</v>
      </c>
      <c r="Q264" t="s">
        <v>2035</v>
      </c>
      <c r="R264" t="s">
        <v>2045</v>
      </c>
      <c r="S264" s="8">
        <f t="shared" si="16"/>
        <v>40638.208333333336</v>
      </c>
      <c r="T264" s="8">
        <f t="shared" si="17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5">
        <f t="shared" si="18"/>
        <v>370.89655172413791</v>
      </c>
      <c r="P265">
        <f t="shared" si="19"/>
        <v>54.050251256281406</v>
      </c>
      <c r="Q265" t="s">
        <v>2054</v>
      </c>
      <c r="R265" t="s">
        <v>2055</v>
      </c>
      <c r="S265" s="8">
        <f t="shared" si="16"/>
        <v>40187.25</v>
      </c>
      <c r="T265" s="8">
        <f t="shared" si="17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5">
        <f t="shared" si="18"/>
        <v>362.66447368421052</v>
      </c>
      <c r="P266">
        <f t="shared" si="19"/>
        <v>30.002721335268504</v>
      </c>
      <c r="Q266" t="s">
        <v>2039</v>
      </c>
      <c r="R266" t="s">
        <v>2040</v>
      </c>
      <c r="S266" s="8">
        <f t="shared" si="16"/>
        <v>41317.25</v>
      </c>
      <c r="T266" s="8">
        <f t="shared" si="17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5">
        <f t="shared" si="18"/>
        <v>123.08163265306122</v>
      </c>
      <c r="P267">
        <f t="shared" si="19"/>
        <v>70.127906976744185</v>
      </c>
      <c r="Q267" t="s">
        <v>2039</v>
      </c>
      <c r="R267" t="s">
        <v>2040</v>
      </c>
      <c r="S267" s="8">
        <f t="shared" si="16"/>
        <v>42372.25</v>
      </c>
      <c r="T267" s="8">
        <f t="shared" si="17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5">
        <f t="shared" si="18"/>
        <v>76.766756032171585</v>
      </c>
      <c r="P268">
        <f t="shared" si="19"/>
        <v>26.996228786926462</v>
      </c>
      <c r="Q268" t="s">
        <v>2035</v>
      </c>
      <c r="R268" t="s">
        <v>2058</v>
      </c>
      <c r="S268" s="8">
        <f t="shared" si="16"/>
        <v>41950.25</v>
      </c>
      <c r="T268" s="8">
        <f t="shared" si="17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5">
        <f t="shared" si="18"/>
        <v>233.62012987012989</v>
      </c>
      <c r="P269">
        <f t="shared" si="19"/>
        <v>51.990606936416185</v>
      </c>
      <c r="Q269" t="s">
        <v>2039</v>
      </c>
      <c r="R269" t="s">
        <v>2040</v>
      </c>
      <c r="S269" s="8">
        <f t="shared" si="16"/>
        <v>41206.208333333336</v>
      </c>
      <c r="T269" s="8">
        <f t="shared" si="17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5">
        <f t="shared" si="18"/>
        <v>180.53333333333333</v>
      </c>
      <c r="P270">
        <f t="shared" si="19"/>
        <v>56.416666666666664</v>
      </c>
      <c r="Q270" t="s">
        <v>2041</v>
      </c>
      <c r="R270" t="s">
        <v>2042</v>
      </c>
      <c r="S270" s="8">
        <f t="shared" si="16"/>
        <v>41186.208333333336</v>
      </c>
      <c r="T270" s="8">
        <f t="shared" si="17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5">
        <f t="shared" si="18"/>
        <v>252.62857142857143</v>
      </c>
      <c r="P271">
        <f t="shared" si="19"/>
        <v>101.63218390804597</v>
      </c>
      <c r="Q271" t="s">
        <v>2041</v>
      </c>
      <c r="R271" t="s">
        <v>2060</v>
      </c>
      <c r="S271" s="8">
        <f t="shared" si="16"/>
        <v>43496.25</v>
      </c>
      <c r="T271" s="8">
        <f t="shared" si="17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5">
        <f t="shared" si="18"/>
        <v>27.176538240368025</v>
      </c>
      <c r="P272">
        <f t="shared" si="19"/>
        <v>25.005291005291006</v>
      </c>
      <c r="Q272" t="s">
        <v>2050</v>
      </c>
      <c r="R272" t="s">
        <v>2051</v>
      </c>
      <c r="S272" s="8">
        <f t="shared" si="16"/>
        <v>40514.25</v>
      </c>
      <c r="T272" s="8">
        <f t="shared" si="17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5">
        <f t="shared" si="18"/>
        <v>1.2706571242680547</v>
      </c>
      <c r="P273">
        <f t="shared" si="19"/>
        <v>32.016393442622949</v>
      </c>
      <c r="Q273" t="s">
        <v>2054</v>
      </c>
      <c r="R273" t="s">
        <v>2055</v>
      </c>
      <c r="S273" s="8">
        <f t="shared" si="16"/>
        <v>42345.25</v>
      </c>
      <c r="T273" s="8">
        <f t="shared" si="17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5">
        <f t="shared" si="18"/>
        <v>304.0097847358121</v>
      </c>
      <c r="P274">
        <f t="shared" si="19"/>
        <v>82.021647307286173</v>
      </c>
      <c r="Q274" t="s">
        <v>2039</v>
      </c>
      <c r="R274" t="s">
        <v>2040</v>
      </c>
      <c r="S274" s="8">
        <f t="shared" si="16"/>
        <v>43656.208333333328</v>
      </c>
      <c r="T274" s="8">
        <f t="shared" si="17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5">
        <f t="shared" si="18"/>
        <v>137.23076923076923</v>
      </c>
      <c r="P275">
        <f t="shared" si="19"/>
        <v>37.957446808510639</v>
      </c>
      <c r="Q275" t="s">
        <v>2039</v>
      </c>
      <c r="R275" t="s">
        <v>2040</v>
      </c>
      <c r="S275" s="8">
        <f t="shared" si="16"/>
        <v>42995.208333333328</v>
      </c>
      <c r="T275" s="8">
        <f t="shared" si="17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5">
        <f t="shared" si="18"/>
        <v>32.208333333333336</v>
      </c>
      <c r="P276">
        <f t="shared" si="19"/>
        <v>51.533333333333331</v>
      </c>
      <c r="Q276" t="s">
        <v>2039</v>
      </c>
      <c r="R276" t="s">
        <v>2040</v>
      </c>
      <c r="S276" s="8">
        <f t="shared" si="16"/>
        <v>43045.25</v>
      </c>
      <c r="T276" s="8">
        <f t="shared" si="17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5">
        <f t="shared" si="18"/>
        <v>241.51282051282053</v>
      </c>
      <c r="P277">
        <f t="shared" si="19"/>
        <v>81.198275862068968</v>
      </c>
      <c r="Q277" t="s">
        <v>2047</v>
      </c>
      <c r="R277" t="s">
        <v>2059</v>
      </c>
      <c r="S277" s="8">
        <f t="shared" si="16"/>
        <v>43561.208333333328</v>
      </c>
      <c r="T277" s="8">
        <f t="shared" si="17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5">
        <f t="shared" si="18"/>
        <v>96.8</v>
      </c>
      <c r="P278">
        <f t="shared" si="19"/>
        <v>40.030075187969928</v>
      </c>
      <c r="Q278" t="s">
        <v>2050</v>
      </c>
      <c r="R278" t="s">
        <v>2051</v>
      </c>
      <c r="S278" s="8">
        <f t="shared" si="16"/>
        <v>41018.208333333336</v>
      </c>
      <c r="T278" s="8">
        <f t="shared" si="17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5">
        <f t="shared" si="18"/>
        <v>1066.4285714285716</v>
      </c>
      <c r="P279">
        <f t="shared" si="19"/>
        <v>89.939759036144579</v>
      </c>
      <c r="Q279" t="s">
        <v>2039</v>
      </c>
      <c r="R279" t="s">
        <v>2040</v>
      </c>
      <c r="S279" s="8">
        <f t="shared" si="16"/>
        <v>40378.208333333336</v>
      </c>
      <c r="T279" s="8">
        <f t="shared" si="17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5">
        <f t="shared" si="18"/>
        <v>325.88888888888891</v>
      </c>
      <c r="P280">
        <f t="shared" si="19"/>
        <v>96.692307692307693</v>
      </c>
      <c r="Q280" t="s">
        <v>2037</v>
      </c>
      <c r="R280" t="s">
        <v>2038</v>
      </c>
      <c r="S280" s="8">
        <f t="shared" si="16"/>
        <v>41239.25</v>
      </c>
      <c r="T280" s="8">
        <f t="shared" si="17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5">
        <f t="shared" si="18"/>
        <v>170.70000000000002</v>
      </c>
      <c r="P281">
        <f t="shared" si="19"/>
        <v>25.010989010989011</v>
      </c>
      <c r="Q281" t="s">
        <v>2039</v>
      </c>
      <c r="R281" t="s">
        <v>2040</v>
      </c>
      <c r="S281" s="8">
        <f t="shared" si="16"/>
        <v>43346.208333333328</v>
      </c>
      <c r="T281" s="8">
        <f t="shared" si="17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5">
        <f t="shared" si="18"/>
        <v>581.44000000000005</v>
      </c>
      <c r="P282">
        <f t="shared" si="19"/>
        <v>36.987277353689571</v>
      </c>
      <c r="Q282" t="s">
        <v>2041</v>
      </c>
      <c r="R282" t="s">
        <v>2049</v>
      </c>
      <c r="S282" s="8">
        <f t="shared" si="16"/>
        <v>43060.25</v>
      </c>
      <c r="T282" s="8">
        <f t="shared" si="17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5">
        <f t="shared" si="18"/>
        <v>91.520972644376897</v>
      </c>
      <c r="P283">
        <f t="shared" si="19"/>
        <v>73.012609117361791</v>
      </c>
      <c r="Q283" t="s">
        <v>2039</v>
      </c>
      <c r="R283" t="s">
        <v>2040</v>
      </c>
      <c r="S283" s="8">
        <f t="shared" si="16"/>
        <v>40979.25</v>
      </c>
      <c r="T283" s="8">
        <f t="shared" si="17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5">
        <f t="shared" si="18"/>
        <v>108.04761904761904</v>
      </c>
      <c r="P284">
        <f t="shared" si="19"/>
        <v>68.240601503759393</v>
      </c>
      <c r="Q284" t="s">
        <v>2041</v>
      </c>
      <c r="R284" t="s">
        <v>2060</v>
      </c>
      <c r="S284" s="8">
        <f t="shared" si="16"/>
        <v>42701.25</v>
      </c>
      <c r="T284" s="8">
        <f t="shared" si="17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5">
        <f t="shared" si="18"/>
        <v>18.728395061728396</v>
      </c>
      <c r="P285">
        <f t="shared" si="19"/>
        <v>52.310344827586206</v>
      </c>
      <c r="Q285" t="s">
        <v>2035</v>
      </c>
      <c r="R285" t="s">
        <v>2036</v>
      </c>
      <c r="S285" s="8">
        <f t="shared" si="16"/>
        <v>42520.208333333328</v>
      </c>
      <c r="T285" s="8">
        <f t="shared" si="17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5">
        <f t="shared" si="18"/>
        <v>83.193877551020407</v>
      </c>
      <c r="P286">
        <f t="shared" si="19"/>
        <v>61.765151515151516</v>
      </c>
      <c r="Q286" t="s">
        <v>2037</v>
      </c>
      <c r="R286" t="s">
        <v>2038</v>
      </c>
      <c r="S286" s="8">
        <f t="shared" si="16"/>
        <v>41030.208333333336</v>
      </c>
      <c r="T286" s="8">
        <f t="shared" si="17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5">
        <f t="shared" si="18"/>
        <v>706.33333333333337</v>
      </c>
      <c r="P287">
        <f t="shared" si="19"/>
        <v>25.027559055118111</v>
      </c>
      <c r="Q287" t="s">
        <v>2039</v>
      </c>
      <c r="R287" t="s">
        <v>2040</v>
      </c>
      <c r="S287" s="8">
        <f t="shared" si="16"/>
        <v>42623.208333333328</v>
      </c>
      <c r="T287" s="8">
        <f t="shared" si="17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5">
        <f t="shared" si="18"/>
        <v>17.446030330062445</v>
      </c>
      <c r="P288">
        <f t="shared" si="19"/>
        <v>106.28804347826087</v>
      </c>
      <c r="Q288" t="s">
        <v>2039</v>
      </c>
      <c r="R288" t="s">
        <v>2040</v>
      </c>
      <c r="S288" s="8">
        <f t="shared" si="16"/>
        <v>42697.25</v>
      </c>
      <c r="T288" s="8">
        <f t="shared" si="17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5">
        <f t="shared" si="18"/>
        <v>209.73015873015873</v>
      </c>
      <c r="P289">
        <f t="shared" si="19"/>
        <v>75.07386363636364</v>
      </c>
      <c r="Q289" t="s">
        <v>2035</v>
      </c>
      <c r="R289" t="s">
        <v>2043</v>
      </c>
      <c r="S289" s="8">
        <f t="shared" si="16"/>
        <v>42122.208333333328</v>
      </c>
      <c r="T289" s="8">
        <f t="shared" si="17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5">
        <f t="shared" si="18"/>
        <v>97.785714285714292</v>
      </c>
      <c r="P290">
        <f t="shared" si="19"/>
        <v>39.970802919708028</v>
      </c>
      <c r="Q290" t="s">
        <v>2035</v>
      </c>
      <c r="R290" t="s">
        <v>2057</v>
      </c>
      <c r="S290" s="8">
        <f t="shared" si="16"/>
        <v>40982.208333333336</v>
      </c>
      <c r="T290" s="8">
        <f t="shared" si="17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5">
        <f t="shared" si="18"/>
        <v>1684.25</v>
      </c>
      <c r="P291">
        <f t="shared" si="19"/>
        <v>39.982195845697326</v>
      </c>
      <c r="Q291" t="s">
        <v>2039</v>
      </c>
      <c r="R291" t="s">
        <v>2040</v>
      </c>
      <c r="S291" s="8">
        <f t="shared" si="16"/>
        <v>42219.208333333328</v>
      </c>
      <c r="T291" s="8">
        <f t="shared" si="17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5">
        <f t="shared" si="18"/>
        <v>54.402135231316727</v>
      </c>
      <c r="P292">
        <f t="shared" si="19"/>
        <v>101.01541850220265</v>
      </c>
      <c r="Q292" t="s">
        <v>2041</v>
      </c>
      <c r="R292" t="s">
        <v>2042</v>
      </c>
      <c r="S292" s="8">
        <f t="shared" si="16"/>
        <v>41404.208333333336</v>
      </c>
      <c r="T292" s="8">
        <f t="shared" si="17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5">
        <f t="shared" si="18"/>
        <v>456.61111111111109</v>
      </c>
      <c r="P293">
        <f t="shared" si="19"/>
        <v>76.813084112149539</v>
      </c>
      <c r="Q293" t="s">
        <v>2037</v>
      </c>
      <c r="R293" t="s">
        <v>2038</v>
      </c>
      <c r="S293" s="8">
        <f t="shared" si="16"/>
        <v>40831.208333333336</v>
      </c>
      <c r="T293" s="8">
        <f t="shared" si="17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5">
        <f t="shared" si="18"/>
        <v>9.8219178082191778</v>
      </c>
      <c r="P294">
        <f t="shared" si="19"/>
        <v>71.7</v>
      </c>
      <c r="Q294" t="s">
        <v>2033</v>
      </c>
      <c r="R294" t="s">
        <v>2034</v>
      </c>
      <c r="S294" s="8">
        <f t="shared" si="16"/>
        <v>40984.208333333336</v>
      </c>
      <c r="T294" s="8">
        <f t="shared" si="17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5">
        <f t="shared" si="18"/>
        <v>16.384615384615383</v>
      </c>
      <c r="P295">
        <f t="shared" si="19"/>
        <v>33.28125</v>
      </c>
      <c r="Q295" t="s">
        <v>2039</v>
      </c>
      <c r="R295" t="s">
        <v>2040</v>
      </c>
      <c r="S295" s="8">
        <f t="shared" si="16"/>
        <v>40456.208333333336</v>
      </c>
      <c r="T295" s="8">
        <f t="shared" si="17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5">
        <f t="shared" si="18"/>
        <v>1339.6666666666667</v>
      </c>
      <c r="P296">
        <f t="shared" si="19"/>
        <v>43.923497267759565</v>
      </c>
      <c r="Q296" t="s">
        <v>2039</v>
      </c>
      <c r="R296" t="s">
        <v>2040</v>
      </c>
      <c r="S296" s="8">
        <f t="shared" si="16"/>
        <v>43399.208333333328</v>
      </c>
      <c r="T296" s="8">
        <f t="shared" si="17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5">
        <f t="shared" si="18"/>
        <v>35.650077760497666</v>
      </c>
      <c r="P297">
        <f t="shared" si="19"/>
        <v>36.004712041884815</v>
      </c>
      <c r="Q297" t="s">
        <v>2039</v>
      </c>
      <c r="R297" t="s">
        <v>2040</v>
      </c>
      <c r="S297" s="8">
        <f t="shared" si="16"/>
        <v>41562.208333333336</v>
      </c>
      <c r="T297" s="8">
        <f t="shared" si="17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5">
        <f t="shared" si="18"/>
        <v>54.950819672131146</v>
      </c>
      <c r="P298">
        <f t="shared" si="19"/>
        <v>88.21052631578948</v>
      </c>
      <c r="Q298" t="s">
        <v>2039</v>
      </c>
      <c r="R298" t="s">
        <v>2040</v>
      </c>
      <c r="S298" s="8">
        <f t="shared" si="16"/>
        <v>43493.25</v>
      </c>
      <c r="T298" s="8">
        <f t="shared" si="17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5">
        <f t="shared" si="18"/>
        <v>94.236111111111114</v>
      </c>
      <c r="P299">
        <f t="shared" si="19"/>
        <v>65.240384615384613</v>
      </c>
      <c r="Q299" t="s">
        <v>2039</v>
      </c>
      <c r="R299" t="s">
        <v>2040</v>
      </c>
      <c r="S299" s="8">
        <f t="shared" si="16"/>
        <v>41653.25</v>
      </c>
      <c r="T299" s="8">
        <f t="shared" si="17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5">
        <f t="shared" si="18"/>
        <v>143.91428571428571</v>
      </c>
      <c r="P300">
        <f t="shared" si="19"/>
        <v>69.958333333333329</v>
      </c>
      <c r="Q300" t="s">
        <v>2035</v>
      </c>
      <c r="R300" t="s">
        <v>2036</v>
      </c>
      <c r="S300" s="8">
        <f t="shared" si="16"/>
        <v>42426.25</v>
      </c>
      <c r="T300" s="8">
        <f t="shared" si="17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5">
        <f t="shared" si="18"/>
        <v>51.421052631578945</v>
      </c>
      <c r="P301">
        <f t="shared" si="19"/>
        <v>39.877551020408163</v>
      </c>
      <c r="Q301" t="s">
        <v>2033</v>
      </c>
      <c r="R301" t="s">
        <v>2034</v>
      </c>
      <c r="S301" s="8">
        <f t="shared" si="16"/>
        <v>42432.25</v>
      </c>
      <c r="T301" s="8">
        <f t="shared" si="17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5">
        <f t="shared" si="18"/>
        <v>5</v>
      </c>
      <c r="P302">
        <f t="shared" si="19"/>
        <v>5</v>
      </c>
      <c r="Q302" t="s">
        <v>2047</v>
      </c>
      <c r="R302" t="s">
        <v>2048</v>
      </c>
      <c r="S302" s="8">
        <f t="shared" si="16"/>
        <v>42977.208333333328</v>
      </c>
      <c r="T302" s="8">
        <f t="shared" si="17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5">
        <f t="shared" si="18"/>
        <v>1344.6666666666667</v>
      </c>
      <c r="P303">
        <f t="shared" si="19"/>
        <v>41.023728813559323</v>
      </c>
      <c r="Q303" t="s">
        <v>2041</v>
      </c>
      <c r="R303" t="s">
        <v>2042</v>
      </c>
      <c r="S303" s="8">
        <f t="shared" si="16"/>
        <v>42061.25</v>
      </c>
      <c r="T303" s="8">
        <f t="shared" si="17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5">
        <f t="shared" si="18"/>
        <v>31.844940867279899</v>
      </c>
      <c r="P304">
        <f t="shared" si="19"/>
        <v>98.914285714285711</v>
      </c>
      <c r="Q304" t="s">
        <v>2039</v>
      </c>
      <c r="R304" t="s">
        <v>2040</v>
      </c>
      <c r="S304" s="8">
        <f t="shared" si="16"/>
        <v>43345.208333333328</v>
      </c>
      <c r="T304" s="8">
        <f t="shared" si="17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5">
        <f t="shared" si="18"/>
        <v>82.617647058823536</v>
      </c>
      <c r="P305">
        <f t="shared" si="19"/>
        <v>87.78125</v>
      </c>
      <c r="Q305" t="s">
        <v>2035</v>
      </c>
      <c r="R305" t="s">
        <v>2045</v>
      </c>
      <c r="S305" s="8">
        <f t="shared" si="16"/>
        <v>42376.25</v>
      </c>
      <c r="T305" s="8">
        <f t="shared" si="17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5">
        <f t="shared" si="18"/>
        <v>546.14285714285722</v>
      </c>
      <c r="P306">
        <f t="shared" si="19"/>
        <v>80.767605633802816</v>
      </c>
      <c r="Q306" t="s">
        <v>2041</v>
      </c>
      <c r="R306" t="s">
        <v>2042</v>
      </c>
      <c r="S306" s="8">
        <f t="shared" si="16"/>
        <v>42589.208333333328</v>
      </c>
      <c r="T306" s="8">
        <f t="shared" si="17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5">
        <f t="shared" si="18"/>
        <v>286.21428571428572</v>
      </c>
      <c r="P307">
        <f t="shared" si="19"/>
        <v>94.28235294117647</v>
      </c>
      <c r="Q307" t="s">
        <v>2039</v>
      </c>
      <c r="R307" t="s">
        <v>2040</v>
      </c>
      <c r="S307" s="8">
        <f t="shared" si="16"/>
        <v>42448.208333333328</v>
      </c>
      <c r="T307" s="8">
        <f t="shared" si="17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5">
        <f t="shared" si="18"/>
        <v>7.9076923076923071</v>
      </c>
      <c r="P308">
        <f t="shared" si="19"/>
        <v>73.428571428571431</v>
      </c>
      <c r="Q308" t="s">
        <v>2039</v>
      </c>
      <c r="R308" t="s">
        <v>2040</v>
      </c>
      <c r="S308" s="8">
        <f t="shared" si="16"/>
        <v>42930.208333333328</v>
      </c>
      <c r="T308" s="8">
        <f t="shared" si="17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5">
        <f t="shared" si="18"/>
        <v>132.13677811550153</v>
      </c>
      <c r="P309">
        <f t="shared" si="19"/>
        <v>65.968133535660087</v>
      </c>
      <c r="Q309" t="s">
        <v>2047</v>
      </c>
      <c r="R309" t="s">
        <v>2053</v>
      </c>
      <c r="S309" s="8">
        <f t="shared" si="16"/>
        <v>41066.208333333336</v>
      </c>
      <c r="T309" s="8">
        <f t="shared" si="17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5">
        <f t="shared" si="18"/>
        <v>74.077834179357026</v>
      </c>
      <c r="P310">
        <f t="shared" si="19"/>
        <v>109.04109589041096</v>
      </c>
      <c r="Q310" t="s">
        <v>2039</v>
      </c>
      <c r="R310" t="s">
        <v>2040</v>
      </c>
      <c r="S310" s="8">
        <f t="shared" si="16"/>
        <v>40651.208333333336</v>
      </c>
      <c r="T310" s="8">
        <f t="shared" si="17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5">
        <f t="shared" si="18"/>
        <v>75.292682926829272</v>
      </c>
      <c r="P311">
        <f t="shared" si="19"/>
        <v>41.16</v>
      </c>
      <c r="Q311" t="s">
        <v>2035</v>
      </c>
      <c r="R311" t="s">
        <v>2045</v>
      </c>
      <c r="S311" s="8">
        <f t="shared" si="16"/>
        <v>40807.208333333336</v>
      </c>
      <c r="T311" s="8">
        <f t="shared" si="17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5">
        <f t="shared" si="18"/>
        <v>20.333333333333332</v>
      </c>
      <c r="P312">
        <f t="shared" si="19"/>
        <v>99.125</v>
      </c>
      <c r="Q312" t="s">
        <v>2050</v>
      </c>
      <c r="R312" t="s">
        <v>2051</v>
      </c>
      <c r="S312" s="8">
        <f t="shared" si="16"/>
        <v>40277.208333333336</v>
      </c>
      <c r="T312" s="8">
        <f t="shared" si="17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5">
        <f t="shared" si="18"/>
        <v>203.36507936507937</v>
      </c>
      <c r="P313">
        <f t="shared" si="19"/>
        <v>105.88429752066116</v>
      </c>
      <c r="Q313" t="s">
        <v>2039</v>
      </c>
      <c r="R313" t="s">
        <v>2040</v>
      </c>
      <c r="S313" s="8">
        <f t="shared" si="16"/>
        <v>40590.25</v>
      </c>
      <c r="T313" s="8">
        <f t="shared" si="17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5">
        <f t="shared" si="18"/>
        <v>310.2284263959391</v>
      </c>
      <c r="P314">
        <f t="shared" si="19"/>
        <v>48.996525921966864</v>
      </c>
      <c r="Q314" t="s">
        <v>2039</v>
      </c>
      <c r="R314" t="s">
        <v>2040</v>
      </c>
      <c r="S314" s="8">
        <f t="shared" si="16"/>
        <v>41572.208333333336</v>
      </c>
      <c r="T314" s="8">
        <f t="shared" si="17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5">
        <f t="shared" si="18"/>
        <v>395.31818181818181</v>
      </c>
      <c r="P315">
        <f t="shared" si="19"/>
        <v>39</v>
      </c>
      <c r="Q315" t="s">
        <v>2035</v>
      </c>
      <c r="R315" t="s">
        <v>2036</v>
      </c>
      <c r="S315" s="8">
        <f t="shared" si="16"/>
        <v>40966.25</v>
      </c>
      <c r="T315" s="8">
        <f t="shared" si="17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5">
        <f t="shared" si="18"/>
        <v>294.71428571428572</v>
      </c>
      <c r="P316">
        <f t="shared" si="19"/>
        <v>31.022556390977442</v>
      </c>
      <c r="Q316" t="s">
        <v>2041</v>
      </c>
      <c r="R316" t="s">
        <v>2042</v>
      </c>
      <c r="S316" s="8">
        <f t="shared" si="16"/>
        <v>43536.208333333328</v>
      </c>
      <c r="T316" s="8">
        <f t="shared" si="17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5">
        <f t="shared" si="18"/>
        <v>33.89473684210526</v>
      </c>
      <c r="P317">
        <f t="shared" si="19"/>
        <v>103.87096774193549</v>
      </c>
      <c r="Q317" t="s">
        <v>2039</v>
      </c>
      <c r="R317" t="s">
        <v>2040</v>
      </c>
      <c r="S317" s="8">
        <f t="shared" si="16"/>
        <v>41783.208333333336</v>
      </c>
      <c r="T317" s="8">
        <f t="shared" si="17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5">
        <f t="shared" si="18"/>
        <v>66.677083333333329</v>
      </c>
      <c r="P318">
        <f t="shared" si="19"/>
        <v>59.268518518518519</v>
      </c>
      <c r="Q318" t="s">
        <v>2033</v>
      </c>
      <c r="R318" t="s">
        <v>2034</v>
      </c>
      <c r="S318" s="8">
        <f t="shared" si="16"/>
        <v>43788.25</v>
      </c>
      <c r="T318" s="8">
        <f t="shared" si="17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5">
        <f t="shared" si="18"/>
        <v>19.227272727272727</v>
      </c>
      <c r="P319">
        <f t="shared" si="19"/>
        <v>42.3</v>
      </c>
      <c r="Q319" t="s">
        <v>2039</v>
      </c>
      <c r="R319" t="s">
        <v>2040</v>
      </c>
      <c r="S319" s="8">
        <f t="shared" si="16"/>
        <v>42869.208333333328</v>
      </c>
      <c r="T319" s="8">
        <f t="shared" si="17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5">
        <f t="shared" si="18"/>
        <v>15.842105263157894</v>
      </c>
      <c r="P320">
        <f t="shared" si="19"/>
        <v>53.117647058823529</v>
      </c>
      <c r="Q320" t="s">
        <v>2035</v>
      </c>
      <c r="R320" t="s">
        <v>2036</v>
      </c>
      <c r="S320" s="8">
        <f t="shared" si="16"/>
        <v>41684.25</v>
      </c>
      <c r="T320" s="8">
        <f t="shared" si="17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5">
        <f t="shared" si="18"/>
        <v>38.702380952380956</v>
      </c>
      <c r="P321">
        <f t="shared" si="19"/>
        <v>50.796875</v>
      </c>
      <c r="Q321" t="s">
        <v>2037</v>
      </c>
      <c r="R321" t="s">
        <v>2038</v>
      </c>
      <c r="S321" s="8">
        <f t="shared" si="16"/>
        <v>40402.208333333336</v>
      </c>
      <c r="T321" s="8">
        <f t="shared" si="17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5">
        <f t="shared" si="18"/>
        <v>9.5876777251184837</v>
      </c>
      <c r="P322">
        <f t="shared" si="19"/>
        <v>101.15</v>
      </c>
      <c r="Q322" t="s">
        <v>2047</v>
      </c>
      <c r="R322" t="s">
        <v>2053</v>
      </c>
      <c r="S322" s="8">
        <f t="shared" ref="S322:S385" si="20">(((J322/60)/60)/24)+DATE(1970,1,1)</f>
        <v>40673.208333333336</v>
      </c>
      <c r="T322" s="8">
        <f t="shared" ref="T322:T385" si="21"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5">
        <f t="shared" ref="O323:O386" si="22">((E323/D323)*100)</f>
        <v>94.144366197183089</v>
      </c>
      <c r="P323">
        <f t="shared" si="19"/>
        <v>65.000810372771468</v>
      </c>
      <c r="Q323" t="s">
        <v>2041</v>
      </c>
      <c r="R323" t="s">
        <v>2052</v>
      </c>
      <c r="S323" s="8">
        <f t="shared" si="20"/>
        <v>40634.208333333336</v>
      </c>
      <c r="T323" s="8">
        <f t="shared" si="21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5">
        <f t="shared" si="22"/>
        <v>166.56234096692114</v>
      </c>
      <c r="P324">
        <f t="shared" ref="P324:P387" si="23">(E324/G324)</f>
        <v>37.998645510835914</v>
      </c>
      <c r="Q324" t="s">
        <v>2039</v>
      </c>
      <c r="R324" t="s">
        <v>2040</v>
      </c>
      <c r="S324" s="8">
        <f t="shared" si="20"/>
        <v>40507.25</v>
      </c>
      <c r="T324" s="8">
        <f t="shared" si="21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5">
        <f t="shared" si="22"/>
        <v>24.134831460674157</v>
      </c>
      <c r="P325">
        <f t="shared" si="23"/>
        <v>82.615384615384613</v>
      </c>
      <c r="Q325" t="s">
        <v>2041</v>
      </c>
      <c r="R325" t="s">
        <v>2042</v>
      </c>
      <c r="S325" s="8">
        <f t="shared" si="20"/>
        <v>41725.208333333336</v>
      </c>
      <c r="T325" s="8">
        <f t="shared" si="21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5">
        <f t="shared" si="22"/>
        <v>164.05633802816902</v>
      </c>
      <c r="P326">
        <f t="shared" si="23"/>
        <v>37.941368078175898</v>
      </c>
      <c r="Q326" t="s">
        <v>2039</v>
      </c>
      <c r="R326" t="s">
        <v>2040</v>
      </c>
      <c r="S326" s="8">
        <f t="shared" si="20"/>
        <v>42176.208333333328</v>
      </c>
      <c r="T326" s="8">
        <f t="shared" si="21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5">
        <f t="shared" si="22"/>
        <v>90.723076923076931</v>
      </c>
      <c r="P327">
        <f t="shared" si="23"/>
        <v>80.780821917808225</v>
      </c>
      <c r="Q327" t="s">
        <v>2039</v>
      </c>
      <c r="R327" t="s">
        <v>2040</v>
      </c>
      <c r="S327" s="8">
        <f t="shared" si="20"/>
        <v>43267.208333333328</v>
      </c>
      <c r="T327" s="8">
        <f t="shared" si="21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5">
        <f t="shared" si="22"/>
        <v>46.194444444444443</v>
      </c>
      <c r="P328">
        <f t="shared" si="23"/>
        <v>25.984375</v>
      </c>
      <c r="Q328" t="s">
        <v>2041</v>
      </c>
      <c r="R328" t="s">
        <v>2049</v>
      </c>
      <c r="S328" s="8">
        <f t="shared" si="20"/>
        <v>42364.25</v>
      </c>
      <c r="T328" s="8">
        <f t="shared" si="21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5">
        <f t="shared" si="22"/>
        <v>38.53846153846154</v>
      </c>
      <c r="P329">
        <f t="shared" si="23"/>
        <v>30.363636363636363</v>
      </c>
      <c r="Q329" t="s">
        <v>2039</v>
      </c>
      <c r="R329" t="s">
        <v>2040</v>
      </c>
      <c r="S329" s="8">
        <f t="shared" si="20"/>
        <v>43705.208333333328</v>
      </c>
      <c r="T329" s="8">
        <f t="shared" si="21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5">
        <f t="shared" si="22"/>
        <v>133.56231003039514</v>
      </c>
      <c r="P330">
        <f t="shared" si="23"/>
        <v>54.004916018025398</v>
      </c>
      <c r="Q330" t="s">
        <v>2035</v>
      </c>
      <c r="R330" t="s">
        <v>2036</v>
      </c>
      <c r="S330" s="8">
        <f t="shared" si="20"/>
        <v>43434.25</v>
      </c>
      <c r="T330" s="8">
        <f t="shared" si="21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5">
        <f t="shared" si="22"/>
        <v>22.896588486140725</v>
      </c>
      <c r="P331">
        <f t="shared" si="23"/>
        <v>101.78672985781991</v>
      </c>
      <c r="Q331" t="s">
        <v>2050</v>
      </c>
      <c r="R331" t="s">
        <v>2051</v>
      </c>
      <c r="S331" s="8">
        <f t="shared" si="20"/>
        <v>42716.25</v>
      </c>
      <c r="T331" s="8">
        <f t="shared" si="21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5">
        <f t="shared" si="22"/>
        <v>184.95548961424333</v>
      </c>
      <c r="P332">
        <f t="shared" si="23"/>
        <v>45.003610108303249</v>
      </c>
      <c r="Q332" t="s">
        <v>2041</v>
      </c>
      <c r="R332" t="s">
        <v>2042</v>
      </c>
      <c r="S332" s="8">
        <f t="shared" si="20"/>
        <v>43077.25</v>
      </c>
      <c r="T332" s="8">
        <f t="shared" si="21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5">
        <f t="shared" si="22"/>
        <v>443.72727272727275</v>
      </c>
      <c r="P333">
        <f t="shared" si="23"/>
        <v>77.068421052631578</v>
      </c>
      <c r="Q333" t="s">
        <v>2033</v>
      </c>
      <c r="R333" t="s">
        <v>2034</v>
      </c>
      <c r="S333" s="8">
        <f t="shared" si="20"/>
        <v>40896.25</v>
      </c>
      <c r="T333" s="8">
        <f t="shared" si="21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5">
        <f t="shared" si="22"/>
        <v>199.9806763285024</v>
      </c>
      <c r="P334">
        <f t="shared" si="23"/>
        <v>88.076595744680844</v>
      </c>
      <c r="Q334" t="s">
        <v>2037</v>
      </c>
      <c r="R334" t="s">
        <v>2046</v>
      </c>
      <c r="S334" s="8">
        <f t="shared" si="20"/>
        <v>41361.208333333336</v>
      </c>
      <c r="T334" s="8">
        <f t="shared" si="21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5">
        <f t="shared" si="22"/>
        <v>123.95833333333333</v>
      </c>
      <c r="P335">
        <f t="shared" si="23"/>
        <v>47.035573122529641</v>
      </c>
      <c r="Q335" t="s">
        <v>2039</v>
      </c>
      <c r="R335" t="s">
        <v>2040</v>
      </c>
      <c r="S335" s="8">
        <f t="shared" si="20"/>
        <v>43424.25</v>
      </c>
      <c r="T335" s="8">
        <f t="shared" si="21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5">
        <f t="shared" si="22"/>
        <v>186.61329305135951</v>
      </c>
      <c r="P336">
        <f t="shared" si="23"/>
        <v>110.99550763701707</v>
      </c>
      <c r="Q336" t="s">
        <v>2035</v>
      </c>
      <c r="R336" t="s">
        <v>2036</v>
      </c>
      <c r="S336" s="8">
        <f t="shared" si="20"/>
        <v>43110.25</v>
      </c>
      <c r="T336" s="8">
        <f t="shared" si="21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5">
        <f t="shared" si="22"/>
        <v>114.28538550057536</v>
      </c>
      <c r="P337">
        <f t="shared" si="23"/>
        <v>87.003066141042481</v>
      </c>
      <c r="Q337" t="s">
        <v>2035</v>
      </c>
      <c r="R337" t="s">
        <v>2036</v>
      </c>
      <c r="S337" s="8">
        <f t="shared" si="20"/>
        <v>43784.25</v>
      </c>
      <c r="T337" s="8">
        <f t="shared" si="21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5">
        <f t="shared" si="22"/>
        <v>97.032531824611041</v>
      </c>
      <c r="P338">
        <f t="shared" si="23"/>
        <v>63.994402985074629</v>
      </c>
      <c r="Q338" t="s">
        <v>2035</v>
      </c>
      <c r="R338" t="s">
        <v>2036</v>
      </c>
      <c r="S338" s="8">
        <f t="shared" si="20"/>
        <v>40527.25</v>
      </c>
      <c r="T338" s="8">
        <f t="shared" si="21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5">
        <f t="shared" si="22"/>
        <v>122.81904761904762</v>
      </c>
      <c r="P339">
        <f t="shared" si="23"/>
        <v>105.9945205479452</v>
      </c>
      <c r="Q339" t="s">
        <v>2039</v>
      </c>
      <c r="R339" t="s">
        <v>2040</v>
      </c>
      <c r="S339" s="8">
        <f t="shared" si="20"/>
        <v>43780.25</v>
      </c>
      <c r="T339" s="8">
        <f t="shared" si="21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5">
        <f t="shared" si="22"/>
        <v>179.14326647564468</v>
      </c>
      <c r="P340">
        <f t="shared" si="23"/>
        <v>73.989349112426041</v>
      </c>
      <c r="Q340" t="s">
        <v>2039</v>
      </c>
      <c r="R340" t="s">
        <v>2040</v>
      </c>
      <c r="S340" s="8">
        <f t="shared" si="20"/>
        <v>40821.208333333336</v>
      </c>
      <c r="T340" s="8">
        <f t="shared" si="21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5">
        <f t="shared" si="22"/>
        <v>79.951577402787962</v>
      </c>
      <c r="P341">
        <f t="shared" si="23"/>
        <v>84.02004626060139</v>
      </c>
      <c r="Q341" t="s">
        <v>2039</v>
      </c>
      <c r="R341" t="s">
        <v>2040</v>
      </c>
      <c r="S341" s="8">
        <f t="shared" si="20"/>
        <v>42949.208333333328</v>
      </c>
      <c r="T341" s="8">
        <f t="shared" si="21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5">
        <f t="shared" si="22"/>
        <v>94.242587601078171</v>
      </c>
      <c r="P342">
        <f t="shared" si="23"/>
        <v>88.966921119592882</v>
      </c>
      <c r="Q342" t="s">
        <v>2054</v>
      </c>
      <c r="R342" t="s">
        <v>2055</v>
      </c>
      <c r="S342" s="8">
        <f t="shared" si="20"/>
        <v>40889.25</v>
      </c>
      <c r="T342" s="8">
        <f t="shared" si="21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5">
        <f t="shared" si="22"/>
        <v>84.669291338582681</v>
      </c>
      <c r="P343">
        <f t="shared" si="23"/>
        <v>76.990453460620529</v>
      </c>
      <c r="Q343" t="s">
        <v>2035</v>
      </c>
      <c r="R343" t="s">
        <v>2045</v>
      </c>
      <c r="S343" s="8">
        <f t="shared" si="20"/>
        <v>42244.208333333328</v>
      </c>
      <c r="T343" s="8">
        <f t="shared" si="21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5">
        <f t="shared" si="22"/>
        <v>66.521920668058456</v>
      </c>
      <c r="P344">
        <f t="shared" si="23"/>
        <v>97.146341463414629</v>
      </c>
      <c r="Q344" t="s">
        <v>2039</v>
      </c>
      <c r="R344" t="s">
        <v>2040</v>
      </c>
      <c r="S344" s="8">
        <f t="shared" si="20"/>
        <v>41475.208333333336</v>
      </c>
      <c r="T344" s="8">
        <f t="shared" si="21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5">
        <f t="shared" si="22"/>
        <v>53.922222222222224</v>
      </c>
      <c r="P345">
        <f t="shared" si="23"/>
        <v>33.013605442176868</v>
      </c>
      <c r="Q345" t="s">
        <v>2039</v>
      </c>
      <c r="R345" t="s">
        <v>2040</v>
      </c>
      <c r="S345" s="8">
        <f t="shared" si="20"/>
        <v>41597.25</v>
      </c>
      <c r="T345" s="8">
        <f t="shared" si="21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5">
        <f t="shared" si="22"/>
        <v>41.983299595141702</v>
      </c>
      <c r="P346">
        <f t="shared" si="23"/>
        <v>99.950602409638549</v>
      </c>
      <c r="Q346" t="s">
        <v>2050</v>
      </c>
      <c r="R346" t="s">
        <v>2051</v>
      </c>
      <c r="S346" s="8">
        <f t="shared" si="20"/>
        <v>43122.25</v>
      </c>
      <c r="T346" s="8">
        <f t="shared" si="21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5">
        <f t="shared" si="22"/>
        <v>14.69479695431472</v>
      </c>
      <c r="P347">
        <f t="shared" si="23"/>
        <v>69.966767371601208</v>
      </c>
      <c r="Q347" t="s">
        <v>2041</v>
      </c>
      <c r="R347" t="s">
        <v>2044</v>
      </c>
      <c r="S347" s="8">
        <f t="shared" si="20"/>
        <v>42194.208333333328</v>
      </c>
      <c r="T347" s="8">
        <f t="shared" si="21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5">
        <f t="shared" si="22"/>
        <v>34.475000000000001</v>
      </c>
      <c r="P348">
        <f t="shared" si="23"/>
        <v>110.32</v>
      </c>
      <c r="Q348" t="s">
        <v>2035</v>
      </c>
      <c r="R348" t="s">
        <v>2045</v>
      </c>
      <c r="S348" s="8">
        <f t="shared" si="20"/>
        <v>42971.208333333328</v>
      </c>
      <c r="T348" s="8">
        <f t="shared" si="21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5">
        <f t="shared" si="22"/>
        <v>1400.7777777777778</v>
      </c>
      <c r="P349">
        <f t="shared" si="23"/>
        <v>66.005235602094245</v>
      </c>
      <c r="Q349" t="s">
        <v>2037</v>
      </c>
      <c r="R349" t="s">
        <v>2038</v>
      </c>
      <c r="S349" s="8">
        <f t="shared" si="20"/>
        <v>42046.25</v>
      </c>
      <c r="T349" s="8">
        <f t="shared" si="21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5">
        <f t="shared" si="22"/>
        <v>71.770351758793964</v>
      </c>
      <c r="P350">
        <f t="shared" si="23"/>
        <v>41.005742176284812</v>
      </c>
      <c r="Q350" t="s">
        <v>2033</v>
      </c>
      <c r="R350" t="s">
        <v>2034</v>
      </c>
      <c r="S350" s="8">
        <f t="shared" si="20"/>
        <v>42782.25</v>
      </c>
      <c r="T350" s="8">
        <f t="shared" si="21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5">
        <f t="shared" si="22"/>
        <v>53.074115044247783</v>
      </c>
      <c r="P351">
        <f t="shared" si="23"/>
        <v>103.96316359696641</v>
      </c>
      <c r="Q351" t="s">
        <v>2039</v>
      </c>
      <c r="R351" t="s">
        <v>2040</v>
      </c>
      <c r="S351" s="8">
        <f t="shared" si="20"/>
        <v>42930.208333333328</v>
      </c>
      <c r="T351" s="8">
        <f t="shared" si="21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5">
        <f t="shared" si="22"/>
        <v>5</v>
      </c>
      <c r="P352">
        <f t="shared" si="23"/>
        <v>5</v>
      </c>
      <c r="Q352" t="s">
        <v>2035</v>
      </c>
      <c r="R352" t="s">
        <v>2058</v>
      </c>
      <c r="S352" s="8">
        <f t="shared" si="20"/>
        <v>42144.208333333328</v>
      </c>
      <c r="T352" s="8">
        <f t="shared" si="21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5">
        <f t="shared" si="22"/>
        <v>127.70715249662618</v>
      </c>
      <c r="P353">
        <f t="shared" si="23"/>
        <v>47.009935419771487</v>
      </c>
      <c r="Q353" t="s">
        <v>2035</v>
      </c>
      <c r="R353" t="s">
        <v>2036</v>
      </c>
      <c r="S353" s="8">
        <f t="shared" si="20"/>
        <v>42240.208333333328</v>
      </c>
      <c r="T353" s="8">
        <f t="shared" si="21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5">
        <f t="shared" si="22"/>
        <v>34.892857142857139</v>
      </c>
      <c r="P354">
        <f t="shared" si="23"/>
        <v>29.606060606060606</v>
      </c>
      <c r="Q354" t="s">
        <v>2039</v>
      </c>
      <c r="R354" t="s">
        <v>2040</v>
      </c>
      <c r="S354" s="8">
        <f t="shared" si="20"/>
        <v>42315.25</v>
      </c>
      <c r="T354" s="8">
        <f t="shared" si="21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5">
        <f t="shared" si="22"/>
        <v>410.59821428571428</v>
      </c>
      <c r="P355">
        <f t="shared" si="23"/>
        <v>81.010569583088667</v>
      </c>
      <c r="Q355" t="s">
        <v>2039</v>
      </c>
      <c r="R355" t="s">
        <v>2040</v>
      </c>
      <c r="S355" s="8">
        <f t="shared" si="20"/>
        <v>43651.208333333328</v>
      </c>
      <c r="T355" s="8">
        <f t="shared" si="21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5">
        <f t="shared" si="22"/>
        <v>123.73770491803278</v>
      </c>
      <c r="P356">
        <f t="shared" si="23"/>
        <v>94.35</v>
      </c>
      <c r="Q356" t="s">
        <v>2041</v>
      </c>
      <c r="R356" t="s">
        <v>2042</v>
      </c>
      <c r="S356" s="8">
        <f t="shared" si="20"/>
        <v>41520.208333333336</v>
      </c>
      <c r="T356" s="8">
        <f t="shared" si="21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5">
        <f t="shared" si="22"/>
        <v>58.973684210526315</v>
      </c>
      <c r="P357">
        <f t="shared" si="23"/>
        <v>26.058139534883722</v>
      </c>
      <c r="Q357" t="s">
        <v>2037</v>
      </c>
      <c r="R357" t="s">
        <v>2046</v>
      </c>
      <c r="S357" s="8">
        <f t="shared" si="20"/>
        <v>42757.25</v>
      </c>
      <c r="T357" s="8">
        <f t="shared" si="21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5">
        <f t="shared" si="22"/>
        <v>36.892473118279568</v>
      </c>
      <c r="P358">
        <f t="shared" si="23"/>
        <v>85.775000000000006</v>
      </c>
      <c r="Q358" t="s">
        <v>2039</v>
      </c>
      <c r="R358" t="s">
        <v>2040</v>
      </c>
      <c r="S358" s="8">
        <f t="shared" si="20"/>
        <v>40922.25</v>
      </c>
      <c r="T358" s="8">
        <f t="shared" si="21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5">
        <f t="shared" si="22"/>
        <v>184.91304347826087</v>
      </c>
      <c r="P359">
        <f t="shared" si="23"/>
        <v>103.73170731707317</v>
      </c>
      <c r="Q359" t="s">
        <v>2050</v>
      </c>
      <c r="R359" t="s">
        <v>2051</v>
      </c>
      <c r="S359" s="8">
        <f t="shared" si="20"/>
        <v>42250.208333333328</v>
      </c>
      <c r="T359" s="8">
        <f t="shared" si="21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5">
        <f t="shared" si="22"/>
        <v>11.814432989690722</v>
      </c>
      <c r="P360">
        <f t="shared" si="23"/>
        <v>49.826086956521742</v>
      </c>
      <c r="Q360" t="s">
        <v>2054</v>
      </c>
      <c r="R360" t="s">
        <v>2055</v>
      </c>
      <c r="S360" s="8">
        <f t="shared" si="20"/>
        <v>43322.208333333328</v>
      </c>
      <c r="T360" s="8">
        <f t="shared" si="21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5">
        <f t="shared" si="22"/>
        <v>298.7</v>
      </c>
      <c r="P361">
        <f t="shared" si="23"/>
        <v>63.893048128342244</v>
      </c>
      <c r="Q361" t="s">
        <v>2041</v>
      </c>
      <c r="R361" t="s">
        <v>2049</v>
      </c>
      <c r="S361" s="8">
        <f t="shared" si="20"/>
        <v>40782.208333333336</v>
      </c>
      <c r="T361" s="8">
        <f t="shared" si="21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5">
        <f t="shared" si="22"/>
        <v>226.35175879396985</v>
      </c>
      <c r="P362">
        <f t="shared" si="23"/>
        <v>47.002434782608695</v>
      </c>
      <c r="Q362" t="s">
        <v>2039</v>
      </c>
      <c r="R362" t="s">
        <v>2040</v>
      </c>
      <c r="S362" s="8">
        <f t="shared" si="20"/>
        <v>40544.25</v>
      </c>
      <c r="T362" s="8">
        <f t="shared" si="21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5">
        <f t="shared" si="22"/>
        <v>173.56363636363636</v>
      </c>
      <c r="P363">
        <f t="shared" si="23"/>
        <v>108.47727272727273</v>
      </c>
      <c r="Q363" t="s">
        <v>2039</v>
      </c>
      <c r="R363" t="s">
        <v>2040</v>
      </c>
      <c r="S363" s="8">
        <f t="shared" si="20"/>
        <v>43015.208333333328</v>
      </c>
      <c r="T363" s="8">
        <f t="shared" si="21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5">
        <f t="shared" si="22"/>
        <v>371.75675675675677</v>
      </c>
      <c r="P364">
        <f t="shared" si="23"/>
        <v>72.015706806282722</v>
      </c>
      <c r="Q364" t="s">
        <v>2035</v>
      </c>
      <c r="R364" t="s">
        <v>2036</v>
      </c>
      <c r="S364" s="8">
        <f t="shared" si="20"/>
        <v>40570.25</v>
      </c>
      <c r="T364" s="8">
        <f t="shared" si="21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5">
        <f t="shared" si="22"/>
        <v>160.19230769230771</v>
      </c>
      <c r="P365">
        <f t="shared" si="23"/>
        <v>59.928057553956833</v>
      </c>
      <c r="Q365" t="s">
        <v>2035</v>
      </c>
      <c r="R365" t="s">
        <v>2036</v>
      </c>
      <c r="S365" s="8">
        <f t="shared" si="20"/>
        <v>40904.25</v>
      </c>
      <c r="T365" s="8">
        <f t="shared" si="21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5">
        <f t="shared" si="22"/>
        <v>1616.3333333333335</v>
      </c>
      <c r="P366">
        <f t="shared" si="23"/>
        <v>78.209677419354833</v>
      </c>
      <c r="Q366" t="s">
        <v>2035</v>
      </c>
      <c r="R366" t="s">
        <v>2045</v>
      </c>
      <c r="S366" s="8">
        <f t="shared" si="20"/>
        <v>43164.25</v>
      </c>
      <c r="T366" s="8">
        <f t="shared" si="21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5">
        <f t="shared" si="22"/>
        <v>733.4375</v>
      </c>
      <c r="P367">
        <f t="shared" si="23"/>
        <v>104.77678571428571</v>
      </c>
      <c r="Q367" t="s">
        <v>2039</v>
      </c>
      <c r="R367" t="s">
        <v>2040</v>
      </c>
      <c r="S367" s="8">
        <f t="shared" si="20"/>
        <v>42733.25</v>
      </c>
      <c r="T367" s="8">
        <f t="shared" si="21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5">
        <f t="shared" si="22"/>
        <v>592.11111111111109</v>
      </c>
      <c r="P368">
        <f t="shared" si="23"/>
        <v>105.52475247524752</v>
      </c>
      <c r="Q368" t="s">
        <v>2039</v>
      </c>
      <c r="R368" t="s">
        <v>2040</v>
      </c>
      <c r="S368" s="8">
        <f t="shared" si="20"/>
        <v>40546.25</v>
      </c>
      <c r="T368" s="8">
        <f t="shared" si="21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5">
        <f t="shared" si="22"/>
        <v>18.888888888888889</v>
      </c>
      <c r="P369">
        <f t="shared" si="23"/>
        <v>24.933333333333334</v>
      </c>
      <c r="Q369" t="s">
        <v>2039</v>
      </c>
      <c r="R369" t="s">
        <v>2040</v>
      </c>
      <c r="S369" s="8">
        <f t="shared" si="20"/>
        <v>41930.208333333336</v>
      </c>
      <c r="T369" s="8">
        <f t="shared" si="21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5">
        <f t="shared" si="22"/>
        <v>276.80769230769232</v>
      </c>
      <c r="P370">
        <f t="shared" si="23"/>
        <v>69.873786407766985</v>
      </c>
      <c r="Q370" t="s">
        <v>2041</v>
      </c>
      <c r="R370" t="s">
        <v>2042</v>
      </c>
      <c r="S370" s="8">
        <f t="shared" si="20"/>
        <v>40464.208333333336</v>
      </c>
      <c r="T370" s="8">
        <f t="shared" si="21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5">
        <f t="shared" si="22"/>
        <v>273.01851851851848</v>
      </c>
      <c r="P371">
        <f t="shared" si="23"/>
        <v>95.733766233766232</v>
      </c>
      <c r="Q371" t="s">
        <v>2041</v>
      </c>
      <c r="R371" t="s">
        <v>2060</v>
      </c>
      <c r="S371" s="8">
        <f t="shared" si="20"/>
        <v>41308.25</v>
      </c>
      <c r="T371" s="8">
        <f t="shared" si="21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5">
        <f t="shared" si="22"/>
        <v>159.36331255565449</v>
      </c>
      <c r="P372">
        <f t="shared" si="23"/>
        <v>29.997485752598056</v>
      </c>
      <c r="Q372" t="s">
        <v>2039</v>
      </c>
      <c r="R372" t="s">
        <v>2040</v>
      </c>
      <c r="S372" s="8">
        <f t="shared" si="20"/>
        <v>43570.208333333328</v>
      </c>
      <c r="T372" s="8">
        <f t="shared" si="21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5">
        <f t="shared" si="22"/>
        <v>67.869978858350947</v>
      </c>
      <c r="P373">
        <f t="shared" si="23"/>
        <v>59.011948529411768</v>
      </c>
      <c r="Q373" t="s">
        <v>2039</v>
      </c>
      <c r="R373" t="s">
        <v>2040</v>
      </c>
      <c r="S373" s="8">
        <f t="shared" si="20"/>
        <v>42043.25</v>
      </c>
      <c r="T373" s="8">
        <f t="shared" si="21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5">
        <f t="shared" si="22"/>
        <v>1591.5555555555554</v>
      </c>
      <c r="P374">
        <f t="shared" si="23"/>
        <v>84.757396449704146</v>
      </c>
      <c r="Q374" t="s">
        <v>2041</v>
      </c>
      <c r="R374" t="s">
        <v>2042</v>
      </c>
      <c r="S374" s="8">
        <f t="shared" si="20"/>
        <v>42012.25</v>
      </c>
      <c r="T374" s="8">
        <f t="shared" si="21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5">
        <f t="shared" si="22"/>
        <v>730.18222222222221</v>
      </c>
      <c r="P375">
        <f t="shared" si="23"/>
        <v>78.010921177587846</v>
      </c>
      <c r="Q375" t="s">
        <v>2039</v>
      </c>
      <c r="R375" t="s">
        <v>2040</v>
      </c>
      <c r="S375" s="8">
        <f t="shared" si="20"/>
        <v>42964.208333333328</v>
      </c>
      <c r="T375" s="8">
        <f t="shared" si="21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5">
        <f t="shared" si="22"/>
        <v>13.185782556750297</v>
      </c>
      <c r="P376">
        <f t="shared" si="23"/>
        <v>50.05215419501134</v>
      </c>
      <c r="Q376" t="s">
        <v>2041</v>
      </c>
      <c r="R376" t="s">
        <v>2042</v>
      </c>
      <c r="S376" s="8">
        <f t="shared" si="20"/>
        <v>43476.25</v>
      </c>
      <c r="T376" s="8">
        <f t="shared" si="21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5">
        <f t="shared" si="22"/>
        <v>54.777777777777779</v>
      </c>
      <c r="P377">
        <f t="shared" si="23"/>
        <v>59.16</v>
      </c>
      <c r="Q377" t="s">
        <v>2035</v>
      </c>
      <c r="R377" t="s">
        <v>2045</v>
      </c>
      <c r="S377" s="8">
        <f t="shared" si="20"/>
        <v>42293.208333333328</v>
      </c>
      <c r="T377" s="8">
        <f t="shared" si="21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5">
        <f t="shared" si="22"/>
        <v>361.02941176470591</v>
      </c>
      <c r="P378">
        <f t="shared" si="23"/>
        <v>93.702290076335885</v>
      </c>
      <c r="Q378" t="s">
        <v>2035</v>
      </c>
      <c r="R378" t="s">
        <v>2036</v>
      </c>
      <c r="S378" s="8">
        <f t="shared" si="20"/>
        <v>41826.208333333336</v>
      </c>
      <c r="T378" s="8">
        <f t="shared" si="21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5">
        <f t="shared" si="22"/>
        <v>10.257545271629779</v>
      </c>
      <c r="P379">
        <f t="shared" si="23"/>
        <v>40.14173228346457</v>
      </c>
      <c r="Q379" t="s">
        <v>2039</v>
      </c>
      <c r="R379" t="s">
        <v>2040</v>
      </c>
      <c r="S379" s="8">
        <f t="shared" si="20"/>
        <v>43760.208333333328</v>
      </c>
      <c r="T379" s="8">
        <f t="shared" si="21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5">
        <f t="shared" si="22"/>
        <v>13.962962962962964</v>
      </c>
      <c r="P380">
        <f t="shared" si="23"/>
        <v>70.090140845070422</v>
      </c>
      <c r="Q380" t="s">
        <v>2041</v>
      </c>
      <c r="R380" t="s">
        <v>2042</v>
      </c>
      <c r="S380" s="8">
        <f t="shared" si="20"/>
        <v>43241.208333333328</v>
      </c>
      <c r="T380" s="8">
        <f t="shared" si="21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5">
        <f t="shared" si="22"/>
        <v>40.444444444444443</v>
      </c>
      <c r="P381">
        <f t="shared" si="23"/>
        <v>66.181818181818187</v>
      </c>
      <c r="Q381" t="s">
        <v>2039</v>
      </c>
      <c r="R381" t="s">
        <v>2040</v>
      </c>
      <c r="S381" s="8">
        <f t="shared" si="20"/>
        <v>40843.208333333336</v>
      </c>
      <c r="T381" s="8">
        <f t="shared" si="21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5">
        <f t="shared" si="22"/>
        <v>160.32</v>
      </c>
      <c r="P382">
        <f t="shared" si="23"/>
        <v>47.714285714285715</v>
      </c>
      <c r="Q382" t="s">
        <v>2039</v>
      </c>
      <c r="R382" t="s">
        <v>2040</v>
      </c>
      <c r="S382" s="8">
        <f t="shared" si="20"/>
        <v>41448.208333333336</v>
      </c>
      <c r="T382" s="8">
        <f t="shared" si="21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5">
        <f t="shared" si="22"/>
        <v>183.9433962264151</v>
      </c>
      <c r="P383">
        <f t="shared" si="23"/>
        <v>62.896774193548389</v>
      </c>
      <c r="Q383" t="s">
        <v>2039</v>
      </c>
      <c r="R383" t="s">
        <v>2040</v>
      </c>
      <c r="S383" s="8">
        <f t="shared" si="20"/>
        <v>42163.208333333328</v>
      </c>
      <c r="T383" s="8">
        <f t="shared" si="21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5">
        <f t="shared" si="22"/>
        <v>63.769230769230766</v>
      </c>
      <c r="P384">
        <f t="shared" si="23"/>
        <v>86.611940298507463</v>
      </c>
      <c r="Q384" t="s">
        <v>2054</v>
      </c>
      <c r="R384" t="s">
        <v>2055</v>
      </c>
      <c r="S384" s="8">
        <f t="shared" si="20"/>
        <v>43024.208333333328</v>
      </c>
      <c r="T384" s="8">
        <f t="shared" si="21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5">
        <f t="shared" si="22"/>
        <v>225.38095238095238</v>
      </c>
      <c r="P385">
        <f t="shared" si="23"/>
        <v>75.126984126984127</v>
      </c>
      <c r="Q385" t="s">
        <v>2033</v>
      </c>
      <c r="R385" t="s">
        <v>2034</v>
      </c>
      <c r="S385" s="8">
        <f t="shared" si="20"/>
        <v>43509.25</v>
      </c>
      <c r="T385" s="8">
        <f t="shared" si="21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5">
        <f t="shared" si="22"/>
        <v>172.00961538461539</v>
      </c>
      <c r="P386">
        <f t="shared" si="23"/>
        <v>41.004167534903104</v>
      </c>
      <c r="Q386" t="s">
        <v>2041</v>
      </c>
      <c r="R386" t="s">
        <v>2042</v>
      </c>
      <c r="S386" s="8">
        <f t="shared" ref="S386:S449" si="24">(((J386/60)/60)/24)+DATE(1970,1,1)</f>
        <v>42776.25</v>
      </c>
      <c r="T386" s="8">
        <f t="shared" ref="T386:T449" si="25">(((K386/60)/60)/24)+DATE(1970,1,1)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5">
        <f t="shared" ref="O387:O450" si="26">((E387/D387)*100)</f>
        <v>146.16709511568124</v>
      </c>
      <c r="P387">
        <f t="shared" si="23"/>
        <v>50.007915567282325</v>
      </c>
      <c r="Q387" t="s">
        <v>2047</v>
      </c>
      <c r="R387" t="s">
        <v>2048</v>
      </c>
      <c r="S387" s="8">
        <f t="shared" si="24"/>
        <v>43553.208333333328</v>
      </c>
      <c r="T387" s="8">
        <f t="shared" si="25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5">
        <f t="shared" si="26"/>
        <v>76.42361623616236</v>
      </c>
      <c r="P388">
        <f t="shared" ref="P388:P451" si="27">(E388/G388)</f>
        <v>96.960674157303373</v>
      </c>
      <c r="Q388" t="s">
        <v>2039</v>
      </c>
      <c r="R388" t="s">
        <v>2040</v>
      </c>
      <c r="S388" s="8">
        <f t="shared" si="24"/>
        <v>40355.208333333336</v>
      </c>
      <c r="T388" s="8">
        <f t="shared" si="25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5">
        <f t="shared" si="26"/>
        <v>39.261467889908261</v>
      </c>
      <c r="P389">
        <f t="shared" si="27"/>
        <v>100.93160377358491</v>
      </c>
      <c r="Q389" t="s">
        <v>2037</v>
      </c>
      <c r="R389" t="s">
        <v>2046</v>
      </c>
      <c r="S389" s="8">
        <f t="shared" si="24"/>
        <v>41072.208333333336</v>
      </c>
      <c r="T389" s="8">
        <f t="shared" si="25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5">
        <f t="shared" si="26"/>
        <v>11.270034843205574</v>
      </c>
      <c r="P390">
        <f t="shared" si="27"/>
        <v>89.227586206896547</v>
      </c>
      <c r="Q390" t="s">
        <v>2035</v>
      </c>
      <c r="R390" t="s">
        <v>2045</v>
      </c>
      <c r="S390" s="8">
        <f t="shared" si="24"/>
        <v>40912.25</v>
      </c>
      <c r="T390" s="8">
        <f t="shared" si="25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5">
        <f t="shared" si="26"/>
        <v>122.11084337349398</v>
      </c>
      <c r="P391">
        <f t="shared" si="27"/>
        <v>87.979166666666671</v>
      </c>
      <c r="Q391" t="s">
        <v>2039</v>
      </c>
      <c r="R391" t="s">
        <v>2040</v>
      </c>
      <c r="S391" s="8">
        <f t="shared" si="24"/>
        <v>40479.208333333336</v>
      </c>
      <c r="T391" s="8">
        <f t="shared" si="25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5">
        <f t="shared" si="26"/>
        <v>186.54166666666669</v>
      </c>
      <c r="P392">
        <f t="shared" si="27"/>
        <v>89.54</v>
      </c>
      <c r="Q392" t="s">
        <v>2054</v>
      </c>
      <c r="R392" t="s">
        <v>2055</v>
      </c>
      <c r="S392" s="8">
        <f t="shared" si="24"/>
        <v>41530.208333333336</v>
      </c>
      <c r="T392" s="8">
        <f t="shared" si="25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5">
        <f t="shared" si="26"/>
        <v>7.2731788079470201</v>
      </c>
      <c r="P393">
        <f t="shared" si="27"/>
        <v>29.09271523178808</v>
      </c>
      <c r="Q393" t="s">
        <v>2047</v>
      </c>
      <c r="R393" t="s">
        <v>2048</v>
      </c>
      <c r="S393" s="8">
        <f t="shared" si="24"/>
        <v>41653.25</v>
      </c>
      <c r="T393" s="8">
        <f t="shared" si="25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5">
        <f t="shared" si="26"/>
        <v>65.642371234207957</v>
      </c>
      <c r="P394">
        <f t="shared" si="27"/>
        <v>42.006218905472636</v>
      </c>
      <c r="Q394" t="s">
        <v>2037</v>
      </c>
      <c r="R394" t="s">
        <v>2046</v>
      </c>
      <c r="S394" s="8">
        <f t="shared" si="24"/>
        <v>40549.25</v>
      </c>
      <c r="T394" s="8">
        <f t="shared" si="25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5">
        <f t="shared" si="26"/>
        <v>228.96178343949046</v>
      </c>
      <c r="P395">
        <f t="shared" si="27"/>
        <v>47.004903563255965</v>
      </c>
      <c r="Q395" t="s">
        <v>2035</v>
      </c>
      <c r="R395" t="s">
        <v>2058</v>
      </c>
      <c r="S395" s="8">
        <f t="shared" si="24"/>
        <v>42933.208333333328</v>
      </c>
      <c r="T395" s="8">
        <f t="shared" si="25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5">
        <f t="shared" si="26"/>
        <v>469.37499999999994</v>
      </c>
      <c r="P396">
        <f t="shared" si="27"/>
        <v>110.44117647058823</v>
      </c>
      <c r="Q396" t="s">
        <v>2041</v>
      </c>
      <c r="R396" t="s">
        <v>2042</v>
      </c>
      <c r="S396" s="8">
        <f t="shared" si="24"/>
        <v>41484.208333333336</v>
      </c>
      <c r="T396" s="8">
        <f t="shared" si="25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5">
        <f t="shared" si="26"/>
        <v>130.11267605633802</v>
      </c>
      <c r="P397">
        <f t="shared" si="27"/>
        <v>41.990909090909092</v>
      </c>
      <c r="Q397" t="s">
        <v>2039</v>
      </c>
      <c r="R397" t="s">
        <v>2040</v>
      </c>
      <c r="S397" s="8">
        <f t="shared" si="24"/>
        <v>40885.25</v>
      </c>
      <c r="T397" s="8">
        <f t="shared" si="25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5">
        <f t="shared" si="26"/>
        <v>167.05422993492408</v>
      </c>
      <c r="P398">
        <f t="shared" si="27"/>
        <v>48.012468827930178</v>
      </c>
      <c r="Q398" t="s">
        <v>2041</v>
      </c>
      <c r="R398" t="s">
        <v>2044</v>
      </c>
      <c r="S398" s="8">
        <f t="shared" si="24"/>
        <v>43378.208333333328</v>
      </c>
      <c r="T398" s="8">
        <f t="shared" si="25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5">
        <f t="shared" si="26"/>
        <v>173.8641975308642</v>
      </c>
      <c r="P399">
        <f t="shared" si="27"/>
        <v>31.019823788546255</v>
      </c>
      <c r="Q399" t="s">
        <v>2035</v>
      </c>
      <c r="R399" t="s">
        <v>2036</v>
      </c>
      <c r="S399" s="8">
        <f t="shared" si="24"/>
        <v>41417.208333333336</v>
      </c>
      <c r="T399" s="8">
        <f t="shared" si="25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5">
        <f t="shared" si="26"/>
        <v>717.76470588235293</v>
      </c>
      <c r="P400">
        <f t="shared" si="27"/>
        <v>99.203252032520325</v>
      </c>
      <c r="Q400" t="s">
        <v>2041</v>
      </c>
      <c r="R400" t="s">
        <v>2049</v>
      </c>
      <c r="S400" s="8">
        <f t="shared" si="24"/>
        <v>43228.208333333328</v>
      </c>
      <c r="T400" s="8">
        <f t="shared" si="25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5">
        <f t="shared" si="26"/>
        <v>63.850976361767728</v>
      </c>
      <c r="P401">
        <f t="shared" si="27"/>
        <v>66.022316684378325</v>
      </c>
      <c r="Q401" t="s">
        <v>2035</v>
      </c>
      <c r="R401" t="s">
        <v>2045</v>
      </c>
      <c r="S401" s="8">
        <f t="shared" si="24"/>
        <v>40576.25</v>
      </c>
      <c r="T401" s="8">
        <f t="shared" si="25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5">
        <f t="shared" si="26"/>
        <v>2</v>
      </c>
      <c r="P402">
        <f t="shared" si="27"/>
        <v>2</v>
      </c>
      <c r="Q402" t="s">
        <v>2054</v>
      </c>
      <c r="R402" t="s">
        <v>2055</v>
      </c>
      <c r="S402" s="8">
        <f t="shared" si="24"/>
        <v>41502.208333333336</v>
      </c>
      <c r="T402" s="8">
        <f t="shared" si="25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5">
        <f t="shared" si="26"/>
        <v>1530.2222222222222</v>
      </c>
      <c r="P403">
        <f t="shared" si="27"/>
        <v>46.060200668896321</v>
      </c>
      <c r="Q403" t="s">
        <v>2039</v>
      </c>
      <c r="R403" t="s">
        <v>2040</v>
      </c>
      <c r="S403" s="8">
        <f t="shared" si="24"/>
        <v>43765.208333333328</v>
      </c>
      <c r="T403" s="8">
        <f t="shared" si="25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5">
        <f t="shared" si="26"/>
        <v>40.356164383561641</v>
      </c>
      <c r="P404">
        <f t="shared" si="27"/>
        <v>73.650000000000006</v>
      </c>
      <c r="Q404" t="s">
        <v>2041</v>
      </c>
      <c r="R404" t="s">
        <v>2052</v>
      </c>
      <c r="S404" s="8">
        <f t="shared" si="24"/>
        <v>40914.25</v>
      </c>
      <c r="T404" s="8">
        <f t="shared" si="25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5">
        <f t="shared" si="26"/>
        <v>86.220633299284984</v>
      </c>
      <c r="P405">
        <f t="shared" si="27"/>
        <v>55.99336650082919</v>
      </c>
      <c r="Q405" t="s">
        <v>2039</v>
      </c>
      <c r="R405" t="s">
        <v>2040</v>
      </c>
      <c r="S405" s="8">
        <f t="shared" si="24"/>
        <v>40310.208333333336</v>
      </c>
      <c r="T405" s="8">
        <f t="shared" si="25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5">
        <f t="shared" si="26"/>
        <v>315.58486707566465</v>
      </c>
      <c r="P406">
        <f t="shared" si="27"/>
        <v>68.985695127402778</v>
      </c>
      <c r="Q406" t="s">
        <v>2039</v>
      </c>
      <c r="R406" t="s">
        <v>2040</v>
      </c>
      <c r="S406" s="8">
        <f t="shared" si="24"/>
        <v>43053.25</v>
      </c>
      <c r="T406" s="8">
        <f t="shared" si="25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5">
        <f t="shared" si="26"/>
        <v>89.618243243243242</v>
      </c>
      <c r="P407">
        <f t="shared" si="27"/>
        <v>60.981609195402299</v>
      </c>
      <c r="Q407" t="s">
        <v>2039</v>
      </c>
      <c r="R407" t="s">
        <v>2040</v>
      </c>
      <c r="S407" s="8">
        <f t="shared" si="24"/>
        <v>43255.208333333328</v>
      </c>
      <c r="T407" s="8">
        <f t="shared" si="25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5">
        <f t="shared" si="26"/>
        <v>182.14503816793894</v>
      </c>
      <c r="P408">
        <f t="shared" si="27"/>
        <v>110.98139534883721</v>
      </c>
      <c r="Q408" t="s">
        <v>2041</v>
      </c>
      <c r="R408" t="s">
        <v>2042</v>
      </c>
      <c r="S408" s="8">
        <f t="shared" si="24"/>
        <v>41304.25</v>
      </c>
      <c r="T408" s="8">
        <f t="shared" si="25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5">
        <f t="shared" si="26"/>
        <v>355.88235294117646</v>
      </c>
      <c r="P409">
        <f t="shared" si="27"/>
        <v>25</v>
      </c>
      <c r="Q409" t="s">
        <v>2039</v>
      </c>
      <c r="R409" t="s">
        <v>2040</v>
      </c>
      <c r="S409" s="8">
        <f t="shared" si="24"/>
        <v>43751.208333333328</v>
      </c>
      <c r="T409" s="8">
        <f t="shared" si="25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5">
        <f t="shared" si="26"/>
        <v>131.83695652173913</v>
      </c>
      <c r="P410">
        <f t="shared" si="27"/>
        <v>78.759740259740255</v>
      </c>
      <c r="Q410" t="s">
        <v>2041</v>
      </c>
      <c r="R410" t="s">
        <v>2042</v>
      </c>
      <c r="S410" s="8">
        <f t="shared" si="24"/>
        <v>42541.208333333328</v>
      </c>
      <c r="T410" s="8">
        <f t="shared" si="25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5">
        <f t="shared" si="26"/>
        <v>46.315634218289084</v>
      </c>
      <c r="P411">
        <f t="shared" si="27"/>
        <v>87.960784313725483</v>
      </c>
      <c r="Q411" t="s">
        <v>2035</v>
      </c>
      <c r="R411" t="s">
        <v>2036</v>
      </c>
      <c r="S411" s="8">
        <f t="shared" si="24"/>
        <v>42843.208333333328</v>
      </c>
      <c r="T411" s="8">
        <f t="shared" si="25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5">
        <f t="shared" si="26"/>
        <v>36.132726089785294</v>
      </c>
      <c r="P412">
        <f t="shared" si="27"/>
        <v>49.987398739873989</v>
      </c>
      <c r="Q412" t="s">
        <v>2050</v>
      </c>
      <c r="R412" t="s">
        <v>2061</v>
      </c>
      <c r="S412" s="8">
        <f t="shared" si="24"/>
        <v>42122.208333333328</v>
      </c>
      <c r="T412" s="8">
        <f t="shared" si="25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5">
        <f t="shared" si="26"/>
        <v>104.62820512820512</v>
      </c>
      <c r="P413">
        <f t="shared" si="27"/>
        <v>99.524390243902445</v>
      </c>
      <c r="Q413" t="s">
        <v>2039</v>
      </c>
      <c r="R413" t="s">
        <v>2040</v>
      </c>
      <c r="S413" s="8">
        <f t="shared" si="24"/>
        <v>42884.208333333328</v>
      </c>
      <c r="T413" s="8">
        <f t="shared" si="25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5">
        <f t="shared" si="26"/>
        <v>668.85714285714289</v>
      </c>
      <c r="P414">
        <f t="shared" si="27"/>
        <v>104.82089552238806</v>
      </c>
      <c r="Q414" t="s">
        <v>2047</v>
      </c>
      <c r="R414" t="s">
        <v>2053</v>
      </c>
      <c r="S414" s="8">
        <f t="shared" si="24"/>
        <v>41642.25</v>
      </c>
      <c r="T414" s="8">
        <f t="shared" si="25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5">
        <f t="shared" si="26"/>
        <v>62.072823218997364</v>
      </c>
      <c r="P415">
        <f t="shared" si="27"/>
        <v>108.01469237832875</v>
      </c>
      <c r="Q415" t="s">
        <v>2041</v>
      </c>
      <c r="R415" t="s">
        <v>2049</v>
      </c>
      <c r="S415" s="8">
        <f t="shared" si="24"/>
        <v>43431.25</v>
      </c>
      <c r="T415" s="8">
        <f t="shared" si="25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5">
        <f t="shared" si="26"/>
        <v>84.699787460148784</v>
      </c>
      <c r="P416">
        <f t="shared" si="27"/>
        <v>28.998544660724033</v>
      </c>
      <c r="Q416" t="s">
        <v>2033</v>
      </c>
      <c r="R416" t="s">
        <v>2034</v>
      </c>
      <c r="S416" s="8">
        <f t="shared" si="24"/>
        <v>40288.208333333336</v>
      </c>
      <c r="T416" s="8">
        <f t="shared" si="25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5">
        <f t="shared" si="26"/>
        <v>11.059030837004405</v>
      </c>
      <c r="P417">
        <f t="shared" si="27"/>
        <v>30.028708133971293</v>
      </c>
      <c r="Q417" t="s">
        <v>2039</v>
      </c>
      <c r="R417" t="s">
        <v>2040</v>
      </c>
      <c r="S417" s="8">
        <f t="shared" si="24"/>
        <v>40921.25</v>
      </c>
      <c r="T417" s="8">
        <f t="shared" si="25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5">
        <f t="shared" si="26"/>
        <v>43.838781575037146</v>
      </c>
      <c r="P418">
        <f t="shared" si="27"/>
        <v>41.005559416261292</v>
      </c>
      <c r="Q418" t="s">
        <v>2041</v>
      </c>
      <c r="R418" t="s">
        <v>2042</v>
      </c>
      <c r="S418" s="8">
        <f t="shared" si="24"/>
        <v>40560.25</v>
      </c>
      <c r="T418" s="8">
        <f t="shared" si="25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5">
        <f t="shared" si="26"/>
        <v>55.470588235294116</v>
      </c>
      <c r="P419">
        <f t="shared" si="27"/>
        <v>62.866666666666667</v>
      </c>
      <c r="Q419" t="s">
        <v>2039</v>
      </c>
      <c r="R419" t="s">
        <v>2040</v>
      </c>
      <c r="S419" s="8">
        <f t="shared" si="24"/>
        <v>43407.208333333328</v>
      </c>
      <c r="T419" s="8">
        <f t="shared" si="25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5">
        <f t="shared" si="26"/>
        <v>57.399511301160658</v>
      </c>
      <c r="P420">
        <f t="shared" si="27"/>
        <v>47.005002501250623</v>
      </c>
      <c r="Q420" t="s">
        <v>2041</v>
      </c>
      <c r="R420" t="s">
        <v>2042</v>
      </c>
      <c r="S420" s="8">
        <f t="shared" si="24"/>
        <v>41035.208333333336</v>
      </c>
      <c r="T420" s="8">
        <f t="shared" si="25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5">
        <f t="shared" si="26"/>
        <v>123.43497363796135</v>
      </c>
      <c r="P421">
        <f t="shared" si="27"/>
        <v>26.997693638285604</v>
      </c>
      <c r="Q421" t="s">
        <v>2037</v>
      </c>
      <c r="R421" t="s">
        <v>2038</v>
      </c>
      <c r="S421" s="8">
        <f t="shared" si="24"/>
        <v>40899.25</v>
      </c>
      <c r="T421" s="8">
        <f t="shared" si="25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5">
        <f t="shared" si="26"/>
        <v>128.46</v>
      </c>
      <c r="P422">
        <f t="shared" si="27"/>
        <v>68.329787234042556</v>
      </c>
      <c r="Q422" t="s">
        <v>2039</v>
      </c>
      <c r="R422" t="s">
        <v>2040</v>
      </c>
      <c r="S422" s="8">
        <f t="shared" si="24"/>
        <v>42911.208333333328</v>
      </c>
      <c r="T422" s="8">
        <f t="shared" si="25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5">
        <f t="shared" si="26"/>
        <v>63.989361702127653</v>
      </c>
      <c r="P423">
        <f t="shared" si="27"/>
        <v>50.974576271186443</v>
      </c>
      <c r="Q423" t="s">
        <v>2037</v>
      </c>
      <c r="R423" t="s">
        <v>2046</v>
      </c>
      <c r="S423" s="8">
        <f t="shared" si="24"/>
        <v>42915.208333333328</v>
      </c>
      <c r="T423" s="8">
        <f t="shared" si="25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5">
        <f t="shared" si="26"/>
        <v>127.29885057471265</v>
      </c>
      <c r="P424">
        <f t="shared" si="27"/>
        <v>54.024390243902438</v>
      </c>
      <c r="Q424" t="s">
        <v>2039</v>
      </c>
      <c r="R424" t="s">
        <v>2040</v>
      </c>
      <c r="S424" s="8">
        <f t="shared" si="24"/>
        <v>40285.208333333336</v>
      </c>
      <c r="T424" s="8">
        <f t="shared" si="25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5">
        <f t="shared" si="26"/>
        <v>10.638024357239512</v>
      </c>
      <c r="P425">
        <f t="shared" si="27"/>
        <v>97.055555555555557</v>
      </c>
      <c r="Q425" t="s">
        <v>2033</v>
      </c>
      <c r="R425" t="s">
        <v>2034</v>
      </c>
      <c r="S425" s="8">
        <f t="shared" si="24"/>
        <v>40808.208333333336</v>
      </c>
      <c r="T425" s="8">
        <f t="shared" si="25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5">
        <f t="shared" si="26"/>
        <v>40.470588235294116</v>
      </c>
      <c r="P426">
        <f t="shared" si="27"/>
        <v>24.867469879518072</v>
      </c>
      <c r="Q426" t="s">
        <v>2035</v>
      </c>
      <c r="R426" t="s">
        <v>2045</v>
      </c>
      <c r="S426" s="8">
        <f t="shared" si="24"/>
        <v>43208.208333333328</v>
      </c>
      <c r="T426" s="8">
        <f t="shared" si="25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5">
        <f t="shared" si="26"/>
        <v>287.66666666666663</v>
      </c>
      <c r="P427">
        <f t="shared" si="27"/>
        <v>84.423913043478265</v>
      </c>
      <c r="Q427" t="s">
        <v>2054</v>
      </c>
      <c r="R427" t="s">
        <v>2055</v>
      </c>
      <c r="S427" s="8">
        <f t="shared" si="24"/>
        <v>42213.208333333328</v>
      </c>
      <c r="T427" s="8">
        <f t="shared" si="25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5">
        <f t="shared" si="26"/>
        <v>572.94444444444446</v>
      </c>
      <c r="P428">
        <f t="shared" si="27"/>
        <v>47.091324200913242</v>
      </c>
      <c r="Q428" t="s">
        <v>2039</v>
      </c>
      <c r="R428" t="s">
        <v>2040</v>
      </c>
      <c r="S428" s="8">
        <f t="shared" si="24"/>
        <v>41332.25</v>
      </c>
      <c r="T428" s="8">
        <f t="shared" si="25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5">
        <f t="shared" si="26"/>
        <v>112.90429799426933</v>
      </c>
      <c r="P429">
        <f t="shared" si="27"/>
        <v>77.996041171813147</v>
      </c>
      <c r="Q429" t="s">
        <v>2039</v>
      </c>
      <c r="R429" t="s">
        <v>2040</v>
      </c>
      <c r="S429" s="8">
        <f t="shared" si="24"/>
        <v>41895.208333333336</v>
      </c>
      <c r="T429" s="8">
        <f t="shared" si="25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5">
        <f t="shared" si="26"/>
        <v>46.387573964497044</v>
      </c>
      <c r="P430">
        <f t="shared" si="27"/>
        <v>62.967871485943775</v>
      </c>
      <c r="Q430" t="s">
        <v>2041</v>
      </c>
      <c r="R430" t="s">
        <v>2049</v>
      </c>
      <c r="S430" s="8">
        <f t="shared" si="24"/>
        <v>40585.25</v>
      </c>
      <c r="T430" s="8">
        <f t="shared" si="25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5">
        <f t="shared" si="26"/>
        <v>90.675916230366497</v>
      </c>
      <c r="P431">
        <f t="shared" si="27"/>
        <v>81.006080449017773</v>
      </c>
      <c r="Q431" t="s">
        <v>2054</v>
      </c>
      <c r="R431" t="s">
        <v>2055</v>
      </c>
      <c r="S431" s="8">
        <f t="shared" si="24"/>
        <v>41680.25</v>
      </c>
      <c r="T431" s="8">
        <f t="shared" si="25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5">
        <f t="shared" si="26"/>
        <v>67.740740740740748</v>
      </c>
      <c r="P432">
        <f t="shared" si="27"/>
        <v>65.321428571428569</v>
      </c>
      <c r="Q432" t="s">
        <v>2039</v>
      </c>
      <c r="R432" t="s">
        <v>2040</v>
      </c>
      <c r="S432" s="8">
        <f t="shared" si="24"/>
        <v>43737.208333333328</v>
      </c>
      <c r="T432" s="8">
        <f t="shared" si="25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5">
        <f t="shared" si="26"/>
        <v>192.49019607843135</v>
      </c>
      <c r="P433">
        <f t="shared" si="27"/>
        <v>104.43617021276596</v>
      </c>
      <c r="Q433" t="s">
        <v>2039</v>
      </c>
      <c r="R433" t="s">
        <v>2040</v>
      </c>
      <c r="S433" s="8">
        <f t="shared" si="24"/>
        <v>43273.208333333328</v>
      </c>
      <c r="T433" s="8">
        <f t="shared" si="25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5">
        <f t="shared" si="26"/>
        <v>82.714285714285722</v>
      </c>
      <c r="P434">
        <f t="shared" si="27"/>
        <v>69.989010989010993</v>
      </c>
      <c r="Q434" t="s">
        <v>2039</v>
      </c>
      <c r="R434" t="s">
        <v>2040</v>
      </c>
      <c r="S434" s="8">
        <f t="shared" si="24"/>
        <v>41761.208333333336</v>
      </c>
      <c r="T434" s="8">
        <f t="shared" si="25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5">
        <f t="shared" si="26"/>
        <v>54.163920922570021</v>
      </c>
      <c r="P435">
        <f t="shared" si="27"/>
        <v>83.023989898989896</v>
      </c>
      <c r="Q435" t="s">
        <v>2041</v>
      </c>
      <c r="R435" t="s">
        <v>2042</v>
      </c>
      <c r="S435" s="8">
        <f t="shared" si="24"/>
        <v>41603.25</v>
      </c>
      <c r="T435" s="8">
        <f t="shared" si="25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5">
        <f t="shared" si="26"/>
        <v>16.722222222222221</v>
      </c>
      <c r="P436">
        <f t="shared" si="27"/>
        <v>90.3</v>
      </c>
      <c r="Q436" t="s">
        <v>2039</v>
      </c>
      <c r="R436" t="s">
        <v>2040</v>
      </c>
      <c r="S436" s="8">
        <f t="shared" si="24"/>
        <v>42705.25</v>
      </c>
      <c r="T436" s="8">
        <f t="shared" si="25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5">
        <f t="shared" si="26"/>
        <v>116.87664041994749</v>
      </c>
      <c r="P437">
        <f t="shared" si="27"/>
        <v>103.98131932282546</v>
      </c>
      <c r="Q437" t="s">
        <v>2039</v>
      </c>
      <c r="R437" t="s">
        <v>2040</v>
      </c>
      <c r="S437" s="8">
        <f t="shared" si="24"/>
        <v>41988.25</v>
      </c>
      <c r="T437" s="8">
        <f t="shared" si="25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5">
        <f t="shared" si="26"/>
        <v>1052.1538461538462</v>
      </c>
      <c r="P438">
        <f t="shared" si="27"/>
        <v>54.931726907630519</v>
      </c>
      <c r="Q438" t="s">
        <v>2035</v>
      </c>
      <c r="R438" t="s">
        <v>2058</v>
      </c>
      <c r="S438" s="8">
        <f t="shared" si="24"/>
        <v>43575.208333333328</v>
      </c>
      <c r="T438" s="8">
        <f t="shared" si="25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5">
        <f t="shared" si="26"/>
        <v>123.07407407407408</v>
      </c>
      <c r="P439">
        <f t="shared" si="27"/>
        <v>51.921875</v>
      </c>
      <c r="Q439" t="s">
        <v>2041</v>
      </c>
      <c r="R439" t="s">
        <v>2049</v>
      </c>
      <c r="S439" s="8">
        <f t="shared" si="24"/>
        <v>42260.208333333328</v>
      </c>
      <c r="T439" s="8">
        <f t="shared" si="25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5">
        <f t="shared" si="26"/>
        <v>178.63855421686748</v>
      </c>
      <c r="P440">
        <f t="shared" si="27"/>
        <v>60.02834008097166</v>
      </c>
      <c r="Q440" t="s">
        <v>2039</v>
      </c>
      <c r="R440" t="s">
        <v>2040</v>
      </c>
      <c r="S440" s="8">
        <f t="shared" si="24"/>
        <v>41337.25</v>
      </c>
      <c r="T440" s="8">
        <f t="shared" si="25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5">
        <f t="shared" si="26"/>
        <v>355.28169014084506</v>
      </c>
      <c r="P441">
        <f t="shared" si="27"/>
        <v>44.003488879197555</v>
      </c>
      <c r="Q441" t="s">
        <v>2041</v>
      </c>
      <c r="R441" t="s">
        <v>2063</v>
      </c>
      <c r="S441" s="8">
        <f t="shared" si="24"/>
        <v>42680.208333333328</v>
      </c>
      <c r="T441" s="8">
        <f t="shared" si="25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5">
        <f t="shared" si="26"/>
        <v>161.90634146341463</v>
      </c>
      <c r="P442">
        <f t="shared" si="27"/>
        <v>53.003513254551258</v>
      </c>
      <c r="Q442" t="s">
        <v>2041</v>
      </c>
      <c r="R442" t="s">
        <v>2060</v>
      </c>
      <c r="S442" s="8">
        <f t="shared" si="24"/>
        <v>42916.208333333328</v>
      </c>
      <c r="T442" s="8">
        <f t="shared" si="25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5">
        <f t="shared" si="26"/>
        <v>24.914285714285715</v>
      </c>
      <c r="P443">
        <f t="shared" si="27"/>
        <v>54.5</v>
      </c>
      <c r="Q443" t="s">
        <v>2037</v>
      </c>
      <c r="R443" t="s">
        <v>2046</v>
      </c>
      <c r="S443" s="8">
        <f t="shared" si="24"/>
        <v>41025.208333333336</v>
      </c>
      <c r="T443" s="8">
        <f t="shared" si="25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5">
        <f t="shared" si="26"/>
        <v>198.72222222222223</v>
      </c>
      <c r="P444">
        <f t="shared" si="27"/>
        <v>75.04195804195804</v>
      </c>
      <c r="Q444" t="s">
        <v>2039</v>
      </c>
      <c r="R444" t="s">
        <v>2040</v>
      </c>
      <c r="S444" s="8">
        <f t="shared" si="24"/>
        <v>42980.208333333328</v>
      </c>
      <c r="T444" s="8">
        <f t="shared" si="25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5">
        <f t="shared" si="26"/>
        <v>34.752688172043008</v>
      </c>
      <c r="P445">
        <f t="shared" si="27"/>
        <v>35.911111111111111</v>
      </c>
      <c r="Q445" t="s">
        <v>2039</v>
      </c>
      <c r="R445" t="s">
        <v>2040</v>
      </c>
      <c r="S445" s="8">
        <f t="shared" si="24"/>
        <v>40451.208333333336</v>
      </c>
      <c r="T445" s="8">
        <f t="shared" si="25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5">
        <f t="shared" si="26"/>
        <v>176.41935483870967</v>
      </c>
      <c r="P446">
        <f t="shared" si="27"/>
        <v>36.952702702702702</v>
      </c>
      <c r="Q446" t="s">
        <v>2035</v>
      </c>
      <c r="R446" t="s">
        <v>2045</v>
      </c>
      <c r="S446" s="8">
        <f t="shared" si="24"/>
        <v>40748.208333333336</v>
      </c>
      <c r="T446" s="8">
        <f t="shared" si="25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5">
        <f t="shared" si="26"/>
        <v>511.38095238095235</v>
      </c>
      <c r="P447">
        <f t="shared" si="27"/>
        <v>63.170588235294119</v>
      </c>
      <c r="Q447" t="s">
        <v>2039</v>
      </c>
      <c r="R447" t="s">
        <v>2040</v>
      </c>
      <c r="S447" s="8">
        <f t="shared" si="24"/>
        <v>40515.25</v>
      </c>
      <c r="T447" s="8">
        <f t="shared" si="25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5">
        <f t="shared" si="26"/>
        <v>82.044117647058826</v>
      </c>
      <c r="P448">
        <f t="shared" si="27"/>
        <v>29.99462365591398</v>
      </c>
      <c r="Q448" t="s">
        <v>2037</v>
      </c>
      <c r="R448" t="s">
        <v>2046</v>
      </c>
      <c r="S448" s="8">
        <f t="shared" si="24"/>
        <v>41261.25</v>
      </c>
      <c r="T448" s="8">
        <f t="shared" si="25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5">
        <f t="shared" si="26"/>
        <v>24.326030927835053</v>
      </c>
      <c r="P449">
        <f t="shared" si="27"/>
        <v>86</v>
      </c>
      <c r="Q449" t="s">
        <v>2041</v>
      </c>
      <c r="R449" t="s">
        <v>2060</v>
      </c>
      <c r="S449" s="8">
        <f t="shared" si="24"/>
        <v>43088.25</v>
      </c>
      <c r="T449" s="8">
        <f t="shared" si="25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5">
        <f t="shared" si="26"/>
        <v>50.482758620689658</v>
      </c>
      <c r="P450">
        <f t="shared" si="27"/>
        <v>75.014876033057845</v>
      </c>
      <c r="Q450" t="s">
        <v>2050</v>
      </c>
      <c r="R450" t="s">
        <v>2051</v>
      </c>
      <c r="S450" s="8">
        <f t="shared" ref="S450:S513" si="28">(((J450/60)/60)/24)+DATE(1970,1,1)</f>
        <v>41378.208333333336</v>
      </c>
      <c r="T450" s="8">
        <f t="shared" ref="T450:T513" si="29"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5">
        <f t="shared" ref="O451:O514" si="30">((E451/D451)*100)</f>
        <v>967</v>
      </c>
      <c r="P451">
        <f t="shared" si="27"/>
        <v>101.19767441860465</v>
      </c>
      <c r="Q451" t="s">
        <v>2050</v>
      </c>
      <c r="R451" t="s">
        <v>2051</v>
      </c>
      <c r="S451" s="8">
        <f t="shared" si="28"/>
        <v>43530.25</v>
      </c>
      <c r="T451" s="8">
        <f t="shared" si="29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5">
        <f t="shared" si="30"/>
        <v>4</v>
      </c>
      <c r="P452">
        <f t="shared" ref="P452:P515" si="31">(E452/G452)</f>
        <v>4</v>
      </c>
      <c r="Q452" t="s">
        <v>2041</v>
      </c>
      <c r="R452" t="s">
        <v>2049</v>
      </c>
      <c r="S452" s="8">
        <f t="shared" si="28"/>
        <v>43394.208333333328</v>
      </c>
      <c r="T452" s="8">
        <f t="shared" si="29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5">
        <f t="shared" si="30"/>
        <v>122.84501347708894</v>
      </c>
      <c r="P453">
        <f t="shared" si="31"/>
        <v>29.001272669424118</v>
      </c>
      <c r="Q453" t="s">
        <v>2035</v>
      </c>
      <c r="R453" t="s">
        <v>2036</v>
      </c>
      <c r="S453" s="8">
        <f t="shared" si="28"/>
        <v>42935.208333333328</v>
      </c>
      <c r="T453" s="8">
        <f t="shared" si="29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5">
        <f t="shared" si="30"/>
        <v>63.4375</v>
      </c>
      <c r="P454">
        <f t="shared" si="31"/>
        <v>98.225806451612897</v>
      </c>
      <c r="Q454" t="s">
        <v>2041</v>
      </c>
      <c r="R454" t="s">
        <v>2044</v>
      </c>
      <c r="S454" s="8">
        <f t="shared" si="28"/>
        <v>40365.208333333336</v>
      </c>
      <c r="T454" s="8">
        <f t="shared" si="29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5">
        <f t="shared" si="30"/>
        <v>56.331688596491226</v>
      </c>
      <c r="P455">
        <f t="shared" si="31"/>
        <v>87.001693480101608</v>
      </c>
      <c r="Q455" t="s">
        <v>2041</v>
      </c>
      <c r="R455" t="s">
        <v>2063</v>
      </c>
      <c r="S455" s="8">
        <f t="shared" si="28"/>
        <v>42705.25</v>
      </c>
      <c r="T455" s="8">
        <f t="shared" si="29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5">
        <f t="shared" si="30"/>
        <v>44.074999999999996</v>
      </c>
      <c r="P456">
        <f t="shared" si="31"/>
        <v>45.205128205128204</v>
      </c>
      <c r="Q456" t="s">
        <v>2041</v>
      </c>
      <c r="R456" t="s">
        <v>2044</v>
      </c>
      <c r="S456" s="8">
        <f t="shared" si="28"/>
        <v>41568.208333333336</v>
      </c>
      <c r="T456" s="8">
        <f t="shared" si="29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5">
        <f t="shared" si="30"/>
        <v>118.37253218884121</v>
      </c>
      <c r="P457">
        <f t="shared" si="31"/>
        <v>37.001341561577675</v>
      </c>
      <c r="Q457" t="s">
        <v>2039</v>
      </c>
      <c r="R457" t="s">
        <v>2040</v>
      </c>
      <c r="S457" s="8">
        <f t="shared" si="28"/>
        <v>40809.208333333336</v>
      </c>
      <c r="T457" s="8">
        <f t="shared" si="29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5">
        <f t="shared" si="30"/>
        <v>104.1243169398907</v>
      </c>
      <c r="P458">
        <f t="shared" si="31"/>
        <v>94.976947040498445</v>
      </c>
      <c r="Q458" t="s">
        <v>2035</v>
      </c>
      <c r="R458" t="s">
        <v>2045</v>
      </c>
      <c r="S458" s="8">
        <f t="shared" si="28"/>
        <v>43141.25</v>
      </c>
      <c r="T458" s="8">
        <f t="shared" si="29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5">
        <f t="shared" si="30"/>
        <v>26.640000000000004</v>
      </c>
      <c r="P459">
        <f t="shared" si="31"/>
        <v>28.956521739130434</v>
      </c>
      <c r="Q459" t="s">
        <v>2039</v>
      </c>
      <c r="R459" t="s">
        <v>2040</v>
      </c>
      <c r="S459" s="8">
        <f t="shared" si="28"/>
        <v>42657.208333333328</v>
      </c>
      <c r="T459" s="8">
        <f t="shared" si="29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5">
        <f t="shared" si="30"/>
        <v>351.20118343195264</v>
      </c>
      <c r="P460">
        <f t="shared" si="31"/>
        <v>55.993396226415094</v>
      </c>
      <c r="Q460" t="s">
        <v>2039</v>
      </c>
      <c r="R460" t="s">
        <v>2040</v>
      </c>
      <c r="S460" s="8">
        <f t="shared" si="28"/>
        <v>40265.208333333336</v>
      </c>
      <c r="T460" s="8">
        <f t="shared" si="29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5">
        <f t="shared" si="30"/>
        <v>90.063492063492063</v>
      </c>
      <c r="P461">
        <f t="shared" si="31"/>
        <v>54.038095238095238</v>
      </c>
      <c r="Q461" t="s">
        <v>2041</v>
      </c>
      <c r="R461" t="s">
        <v>2042</v>
      </c>
      <c r="S461" s="8">
        <f t="shared" si="28"/>
        <v>42001.25</v>
      </c>
      <c r="T461" s="8">
        <f t="shared" si="29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5">
        <f t="shared" si="30"/>
        <v>171.625</v>
      </c>
      <c r="P462">
        <f t="shared" si="31"/>
        <v>82.38</v>
      </c>
      <c r="Q462" t="s">
        <v>2039</v>
      </c>
      <c r="R462" t="s">
        <v>2040</v>
      </c>
      <c r="S462" s="8">
        <f t="shared" si="28"/>
        <v>40399.208333333336</v>
      </c>
      <c r="T462" s="8">
        <f t="shared" si="29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5">
        <f t="shared" si="30"/>
        <v>141.04655870445345</v>
      </c>
      <c r="P463">
        <f t="shared" si="31"/>
        <v>66.997115384615384</v>
      </c>
      <c r="Q463" t="s">
        <v>2041</v>
      </c>
      <c r="R463" t="s">
        <v>2044</v>
      </c>
      <c r="S463" s="8">
        <f t="shared" si="28"/>
        <v>41757.208333333336</v>
      </c>
      <c r="T463" s="8">
        <f t="shared" si="29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5">
        <f t="shared" si="30"/>
        <v>30.57944915254237</v>
      </c>
      <c r="P464">
        <f t="shared" si="31"/>
        <v>107.91401869158878</v>
      </c>
      <c r="Q464" t="s">
        <v>2050</v>
      </c>
      <c r="R464" t="s">
        <v>2061</v>
      </c>
      <c r="S464" s="8">
        <f t="shared" si="28"/>
        <v>41304.25</v>
      </c>
      <c r="T464" s="8">
        <f t="shared" si="29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5">
        <f t="shared" si="30"/>
        <v>108.16455696202532</v>
      </c>
      <c r="P465">
        <f t="shared" si="31"/>
        <v>69.009501187648453</v>
      </c>
      <c r="Q465" t="s">
        <v>2041</v>
      </c>
      <c r="R465" t="s">
        <v>2049</v>
      </c>
      <c r="S465" s="8">
        <f t="shared" si="28"/>
        <v>41639.25</v>
      </c>
      <c r="T465" s="8">
        <f t="shared" si="29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5">
        <f t="shared" si="30"/>
        <v>133.45505617977528</v>
      </c>
      <c r="P466">
        <f t="shared" si="31"/>
        <v>39.006568144499177</v>
      </c>
      <c r="Q466" t="s">
        <v>2039</v>
      </c>
      <c r="R466" t="s">
        <v>2040</v>
      </c>
      <c r="S466" s="8">
        <f t="shared" si="28"/>
        <v>43142.25</v>
      </c>
      <c r="T466" s="8">
        <f t="shared" si="29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5">
        <f t="shared" si="30"/>
        <v>187.85106382978722</v>
      </c>
      <c r="P467">
        <f t="shared" si="31"/>
        <v>110.3625</v>
      </c>
      <c r="Q467" t="s">
        <v>2047</v>
      </c>
      <c r="R467" t="s">
        <v>2059</v>
      </c>
      <c r="S467" s="8">
        <f t="shared" si="28"/>
        <v>43127.25</v>
      </c>
      <c r="T467" s="8">
        <f t="shared" si="29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5">
        <f t="shared" si="30"/>
        <v>332</v>
      </c>
      <c r="P468">
        <f t="shared" si="31"/>
        <v>94.857142857142861</v>
      </c>
      <c r="Q468" t="s">
        <v>2037</v>
      </c>
      <c r="R468" t="s">
        <v>2046</v>
      </c>
      <c r="S468" s="8">
        <f t="shared" si="28"/>
        <v>41409.208333333336</v>
      </c>
      <c r="T468" s="8">
        <f t="shared" si="29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5">
        <f t="shared" si="30"/>
        <v>575.21428571428578</v>
      </c>
      <c r="P469">
        <f t="shared" si="31"/>
        <v>57.935251798561154</v>
      </c>
      <c r="Q469" t="s">
        <v>2037</v>
      </c>
      <c r="R469" t="s">
        <v>2038</v>
      </c>
      <c r="S469" s="8">
        <f t="shared" si="28"/>
        <v>42331.25</v>
      </c>
      <c r="T469" s="8">
        <f t="shared" si="29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5">
        <f t="shared" si="30"/>
        <v>40.5</v>
      </c>
      <c r="P470">
        <f t="shared" si="31"/>
        <v>101.25</v>
      </c>
      <c r="Q470" t="s">
        <v>2039</v>
      </c>
      <c r="R470" t="s">
        <v>2040</v>
      </c>
      <c r="S470" s="8">
        <f t="shared" si="28"/>
        <v>43569.208333333328</v>
      </c>
      <c r="T470" s="8">
        <f t="shared" si="29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5">
        <f t="shared" si="30"/>
        <v>184.42857142857144</v>
      </c>
      <c r="P471">
        <f t="shared" si="31"/>
        <v>64.95597484276729</v>
      </c>
      <c r="Q471" t="s">
        <v>2041</v>
      </c>
      <c r="R471" t="s">
        <v>2044</v>
      </c>
      <c r="S471" s="8">
        <f t="shared" si="28"/>
        <v>42142.208333333328</v>
      </c>
      <c r="T471" s="8">
        <f t="shared" si="29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5">
        <f t="shared" si="30"/>
        <v>285.80555555555554</v>
      </c>
      <c r="P472">
        <f t="shared" si="31"/>
        <v>27.00524934383202</v>
      </c>
      <c r="Q472" t="s">
        <v>2037</v>
      </c>
      <c r="R472" t="s">
        <v>2046</v>
      </c>
      <c r="S472" s="8">
        <f t="shared" si="28"/>
        <v>42716.25</v>
      </c>
      <c r="T472" s="8">
        <f t="shared" si="29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5">
        <f t="shared" si="30"/>
        <v>319</v>
      </c>
      <c r="P473">
        <f t="shared" si="31"/>
        <v>50.97422680412371</v>
      </c>
      <c r="Q473" t="s">
        <v>2033</v>
      </c>
      <c r="R473" t="s">
        <v>2034</v>
      </c>
      <c r="S473" s="8">
        <f t="shared" si="28"/>
        <v>41031.208333333336</v>
      </c>
      <c r="T473" s="8">
        <f t="shared" si="29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5">
        <f t="shared" si="30"/>
        <v>39.234070221066318</v>
      </c>
      <c r="P474">
        <f t="shared" si="31"/>
        <v>104.94260869565217</v>
      </c>
      <c r="Q474" t="s">
        <v>2035</v>
      </c>
      <c r="R474" t="s">
        <v>2036</v>
      </c>
      <c r="S474" s="8">
        <f t="shared" si="28"/>
        <v>43535.208333333328</v>
      </c>
      <c r="T474" s="8">
        <f t="shared" si="29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5">
        <f t="shared" si="30"/>
        <v>178.14000000000001</v>
      </c>
      <c r="P475">
        <f t="shared" si="31"/>
        <v>84.028301886792448</v>
      </c>
      <c r="Q475" t="s">
        <v>2035</v>
      </c>
      <c r="R475" t="s">
        <v>2043</v>
      </c>
      <c r="S475" s="8">
        <f t="shared" si="28"/>
        <v>43277.208333333328</v>
      </c>
      <c r="T475" s="8">
        <f t="shared" si="29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5">
        <f t="shared" si="30"/>
        <v>365.15</v>
      </c>
      <c r="P476">
        <f t="shared" si="31"/>
        <v>102.85915492957747</v>
      </c>
      <c r="Q476" t="s">
        <v>2041</v>
      </c>
      <c r="R476" t="s">
        <v>2060</v>
      </c>
      <c r="S476" s="8">
        <f t="shared" si="28"/>
        <v>41989.25</v>
      </c>
      <c r="T476" s="8">
        <f t="shared" si="29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5">
        <f t="shared" si="30"/>
        <v>113.94594594594594</v>
      </c>
      <c r="P477">
        <f t="shared" si="31"/>
        <v>39.962085308056871</v>
      </c>
      <c r="Q477" t="s">
        <v>2047</v>
      </c>
      <c r="R477" t="s">
        <v>2059</v>
      </c>
      <c r="S477" s="8">
        <f t="shared" si="28"/>
        <v>41450.208333333336</v>
      </c>
      <c r="T477" s="8">
        <f t="shared" si="29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5">
        <f t="shared" si="30"/>
        <v>29.828720626631856</v>
      </c>
      <c r="P478">
        <f t="shared" si="31"/>
        <v>51.001785714285717</v>
      </c>
      <c r="Q478" t="s">
        <v>2047</v>
      </c>
      <c r="R478" t="s">
        <v>2053</v>
      </c>
      <c r="S478" s="8">
        <f t="shared" si="28"/>
        <v>43322.208333333328</v>
      </c>
      <c r="T478" s="8">
        <f t="shared" si="29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5">
        <f t="shared" si="30"/>
        <v>54.270588235294113</v>
      </c>
      <c r="P479">
        <f t="shared" si="31"/>
        <v>40.823008849557525</v>
      </c>
      <c r="Q479" t="s">
        <v>2041</v>
      </c>
      <c r="R479" t="s">
        <v>2063</v>
      </c>
      <c r="S479" s="8">
        <f t="shared" si="28"/>
        <v>40720.208333333336</v>
      </c>
      <c r="T479" s="8">
        <f t="shared" si="29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5">
        <f t="shared" si="30"/>
        <v>236.34156976744185</v>
      </c>
      <c r="P480">
        <f t="shared" si="31"/>
        <v>58.999637155297535</v>
      </c>
      <c r="Q480" t="s">
        <v>2037</v>
      </c>
      <c r="R480" t="s">
        <v>2046</v>
      </c>
      <c r="S480" s="8">
        <f t="shared" si="28"/>
        <v>42072.208333333328</v>
      </c>
      <c r="T480" s="8">
        <f t="shared" si="29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5">
        <f t="shared" si="30"/>
        <v>512.91666666666663</v>
      </c>
      <c r="P481">
        <f t="shared" si="31"/>
        <v>71.156069364161851</v>
      </c>
      <c r="Q481" t="s">
        <v>2033</v>
      </c>
      <c r="R481" t="s">
        <v>2034</v>
      </c>
      <c r="S481" s="8">
        <f t="shared" si="28"/>
        <v>42945.208333333328</v>
      </c>
      <c r="T481" s="8">
        <f t="shared" si="29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5">
        <f t="shared" si="30"/>
        <v>100.65116279069768</v>
      </c>
      <c r="P482">
        <f t="shared" si="31"/>
        <v>99.494252873563212</v>
      </c>
      <c r="Q482" t="s">
        <v>2054</v>
      </c>
      <c r="R482" t="s">
        <v>2055</v>
      </c>
      <c r="S482" s="8">
        <f t="shared" si="28"/>
        <v>40248.25</v>
      </c>
      <c r="T482" s="8">
        <f t="shared" si="29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5">
        <f t="shared" si="30"/>
        <v>81.348423194303152</v>
      </c>
      <c r="P483">
        <f t="shared" si="31"/>
        <v>103.98634590377114</v>
      </c>
      <c r="Q483" t="s">
        <v>2039</v>
      </c>
      <c r="R483" t="s">
        <v>2040</v>
      </c>
      <c r="S483" s="8">
        <f t="shared" si="28"/>
        <v>41913.208333333336</v>
      </c>
      <c r="T483" s="8">
        <f t="shared" si="29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5">
        <f t="shared" si="30"/>
        <v>16.404761904761905</v>
      </c>
      <c r="P484">
        <f t="shared" si="31"/>
        <v>76.555555555555557</v>
      </c>
      <c r="Q484" t="s">
        <v>2047</v>
      </c>
      <c r="R484" t="s">
        <v>2053</v>
      </c>
      <c r="S484" s="8">
        <f t="shared" si="28"/>
        <v>40963.25</v>
      </c>
      <c r="T484" s="8">
        <f t="shared" si="29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5">
        <f t="shared" si="30"/>
        <v>52.774617067833695</v>
      </c>
      <c r="P485">
        <f t="shared" si="31"/>
        <v>87.068592057761734</v>
      </c>
      <c r="Q485" t="s">
        <v>2039</v>
      </c>
      <c r="R485" t="s">
        <v>2040</v>
      </c>
      <c r="S485" s="8">
        <f t="shared" si="28"/>
        <v>43811.25</v>
      </c>
      <c r="T485" s="8">
        <f t="shared" si="29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5">
        <f t="shared" si="30"/>
        <v>260.20608108108109</v>
      </c>
      <c r="P486">
        <f t="shared" si="31"/>
        <v>48.99554707379135</v>
      </c>
      <c r="Q486" t="s">
        <v>2033</v>
      </c>
      <c r="R486" t="s">
        <v>2034</v>
      </c>
      <c r="S486" s="8">
        <f t="shared" si="28"/>
        <v>41855.208333333336</v>
      </c>
      <c r="T486" s="8">
        <f t="shared" si="29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5">
        <f t="shared" si="30"/>
        <v>30.73289183222958</v>
      </c>
      <c r="P487">
        <f t="shared" si="31"/>
        <v>42.969135802469133</v>
      </c>
      <c r="Q487" t="s">
        <v>2039</v>
      </c>
      <c r="R487" t="s">
        <v>2040</v>
      </c>
      <c r="S487" s="8">
        <f t="shared" si="28"/>
        <v>43626.208333333328</v>
      </c>
      <c r="T487" s="8">
        <f t="shared" si="29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5">
        <f t="shared" si="30"/>
        <v>13.5</v>
      </c>
      <c r="P488">
        <f t="shared" si="31"/>
        <v>33.428571428571431</v>
      </c>
      <c r="Q488" t="s">
        <v>2047</v>
      </c>
      <c r="R488" t="s">
        <v>2059</v>
      </c>
      <c r="S488" s="8">
        <f t="shared" si="28"/>
        <v>43168.25</v>
      </c>
      <c r="T488" s="8">
        <f t="shared" si="29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5">
        <f t="shared" si="30"/>
        <v>178.62556663644605</v>
      </c>
      <c r="P489">
        <f t="shared" si="31"/>
        <v>83.982949701619773</v>
      </c>
      <c r="Q489" t="s">
        <v>2039</v>
      </c>
      <c r="R489" t="s">
        <v>2040</v>
      </c>
      <c r="S489" s="8">
        <f t="shared" si="28"/>
        <v>42845.208333333328</v>
      </c>
      <c r="T489" s="8">
        <f t="shared" si="29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5">
        <f t="shared" si="30"/>
        <v>220.0566037735849</v>
      </c>
      <c r="P490">
        <f t="shared" si="31"/>
        <v>101.41739130434783</v>
      </c>
      <c r="Q490" t="s">
        <v>2039</v>
      </c>
      <c r="R490" t="s">
        <v>2040</v>
      </c>
      <c r="S490" s="8">
        <f t="shared" si="28"/>
        <v>42403.25</v>
      </c>
      <c r="T490" s="8">
        <f t="shared" si="29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5">
        <f t="shared" si="30"/>
        <v>101.5108695652174</v>
      </c>
      <c r="P491">
        <f t="shared" si="31"/>
        <v>109.87058823529412</v>
      </c>
      <c r="Q491" t="s">
        <v>2037</v>
      </c>
      <c r="R491" t="s">
        <v>2046</v>
      </c>
      <c r="S491" s="8">
        <f t="shared" si="28"/>
        <v>40406.208333333336</v>
      </c>
      <c r="T491" s="8">
        <f t="shared" si="29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5">
        <f t="shared" si="30"/>
        <v>191.5</v>
      </c>
      <c r="P492">
        <f t="shared" si="31"/>
        <v>31.916666666666668</v>
      </c>
      <c r="Q492" t="s">
        <v>2064</v>
      </c>
      <c r="R492" t="s">
        <v>2065</v>
      </c>
      <c r="S492" s="8">
        <f t="shared" si="28"/>
        <v>43786.25</v>
      </c>
      <c r="T492" s="8">
        <f t="shared" si="29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5">
        <f t="shared" si="30"/>
        <v>305.34683098591546</v>
      </c>
      <c r="P493">
        <f t="shared" si="31"/>
        <v>70.993450675399103</v>
      </c>
      <c r="Q493" t="s">
        <v>2033</v>
      </c>
      <c r="R493" t="s">
        <v>2034</v>
      </c>
      <c r="S493" s="8">
        <f t="shared" si="28"/>
        <v>41456.208333333336</v>
      </c>
      <c r="T493" s="8">
        <f t="shared" si="29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5">
        <f t="shared" si="30"/>
        <v>23.995287958115181</v>
      </c>
      <c r="P494">
        <f t="shared" si="31"/>
        <v>77.026890756302521</v>
      </c>
      <c r="Q494" t="s">
        <v>2041</v>
      </c>
      <c r="R494" t="s">
        <v>2052</v>
      </c>
      <c r="S494" s="8">
        <f t="shared" si="28"/>
        <v>40336.208333333336</v>
      </c>
      <c r="T494" s="8">
        <f t="shared" si="29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5">
        <f t="shared" si="30"/>
        <v>723.77777777777771</v>
      </c>
      <c r="P495">
        <f t="shared" si="31"/>
        <v>101.78125</v>
      </c>
      <c r="Q495" t="s">
        <v>2054</v>
      </c>
      <c r="R495" t="s">
        <v>2055</v>
      </c>
      <c r="S495" s="8">
        <f t="shared" si="28"/>
        <v>43645.208333333328</v>
      </c>
      <c r="T495" s="8">
        <f t="shared" si="29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5">
        <f t="shared" si="30"/>
        <v>547.36</v>
      </c>
      <c r="P496">
        <f t="shared" si="31"/>
        <v>51.059701492537314</v>
      </c>
      <c r="Q496" t="s">
        <v>2037</v>
      </c>
      <c r="R496" t="s">
        <v>2046</v>
      </c>
      <c r="S496" s="8">
        <f t="shared" si="28"/>
        <v>40990.208333333336</v>
      </c>
      <c r="T496" s="8">
        <f t="shared" si="29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5">
        <f t="shared" si="30"/>
        <v>414.49999999999994</v>
      </c>
      <c r="P497">
        <f t="shared" si="31"/>
        <v>68.02051282051282</v>
      </c>
      <c r="Q497" t="s">
        <v>2039</v>
      </c>
      <c r="R497" t="s">
        <v>2040</v>
      </c>
      <c r="S497" s="8">
        <f t="shared" si="28"/>
        <v>41800.208333333336</v>
      </c>
      <c r="T497" s="8">
        <f t="shared" si="29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5">
        <f t="shared" si="30"/>
        <v>0.90696409140369971</v>
      </c>
      <c r="P498">
        <f t="shared" si="31"/>
        <v>30.87037037037037</v>
      </c>
      <c r="Q498" t="s">
        <v>2041</v>
      </c>
      <c r="R498" t="s">
        <v>2049</v>
      </c>
      <c r="S498" s="8">
        <f t="shared" si="28"/>
        <v>42876.208333333328</v>
      </c>
      <c r="T498" s="8">
        <f t="shared" si="29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5">
        <f t="shared" si="30"/>
        <v>34.173469387755098</v>
      </c>
      <c r="P499">
        <f t="shared" si="31"/>
        <v>27.908333333333335</v>
      </c>
      <c r="Q499" t="s">
        <v>2037</v>
      </c>
      <c r="R499" t="s">
        <v>2046</v>
      </c>
      <c r="S499" s="8">
        <f t="shared" si="28"/>
        <v>42724.25</v>
      </c>
      <c r="T499" s="8">
        <f t="shared" si="29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5">
        <f t="shared" si="30"/>
        <v>23.948810754912099</v>
      </c>
      <c r="P500">
        <f t="shared" si="31"/>
        <v>79.994818652849744</v>
      </c>
      <c r="Q500" t="s">
        <v>2037</v>
      </c>
      <c r="R500" t="s">
        <v>2038</v>
      </c>
      <c r="S500" s="8">
        <f t="shared" si="28"/>
        <v>42005.25</v>
      </c>
      <c r="T500" s="8">
        <f t="shared" si="29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5">
        <f t="shared" si="30"/>
        <v>48.072649572649574</v>
      </c>
      <c r="P501">
        <f t="shared" si="31"/>
        <v>38.003378378378379</v>
      </c>
      <c r="Q501" t="s">
        <v>2041</v>
      </c>
      <c r="R501" t="s">
        <v>2042</v>
      </c>
      <c r="S501" s="8">
        <f t="shared" si="28"/>
        <v>42444.208333333328</v>
      </c>
      <c r="T501" s="8">
        <f t="shared" si="29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5">
        <f t="shared" si="30"/>
        <v>0</v>
      </c>
      <c r="P502" t="e">
        <f t="shared" si="31"/>
        <v>#DIV/0!</v>
      </c>
      <c r="Q502" t="s">
        <v>2039</v>
      </c>
      <c r="R502" t="s">
        <v>2040</v>
      </c>
      <c r="S502" s="8">
        <f t="shared" si="28"/>
        <v>41395.208333333336</v>
      </c>
      <c r="T502" s="8">
        <f t="shared" si="29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5">
        <f t="shared" si="30"/>
        <v>70.145182291666657</v>
      </c>
      <c r="P503">
        <f t="shared" si="31"/>
        <v>59.990534521158132</v>
      </c>
      <c r="Q503" t="s">
        <v>2041</v>
      </c>
      <c r="R503" t="s">
        <v>2042</v>
      </c>
      <c r="S503" s="8">
        <f t="shared" si="28"/>
        <v>41345.208333333336</v>
      </c>
      <c r="T503" s="8">
        <f t="shared" si="29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5">
        <f t="shared" si="30"/>
        <v>529.92307692307691</v>
      </c>
      <c r="P504">
        <f t="shared" si="31"/>
        <v>37.037634408602152</v>
      </c>
      <c r="Q504" t="s">
        <v>2050</v>
      </c>
      <c r="R504" t="s">
        <v>2051</v>
      </c>
      <c r="S504" s="8">
        <f t="shared" si="28"/>
        <v>41117.208333333336</v>
      </c>
      <c r="T504" s="8">
        <f t="shared" si="29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5">
        <f t="shared" si="30"/>
        <v>180.32549019607845</v>
      </c>
      <c r="P505">
        <f t="shared" si="31"/>
        <v>99.963043478260872</v>
      </c>
      <c r="Q505" t="s">
        <v>2041</v>
      </c>
      <c r="R505" t="s">
        <v>2044</v>
      </c>
      <c r="S505" s="8">
        <f t="shared" si="28"/>
        <v>42186.208333333328</v>
      </c>
      <c r="T505" s="8">
        <f t="shared" si="29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5">
        <f t="shared" si="30"/>
        <v>92.320000000000007</v>
      </c>
      <c r="P506">
        <f t="shared" si="31"/>
        <v>111.6774193548387</v>
      </c>
      <c r="Q506" t="s">
        <v>2035</v>
      </c>
      <c r="R506" t="s">
        <v>2036</v>
      </c>
      <c r="S506" s="8">
        <f t="shared" si="28"/>
        <v>42142.208333333328</v>
      </c>
      <c r="T506" s="8">
        <f t="shared" si="29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5">
        <f t="shared" si="30"/>
        <v>13.901001112347053</v>
      </c>
      <c r="P507">
        <f t="shared" si="31"/>
        <v>36.014409221902014</v>
      </c>
      <c r="Q507" t="s">
        <v>2047</v>
      </c>
      <c r="R507" t="s">
        <v>2056</v>
      </c>
      <c r="S507" s="8">
        <f t="shared" si="28"/>
        <v>41341.25</v>
      </c>
      <c r="T507" s="8">
        <f t="shared" si="29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5">
        <f t="shared" si="30"/>
        <v>927.07777777777767</v>
      </c>
      <c r="P508">
        <f t="shared" si="31"/>
        <v>66.010284810126578</v>
      </c>
      <c r="Q508" t="s">
        <v>2039</v>
      </c>
      <c r="R508" t="s">
        <v>2040</v>
      </c>
      <c r="S508" s="8">
        <f t="shared" si="28"/>
        <v>43062.25</v>
      </c>
      <c r="T508" s="8">
        <f t="shared" si="29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5">
        <f t="shared" si="30"/>
        <v>39.857142857142861</v>
      </c>
      <c r="P509">
        <f t="shared" si="31"/>
        <v>44.05263157894737</v>
      </c>
      <c r="Q509" t="s">
        <v>2037</v>
      </c>
      <c r="R509" t="s">
        <v>2038</v>
      </c>
      <c r="S509" s="8">
        <f t="shared" si="28"/>
        <v>41373.208333333336</v>
      </c>
      <c r="T509" s="8">
        <f t="shared" si="29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5">
        <f t="shared" si="30"/>
        <v>112.22929936305732</v>
      </c>
      <c r="P510">
        <f t="shared" si="31"/>
        <v>52.999726551818434</v>
      </c>
      <c r="Q510" t="s">
        <v>2039</v>
      </c>
      <c r="R510" t="s">
        <v>2040</v>
      </c>
      <c r="S510" s="8">
        <f t="shared" si="28"/>
        <v>43310.208333333328</v>
      </c>
      <c r="T510" s="8">
        <f t="shared" si="29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5">
        <f t="shared" si="30"/>
        <v>70.925816023738875</v>
      </c>
      <c r="P511">
        <f t="shared" si="31"/>
        <v>95</v>
      </c>
      <c r="Q511" t="s">
        <v>2039</v>
      </c>
      <c r="R511" t="s">
        <v>2040</v>
      </c>
      <c r="S511" s="8">
        <f t="shared" si="28"/>
        <v>41034.208333333336</v>
      </c>
      <c r="T511" s="8">
        <f t="shared" si="29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5">
        <f t="shared" si="30"/>
        <v>119.08974358974358</v>
      </c>
      <c r="P512">
        <f t="shared" si="31"/>
        <v>70.908396946564892</v>
      </c>
      <c r="Q512" t="s">
        <v>2041</v>
      </c>
      <c r="R512" t="s">
        <v>2044</v>
      </c>
      <c r="S512" s="8">
        <f t="shared" si="28"/>
        <v>43251.208333333328</v>
      </c>
      <c r="T512" s="8">
        <f t="shared" si="29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5">
        <f t="shared" si="30"/>
        <v>24.017591339648174</v>
      </c>
      <c r="P513">
        <f t="shared" si="31"/>
        <v>98.060773480662988</v>
      </c>
      <c r="Q513" t="s">
        <v>2039</v>
      </c>
      <c r="R513" t="s">
        <v>2040</v>
      </c>
      <c r="S513" s="8">
        <f t="shared" si="28"/>
        <v>43671.208333333328</v>
      </c>
      <c r="T513" s="8">
        <f t="shared" si="29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5">
        <f t="shared" si="30"/>
        <v>139.31868131868131</v>
      </c>
      <c r="P514">
        <f t="shared" si="31"/>
        <v>53.046025104602514</v>
      </c>
      <c r="Q514" t="s">
        <v>2050</v>
      </c>
      <c r="R514" t="s">
        <v>2051</v>
      </c>
      <c r="S514" s="8">
        <f t="shared" ref="S514:S577" si="32">(((J514/60)/60)/24)+DATE(1970,1,1)</f>
        <v>41825.208333333336</v>
      </c>
      <c r="T514" s="8">
        <f t="shared" ref="T514:T577" si="33"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5">
        <f t="shared" ref="O515:O578" si="34">((E515/D515)*100)</f>
        <v>39.277108433734945</v>
      </c>
      <c r="P515">
        <f t="shared" si="31"/>
        <v>93.142857142857139</v>
      </c>
      <c r="Q515" t="s">
        <v>2041</v>
      </c>
      <c r="R515" t="s">
        <v>2060</v>
      </c>
      <c r="S515" s="8">
        <f t="shared" si="32"/>
        <v>40430.208333333336</v>
      </c>
      <c r="T515" s="8">
        <f t="shared" si="33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5">
        <f t="shared" si="34"/>
        <v>22.439077144917089</v>
      </c>
      <c r="P516">
        <f t="shared" ref="P516:P579" si="35">(E516/G516)</f>
        <v>58.945075757575758</v>
      </c>
      <c r="Q516" t="s">
        <v>2035</v>
      </c>
      <c r="R516" t="s">
        <v>2036</v>
      </c>
      <c r="S516" s="8">
        <f t="shared" si="32"/>
        <v>41614.25</v>
      </c>
      <c r="T516" s="8">
        <f t="shared" si="3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5">
        <f t="shared" si="34"/>
        <v>55.779069767441861</v>
      </c>
      <c r="P517">
        <f t="shared" si="35"/>
        <v>36.067669172932334</v>
      </c>
      <c r="Q517" t="s">
        <v>2039</v>
      </c>
      <c r="R517" t="s">
        <v>2040</v>
      </c>
      <c r="S517" s="8">
        <f t="shared" si="32"/>
        <v>40900.25</v>
      </c>
      <c r="T517" s="8">
        <f t="shared" si="3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5">
        <f t="shared" si="34"/>
        <v>42.523125996810208</v>
      </c>
      <c r="P518">
        <f t="shared" si="35"/>
        <v>63.030732860520096</v>
      </c>
      <c r="Q518" t="s">
        <v>2047</v>
      </c>
      <c r="R518" t="s">
        <v>2048</v>
      </c>
      <c r="S518" s="8">
        <f t="shared" si="32"/>
        <v>40396.208333333336</v>
      </c>
      <c r="T518" s="8">
        <f t="shared" si="3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5">
        <f t="shared" si="34"/>
        <v>112.00000000000001</v>
      </c>
      <c r="P519">
        <f t="shared" si="35"/>
        <v>84.717948717948715</v>
      </c>
      <c r="Q519" t="s">
        <v>2033</v>
      </c>
      <c r="R519" t="s">
        <v>2034</v>
      </c>
      <c r="S519" s="8">
        <f t="shared" si="32"/>
        <v>42860.208333333328</v>
      </c>
      <c r="T519" s="8">
        <f t="shared" si="3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5">
        <f t="shared" si="34"/>
        <v>7.0681818181818183</v>
      </c>
      <c r="P520">
        <f t="shared" si="35"/>
        <v>62.2</v>
      </c>
      <c r="Q520" t="s">
        <v>2041</v>
      </c>
      <c r="R520" t="s">
        <v>2049</v>
      </c>
      <c r="S520" s="8">
        <f t="shared" si="32"/>
        <v>43154.25</v>
      </c>
      <c r="T520" s="8">
        <f t="shared" si="3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5">
        <f t="shared" si="34"/>
        <v>101.74563871693867</v>
      </c>
      <c r="P521">
        <f t="shared" si="35"/>
        <v>101.97518330513255</v>
      </c>
      <c r="Q521" t="s">
        <v>2035</v>
      </c>
      <c r="R521" t="s">
        <v>2036</v>
      </c>
      <c r="S521" s="8">
        <f t="shared" si="32"/>
        <v>42012.25</v>
      </c>
      <c r="T521" s="8">
        <f t="shared" si="3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5">
        <f t="shared" si="34"/>
        <v>425.75</v>
      </c>
      <c r="P522">
        <f t="shared" si="35"/>
        <v>106.4375</v>
      </c>
      <c r="Q522" t="s">
        <v>2039</v>
      </c>
      <c r="R522" t="s">
        <v>2040</v>
      </c>
      <c r="S522" s="8">
        <f t="shared" si="32"/>
        <v>43574.208333333328</v>
      </c>
      <c r="T522" s="8">
        <f t="shared" si="3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5">
        <f t="shared" si="34"/>
        <v>145.53947368421052</v>
      </c>
      <c r="P523">
        <f t="shared" si="35"/>
        <v>29.975609756097562</v>
      </c>
      <c r="Q523" t="s">
        <v>2041</v>
      </c>
      <c r="R523" t="s">
        <v>2044</v>
      </c>
      <c r="S523" s="8">
        <f t="shared" si="32"/>
        <v>42605.208333333328</v>
      </c>
      <c r="T523" s="8">
        <f t="shared" si="3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5">
        <f t="shared" si="34"/>
        <v>32.453465346534657</v>
      </c>
      <c r="P524">
        <f t="shared" si="35"/>
        <v>85.806282722513089</v>
      </c>
      <c r="Q524" t="s">
        <v>2041</v>
      </c>
      <c r="R524" t="s">
        <v>2052</v>
      </c>
      <c r="S524" s="8">
        <f t="shared" si="32"/>
        <v>41093.208333333336</v>
      </c>
      <c r="T524" s="8">
        <f t="shared" si="3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5">
        <f t="shared" si="34"/>
        <v>700.33333333333326</v>
      </c>
      <c r="P525">
        <f t="shared" si="35"/>
        <v>70.82022471910112</v>
      </c>
      <c r="Q525" t="s">
        <v>2041</v>
      </c>
      <c r="R525" t="s">
        <v>2052</v>
      </c>
      <c r="S525" s="8">
        <f t="shared" si="32"/>
        <v>40241.25</v>
      </c>
      <c r="T525" s="8">
        <f t="shared" si="3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5">
        <f t="shared" si="34"/>
        <v>83.904860392967933</v>
      </c>
      <c r="P526">
        <f t="shared" si="35"/>
        <v>40.998484082870135</v>
      </c>
      <c r="Q526" t="s">
        <v>2039</v>
      </c>
      <c r="R526" t="s">
        <v>2040</v>
      </c>
      <c r="S526" s="8">
        <f t="shared" si="32"/>
        <v>40294.208333333336</v>
      </c>
      <c r="T526" s="8">
        <f t="shared" si="3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5">
        <f t="shared" si="34"/>
        <v>84.19047619047619</v>
      </c>
      <c r="P527">
        <f t="shared" si="35"/>
        <v>28.063492063492063</v>
      </c>
      <c r="Q527" t="s">
        <v>2037</v>
      </c>
      <c r="R527" t="s">
        <v>2046</v>
      </c>
      <c r="S527" s="8">
        <f t="shared" si="32"/>
        <v>40505.25</v>
      </c>
      <c r="T527" s="8">
        <f t="shared" si="3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5">
        <f t="shared" si="34"/>
        <v>155.95180722891567</v>
      </c>
      <c r="P528">
        <f t="shared" si="35"/>
        <v>88.054421768707485</v>
      </c>
      <c r="Q528" t="s">
        <v>2039</v>
      </c>
      <c r="R528" t="s">
        <v>2040</v>
      </c>
      <c r="S528" s="8">
        <f t="shared" si="32"/>
        <v>42364.25</v>
      </c>
      <c r="T528" s="8">
        <f t="shared" si="3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5">
        <f t="shared" si="34"/>
        <v>99.619450317124731</v>
      </c>
      <c r="P529">
        <f t="shared" si="35"/>
        <v>31</v>
      </c>
      <c r="Q529" t="s">
        <v>2041</v>
      </c>
      <c r="R529" t="s">
        <v>2049</v>
      </c>
      <c r="S529" s="8">
        <f t="shared" si="32"/>
        <v>42405.25</v>
      </c>
      <c r="T529" s="8">
        <f t="shared" si="3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5">
        <f t="shared" si="34"/>
        <v>80.300000000000011</v>
      </c>
      <c r="P530">
        <f t="shared" si="35"/>
        <v>90.337500000000006</v>
      </c>
      <c r="Q530" t="s">
        <v>2035</v>
      </c>
      <c r="R530" t="s">
        <v>2045</v>
      </c>
      <c r="S530" s="8">
        <f t="shared" si="32"/>
        <v>41601.25</v>
      </c>
      <c r="T530" s="8">
        <f t="shared" si="3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5">
        <f t="shared" si="34"/>
        <v>11.254901960784313</v>
      </c>
      <c r="P531">
        <f t="shared" si="35"/>
        <v>63.777777777777779</v>
      </c>
      <c r="Q531" t="s">
        <v>2050</v>
      </c>
      <c r="R531" t="s">
        <v>2051</v>
      </c>
      <c r="S531" s="8">
        <f t="shared" si="32"/>
        <v>41769.208333333336</v>
      </c>
      <c r="T531" s="8">
        <f t="shared" si="3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5">
        <f t="shared" si="34"/>
        <v>91.740952380952379</v>
      </c>
      <c r="P532">
        <f t="shared" si="35"/>
        <v>53.995515695067262</v>
      </c>
      <c r="Q532" t="s">
        <v>2047</v>
      </c>
      <c r="R532" t="s">
        <v>2053</v>
      </c>
      <c r="S532" s="8">
        <f t="shared" si="32"/>
        <v>40421.208333333336</v>
      </c>
      <c r="T532" s="8">
        <f t="shared" si="3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5">
        <f t="shared" si="34"/>
        <v>95.521156936261391</v>
      </c>
      <c r="P533">
        <f t="shared" si="35"/>
        <v>48.993956043956047</v>
      </c>
      <c r="Q533" t="s">
        <v>2050</v>
      </c>
      <c r="R533" t="s">
        <v>2051</v>
      </c>
      <c r="S533" s="8">
        <f t="shared" si="32"/>
        <v>41589.25</v>
      </c>
      <c r="T533" s="8">
        <f t="shared" si="3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5">
        <f t="shared" si="34"/>
        <v>502.87499999999994</v>
      </c>
      <c r="P534">
        <f t="shared" si="35"/>
        <v>63.857142857142854</v>
      </c>
      <c r="Q534" t="s">
        <v>2039</v>
      </c>
      <c r="R534" t="s">
        <v>2040</v>
      </c>
      <c r="S534" s="8">
        <f t="shared" si="32"/>
        <v>43125.25</v>
      </c>
      <c r="T534" s="8">
        <f t="shared" si="3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5">
        <f t="shared" si="34"/>
        <v>159.24394463667818</v>
      </c>
      <c r="P535">
        <f t="shared" si="35"/>
        <v>82.996393146979258</v>
      </c>
      <c r="Q535" t="s">
        <v>2035</v>
      </c>
      <c r="R535" t="s">
        <v>2045</v>
      </c>
      <c r="S535" s="8">
        <f t="shared" si="32"/>
        <v>41479.208333333336</v>
      </c>
      <c r="T535" s="8">
        <f t="shared" si="3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5">
        <f t="shared" si="34"/>
        <v>15.022446689113355</v>
      </c>
      <c r="P536">
        <f t="shared" si="35"/>
        <v>55.08230452674897</v>
      </c>
      <c r="Q536" t="s">
        <v>2041</v>
      </c>
      <c r="R536" t="s">
        <v>2044</v>
      </c>
      <c r="S536" s="8">
        <f t="shared" si="32"/>
        <v>43329.208333333328</v>
      </c>
      <c r="T536" s="8">
        <f t="shared" si="3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5">
        <f t="shared" si="34"/>
        <v>482.03846153846149</v>
      </c>
      <c r="P537">
        <f t="shared" si="35"/>
        <v>62.044554455445542</v>
      </c>
      <c r="Q537" t="s">
        <v>2039</v>
      </c>
      <c r="R537" t="s">
        <v>2040</v>
      </c>
      <c r="S537" s="8">
        <f t="shared" si="32"/>
        <v>43259.208333333328</v>
      </c>
      <c r="T537" s="8">
        <f t="shared" si="3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5">
        <f t="shared" si="34"/>
        <v>149.96938775510205</v>
      </c>
      <c r="P538">
        <f t="shared" si="35"/>
        <v>104.97857142857143</v>
      </c>
      <c r="Q538" t="s">
        <v>2047</v>
      </c>
      <c r="R538" t="s">
        <v>2053</v>
      </c>
      <c r="S538" s="8">
        <f t="shared" si="32"/>
        <v>40414.208333333336</v>
      </c>
      <c r="T538" s="8">
        <f t="shared" si="3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5">
        <f t="shared" si="34"/>
        <v>117.22156398104266</v>
      </c>
      <c r="P539">
        <f t="shared" si="35"/>
        <v>94.044676806083643</v>
      </c>
      <c r="Q539" t="s">
        <v>2041</v>
      </c>
      <c r="R539" t="s">
        <v>2042</v>
      </c>
      <c r="S539" s="8">
        <f t="shared" si="32"/>
        <v>43342.208333333328</v>
      </c>
      <c r="T539" s="8">
        <f t="shared" si="3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5">
        <f t="shared" si="34"/>
        <v>37.695968274950431</v>
      </c>
      <c r="P540">
        <f t="shared" si="35"/>
        <v>44.007716049382715</v>
      </c>
      <c r="Q540" t="s">
        <v>2050</v>
      </c>
      <c r="R540" t="s">
        <v>2061</v>
      </c>
      <c r="S540" s="8">
        <f t="shared" si="32"/>
        <v>41539.208333333336</v>
      </c>
      <c r="T540" s="8">
        <f t="shared" si="3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5">
        <f t="shared" si="34"/>
        <v>72.653061224489804</v>
      </c>
      <c r="P541">
        <f t="shared" si="35"/>
        <v>92.467532467532465</v>
      </c>
      <c r="Q541" t="s">
        <v>2033</v>
      </c>
      <c r="R541" t="s">
        <v>2034</v>
      </c>
      <c r="S541" s="8">
        <f t="shared" si="32"/>
        <v>43647.208333333328</v>
      </c>
      <c r="T541" s="8">
        <f t="shared" si="3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5">
        <f t="shared" si="34"/>
        <v>265.98113207547169</v>
      </c>
      <c r="P542">
        <f t="shared" si="35"/>
        <v>57.072874493927124</v>
      </c>
      <c r="Q542" t="s">
        <v>2054</v>
      </c>
      <c r="R542" t="s">
        <v>2055</v>
      </c>
      <c r="S542" s="8">
        <f t="shared" si="32"/>
        <v>43225.208333333328</v>
      </c>
      <c r="T542" s="8">
        <f t="shared" si="3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5">
        <f t="shared" si="34"/>
        <v>24.205617977528089</v>
      </c>
      <c r="P543">
        <f t="shared" si="35"/>
        <v>109.07848101265823</v>
      </c>
      <c r="Q543" t="s">
        <v>2050</v>
      </c>
      <c r="R543" t="s">
        <v>2061</v>
      </c>
      <c r="S543" s="8">
        <f t="shared" si="32"/>
        <v>42165.208333333328</v>
      </c>
      <c r="T543" s="8">
        <f t="shared" si="3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5">
        <f t="shared" si="34"/>
        <v>2.5064935064935066</v>
      </c>
      <c r="P544">
        <f t="shared" si="35"/>
        <v>39.387755102040813</v>
      </c>
      <c r="Q544" t="s">
        <v>2035</v>
      </c>
      <c r="R544" t="s">
        <v>2045</v>
      </c>
      <c r="S544" s="8">
        <f t="shared" si="32"/>
        <v>42391.25</v>
      </c>
      <c r="T544" s="8">
        <f t="shared" si="3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5">
        <f t="shared" si="34"/>
        <v>16.329799764428738</v>
      </c>
      <c r="P545">
        <f t="shared" si="35"/>
        <v>77.022222222222226</v>
      </c>
      <c r="Q545" t="s">
        <v>2050</v>
      </c>
      <c r="R545" t="s">
        <v>2051</v>
      </c>
      <c r="S545" s="8">
        <f t="shared" si="32"/>
        <v>41528.208333333336</v>
      </c>
      <c r="T545" s="8">
        <f t="shared" si="3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5">
        <f t="shared" si="34"/>
        <v>276.5</v>
      </c>
      <c r="P546">
        <f t="shared" si="35"/>
        <v>92.166666666666671</v>
      </c>
      <c r="Q546" t="s">
        <v>2035</v>
      </c>
      <c r="R546" t="s">
        <v>2036</v>
      </c>
      <c r="S546" s="8">
        <f t="shared" si="32"/>
        <v>42377.25</v>
      </c>
      <c r="T546" s="8">
        <f t="shared" si="3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5">
        <f t="shared" si="34"/>
        <v>88.803571428571431</v>
      </c>
      <c r="P547">
        <f t="shared" si="35"/>
        <v>61.007063197026021</v>
      </c>
      <c r="Q547" t="s">
        <v>2039</v>
      </c>
      <c r="R547" t="s">
        <v>2040</v>
      </c>
      <c r="S547" s="8">
        <f t="shared" si="32"/>
        <v>43824.25</v>
      </c>
      <c r="T547" s="8">
        <f t="shared" si="3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5">
        <f t="shared" si="34"/>
        <v>163.57142857142856</v>
      </c>
      <c r="P548">
        <f t="shared" si="35"/>
        <v>78.068181818181813</v>
      </c>
      <c r="Q548" t="s">
        <v>2039</v>
      </c>
      <c r="R548" t="s">
        <v>2040</v>
      </c>
      <c r="S548" s="8">
        <f t="shared" si="32"/>
        <v>43360.208333333328</v>
      </c>
      <c r="T548" s="8">
        <f t="shared" si="3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5">
        <f t="shared" si="34"/>
        <v>969</v>
      </c>
      <c r="P549">
        <f t="shared" si="35"/>
        <v>80.75</v>
      </c>
      <c r="Q549" t="s">
        <v>2041</v>
      </c>
      <c r="R549" t="s">
        <v>2044</v>
      </c>
      <c r="S549" s="8">
        <f t="shared" si="32"/>
        <v>42029.25</v>
      </c>
      <c r="T549" s="8">
        <f t="shared" si="3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5">
        <f t="shared" si="34"/>
        <v>270.91376701966715</v>
      </c>
      <c r="P550">
        <f t="shared" si="35"/>
        <v>59.991289782244557</v>
      </c>
      <c r="Q550" t="s">
        <v>2039</v>
      </c>
      <c r="R550" t="s">
        <v>2040</v>
      </c>
      <c r="S550" s="8">
        <f t="shared" si="32"/>
        <v>42461.208333333328</v>
      </c>
      <c r="T550" s="8">
        <f t="shared" si="3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5">
        <f t="shared" si="34"/>
        <v>284.21355932203392</v>
      </c>
      <c r="P551">
        <f t="shared" si="35"/>
        <v>110.03018372703411</v>
      </c>
      <c r="Q551" t="s">
        <v>2037</v>
      </c>
      <c r="R551" t="s">
        <v>2046</v>
      </c>
      <c r="S551" s="8">
        <f t="shared" si="32"/>
        <v>41422.208333333336</v>
      </c>
      <c r="T551" s="8">
        <f t="shared" si="3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5">
        <f t="shared" si="34"/>
        <v>4</v>
      </c>
      <c r="P552">
        <f t="shared" si="35"/>
        <v>4</v>
      </c>
      <c r="Q552" t="s">
        <v>2035</v>
      </c>
      <c r="R552" t="s">
        <v>2045</v>
      </c>
      <c r="S552" s="8">
        <f t="shared" si="32"/>
        <v>40968.25</v>
      </c>
      <c r="T552" s="8">
        <f t="shared" si="3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5">
        <f t="shared" si="34"/>
        <v>58.6329816768462</v>
      </c>
      <c r="P553">
        <f t="shared" si="35"/>
        <v>37.99856063332134</v>
      </c>
      <c r="Q553" t="s">
        <v>2037</v>
      </c>
      <c r="R553" t="s">
        <v>2038</v>
      </c>
      <c r="S553" s="8">
        <f t="shared" si="32"/>
        <v>41993.25</v>
      </c>
      <c r="T553" s="8">
        <f t="shared" si="3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5">
        <f t="shared" si="34"/>
        <v>98.51111111111112</v>
      </c>
      <c r="P554">
        <f t="shared" si="35"/>
        <v>96.369565217391298</v>
      </c>
      <c r="Q554" t="s">
        <v>2039</v>
      </c>
      <c r="R554" t="s">
        <v>2040</v>
      </c>
      <c r="S554" s="8">
        <f t="shared" si="32"/>
        <v>42700.25</v>
      </c>
      <c r="T554" s="8">
        <f t="shared" si="3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5">
        <f t="shared" si="34"/>
        <v>43.975381008206334</v>
      </c>
      <c r="P555">
        <f t="shared" si="35"/>
        <v>72.978599221789878</v>
      </c>
      <c r="Q555" t="s">
        <v>2035</v>
      </c>
      <c r="R555" t="s">
        <v>2036</v>
      </c>
      <c r="S555" s="8">
        <f t="shared" si="32"/>
        <v>40545.25</v>
      </c>
      <c r="T555" s="8">
        <f t="shared" si="3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5">
        <f t="shared" si="34"/>
        <v>151.66315789473683</v>
      </c>
      <c r="P556">
        <f t="shared" si="35"/>
        <v>26.007220216606498</v>
      </c>
      <c r="Q556" t="s">
        <v>2035</v>
      </c>
      <c r="R556" t="s">
        <v>2045</v>
      </c>
      <c r="S556" s="8">
        <f t="shared" si="32"/>
        <v>42723.25</v>
      </c>
      <c r="T556" s="8">
        <f t="shared" si="3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5">
        <f t="shared" si="34"/>
        <v>223.63492063492063</v>
      </c>
      <c r="P557">
        <f t="shared" si="35"/>
        <v>104.36296296296297</v>
      </c>
      <c r="Q557" t="s">
        <v>2035</v>
      </c>
      <c r="R557" t="s">
        <v>2036</v>
      </c>
      <c r="S557" s="8">
        <f t="shared" si="32"/>
        <v>41731.208333333336</v>
      </c>
      <c r="T557" s="8">
        <f t="shared" si="3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5">
        <f t="shared" si="34"/>
        <v>239.75</v>
      </c>
      <c r="P558">
        <f t="shared" si="35"/>
        <v>102.18852459016394</v>
      </c>
      <c r="Q558" t="s">
        <v>2047</v>
      </c>
      <c r="R558" t="s">
        <v>2059</v>
      </c>
      <c r="S558" s="8">
        <f t="shared" si="32"/>
        <v>40792.208333333336</v>
      </c>
      <c r="T558" s="8">
        <f t="shared" si="3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5">
        <f t="shared" si="34"/>
        <v>199.33333333333334</v>
      </c>
      <c r="P559">
        <f t="shared" si="35"/>
        <v>54.117647058823529</v>
      </c>
      <c r="Q559" t="s">
        <v>2041</v>
      </c>
      <c r="R559" t="s">
        <v>2063</v>
      </c>
      <c r="S559" s="8">
        <f t="shared" si="32"/>
        <v>42279.208333333328</v>
      </c>
      <c r="T559" s="8">
        <f t="shared" si="3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5">
        <f t="shared" si="34"/>
        <v>137.34482758620689</v>
      </c>
      <c r="P560">
        <f t="shared" si="35"/>
        <v>63.222222222222221</v>
      </c>
      <c r="Q560" t="s">
        <v>2039</v>
      </c>
      <c r="R560" t="s">
        <v>2040</v>
      </c>
      <c r="S560" s="8">
        <f t="shared" si="32"/>
        <v>42424.25</v>
      </c>
      <c r="T560" s="8">
        <f t="shared" si="3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5">
        <f t="shared" si="34"/>
        <v>100.9696106362773</v>
      </c>
      <c r="P561">
        <f t="shared" si="35"/>
        <v>104.03228962818004</v>
      </c>
      <c r="Q561" t="s">
        <v>2039</v>
      </c>
      <c r="R561" t="s">
        <v>2040</v>
      </c>
      <c r="S561" s="8">
        <f t="shared" si="32"/>
        <v>42584.208333333328</v>
      </c>
      <c r="T561" s="8">
        <f t="shared" si="3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5">
        <f t="shared" si="34"/>
        <v>794.16</v>
      </c>
      <c r="P562">
        <f t="shared" si="35"/>
        <v>49.994334277620396</v>
      </c>
      <c r="Q562" t="s">
        <v>2041</v>
      </c>
      <c r="R562" t="s">
        <v>2049</v>
      </c>
      <c r="S562" s="8">
        <f t="shared" si="32"/>
        <v>40865.25</v>
      </c>
      <c r="T562" s="8">
        <f t="shared" si="3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5">
        <f t="shared" si="34"/>
        <v>369.7</v>
      </c>
      <c r="P563">
        <f t="shared" si="35"/>
        <v>56.015151515151516</v>
      </c>
      <c r="Q563" t="s">
        <v>2039</v>
      </c>
      <c r="R563" t="s">
        <v>2040</v>
      </c>
      <c r="S563" s="8">
        <f t="shared" si="32"/>
        <v>40833.208333333336</v>
      </c>
      <c r="T563" s="8">
        <f t="shared" si="3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5">
        <f t="shared" si="34"/>
        <v>12.818181818181817</v>
      </c>
      <c r="P564">
        <f t="shared" si="35"/>
        <v>48.807692307692307</v>
      </c>
      <c r="Q564" t="s">
        <v>2035</v>
      </c>
      <c r="R564" t="s">
        <v>2036</v>
      </c>
      <c r="S564" s="8">
        <f t="shared" si="32"/>
        <v>43536.208333333328</v>
      </c>
      <c r="T564" s="8">
        <f t="shared" si="3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5">
        <f t="shared" si="34"/>
        <v>138.02702702702703</v>
      </c>
      <c r="P565">
        <f t="shared" si="35"/>
        <v>60.082352941176474</v>
      </c>
      <c r="Q565" t="s">
        <v>2041</v>
      </c>
      <c r="R565" t="s">
        <v>2042</v>
      </c>
      <c r="S565" s="8">
        <f t="shared" si="32"/>
        <v>43417.25</v>
      </c>
      <c r="T565" s="8">
        <f t="shared" si="3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5">
        <f t="shared" si="34"/>
        <v>83.813278008298752</v>
      </c>
      <c r="P566">
        <f t="shared" si="35"/>
        <v>78.990502793296088</v>
      </c>
      <c r="Q566" t="s">
        <v>2039</v>
      </c>
      <c r="R566" t="s">
        <v>2040</v>
      </c>
      <c r="S566" s="8">
        <f t="shared" si="32"/>
        <v>42078.208333333328</v>
      </c>
      <c r="T566" s="8">
        <f t="shared" si="3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5">
        <f t="shared" si="34"/>
        <v>204.60063224446787</v>
      </c>
      <c r="P567">
        <f t="shared" si="35"/>
        <v>53.99499443826474</v>
      </c>
      <c r="Q567" t="s">
        <v>2039</v>
      </c>
      <c r="R567" t="s">
        <v>2040</v>
      </c>
      <c r="S567" s="8">
        <f t="shared" si="32"/>
        <v>40862.25</v>
      </c>
      <c r="T567" s="8">
        <f t="shared" si="3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5">
        <f t="shared" si="34"/>
        <v>44.344086021505376</v>
      </c>
      <c r="P568">
        <f t="shared" si="35"/>
        <v>111.45945945945945</v>
      </c>
      <c r="Q568" t="s">
        <v>2035</v>
      </c>
      <c r="R568" t="s">
        <v>2043</v>
      </c>
      <c r="S568" s="8">
        <f t="shared" si="32"/>
        <v>42424.25</v>
      </c>
      <c r="T568" s="8">
        <f t="shared" si="3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5">
        <f t="shared" si="34"/>
        <v>218.60294117647058</v>
      </c>
      <c r="P569">
        <f t="shared" si="35"/>
        <v>60.922131147540981</v>
      </c>
      <c r="Q569" t="s">
        <v>2035</v>
      </c>
      <c r="R569" t="s">
        <v>2036</v>
      </c>
      <c r="S569" s="8">
        <f t="shared" si="32"/>
        <v>41830.208333333336</v>
      </c>
      <c r="T569" s="8">
        <f t="shared" si="3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5">
        <f t="shared" si="34"/>
        <v>186.03314917127071</v>
      </c>
      <c r="P570">
        <f t="shared" si="35"/>
        <v>26.0015444015444</v>
      </c>
      <c r="Q570" t="s">
        <v>2039</v>
      </c>
      <c r="R570" t="s">
        <v>2040</v>
      </c>
      <c r="S570" s="8">
        <f t="shared" si="32"/>
        <v>40374.208333333336</v>
      </c>
      <c r="T570" s="8">
        <f t="shared" si="3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5">
        <f t="shared" si="34"/>
        <v>237.33830845771143</v>
      </c>
      <c r="P571">
        <f t="shared" si="35"/>
        <v>80.993208828522924</v>
      </c>
      <c r="Q571" t="s">
        <v>2041</v>
      </c>
      <c r="R571" t="s">
        <v>2049</v>
      </c>
      <c r="S571" s="8">
        <f t="shared" si="32"/>
        <v>40554.25</v>
      </c>
      <c r="T571" s="8">
        <f t="shared" si="3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5">
        <f t="shared" si="34"/>
        <v>305.65384615384613</v>
      </c>
      <c r="P572">
        <f t="shared" si="35"/>
        <v>34.995963302752294</v>
      </c>
      <c r="Q572" t="s">
        <v>2035</v>
      </c>
      <c r="R572" t="s">
        <v>2036</v>
      </c>
      <c r="S572" s="8">
        <f t="shared" si="32"/>
        <v>41993.25</v>
      </c>
      <c r="T572" s="8">
        <f t="shared" si="3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5">
        <f t="shared" si="34"/>
        <v>94.142857142857139</v>
      </c>
      <c r="P573">
        <f t="shared" si="35"/>
        <v>94.142857142857139</v>
      </c>
      <c r="Q573" t="s">
        <v>2041</v>
      </c>
      <c r="R573" t="s">
        <v>2052</v>
      </c>
      <c r="S573" s="8">
        <f t="shared" si="32"/>
        <v>42174.208333333328</v>
      </c>
      <c r="T573" s="8">
        <f t="shared" si="3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5">
        <f t="shared" si="34"/>
        <v>54.400000000000006</v>
      </c>
      <c r="P574">
        <f t="shared" si="35"/>
        <v>52.085106382978722</v>
      </c>
      <c r="Q574" t="s">
        <v>2035</v>
      </c>
      <c r="R574" t="s">
        <v>2036</v>
      </c>
      <c r="S574" s="8">
        <f t="shared" si="32"/>
        <v>42275.208333333328</v>
      </c>
      <c r="T574" s="8">
        <f t="shared" si="3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5">
        <f t="shared" si="34"/>
        <v>111.88059701492537</v>
      </c>
      <c r="P575">
        <f t="shared" si="35"/>
        <v>24.986666666666668</v>
      </c>
      <c r="Q575" t="s">
        <v>2064</v>
      </c>
      <c r="R575" t="s">
        <v>2065</v>
      </c>
      <c r="S575" s="8">
        <f t="shared" si="32"/>
        <v>41761.208333333336</v>
      </c>
      <c r="T575" s="8">
        <f t="shared" si="3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5">
        <f t="shared" si="34"/>
        <v>369.14814814814815</v>
      </c>
      <c r="P576">
        <f t="shared" si="35"/>
        <v>69.215277777777771</v>
      </c>
      <c r="Q576" t="s">
        <v>2033</v>
      </c>
      <c r="R576" t="s">
        <v>2034</v>
      </c>
      <c r="S576" s="8">
        <f t="shared" si="32"/>
        <v>43806.25</v>
      </c>
      <c r="T576" s="8">
        <f t="shared" si="3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5">
        <f t="shared" si="34"/>
        <v>62.930372148859547</v>
      </c>
      <c r="P577">
        <f t="shared" si="35"/>
        <v>93.944444444444443</v>
      </c>
      <c r="Q577" t="s">
        <v>2039</v>
      </c>
      <c r="R577" t="s">
        <v>2040</v>
      </c>
      <c r="S577" s="8">
        <f t="shared" si="32"/>
        <v>41779.208333333336</v>
      </c>
      <c r="T577" s="8">
        <f t="shared" si="3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5">
        <f t="shared" si="34"/>
        <v>64.927835051546396</v>
      </c>
      <c r="P578">
        <f t="shared" si="35"/>
        <v>98.40625</v>
      </c>
      <c r="Q578" t="s">
        <v>2039</v>
      </c>
      <c r="R578" t="s">
        <v>2040</v>
      </c>
      <c r="S578" s="8">
        <f t="shared" ref="S578:S641" si="36">(((J578/60)/60)/24)+DATE(1970,1,1)</f>
        <v>43040.208333333328</v>
      </c>
      <c r="T578" s="8">
        <f t="shared" ref="T578:T641" si="37">(((K578/60)/60)/24)+DATE(1970,1,1)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5">
        <f t="shared" ref="O579:O642" si="38">((E579/D579)*100)</f>
        <v>18.853658536585368</v>
      </c>
      <c r="P579">
        <f t="shared" si="35"/>
        <v>41.783783783783782</v>
      </c>
      <c r="Q579" t="s">
        <v>2035</v>
      </c>
      <c r="R579" t="s">
        <v>2058</v>
      </c>
      <c r="S579" s="8">
        <f t="shared" si="36"/>
        <v>40613.25</v>
      </c>
      <c r="T579" s="8">
        <f t="shared" si="37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5">
        <f t="shared" si="38"/>
        <v>16.754404145077721</v>
      </c>
      <c r="P580">
        <f t="shared" ref="P580:P643" si="39">(E580/G580)</f>
        <v>65.991836734693877</v>
      </c>
      <c r="Q580" t="s">
        <v>2041</v>
      </c>
      <c r="R580" t="s">
        <v>2063</v>
      </c>
      <c r="S580" s="8">
        <f t="shared" si="36"/>
        <v>40878.25</v>
      </c>
      <c r="T580" s="8">
        <f t="shared" si="37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5">
        <f t="shared" si="38"/>
        <v>101.11290322580646</v>
      </c>
      <c r="P581">
        <f t="shared" si="39"/>
        <v>72.05747126436782</v>
      </c>
      <c r="Q581" t="s">
        <v>2035</v>
      </c>
      <c r="R581" t="s">
        <v>2058</v>
      </c>
      <c r="S581" s="8">
        <f t="shared" si="36"/>
        <v>40762.208333333336</v>
      </c>
      <c r="T581" s="8">
        <f t="shared" si="37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5">
        <f t="shared" si="38"/>
        <v>341.5022831050228</v>
      </c>
      <c r="P582">
        <f t="shared" si="39"/>
        <v>48.003209242618745</v>
      </c>
      <c r="Q582" t="s">
        <v>2039</v>
      </c>
      <c r="R582" t="s">
        <v>2040</v>
      </c>
      <c r="S582" s="8">
        <f t="shared" si="36"/>
        <v>41696.25</v>
      </c>
      <c r="T582" s="8">
        <f t="shared" si="37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5">
        <f t="shared" si="38"/>
        <v>64.016666666666666</v>
      </c>
      <c r="P583">
        <f t="shared" si="39"/>
        <v>54.098591549295776</v>
      </c>
      <c r="Q583" t="s">
        <v>2037</v>
      </c>
      <c r="R583" t="s">
        <v>2038</v>
      </c>
      <c r="S583" s="8">
        <f t="shared" si="36"/>
        <v>40662.208333333336</v>
      </c>
      <c r="T583" s="8">
        <f t="shared" si="37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5">
        <f t="shared" si="38"/>
        <v>52.080459770114942</v>
      </c>
      <c r="P584">
        <f t="shared" si="39"/>
        <v>107.88095238095238</v>
      </c>
      <c r="Q584" t="s">
        <v>2050</v>
      </c>
      <c r="R584" t="s">
        <v>2051</v>
      </c>
      <c r="S584" s="8">
        <f t="shared" si="36"/>
        <v>42165.208333333328</v>
      </c>
      <c r="T584" s="8">
        <f t="shared" si="37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5">
        <f t="shared" si="38"/>
        <v>322.40211640211641</v>
      </c>
      <c r="P585">
        <f t="shared" si="39"/>
        <v>67.034103410341032</v>
      </c>
      <c r="Q585" t="s">
        <v>2041</v>
      </c>
      <c r="R585" t="s">
        <v>2042</v>
      </c>
      <c r="S585" s="8">
        <f t="shared" si="36"/>
        <v>40959.25</v>
      </c>
      <c r="T585" s="8">
        <f t="shared" si="37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5">
        <f t="shared" si="38"/>
        <v>119.50810185185186</v>
      </c>
      <c r="P586">
        <f t="shared" si="39"/>
        <v>64.01425914445133</v>
      </c>
      <c r="Q586" t="s">
        <v>2037</v>
      </c>
      <c r="R586" t="s">
        <v>2038</v>
      </c>
      <c r="S586" s="8">
        <f t="shared" si="36"/>
        <v>41024.208333333336</v>
      </c>
      <c r="T586" s="8">
        <f t="shared" si="37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5">
        <f t="shared" si="38"/>
        <v>146.79775280898878</v>
      </c>
      <c r="P587">
        <f t="shared" si="39"/>
        <v>96.066176470588232</v>
      </c>
      <c r="Q587" t="s">
        <v>2047</v>
      </c>
      <c r="R587" t="s">
        <v>2059</v>
      </c>
      <c r="S587" s="8">
        <f t="shared" si="36"/>
        <v>40255.208333333336</v>
      </c>
      <c r="T587" s="8">
        <f t="shared" si="37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5">
        <f t="shared" si="38"/>
        <v>950.57142857142856</v>
      </c>
      <c r="P588">
        <f t="shared" si="39"/>
        <v>51.184615384615384</v>
      </c>
      <c r="Q588" t="s">
        <v>2035</v>
      </c>
      <c r="R588" t="s">
        <v>2036</v>
      </c>
      <c r="S588" s="8">
        <f t="shared" si="36"/>
        <v>40499.25</v>
      </c>
      <c r="T588" s="8">
        <f t="shared" si="37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5">
        <f t="shared" si="38"/>
        <v>72.893617021276597</v>
      </c>
      <c r="P589">
        <f t="shared" si="39"/>
        <v>43.92307692307692</v>
      </c>
      <c r="Q589" t="s">
        <v>2033</v>
      </c>
      <c r="R589" t="s">
        <v>2034</v>
      </c>
      <c r="S589" s="8">
        <f t="shared" si="36"/>
        <v>43484.25</v>
      </c>
      <c r="T589" s="8">
        <f t="shared" si="37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5">
        <f t="shared" si="38"/>
        <v>79.008248730964468</v>
      </c>
      <c r="P590">
        <f t="shared" si="39"/>
        <v>91.021198830409361</v>
      </c>
      <c r="Q590" t="s">
        <v>2039</v>
      </c>
      <c r="R590" t="s">
        <v>2040</v>
      </c>
      <c r="S590" s="8">
        <f t="shared" si="36"/>
        <v>40262.208333333336</v>
      </c>
      <c r="T590" s="8">
        <f t="shared" si="37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5">
        <f t="shared" si="38"/>
        <v>64.721518987341781</v>
      </c>
      <c r="P591">
        <f t="shared" si="39"/>
        <v>50.127450980392155</v>
      </c>
      <c r="Q591" t="s">
        <v>2041</v>
      </c>
      <c r="R591" t="s">
        <v>2042</v>
      </c>
      <c r="S591" s="8">
        <f t="shared" si="36"/>
        <v>42190.208333333328</v>
      </c>
      <c r="T591" s="8">
        <f t="shared" si="37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5">
        <f t="shared" si="38"/>
        <v>82.028169014084511</v>
      </c>
      <c r="P592">
        <f t="shared" si="39"/>
        <v>67.720930232558146</v>
      </c>
      <c r="Q592" t="s">
        <v>2047</v>
      </c>
      <c r="R592" t="s">
        <v>2056</v>
      </c>
      <c r="S592" s="8">
        <f t="shared" si="36"/>
        <v>41994.25</v>
      </c>
      <c r="T592" s="8">
        <f t="shared" si="37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5">
        <f t="shared" si="38"/>
        <v>1037.6666666666667</v>
      </c>
      <c r="P593">
        <f t="shared" si="39"/>
        <v>61.03921568627451</v>
      </c>
      <c r="Q593" t="s">
        <v>2050</v>
      </c>
      <c r="R593" t="s">
        <v>2051</v>
      </c>
      <c r="S593" s="8">
        <f t="shared" si="36"/>
        <v>40373.208333333336</v>
      </c>
      <c r="T593" s="8">
        <f t="shared" si="37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5">
        <f t="shared" si="38"/>
        <v>12.910076530612244</v>
      </c>
      <c r="P594">
        <f t="shared" si="39"/>
        <v>80.011857707509876</v>
      </c>
      <c r="Q594" t="s">
        <v>2039</v>
      </c>
      <c r="R594" t="s">
        <v>2040</v>
      </c>
      <c r="S594" s="8">
        <f t="shared" si="36"/>
        <v>41789.208333333336</v>
      </c>
      <c r="T594" s="8">
        <f t="shared" si="37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5">
        <f t="shared" si="38"/>
        <v>154.84210526315789</v>
      </c>
      <c r="P595">
        <f t="shared" si="39"/>
        <v>47.001497753369947</v>
      </c>
      <c r="Q595" t="s">
        <v>2041</v>
      </c>
      <c r="R595" t="s">
        <v>2049</v>
      </c>
      <c r="S595" s="8">
        <f t="shared" si="36"/>
        <v>41724.208333333336</v>
      </c>
      <c r="T595" s="8">
        <f t="shared" si="37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5">
        <f t="shared" si="38"/>
        <v>7.0991735537190088</v>
      </c>
      <c r="P596">
        <f t="shared" si="39"/>
        <v>71.127388535031841</v>
      </c>
      <c r="Q596" t="s">
        <v>2039</v>
      </c>
      <c r="R596" t="s">
        <v>2040</v>
      </c>
      <c r="S596" s="8">
        <f t="shared" si="36"/>
        <v>42548.208333333328</v>
      </c>
      <c r="T596" s="8">
        <f t="shared" si="37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5">
        <f t="shared" si="38"/>
        <v>208.52773826458036</v>
      </c>
      <c r="P597">
        <f t="shared" si="39"/>
        <v>89.99079189686924</v>
      </c>
      <c r="Q597" t="s">
        <v>2039</v>
      </c>
      <c r="R597" t="s">
        <v>2040</v>
      </c>
      <c r="S597" s="8">
        <f t="shared" si="36"/>
        <v>40253.208333333336</v>
      </c>
      <c r="T597" s="8">
        <f t="shared" si="37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5">
        <f t="shared" si="38"/>
        <v>99.683544303797461</v>
      </c>
      <c r="P598">
        <f t="shared" si="39"/>
        <v>43.032786885245905</v>
      </c>
      <c r="Q598" t="s">
        <v>2041</v>
      </c>
      <c r="R598" t="s">
        <v>2044</v>
      </c>
      <c r="S598" s="8">
        <f t="shared" si="36"/>
        <v>42434.25</v>
      </c>
      <c r="T598" s="8">
        <f t="shared" si="37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5">
        <f t="shared" si="38"/>
        <v>201.59756097560978</v>
      </c>
      <c r="P599">
        <f t="shared" si="39"/>
        <v>67.997714808043881</v>
      </c>
      <c r="Q599" t="s">
        <v>2039</v>
      </c>
      <c r="R599" t="s">
        <v>2040</v>
      </c>
      <c r="S599" s="8">
        <f t="shared" si="36"/>
        <v>43786.25</v>
      </c>
      <c r="T599" s="8">
        <f t="shared" si="37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5">
        <f t="shared" si="38"/>
        <v>162.09032258064516</v>
      </c>
      <c r="P600">
        <f t="shared" si="39"/>
        <v>73.004566210045667</v>
      </c>
      <c r="Q600" t="s">
        <v>2035</v>
      </c>
      <c r="R600" t="s">
        <v>2036</v>
      </c>
      <c r="S600" s="8">
        <f t="shared" si="36"/>
        <v>40344.208333333336</v>
      </c>
      <c r="T600" s="8">
        <f t="shared" si="37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5">
        <f t="shared" si="38"/>
        <v>3.6436208125445471</v>
      </c>
      <c r="P601">
        <f t="shared" si="39"/>
        <v>62.341463414634148</v>
      </c>
      <c r="Q601" t="s">
        <v>2041</v>
      </c>
      <c r="R601" t="s">
        <v>2042</v>
      </c>
      <c r="S601" s="8">
        <f t="shared" si="36"/>
        <v>42047.25</v>
      </c>
      <c r="T601" s="8">
        <f t="shared" si="37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5">
        <f t="shared" si="38"/>
        <v>5</v>
      </c>
      <c r="P602">
        <f t="shared" si="39"/>
        <v>5</v>
      </c>
      <c r="Q602" t="s">
        <v>2033</v>
      </c>
      <c r="R602" t="s">
        <v>2034</v>
      </c>
      <c r="S602" s="8">
        <f t="shared" si="36"/>
        <v>41485.208333333336</v>
      </c>
      <c r="T602" s="8">
        <f t="shared" si="37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5">
        <f t="shared" si="38"/>
        <v>206.63492063492063</v>
      </c>
      <c r="P603">
        <f t="shared" si="39"/>
        <v>67.103092783505161</v>
      </c>
      <c r="Q603" t="s">
        <v>2037</v>
      </c>
      <c r="R603" t="s">
        <v>2046</v>
      </c>
      <c r="S603" s="8">
        <f t="shared" si="36"/>
        <v>41789.208333333336</v>
      </c>
      <c r="T603" s="8">
        <f t="shared" si="37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5">
        <f t="shared" si="38"/>
        <v>128.23628691983123</v>
      </c>
      <c r="P604">
        <f t="shared" si="39"/>
        <v>79.978947368421046</v>
      </c>
      <c r="Q604" t="s">
        <v>2039</v>
      </c>
      <c r="R604" t="s">
        <v>2040</v>
      </c>
      <c r="S604" s="8">
        <f t="shared" si="36"/>
        <v>42160.208333333328</v>
      </c>
      <c r="T604" s="8">
        <f t="shared" si="37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5">
        <f t="shared" si="38"/>
        <v>119.66037735849055</v>
      </c>
      <c r="P605">
        <f t="shared" si="39"/>
        <v>62.176470588235297</v>
      </c>
      <c r="Q605" t="s">
        <v>2039</v>
      </c>
      <c r="R605" t="s">
        <v>2040</v>
      </c>
      <c r="S605" s="8">
        <f t="shared" si="36"/>
        <v>43573.208333333328</v>
      </c>
      <c r="T605" s="8">
        <f t="shared" si="37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5">
        <f t="shared" si="38"/>
        <v>170.73055242390078</v>
      </c>
      <c r="P606">
        <f t="shared" si="39"/>
        <v>53.005950297514879</v>
      </c>
      <c r="Q606" t="s">
        <v>2039</v>
      </c>
      <c r="R606" t="s">
        <v>2040</v>
      </c>
      <c r="S606" s="8">
        <f t="shared" si="36"/>
        <v>40565.25</v>
      </c>
      <c r="T606" s="8">
        <f t="shared" si="37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5">
        <f t="shared" si="38"/>
        <v>187.21212121212122</v>
      </c>
      <c r="P607">
        <f t="shared" si="39"/>
        <v>57.738317757009348</v>
      </c>
      <c r="Q607" t="s">
        <v>2047</v>
      </c>
      <c r="R607" t="s">
        <v>2048</v>
      </c>
      <c r="S607" s="8">
        <f t="shared" si="36"/>
        <v>42280.208333333328</v>
      </c>
      <c r="T607" s="8">
        <f t="shared" si="37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5">
        <f t="shared" si="38"/>
        <v>188.38235294117646</v>
      </c>
      <c r="P608">
        <f t="shared" si="39"/>
        <v>40.03125</v>
      </c>
      <c r="Q608" t="s">
        <v>2035</v>
      </c>
      <c r="R608" t="s">
        <v>2036</v>
      </c>
      <c r="S608" s="8">
        <f t="shared" si="36"/>
        <v>42436.25</v>
      </c>
      <c r="T608" s="8">
        <f t="shared" si="37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5">
        <f t="shared" si="38"/>
        <v>131.29869186046511</v>
      </c>
      <c r="P609">
        <f t="shared" si="39"/>
        <v>81.016591928251117</v>
      </c>
      <c r="Q609" t="s">
        <v>2033</v>
      </c>
      <c r="R609" t="s">
        <v>2034</v>
      </c>
      <c r="S609" s="8">
        <f t="shared" si="36"/>
        <v>41721.208333333336</v>
      </c>
      <c r="T609" s="8">
        <f t="shared" si="37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5">
        <f t="shared" si="38"/>
        <v>283.97435897435901</v>
      </c>
      <c r="P610">
        <f t="shared" si="39"/>
        <v>35.047468354430379</v>
      </c>
      <c r="Q610" t="s">
        <v>2035</v>
      </c>
      <c r="R610" t="s">
        <v>2058</v>
      </c>
      <c r="S610" s="8">
        <f t="shared" si="36"/>
        <v>43530.25</v>
      </c>
      <c r="T610" s="8">
        <f t="shared" si="37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5">
        <f t="shared" si="38"/>
        <v>120.41999999999999</v>
      </c>
      <c r="P611">
        <f t="shared" si="39"/>
        <v>102.92307692307692</v>
      </c>
      <c r="Q611" t="s">
        <v>2041</v>
      </c>
      <c r="R611" t="s">
        <v>2063</v>
      </c>
      <c r="S611" s="8">
        <f t="shared" si="36"/>
        <v>43481.25</v>
      </c>
      <c r="T611" s="8">
        <f t="shared" si="37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5">
        <f t="shared" si="38"/>
        <v>419.0560747663551</v>
      </c>
      <c r="P612">
        <f t="shared" si="39"/>
        <v>27.998126756166094</v>
      </c>
      <c r="Q612" t="s">
        <v>2039</v>
      </c>
      <c r="R612" t="s">
        <v>2040</v>
      </c>
      <c r="S612" s="8">
        <f t="shared" si="36"/>
        <v>41259.25</v>
      </c>
      <c r="T612" s="8">
        <f t="shared" si="37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5">
        <f t="shared" si="38"/>
        <v>13.853658536585368</v>
      </c>
      <c r="P613">
        <f t="shared" si="39"/>
        <v>75.733333333333334</v>
      </c>
      <c r="Q613" t="s">
        <v>2039</v>
      </c>
      <c r="R613" t="s">
        <v>2040</v>
      </c>
      <c r="S613" s="8">
        <f t="shared" si="36"/>
        <v>41480.208333333336</v>
      </c>
      <c r="T613" s="8">
        <f t="shared" si="37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5">
        <f t="shared" si="38"/>
        <v>139.43548387096774</v>
      </c>
      <c r="P614">
        <f t="shared" si="39"/>
        <v>45.026041666666664</v>
      </c>
      <c r="Q614" t="s">
        <v>2035</v>
      </c>
      <c r="R614" t="s">
        <v>2043</v>
      </c>
      <c r="S614" s="8">
        <f t="shared" si="36"/>
        <v>40474.208333333336</v>
      </c>
      <c r="T614" s="8">
        <f t="shared" si="37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5">
        <f t="shared" si="38"/>
        <v>174</v>
      </c>
      <c r="P615">
        <f t="shared" si="39"/>
        <v>73.615384615384613</v>
      </c>
      <c r="Q615" t="s">
        <v>2039</v>
      </c>
      <c r="R615" t="s">
        <v>2040</v>
      </c>
      <c r="S615" s="8">
        <f t="shared" si="36"/>
        <v>42973.208333333328</v>
      </c>
      <c r="T615" s="8">
        <f t="shared" si="37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5">
        <f t="shared" si="38"/>
        <v>155.49056603773585</v>
      </c>
      <c r="P616">
        <f t="shared" si="39"/>
        <v>56.991701244813278</v>
      </c>
      <c r="Q616" t="s">
        <v>2039</v>
      </c>
      <c r="R616" t="s">
        <v>2040</v>
      </c>
      <c r="S616" s="8">
        <f t="shared" si="36"/>
        <v>42746.25</v>
      </c>
      <c r="T616" s="8">
        <f t="shared" si="37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5">
        <f t="shared" si="38"/>
        <v>170.44705882352943</v>
      </c>
      <c r="P617">
        <f t="shared" si="39"/>
        <v>85.223529411764702</v>
      </c>
      <c r="Q617" t="s">
        <v>2039</v>
      </c>
      <c r="R617" t="s">
        <v>2040</v>
      </c>
      <c r="S617" s="8">
        <f t="shared" si="36"/>
        <v>42489.208333333328</v>
      </c>
      <c r="T617" s="8">
        <f t="shared" si="37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5">
        <f t="shared" si="38"/>
        <v>189.515625</v>
      </c>
      <c r="P618">
        <f t="shared" si="39"/>
        <v>50.962184873949582</v>
      </c>
      <c r="Q618" t="s">
        <v>2035</v>
      </c>
      <c r="R618" t="s">
        <v>2045</v>
      </c>
      <c r="S618" s="8">
        <f t="shared" si="36"/>
        <v>41537.208333333336</v>
      </c>
      <c r="T618" s="8">
        <f t="shared" si="37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5">
        <f t="shared" si="38"/>
        <v>249.71428571428572</v>
      </c>
      <c r="P619">
        <f t="shared" si="39"/>
        <v>63.563636363636363</v>
      </c>
      <c r="Q619" t="s">
        <v>2039</v>
      </c>
      <c r="R619" t="s">
        <v>2040</v>
      </c>
      <c r="S619" s="8">
        <f t="shared" si="36"/>
        <v>41794.208333333336</v>
      </c>
      <c r="T619" s="8">
        <f t="shared" si="37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5">
        <f t="shared" si="38"/>
        <v>48.860523665659613</v>
      </c>
      <c r="P620">
        <f t="shared" si="39"/>
        <v>80.999165275459092</v>
      </c>
      <c r="Q620" t="s">
        <v>2047</v>
      </c>
      <c r="R620" t="s">
        <v>2048</v>
      </c>
      <c r="S620" s="8">
        <f t="shared" si="36"/>
        <v>41396.208333333336</v>
      </c>
      <c r="T620" s="8">
        <f t="shared" si="37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5">
        <f t="shared" si="38"/>
        <v>28.461970393057683</v>
      </c>
      <c r="P621">
        <f t="shared" si="39"/>
        <v>86.044753086419746</v>
      </c>
      <c r="Q621" t="s">
        <v>2039</v>
      </c>
      <c r="R621" t="s">
        <v>2040</v>
      </c>
      <c r="S621" s="8">
        <f t="shared" si="36"/>
        <v>40669.208333333336</v>
      </c>
      <c r="T621" s="8">
        <f t="shared" si="37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5">
        <f t="shared" si="38"/>
        <v>268.02325581395348</v>
      </c>
      <c r="P622">
        <f t="shared" si="39"/>
        <v>90.0390625</v>
      </c>
      <c r="Q622" t="s">
        <v>2054</v>
      </c>
      <c r="R622" t="s">
        <v>2055</v>
      </c>
      <c r="S622" s="8">
        <f t="shared" si="36"/>
        <v>42559.208333333328</v>
      </c>
      <c r="T622" s="8">
        <f t="shared" si="37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5">
        <f t="shared" si="38"/>
        <v>619.80078125</v>
      </c>
      <c r="P623">
        <f t="shared" si="39"/>
        <v>74.006063432835816</v>
      </c>
      <c r="Q623" t="s">
        <v>2039</v>
      </c>
      <c r="R623" t="s">
        <v>2040</v>
      </c>
      <c r="S623" s="8">
        <f t="shared" si="36"/>
        <v>42626.208333333328</v>
      </c>
      <c r="T623" s="8">
        <f t="shared" si="37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5">
        <f t="shared" si="38"/>
        <v>3.1301587301587301</v>
      </c>
      <c r="P624">
        <f t="shared" si="39"/>
        <v>92.4375</v>
      </c>
      <c r="Q624" t="s">
        <v>2035</v>
      </c>
      <c r="R624" t="s">
        <v>2045</v>
      </c>
      <c r="S624" s="8">
        <f t="shared" si="36"/>
        <v>43205.208333333328</v>
      </c>
      <c r="T624" s="8">
        <f t="shared" si="37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5">
        <f t="shared" si="38"/>
        <v>159.92152704135739</v>
      </c>
      <c r="P625">
        <f t="shared" si="39"/>
        <v>55.999257333828446</v>
      </c>
      <c r="Q625" t="s">
        <v>2039</v>
      </c>
      <c r="R625" t="s">
        <v>2040</v>
      </c>
      <c r="S625" s="8">
        <f t="shared" si="36"/>
        <v>42201.208333333328</v>
      </c>
      <c r="T625" s="8">
        <f t="shared" si="37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5">
        <f t="shared" si="38"/>
        <v>279.39215686274508</v>
      </c>
      <c r="P626">
        <f t="shared" si="39"/>
        <v>32.983796296296298</v>
      </c>
      <c r="Q626" t="s">
        <v>2054</v>
      </c>
      <c r="R626" t="s">
        <v>2055</v>
      </c>
      <c r="S626" s="8">
        <f t="shared" si="36"/>
        <v>42029.25</v>
      </c>
      <c r="T626" s="8">
        <f t="shared" si="37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5">
        <f t="shared" si="38"/>
        <v>77.373333333333335</v>
      </c>
      <c r="P627">
        <f t="shared" si="39"/>
        <v>93.596774193548384</v>
      </c>
      <c r="Q627" t="s">
        <v>2039</v>
      </c>
      <c r="R627" t="s">
        <v>2040</v>
      </c>
      <c r="S627" s="8">
        <f t="shared" si="36"/>
        <v>43857.25</v>
      </c>
      <c r="T627" s="8">
        <f t="shared" si="37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5">
        <f t="shared" si="38"/>
        <v>206.32812500000003</v>
      </c>
      <c r="P628">
        <f t="shared" si="39"/>
        <v>69.867724867724874</v>
      </c>
      <c r="Q628" t="s">
        <v>2039</v>
      </c>
      <c r="R628" t="s">
        <v>2040</v>
      </c>
      <c r="S628" s="8">
        <f t="shared" si="36"/>
        <v>40449.208333333336</v>
      </c>
      <c r="T628" s="8">
        <f t="shared" si="37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5">
        <f t="shared" si="38"/>
        <v>694.25</v>
      </c>
      <c r="P629">
        <f t="shared" si="39"/>
        <v>72.129870129870127</v>
      </c>
      <c r="Q629" t="s">
        <v>2033</v>
      </c>
      <c r="R629" t="s">
        <v>2034</v>
      </c>
      <c r="S629" s="8">
        <f t="shared" si="36"/>
        <v>40345.208333333336</v>
      </c>
      <c r="T629" s="8">
        <f t="shared" si="37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5">
        <f t="shared" si="38"/>
        <v>151.78947368421052</v>
      </c>
      <c r="P630">
        <f t="shared" si="39"/>
        <v>30.041666666666668</v>
      </c>
      <c r="Q630" t="s">
        <v>2035</v>
      </c>
      <c r="R630" t="s">
        <v>2045</v>
      </c>
      <c r="S630" s="8">
        <f t="shared" si="36"/>
        <v>40455.208333333336</v>
      </c>
      <c r="T630" s="8">
        <f t="shared" si="37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5">
        <f t="shared" si="38"/>
        <v>64.58207217694995</v>
      </c>
      <c r="P631">
        <f t="shared" si="39"/>
        <v>73.968000000000004</v>
      </c>
      <c r="Q631" t="s">
        <v>2039</v>
      </c>
      <c r="R631" t="s">
        <v>2040</v>
      </c>
      <c r="S631" s="8">
        <f t="shared" si="36"/>
        <v>42557.208333333328</v>
      </c>
      <c r="T631" s="8">
        <f t="shared" si="37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5">
        <f t="shared" si="38"/>
        <v>62.873684210526314</v>
      </c>
      <c r="P632">
        <f t="shared" si="39"/>
        <v>68.65517241379311</v>
      </c>
      <c r="Q632" t="s">
        <v>2039</v>
      </c>
      <c r="R632" t="s">
        <v>2040</v>
      </c>
      <c r="S632" s="8">
        <f t="shared" si="36"/>
        <v>43586.208333333328</v>
      </c>
      <c r="T632" s="8">
        <f t="shared" si="37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5">
        <f t="shared" si="38"/>
        <v>310.39864864864865</v>
      </c>
      <c r="P633">
        <f t="shared" si="39"/>
        <v>59.992164544564154</v>
      </c>
      <c r="Q633" t="s">
        <v>2039</v>
      </c>
      <c r="R633" t="s">
        <v>2040</v>
      </c>
      <c r="S633" s="8">
        <f t="shared" si="36"/>
        <v>43550.208333333328</v>
      </c>
      <c r="T633" s="8">
        <f t="shared" si="37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5">
        <f t="shared" si="38"/>
        <v>42.859916782246884</v>
      </c>
      <c r="P634">
        <f t="shared" si="39"/>
        <v>111.15827338129496</v>
      </c>
      <c r="Q634" t="s">
        <v>2039</v>
      </c>
      <c r="R634" t="s">
        <v>2040</v>
      </c>
      <c r="S634" s="8">
        <f t="shared" si="36"/>
        <v>41945.208333333336</v>
      </c>
      <c r="T634" s="8">
        <f t="shared" si="37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5">
        <f t="shared" si="38"/>
        <v>83.119402985074629</v>
      </c>
      <c r="P635">
        <f t="shared" si="39"/>
        <v>53.038095238095238</v>
      </c>
      <c r="Q635" t="s">
        <v>2041</v>
      </c>
      <c r="R635" t="s">
        <v>2049</v>
      </c>
      <c r="S635" s="8">
        <f t="shared" si="36"/>
        <v>42315.25</v>
      </c>
      <c r="T635" s="8">
        <f t="shared" si="37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5">
        <f t="shared" si="38"/>
        <v>78.531302876480552</v>
      </c>
      <c r="P636">
        <f t="shared" si="39"/>
        <v>55.985524728588658</v>
      </c>
      <c r="Q636" t="s">
        <v>2041</v>
      </c>
      <c r="R636" t="s">
        <v>2060</v>
      </c>
      <c r="S636" s="8">
        <f t="shared" si="36"/>
        <v>42819.208333333328</v>
      </c>
      <c r="T636" s="8">
        <f t="shared" si="37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5">
        <f t="shared" si="38"/>
        <v>114.09352517985612</v>
      </c>
      <c r="P637">
        <f t="shared" si="39"/>
        <v>69.986760812003524</v>
      </c>
      <c r="Q637" t="s">
        <v>2041</v>
      </c>
      <c r="R637" t="s">
        <v>2060</v>
      </c>
      <c r="S637" s="8">
        <f t="shared" si="36"/>
        <v>41314.25</v>
      </c>
      <c r="T637" s="8">
        <f t="shared" si="37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5">
        <f t="shared" si="38"/>
        <v>64.537683358624179</v>
      </c>
      <c r="P638">
        <f t="shared" si="39"/>
        <v>48.998079877112133</v>
      </c>
      <c r="Q638" t="s">
        <v>2041</v>
      </c>
      <c r="R638" t="s">
        <v>2049</v>
      </c>
      <c r="S638" s="8">
        <f t="shared" si="36"/>
        <v>40926.25</v>
      </c>
      <c r="T638" s="8">
        <f t="shared" si="37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5">
        <f t="shared" si="38"/>
        <v>79.411764705882348</v>
      </c>
      <c r="P639">
        <f t="shared" si="39"/>
        <v>103.84615384615384</v>
      </c>
      <c r="Q639" t="s">
        <v>2039</v>
      </c>
      <c r="R639" t="s">
        <v>2040</v>
      </c>
      <c r="S639" s="8">
        <f t="shared" si="36"/>
        <v>42688.25</v>
      </c>
      <c r="T639" s="8">
        <f t="shared" si="37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5">
        <f t="shared" si="38"/>
        <v>11.419117647058824</v>
      </c>
      <c r="P640">
        <f t="shared" si="39"/>
        <v>99.127659574468083</v>
      </c>
      <c r="Q640" t="s">
        <v>2039</v>
      </c>
      <c r="R640" t="s">
        <v>2040</v>
      </c>
      <c r="S640" s="8">
        <f t="shared" si="36"/>
        <v>40386.208333333336</v>
      </c>
      <c r="T640" s="8">
        <f t="shared" si="37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5">
        <f t="shared" si="38"/>
        <v>56.186046511627907</v>
      </c>
      <c r="P641">
        <f t="shared" si="39"/>
        <v>107.37777777777778</v>
      </c>
      <c r="Q641" t="s">
        <v>2041</v>
      </c>
      <c r="R641" t="s">
        <v>2044</v>
      </c>
      <c r="S641" s="8">
        <f t="shared" si="36"/>
        <v>43309.208333333328</v>
      </c>
      <c r="T641" s="8">
        <f t="shared" si="37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5">
        <f t="shared" si="38"/>
        <v>16.501669449081803</v>
      </c>
      <c r="P642">
        <f t="shared" si="39"/>
        <v>76.922178988326849</v>
      </c>
      <c r="Q642" t="s">
        <v>2039</v>
      </c>
      <c r="R642" t="s">
        <v>2040</v>
      </c>
      <c r="S642" s="8">
        <f t="shared" ref="S642:S705" si="40">(((J642/60)/60)/24)+DATE(1970,1,1)</f>
        <v>42387.25</v>
      </c>
      <c r="T642" s="8">
        <f t="shared" ref="T642:T705" si="41">(((K642/60)/60)/24)+DATE(1970,1,1)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5">
        <f t="shared" ref="O643:O706" si="42">((E643/D643)*100)</f>
        <v>119.96808510638297</v>
      </c>
      <c r="P643">
        <f t="shared" si="39"/>
        <v>58.128865979381445</v>
      </c>
      <c r="Q643" t="s">
        <v>2039</v>
      </c>
      <c r="R643" t="s">
        <v>2040</v>
      </c>
      <c r="S643" s="8">
        <f t="shared" si="40"/>
        <v>42786.25</v>
      </c>
      <c r="T643" s="8">
        <f t="shared" si="41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5">
        <f t="shared" si="42"/>
        <v>145.45652173913044</v>
      </c>
      <c r="P644">
        <f t="shared" ref="P644:P707" si="43">(E644/G644)</f>
        <v>103.73643410852713</v>
      </c>
      <c r="Q644" t="s">
        <v>2037</v>
      </c>
      <c r="R644" t="s">
        <v>2046</v>
      </c>
      <c r="S644" s="8">
        <f t="shared" si="40"/>
        <v>43451.25</v>
      </c>
      <c r="T644" s="8">
        <f t="shared" si="41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5">
        <f t="shared" si="42"/>
        <v>221.38255033557047</v>
      </c>
      <c r="P645">
        <f t="shared" si="43"/>
        <v>87.962666666666664</v>
      </c>
      <c r="Q645" t="s">
        <v>2039</v>
      </c>
      <c r="R645" t="s">
        <v>2040</v>
      </c>
      <c r="S645" s="8">
        <f t="shared" si="40"/>
        <v>42795.25</v>
      </c>
      <c r="T645" s="8">
        <f t="shared" si="41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5">
        <f t="shared" si="42"/>
        <v>48.396694214876035</v>
      </c>
      <c r="P646">
        <f t="shared" si="43"/>
        <v>28</v>
      </c>
      <c r="Q646" t="s">
        <v>2039</v>
      </c>
      <c r="R646" t="s">
        <v>2040</v>
      </c>
      <c r="S646" s="8">
        <f t="shared" si="40"/>
        <v>43452.25</v>
      </c>
      <c r="T646" s="8">
        <f t="shared" si="41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5">
        <f t="shared" si="42"/>
        <v>92.911504424778755</v>
      </c>
      <c r="P647">
        <f t="shared" si="43"/>
        <v>37.999361294443261</v>
      </c>
      <c r="Q647" t="s">
        <v>2035</v>
      </c>
      <c r="R647" t="s">
        <v>2036</v>
      </c>
      <c r="S647" s="8">
        <f t="shared" si="40"/>
        <v>43369.208333333328</v>
      </c>
      <c r="T647" s="8">
        <f t="shared" si="41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5">
        <f t="shared" si="42"/>
        <v>88.599797365754824</v>
      </c>
      <c r="P648">
        <f t="shared" si="43"/>
        <v>29.999313893653515</v>
      </c>
      <c r="Q648" t="s">
        <v>2050</v>
      </c>
      <c r="R648" t="s">
        <v>2051</v>
      </c>
      <c r="S648" s="8">
        <f t="shared" si="40"/>
        <v>41346.208333333336</v>
      </c>
      <c r="T648" s="8">
        <f t="shared" si="41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5">
        <f t="shared" si="42"/>
        <v>41.4</v>
      </c>
      <c r="P649">
        <f t="shared" si="43"/>
        <v>103.5</v>
      </c>
      <c r="Q649" t="s">
        <v>2047</v>
      </c>
      <c r="R649" t="s">
        <v>2059</v>
      </c>
      <c r="S649" s="8">
        <f t="shared" si="40"/>
        <v>43199.208333333328</v>
      </c>
      <c r="T649" s="8">
        <f t="shared" si="41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5">
        <f t="shared" si="42"/>
        <v>63.056795131845846</v>
      </c>
      <c r="P650">
        <f t="shared" si="43"/>
        <v>85.994467496542185</v>
      </c>
      <c r="Q650" t="s">
        <v>2033</v>
      </c>
      <c r="R650" t="s">
        <v>2034</v>
      </c>
      <c r="S650" s="8">
        <f t="shared" si="40"/>
        <v>42922.208333333328</v>
      </c>
      <c r="T650" s="8">
        <f t="shared" si="41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5">
        <f t="shared" si="42"/>
        <v>48.482333607230892</v>
      </c>
      <c r="P651">
        <f t="shared" si="43"/>
        <v>98.011627906976742</v>
      </c>
      <c r="Q651" t="s">
        <v>2039</v>
      </c>
      <c r="R651" t="s">
        <v>2040</v>
      </c>
      <c r="S651" s="8">
        <f t="shared" si="40"/>
        <v>40471.208333333336</v>
      </c>
      <c r="T651" s="8">
        <f t="shared" si="41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5">
        <f t="shared" si="42"/>
        <v>2</v>
      </c>
      <c r="P652">
        <f t="shared" si="43"/>
        <v>2</v>
      </c>
      <c r="Q652" t="s">
        <v>2035</v>
      </c>
      <c r="R652" t="s">
        <v>2058</v>
      </c>
      <c r="S652" s="8">
        <f t="shared" si="40"/>
        <v>41828.208333333336</v>
      </c>
      <c r="T652" s="8">
        <f t="shared" si="41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5">
        <f t="shared" si="42"/>
        <v>88.47941026944585</v>
      </c>
      <c r="P653">
        <f t="shared" si="43"/>
        <v>44.994570837642193</v>
      </c>
      <c r="Q653" t="s">
        <v>2041</v>
      </c>
      <c r="R653" t="s">
        <v>2052</v>
      </c>
      <c r="S653" s="8">
        <f t="shared" si="40"/>
        <v>41692.25</v>
      </c>
      <c r="T653" s="8">
        <f t="shared" si="41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5">
        <f t="shared" si="42"/>
        <v>126.84</v>
      </c>
      <c r="P654">
        <f t="shared" si="43"/>
        <v>31.012224938875306</v>
      </c>
      <c r="Q654" t="s">
        <v>2037</v>
      </c>
      <c r="R654" t="s">
        <v>2038</v>
      </c>
      <c r="S654" s="8">
        <f t="shared" si="40"/>
        <v>42587.208333333328</v>
      </c>
      <c r="T654" s="8">
        <f t="shared" si="41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5">
        <f t="shared" si="42"/>
        <v>2338.833333333333</v>
      </c>
      <c r="P655">
        <f t="shared" si="43"/>
        <v>59.970085470085472</v>
      </c>
      <c r="Q655" t="s">
        <v>2037</v>
      </c>
      <c r="R655" t="s">
        <v>2038</v>
      </c>
      <c r="S655" s="8">
        <f t="shared" si="40"/>
        <v>42468.208333333328</v>
      </c>
      <c r="T655" s="8">
        <f t="shared" si="41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5">
        <f t="shared" si="42"/>
        <v>508.38857142857148</v>
      </c>
      <c r="P656">
        <f t="shared" si="43"/>
        <v>58.9973474801061</v>
      </c>
      <c r="Q656" t="s">
        <v>2035</v>
      </c>
      <c r="R656" t="s">
        <v>2057</v>
      </c>
      <c r="S656" s="8">
        <f t="shared" si="40"/>
        <v>42240.208333333328</v>
      </c>
      <c r="T656" s="8">
        <f t="shared" si="41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5">
        <f t="shared" si="42"/>
        <v>191.47826086956522</v>
      </c>
      <c r="P657">
        <f t="shared" si="43"/>
        <v>50.045454545454547</v>
      </c>
      <c r="Q657" t="s">
        <v>2054</v>
      </c>
      <c r="R657" t="s">
        <v>2055</v>
      </c>
      <c r="S657" s="8">
        <f t="shared" si="40"/>
        <v>42796.25</v>
      </c>
      <c r="T657" s="8">
        <f t="shared" si="41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5">
        <f t="shared" si="42"/>
        <v>42.127533783783782</v>
      </c>
      <c r="P658">
        <f t="shared" si="43"/>
        <v>98.966269841269835</v>
      </c>
      <c r="Q658" t="s">
        <v>2033</v>
      </c>
      <c r="R658" t="s">
        <v>2034</v>
      </c>
      <c r="S658" s="8">
        <f t="shared" si="40"/>
        <v>43097.25</v>
      </c>
      <c r="T658" s="8">
        <f t="shared" si="41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5">
        <f t="shared" si="42"/>
        <v>8.24</v>
      </c>
      <c r="P659">
        <f t="shared" si="43"/>
        <v>58.857142857142854</v>
      </c>
      <c r="Q659" t="s">
        <v>2041</v>
      </c>
      <c r="R659" t="s">
        <v>2063</v>
      </c>
      <c r="S659" s="8">
        <f t="shared" si="40"/>
        <v>43096.25</v>
      </c>
      <c r="T659" s="8">
        <f t="shared" si="41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5">
        <f t="shared" si="42"/>
        <v>60.064638783269963</v>
      </c>
      <c r="P660">
        <f t="shared" si="43"/>
        <v>81.010256410256417</v>
      </c>
      <c r="Q660" t="s">
        <v>2035</v>
      </c>
      <c r="R660" t="s">
        <v>2036</v>
      </c>
      <c r="S660" s="8">
        <f t="shared" si="40"/>
        <v>42246.208333333328</v>
      </c>
      <c r="T660" s="8">
        <f t="shared" si="41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5">
        <f t="shared" si="42"/>
        <v>47.232808616404313</v>
      </c>
      <c r="P661">
        <f t="shared" si="43"/>
        <v>76.013333333333335</v>
      </c>
      <c r="Q661" t="s">
        <v>2041</v>
      </c>
      <c r="R661" t="s">
        <v>2042</v>
      </c>
      <c r="S661" s="8">
        <f t="shared" si="40"/>
        <v>40570.25</v>
      </c>
      <c r="T661" s="8">
        <f t="shared" si="41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5">
        <f t="shared" si="42"/>
        <v>81.736263736263737</v>
      </c>
      <c r="P662">
        <f t="shared" si="43"/>
        <v>96.597402597402592</v>
      </c>
      <c r="Q662" t="s">
        <v>2039</v>
      </c>
      <c r="R662" t="s">
        <v>2040</v>
      </c>
      <c r="S662" s="8">
        <f t="shared" si="40"/>
        <v>42237.208333333328</v>
      </c>
      <c r="T662" s="8">
        <f t="shared" si="41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5">
        <f t="shared" si="42"/>
        <v>54.187265917603</v>
      </c>
      <c r="P663">
        <f t="shared" si="43"/>
        <v>76.957446808510639</v>
      </c>
      <c r="Q663" t="s">
        <v>2035</v>
      </c>
      <c r="R663" t="s">
        <v>2058</v>
      </c>
      <c r="S663" s="8">
        <f t="shared" si="40"/>
        <v>40996.208333333336</v>
      </c>
      <c r="T663" s="8">
        <f t="shared" si="41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5">
        <f t="shared" si="42"/>
        <v>97.868131868131869</v>
      </c>
      <c r="P664">
        <f t="shared" si="43"/>
        <v>67.984732824427482</v>
      </c>
      <c r="Q664" t="s">
        <v>2039</v>
      </c>
      <c r="R664" t="s">
        <v>2040</v>
      </c>
      <c r="S664" s="8">
        <f t="shared" si="40"/>
        <v>43443.25</v>
      </c>
      <c r="T664" s="8">
        <f t="shared" si="41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5">
        <f t="shared" si="42"/>
        <v>77.239999999999995</v>
      </c>
      <c r="P665">
        <f t="shared" si="43"/>
        <v>88.781609195402297</v>
      </c>
      <c r="Q665" t="s">
        <v>2039</v>
      </c>
      <c r="R665" t="s">
        <v>2040</v>
      </c>
      <c r="S665" s="8">
        <f t="shared" si="40"/>
        <v>40458.208333333336</v>
      </c>
      <c r="T665" s="8">
        <f t="shared" si="41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5">
        <f t="shared" si="42"/>
        <v>33.464735516372798</v>
      </c>
      <c r="P666">
        <f t="shared" si="43"/>
        <v>24.99623706491063</v>
      </c>
      <c r="Q666" t="s">
        <v>2035</v>
      </c>
      <c r="R666" t="s">
        <v>2058</v>
      </c>
      <c r="S666" s="8">
        <f t="shared" si="40"/>
        <v>40959.25</v>
      </c>
      <c r="T666" s="8">
        <f t="shared" si="41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5">
        <f t="shared" si="42"/>
        <v>239.58823529411765</v>
      </c>
      <c r="P667">
        <f t="shared" si="43"/>
        <v>44.922794117647058</v>
      </c>
      <c r="Q667" t="s">
        <v>2041</v>
      </c>
      <c r="R667" t="s">
        <v>2042</v>
      </c>
      <c r="S667" s="8">
        <f t="shared" si="40"/>
        <v>40733.208333333336</v>
      </c>
      <c r="T667" s="8">
        <f t="shared" si="41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5">
        <f t="shared" si="42"/>
        <v>64.032258064516128</v>
      </c>
      <c r="P668">
        <f t="shared" si="43"/>
        <v>79.400000000000006</v>
      </c>
      <c r="Q668" t="s">
        <v>2039</v>
      </c>
      <c r="R668" t="s">
        <v>2040</v>
      </c>
      <c r="S668" s="8">
        <f t="shared" si="40"/>
        <v>41516.208333333336</v>
      </c>
      <c r="T668" s="8">
        <f t="shared" si="41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5">
        <f t="shared" si="42"/>
        <v>176.15942028985506</v>
      </c>
      <c r="P669">
        <f t="shared" si="43"/>
        <v>29.009546539379475</v>
      </c>
      <c r="Q669" t="s">
        <v>2064</v>
      </c>
      <c r="R669" t="s">
        <v>2065</v>
      </c>
      <c r="S669" s="8">
        <f t="shared" si="40"/>
        <v>41892.208333333336</v>
      </c>
      <c r="T669" s="8">
        <f t="shared" si="41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5">
        <f t="shared" si="42"/>
        <v>20.33818181818182</v>
      </c>
      <c r="P670">
        <f t="shared" si="43"/>
        <v>73.59210526315789</v>
      </c>
      <c r="Q670" t="s">
        <v>2039</v>
      </c>
      <c r="R670" t="s">
        <v>2040</v>
      </c>
      <c r="S670" s="8">
        <f t="shared" si="40"/>
        <v>41122.208333333336</v>
      </c>
      <c r="T670" s="8">
        <f t="shared" si="41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5">
        <f t="shared" si="42"/>
        <v>358.64754098360658</v>
      </c>
      <c r="P671">
        <f t="shared" si="43"/>
        <v>107.97038864898211</v>
      </c>
      <c r="Q671" t="s">
        <v>2039</v>
      </c>
      <c r="R671" t="s">
        <v>2040</v>
      </c>
      <c r="S671" s="8">
        <f t="shared" si="40"/>
        <v>42912.208333333328</v>
      </c>
      <c r="T671" s="8">
        <f t="shared" si="41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5">
        <f t="shared" si="42"/>
        <v>468.85802469135803</v>
      </c>
      <c r="P672">
        <f t="shared" si="43"/>
        <v>68.987284287011803</v>
      </c>
      <c r="Q672" t="s">
        <v>2035</v>
      </c>
      <c r="R672" t="s">
        <v>2045</v>
      </c>
      <c r="S672" s="8">
        <f t="shared" si="40"/>
        <v>42425.25</v>
      </c>
      <c r="T672" s="8">
        <f t="shared" si="41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5">
        <f t="shared" si="42"/>
        <v>122.05635245901641</v>
      </c>
      <c r="P673">
        <f t="shared" si="43"/>
        <v>111.02236719478098</v>
      </c>
      <c r="Q673" t="s">
        <v>2039</v>
      </c>
      <c r="R673" t="s">
        <v>2040</v>
      </c>
      <c r="S673" s="8">
        <f t="shared" si="40"/>
        <v>40390.208333333336</v>
      </c>
      <c r="T673" s="8">
        <f t="shared" si="41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5">
        <f t="shared" si="42"/>
        <v>55.931783729156137</v>
      </c>
      <c r="P674">
        <f t="shared" si="43"/>
        <v>24.997515808491418</v>
      </c>
      <c r="Q674" t="s">
        <v>2039</v>
      </c>
      <c r="R674" t="s">
        <v>2040</v>
      </c>
      <c r="S674" s="8">
        <f t="shared" si="40"/>
        <v>43180.208333333328</v>
      </c>
      <c r="T674" s="8">
        <f t="shared" si="41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5">
        <f t="shared" si="42"/>
        <v>43.660714285714285</v>
      </c>
      <c r="P675">
        <f t="shared" si="43"/>
        <v>42.155172413793103</v>
      </c>
      <c r="Q675" t="s">
        <v>2035</v>
      </c>
      <c r="R675" t="s">
        <v>2045</v>
      </c>
      <c r="S675" s="8">
        <f t="shared" si="40"/>
        <v>42475.208333333328</v>
      </c>
      <c r="T675" s="8">
        <f t="shared" si="41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5">
        <f t="shared" si="42"/>
        <v>33.53837141183363</v>
      </c>
      <c r="P676">
        <f t="shared" si="43"/>
        <v>47.003284072249592</v>
      </c>
      <c r="Q676" t="s">
        <v>2054</v>
      </c>
      <c r="R676" t="s">
        <v>2055</v>
      </c>
      <c r="S676" s="8">
        <f t="shared" si="40"/>
        <v>40774.208333333336</v>
      </c>
      <c r="T676" s="8">
        <f t="shared" si="41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5">
        <f t="shared" si="42"/>
        <v>122.97938144329896</v>
      </c>
      <c r="P677">
        <f t="shared" si="43"/>
        <v>36.0392749244713</v>
      </c>
      <c r="Q677" t="s">
        <v>2064</v>
      </c>
      <c r="R677" t="s">
        <v>2065</v>
      </c>
      <c r="S677" s="8">
        <f t="shared" si="40"/>
        <v>43719.208333333328</v>
      </c>
      <c r="T677" s="8">
        <f t="shared" si="41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5">
        <f t="shared" si="42"/>
        <v>189.74959871589084</v>
      </c>
      <c r="P678">
        <f t="shared" si="43"/>
        <v>101.03760683760684</v>
      </c>
      <c r="Q678" t="s">
        <v>2054</v>
      </c>
      <c r="R678" t="s">
        <v>2055</v>
      </c>
      <c r="S678" s="8">
        <f t="shared" si="40"/>
        <v>41178.208333333336</v>
      </c>
      <c r="T678" s="8">
        <f t="shared" si="41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5">
        <f t="shared" si="42"/>
        <v>83.622641509433961</v>
      </c>
      <c r="P679">
        <f t="shared" si="43"/>
        <v>39.927927927927925</v>
      </c>
      <c r="Q679" t="s">
        <v>2047</v>
      </c>
      <c r="R679" t="s">
        <v>2053</v>
      </c>
      <c r="S679" s="8">
        <f t="shared" si="40"/>
        <v>42561.208333333328</v>
      </c>
      <c r="T679" s="8">
        <f t="shared" si="41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5">
        <f t="shared" si="42"/>
        <v>17.968844221105527</v>
      </c>
      <c r="P680">
        <f t="shared" si="43"/>
        <v>83.158139534883716</v>
      </c>
      <c r="Q680" t="s">
        <v>2041</v>
      </c>
      <c r="R680" t="s">
        <v>2044</v>
      </c>
      <c r="S680" s="8">
        <f t="shared" si="40"/>
        <v>43484.25</v>
      </c>
      <c r="T680" s="8">
        <f t="shared" si="41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5">
        <f t="shared" si="42"/>
        <v>1036.5</v>
      </c>
      <c r="P681">
        <f t="shared" si="43"/>
        <v>39.97520661157025</v>
      </c>
      <c r="Q681" t="s">
        <v>2033</v>
      </c>
      <c r="R681" t="s">
        <v>2034</v>
      </c>
      <c r="S681" s="8">
        <f t="shared" si="40"/>
        <v>43756.208333333328</v>
      </c>
      <c r="T681" s="8">
        <f t="shared" si="41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5">
        <f t="shared" si="42"/>
        <v>97.405219780219781</v>
      </c>
      <c r="P682">
        <f t="shared" si="43"/>
        <v>47.993908629441627</v>
      </c>
      <c r="Q682" t="s">
        <v>2050</v>
      </c>
      <c r="R682" t="s">
        <v>2061</v>
      </c>
      <c r="S682" s="8">
        <f t="shared" si="40"/>
        <v>43813.25</v>
      </c>
      <c r="T682" s="8">
        <f t="shared" si="41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5">
        <f t="shared" si="42"/>
        <v>86.386203150461711</v>
      </c>
      <c r="P683">
        <f t="shared" si="43"/>
        <v>95.978877489438744</v>
      </c>
      <c r="Q683" t="s">
        <v>2039</v>
      </c>
      <c r="R683" t="s">
        <v>2040</v>
      </c>
      <c r="S683" s="8">
        <f t="shared" si="40"/>
        <v>40898.25</v>
      </c>
      <c r="T683" s="8">
        <f t="shared" si="41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5">
        <f t="shared" si="42"/>
        <v>150.16666666666666</v>
      </c>
      <c r="P684">
        <f t="shared" si="43"/>
        <v>78.728155339805824</v>
      </c>
      <c r="Q684" t="s">
        <v>2039</v>
      </c>
      <c r="R684" t="s">
        <v>2040</v>
      </c>
      <c r="S684" s="8">
        <f t="shared" si="40"/>
        <v>41619.25</v>
      </c>
      <c r="T684" s="8">
        <f t="shared" si="41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5">
        <f t="shared" si="42"/>
        <v>358.43478260869563</v>
      </c>
      <c r="P685">
        <f t="shared" si="43"/>
        <v>56.081632653061227</v>
      </c>
      <c r="Q685" t="s">
        <v>2039</v>
      </c>
      <c r="R685" t="s">
        <v>2040</v>
      </c>
      <c r="S685" s="8">
        <f t="shared" si="40"/>
        <v>43359.208333333328</v>
      </c>
      <c r="T685" s="8">
        <f t="shared" si="41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5">
        <f t="shared" si="42"/>
        <v>542.85714285714289</v>
      </c>
      <c r="P686">
        <f t="shared" si="43"/>
        <v>69.090909090909093</v>
      </c>
      <c r="Q686" t="s">
        <v>2047</v>
      </c>
      <c r="R686" t="s">
        <v>2048</v>
      </c>
      <c r="S686" s="8">
        <f t="shared" si="40"/>
        <v>40358.208333333336</v>
      </c>
      <c r="T686" s="8">
        <f t="shared" si="41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5">
        <f t="shared" si="42"/>
        <v>67.500714285714281</v>
      </c>
      <c r="P687">
        <f t="shared" si="43"/>
        <v>102.05291576673866</v>
      </c>
      <c r="Q687" t="s">
        <v>2039</v>
      </c>
      <c r="R687" t="s">
        <v>2040</v>
      </c>
      <c r="S687" s="8">
        <f t="shared" si="40"/>
        <v>42239.208333333328</v>
      </c>
      <c r="T687" s="8">
        <f t="shared" si="41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5">
        <f t="shared" si="42"/>
        <v>191.74666666666667</v>
      </c>
      <c r="P688">
        <f t="shared" si="43"/>
        <v>107.32089552238806</v>
      </c>
      <c r="Q688" t="s">
        <v>2037</v>
      </c>
      <c r="R688" t="s">
        <v>2046</v>
      </c>
      <c r="S688" s="8">
        <f t="shared" si="40"/>
        <v>43186.208333333328</v>
      </c>
      <c r="T688" s="8">
        <f t="shared" si="41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5">
        <f t="shared" si="42"/>
        <v>932</v>
      </c>
      <c r="P689">
        <f t="shared" si="43"/>
        <v>51.970260223048328</v>
      </c>
      <c r="Q689" t="s">
        <v>2039</v>
      </c>
      <c r="R689" t="s">
        <v>2040</v>
      </c>
      <c r="S689" s="8">
        <f t="shared" si="40"/>
        <v>42806.25</v>
      </c>
      <c r="T689" s="8">
        <f t="shared" si="41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5">
        <f t="shared" si="42"/>
        <v>429.27586206896552</v>
      </c>
      <c r="P690">
        <f t="shared" si="43"/>
        <v>71.137142857142862</v>
      </c>
      <c r="Q690" t="s">
        <v>2041</v>
      </c>
      <c r="R690" t="s">
        <v>2060</v>
      </c>
      <c r="S690" s="8">
        <f t="shared" si="40"/>
        <v>43475.25</v>
      </c>
      <c r="T690" s="8">
        <f t="shared" si="41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5">
        <f t="shared" si="42"/>
        <v>100.65753424657535</v>
      </c>
      <c r="P691">
        <f t="shared" si="43"/>
        <v>106.49275362318841</v>
      </c>
      <c r="Q691" t="s">
        <v>2037</v>
      </c>
      <c r="R691" t="s">
        <v>2038</v>
      </c>
      <c r="S691" s="8">
        <f t="shared" si="40"/>
        <v>41576.208333333336</v>
      </c>
      <c r="T691" s="8">
        <f t="shared" si="41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5">
        <f t="shared" si="42"/>
        <v>226.61111111111109</v>
      </c>
      <c r="P692">
        <f t="shared" si="43"/>
        <v>42.93684210526316</v>
      </c>
      <c r="Q692" t="s">
        <v>2041</v>
      </c>
      <c r="R692" t="s">
        <v>2042</v>
      </c>
      <c r="S692" s="8">
        <f t="shared" si="40"/>
        <v>40874.25</v>
      </c>
      <c r="T692" s="8">
        <f t="shared" si="41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5">
        <f t="shared" si="42"/>
        <v>142.38</v>
      </c>
      <c r="P693">
        <f t="shared" si="43"/>
        <v>30.037974683544302</v>
      </c>
      <c r="Q693" t="s">
        <v>2041</v>
      </c>
      <c r="R693" t="s">
        <v>2042</v>
      </c>
      <c r="S693" s="8">
        <f t="shared" si="40"/>
        <v>41185.208333333336</v>
      </c>
      <c r="T693" s="8">
        <f t="shared" si="41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5">
        <f t="shared" si="42"/>
        <v>90.633333333333326</v>
      </c>
      <c r="P694">
        <f t="shared" si="43"/>
        <v>70.623376623376629</v>
      </c>
      <c r="Q694" t="s">
        <v>2035</v>
      </c>
      <c r="R694" t="s">
        <v>2036</v>
      </c>
      <c r="S694" s="8">
        <f t="shared" si="40"/>
        <v>43655.208333333328</v>
      </c>
      <c r="T694" s="8">
        <f t="shared" si="41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5">
        <f t="shared" si="42"/>
        <v>63.966740576496676</v>
      </c>
      <c r="P695">
        <f t="shared" si="43"/>
        <v>66.016018306636155</v>
      </c>
      <c r="Q695" t="s">
        <v>2039</v>
      </c>
      <c r="R695" t="s">
        <v>2040</v>
      </c>
      <c r="S695" s="8">
        <f t="shared" si="40"/>
        <v>43025.208333333328</v>
      </c>
      <c r="T695" s="8">
        <f t="shared" si="41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5">
        <f t="shared" si="42"/>
        <v>84.131868131868131</v>
      </c>
      <c r="P696">
        <f t="shared" si="43"/>
        <v>96.911392405063296</v>
      </c>
      <c r="Q696" t="s">
        <v>2039</v>
      </c>
      <c r="R696" t="s">
        <v>2040</v>
      </c>
      <c r="S696" s="8">
        <f t="shared" si="40"/>
        <v>43066.25</v>
      </c>
      <c r="T696" s="8">
        <f t="shared" si="41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5">
        <f t="shared" si="42"/>
        <v>133.93478260869566</v>
      </c>
      <c r="P697">
        <f t="shared" si="43"/>
        <v>62.867346938775512</v>
      </c>
      <c r="Q697" t="s">
        <v>2035</v>
      </c>
      <c r="R697" t="s">
        <v>2036</v>
      </c>
      <c r="S697" s="8">
        <f t="shared" si="40"/>
        <v>42322.25</v>
      </c>
      <c r="T697" s="8">
        <f t="shared" si="41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5">
        <f t="shared" si="42"/>
        <v>59.042047531992694</v>
      </c>
      <c r="P698">
        <f t="shared" si="43"/>
        <v>108.98537682789652</v>
      </c>
      <c r="Q698" t="s">
        <v>2039</v>
      </c>
      <c r="R698" t="s">
        <v>2040</v>
      </c>
      <c r="S698" s="8">
        <f t="shared" si="40"/>
        <v>42114.208333333328</v>
      </c>
      <c r="T698" s="8">
        <f t="shared" si="41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5">
        <f t="shared" si="42"/>
        <v>152.80062063615205</v>
      </c>
      <c r="P699">
        <f t="shared" si="43"/>
        <v>26.999314599040439</v>
      </c>
      <c r="Q699" t="s">
        <v>2035</v>
      </c>
      <c r="R699" t="s">
        <v>2043</v>
      </c>
      <c r="S699" s="8">
        <f t="shared" si="40"/>
        <v>43190.208333333328</v>
      </c>
      <c r="T699" s="8">
        <f t="shared" si="41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5">
        <f t="shared" si="42"/>
        <v>446.69121140142522</v>
      </c>
      <c r="P700">
        <f t="shared" si="43"/>
        <v>65.004147943311438</v>
      </c>
      <c r="Q700" t="s">
        <v>2037</v>
      </c>
      <c r="R700" t="s">
        <v>2046</v>
      </c>
      <c r="S700" s="8">
        <f t="shared" si="40"/>
        <v>40871.25</v>
      </c>
      <c r="T700" s="8">
        <f t="shared" si="41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5">
        <f t="shared" si="42"/>
        <v>84.391891891891888</v>
      </c>
      <c r="P701">
        <f t="shared" si="43"/>
        <v>111.51785714285714</v>
      </c>
      <c r="Q701" t="s">
        <v>2041</v>
      </c>
      <c r="R701" t="s">
        <v>2044</v>
      </c>
      <c r="S701" s="8">
        <f t="shared" si="40"/>
        <v>43641.208333333328</v>
      </c>
      <c r="T701" s="8">
        <f t="shared" si="41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5">
        <f t="shared" si="42"/>
        <v>3</v>
      </c>
      <c r="P702">
        <f t="shared" si="43"/>
        <v>3</v>
      </c>
      <c r="Q702" t="s">
        <v>2037</v>
      </c>
      <c r="R702" t="s">
        <v>2046</v>
      </c>
      <c r="S702" s="8">
        <f t="shared" si="40"/>
        <v>40203.25</v>
      </c>
      <c r="T702" s="8">
        <f t="shared" si="41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5">
        <f t="shared" si="42"/>
        <v>175.02692307692308</v>
      </c>
      <c r="P703">
        <f t="shared" si="43"/>
        <v>110.99268292682927</v>
      </c>
      <c r="Q703" t="s">
        <v>2039</v>
      </c>
      <c r="R703" t="s">
        <v>2040</v>
      </c>
      <c r="S703" s="8">
        <f t="shared" si="40"/>
        <v>40629.208333333336</v>
      </c>
      <c r="T703" s="8">
        <f t="shared" si="41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5">
        <f t="shared" si="42"/>
        <v>54.137931034482754</v>
      </c>
      <c r="P704">
        <f t="shared" si="43"/>
        <v>56.746987951807228</v>
      </c>
      <c r="Q704" t="s">
        <v>2037</v>
      </c>
      <c r="R704" t="s">
        <v>2046</v>
      </c>
      <c r="S704" s="8">
        <f t="shared" si="40"/>
        <v>41477.208333333336</v>
      </c>
      <c r="T704" s="8">
        <f t="shared" si="41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5">
        <f t="shared" si="42"/>
        <v>311.87381703470032</v>
      </c>
      <c r="P705">
        <f t="shared" si="43"/>
        <v>97.020608439646708</v>
      </c>
      <c r="Q705" t="s">
        <v>2047</v>
      </c>
      <c r="R705" t="s">
        <v>2059</v>
      </c>
      <c r="S705" s="8">
        <f t="shared" si="40"/>
        <v>41020.208333333336</v>
      </c>
      <c r="T705" s="8">
        <f t="shared" si="41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5">
        <f t="shared" si="42"/>
        <v>122.78160919540231</v>
      </c>
      <c r="P706">
        <f t="shared" si="43"/>
        <v>92.08620689655173</v>
      </c>
      <c r="Q706" t="s">
        <v>2041</v>
      </c>
      <c r="R706" t="s">
        <v>2049</v>
      </c>
      <c r="S706" s="8">
        <f t="shared" ref="S706:S769" si="44">(((J706/60)/60)/24)+DATE(1970,1,1)</f>
        <v>42555.208333333328</v>
      </c>
      <c r="T706" s="8">
        <f t="shared" ref="T706:T769" si="45"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5">
        <f t="shared" ref="O707:O770" si="46">((E707/D707)*100)</f>
        <v>99.026517383618156</v>
      </c>
      <c r="P707">
        <f t="shared" si="43"/>
        <v>82.986666666666665</v>
      </c>
      <c r="Q707" t="s">
        <v>2047</v>
      </c>
      <c r="R707" t="s">
        <v>2048</v>
      </c>
      <c r="S707" s="8">
        <f t="shared" si="44"/>
        <v>41619.25</v>
      </c>
      <c r="T707" s="8">
        <f t="shared" si="45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5">
        <f t="shared" si="46"/>
        <v>127.84686346863469</v>
      </c>
      <c r="P708">
        <f t="shared" ref="P708:P771" si="47">(E708/G708)</f>
        <v>103.03791821561339</v>
      </c>
      <c r="Q708" t="s">
        <v>2037</v>
      </c>
      <c r="R708" t="s">
        <v>2038</v>
      </c>
      <c r="S708" s="8">
        <f t="shared" si="44"/>
        <v>43471.25</v>
      </c>
      <c r="T708" s="8">
        <f t="shared" si="45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5">
        <f t="shared" si="46"/>
        <v>158.61643835616439</v>
      </c>
      <c r="P709">
        <f t="shared" si="47"/>
        <v>68.922619047619051</v>
      </c>
      <c r="Q709" t="s">
        <v>2041</v>
      </c>
      <c r="R709" t="s">
        <v>2044</v>
      </c>
      <c r="S709" s="8">
        <f t="shared" si="44"/>
        <v>43442.25</v>
      </c>
      <c r="T709" s="8">
        <f t="shared" si="45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5">
        <f t="shared" si="46"/>
        <v>707.05882352941171</v>
      </c>
      <c r="P710">
        <f t="shared" si="47"/>
        <v>87.737226277372258</v>
      </c>
      <c r="Q710" t="s">
        <v>2039</v>
      </c>
      <c r="R710" t="s">
        <v>2040</v>
      </c>
      <c r="S710" s="8">
        <f t="shared" si="44"/>
        <v>42877.208333333328</v>
      </c>
      <c r="T710" s="8">
        <f t="shared" si="45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5">
        <f t="shared" si="46"/>
        <v>142.38775510204081</v>
      </c>
      <c r="P711">
        <f t="shared" si="47"/>
        <v>75.021505376344081</v>
      </c>
      <c r="Q711" t="s">
        <v>2039</v>
      </c>
      <c r="R711" t="s">
        <v>2040</v>
      </c>
      <c r="S711" s="8">
        <f t="shared" si="44"/>
        <v>41018.208333333336</v>
      </c>
      <c r="T711" s="8">
        <f t="shared" si="45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5">
        <f t="shared" si="46"/>
        <v>147.86046511627907</v>
      </c>
      <c r="P712">
        <f t="shared" si="47"/>
        <v>50.863999999999997</v>
      </c>
      <c r="Q712" t="s">
        <v>2039</v>
      </c>
      <c r="R712" t="s">
        <v>2040</v>
      </c>
      <c r="S712" s="8">
        <f t="shared" si="44"/>
        <v>43295.208333333328</v>
      </c>
      <c r="T712" s="8">
        <f t="shared" si="45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5">
        <f t="shared" si="46"/>
        <v>20.322580645161288</v>
      </c>
      <c r="P713">
        <f t="shared" si="47"/>
        <v>90</v>
      </c>
      <c r="Q713" t="s">
        <v>2039</v>
      </c>
      <c r="R713" t="s">
        <v>2040</v>
      </c>
      <c r="S713" s="8">
        <f t="shared" si="44"/>
        <v>42393.25</v>
      </c>
      <c r="T713" s="8">
        <f t="shared" si="45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5">
        <f t="shared" si="46"/>
        <v>1840.625</v>
      </c>
      <c r="P714">
        <f t="shared" si="47"/>
        <v>72.896039603960389</v>
      </c>
      <c r="Q714" t="s">
        <v>2039</v>
      </c>
      <c r="R714" t="s">
        <v>2040</v>
      </c>
      <c r="S714" s="8">
        <f t="shared" si="44"/>
        <v>42559.208333333328</v>
      </c>
      <c r="T714" s="8">
        <f t="shared" si="45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5">
        <f t="shared" si="46"/>
        <v>161.94202898550725</v>
      </c>
      <c r="P715">
        <f t="shared" si="47"/>
        <v>108.48543689320388</v>
      </c>
      <c r="Q715" t="s">
        <v>2047</v>
      </c>
      <c r="R715" t="s">
        <v>2056</v>
      </c>
      <c r="S715" s="8">
        <f t="shared" si="44"/>
        <v>42604.208333333328</v>
      </c>
      <c r="T715" s="8">
        <f t="shared" si="45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5">
        <f t="shared" si="46"/>
        <v>472.82077922077923</v>
      </c>
      <c r="P716">
        <f t="shared" si="47"/>
        <v>101.98095238095237</v>
      </c>
      <c r="Q716" t="s">
        <v>2035</v>
      </c>
      <c r="R716" t="s">
        <v>2036</v>
      </c>
      <c r="S716" s="8">
        <f t="shared" si="44"/>
        <v>41870.208333333336</v>
      </c>
      <c r="T716" s="8">
        <f t="shared" si="45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5">
        <f t="shared" si="46"/>
        <v>24.466101694915253</v>
      </c>
      <c r="P717">
        <f t="shared" si="47"/>
        <v>44.009146341463413</v>
      </c>
      <c r="Q717" t="s">
        <v>2050</v>
      </c>
      <c r="R717" t="s">
        <v>2061</v>
      </c>
      <c r="S717" s="8">
        <f t="shared" si="44"/>
        <v>40397.208333333336</v>
      </c>
      <c r="T717" s="8">
        <f t="shared" si="45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5">
        <f t="shared" si="46"/>
        <v>517.65</v>
      </c>
      <c r="P718">
        <f t="shared" si="47"/>
        <v>65.942675159235662</v>
      </c>
      <c r="Q718" t="s">
        <v>2039</v>
      </c>
      <c r="R718" t="s">
        <v>2040</v>
      </c>
      <c r="S718" s="8">
        <f t="shared" si="44"/>
        <v>41465.208333333336</v>
      </c>
      <c r="T718" s="8">
        <f t="shared" si="45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5">
        <f t="shared" si="46"/>
        <v>247.64285714285714</v>
      </c>
      <c r="P719">
        <f t="shared" si="47"/>
        <v>24.987387387387386</v>
      </c>
      <c r="Q719" t="s">
        <v>2041</v>
      </c>
      <c r="R719" t="s">
        <v>2042</v>
      </c>
      <c r="S719" s="8">
        <f t="shared" si="44"/>
        <v>40777.208333333336</v>
      </c>
      <c r="T719" s="8">
        <f t="shared" si="45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5">
        <f t="shared" si="46"/>
        <v>100.20481927710843</v>
      </c>
      <c r="P720">
        <f t="shared" si="47"/>
        <v>28.003367003367003</v>
      </c>
      <c r="Q720" t="s">
        <v>2037</v>
      </c>
      <c r="R720" t="s">
        <v>2046</v>
      </c>
      <c r="S720" s="8">
        <f t="shared" si="44"/>
        <v>41442.208333333336</v>
      </c>
      <c r="T720" s="8">
        <f t="shared" si="45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5">
        <f t="shared" si="46"/>
        <v>153</v>
      </c>
      <c r="P721">
        <f t="shared" si="47"/>
        <v>85.829268292682926</v>
      </c>
      <c r="Q721" t="s">
        <v>2047</v>
      </c>
      <c r="R721" t="s">
        <v>2053</v>
      </c>
      <c r="S721" s="8">
        <f t="shared" si="44"/>
        <v>41058.208333333336</v>
      </c>
      <c r="T721" s="8">
        <f t="shared" si="45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5">
        <f t="shared" si="46"/>
        <v>37.091954022988503</v>
      </c>
      <c r="P722">
        <f t="shared" si="47"/>
        <v>84.921052631578945</v>
      </c>
      <c r="Q722" t="s">
        <v>2039</v>
      </c>
      <c r="R722" t="s">
        <v>2040</v>
      </c>
      <c r="S722" s="8">
        <f t="shared" si="44"/>
        <v>43152.25</v>
      </c>
      <c r="T722" s="8">
        <f t="shared" si="45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5">
        <f t="shared" si="46"/>
        <v>4.392394822006473</v>
      </c>
      <c r="P723">
        <f t="shared" si="47"/>
        <v>90.483333333333334</v>
      </c>
      <c r="Q723" t="s">
        <v>2035</v>
      </c>
      <c r="R723" t="s">
        <v>2036</v>
      </c>
      <c r="S723" s="8">
        <f t="shared" si="44"/>
        <v>43194.208333333328</v>
      </c>
      <c r="T723" s="8">
        <f t="shared" si="45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5">
        <f t="shared" si="46"/>
        <v>156.50721649484535</v>
      </c>
      <c r="P724">
        <f t="shared" si="47"/>
        <v>25.00197628458498</v>
      </c>
      <c r="Q724" t="s">
        <v>2041</v>
      </c>
      <c r="R724" t="s">
        <v>2042</v>
      </c>
      <c r="S724" s="8">
        <f t="shared" si="44"/>
        <v>43045.25</v>
      </c>
      <c r="T724" s="8">
        <f t="shared" si="45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5">
        <f t="shared" si="46"/>
        <v>270.40816326530609</v>
      </c>
      <c r="P725">
        <f t="shared" si="47"/>
        <v>92.013888888888886</v>
      </c>
      <c r="Q725" t="s">
        <v>2039</v>
      </c>
      <c r="R725" t="s">
        <v>2040</v>
      </c>
      <c r="S725" s="8">
        <f t="shared" si="44"/>
        <v>42431.25</v>
      </c>
      <c r="T725" s="8">
        <f t="shared" si="45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5">
        <f t="shared" si="46"/>
        <v>134.05952380952382</v>
      </c>
      <c r="P726">
        <f t="shared" si="47"/>
        <v>93.066115702479337</v>
      </c>
      <c r="Q726" t="s">
        <v>2039</v>
      </c>
      <c r="R726" t="s">
        <v>2040</v>
      </c>
      <c r="S726" s="8">
        <f t="shared" si="44"/>
        <v>41934.208333333336</v>
      </c>
      <c r="T726" s="8">
        <f t="shared" si="45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5">
        <f t="shared" si="46"/>
        <v>50.398033126293996</v>
      </c>
      <c r="P727">
        <f t="shared" si="47"/>
        <v>61.008145363408524</v>
      </c>
      <c r="Q727" t="s">
        <v>2050</v>
      </c>
      <c r="R727" t="s">
        <v>2061</v>
      </c>
      <c r="S727" s="8">
        <f t="shared" si="44"/>
        <v>41958.25</v>
      </c>
      <c r="T727" s="8">
        <f t="shared" si="45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5">
        <f t="shared" si="46"/>
        <v>88.815837937384899</v>
      </c>
      <c r="P728">
        <f t="shared" si="47"/>
        <v>92.036259541984734</v>
      </c>
      <c r="Q728" t="s">
        <v>2039</v>
      </c>
      <c r="R728" t="s">
        <v>2040</v>
      </c>
      <c r="S728" s="8">
        <f t="shared" si="44"/>
        <v>40476.208333333336</v>
      </c>
      <c r="T728" s="8">
        <f t="shared" si="45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5">
        <f t="shared" si="46"/>
        <v>165</v>
      </c>
      <c r="P729">
        <f t="shared" si="47"/>
        <v>81.132596685082873</v>
      </c>
      <c r="Q729" t="s">
        <v>2037</v>
      </c>
      <c r="R729" t="s">
        <v>2038</v>
      </c>
      <c r="S729" s="8">
        <f t="shared" si="44"/>
        <v>43485.25</v>
      </c>
      <c r="T729" s="8">
        <f t="shared" si="45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5">
        <f t="shared" si="46"/>
        <v>17.5</v>
      </c>
      <c r="P730">
        <f t="shared" si="47"/>
        <v>73.5</v>
      </c>
      <c r="Q730" t="s">
        <v>2039</v>
      </c>
      <c r="R730" t="s">
        <v>2040</v>
      </c>
      <c r="S730" s="8">
        <f t="shared" si="44"/>
        <v>42515.208333333328</v>
      </c>
      <c r="T730" s="8">
        <f t="shared" si="45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5">
        <f t="shared" si="46"/>
        <v>185.66071428571428</v>
      </c>
      <c r="P731">
        <f t="shared" si="47"/>
        <v>85.221311475409834</v>
      </c>
      <c r="Q731" t="s">
        <v>2041</v>
      </c>
      <c r="R731" t="s">
        <v>2044</v>
      </c>
      <c r="S731" s="8">
        <f t="shared" si="44"/>
        <v>41309.25</v>
      </c>
      <c r="T731" s="8">
        <f t="shared" si="45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5">
        <f t="shared" si="46"/>
        <v>412.6631944444444</v>
      </c>
      <c r="P732">
        <f t="shared" si="47"/>
        <v>110.96825396825396</v>
      </c>
      <c r="Q732" t="s">
        <v>2037</v>
      </c>
      <c r="R732" t="s">
        <v>2046</v>
      </c>
      <c r="S732" s="8">
        <f t="shared" si="44"/>
        <v>42147.208333333328</v>
      </c>
      <c r="T732" s="8">
        <f t="shared" si="45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5">
        <f t="shared" si="46"/>
        <v>90.25</v>
      </c>
      <c r="P733">
        <f t="shared" si="47"/>
        <v>32.968036529680369</v>
      </c>
      <c r="Q733" t="s">
        <v>2037</v>
      </c>
      <c r="R733" t="s">
        <v>2038</v>
      </c>
      <c r="S733" s="8">
        <f t="shared" si="44"/>
        <v>42939.208333333328</v>
      </c>
      <c r="T733" s="8">
        <f t="shared" si="45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5">
        <f t="shared" si="46"/>
        <v>91.984615384615381</v>
      </c>
      <c r="P734">
        <f t="shared" si="47"/>
        <v>96.005352363960753</v>
      </c>
      <c r="Q734" t="s">
        <v>2035</v>
      </c>
      <c r="R734" t="s">
        <v>2036</v>
      </c>
      <c r="S734" s="8">
        <f t="shared" si="44"/>
        <v>42816.208333333328</v>
      </c>
      <c r="T734" s="8">
        <f t="shared" si="45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5">
        <f t="shared" si="46"/>
        <v>527.00632911392404</v>
      </c>
      <c r="P735">
        <f t="shared" si="47"/>
        <v>84.96632653061225</v>
      </c>
      <c r="Q735" t="s">
        <v>2035</v>
      </c>
      <c r="R735" t="s">
        <v>2057</v>
      </c>
      <c r="S735" s="8">
        <f t="shared" si="44"/>
        <v>41844.208333333336</v>
      </c>
      <c r="T735" s="8">
        <f t="shared" si="45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5">
        <f t="shared" si="46"/>
        <v>319.14285714285711</v>
      </c>
      <c r="P736">
        <f t="shared" si="47"/>
        <v>25.007462686567163</v>
      </c>
      <c r="Q736" t="s">
        <v>2039</v>
      </c>
      <c r="R736" t="s">
        <v>2040</v>
      </c>
      <c r="S736" s="8">
        <f t="shared" si="44"/>
        <v>42763.25</v>
      </c>
      <c r="T736" s="8">
        <f t="shared" si="45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5">
        <f t="shared" si="46"/>
        <v>354.18867924528303</v>
      </c>
      <c r="P737">
        <f t="shared" si="47"/>
        <v>65.998995479658461</v>
      </c>
      <c r="Q737" t="s">
        <v>2054</v>
      </c>
      <c r="R737" t="s">
        <v>2055</v>
      </c>
      <c r="S737" s="8">
        <f t="shared" si="44"/>
        <v>42459.208333333328</v>
      </c>
      <c r="T737" s="8">
        <f t="shared" si="45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5">
        <f t="shared" si="46"/>
        <v>32.896103896103895</v>
      </c>
      <c r="P738">
        <f t="shared" si="47"/>
        <v>87.34482758620689</v>
      </c>
      <c r="Q738" t="s">
        <v>2047</v>
      </c>
      <c r="R738" t="s">
        <v>2048</v>
      </c>
      <c r="S738" s="8">
        <f t="shared" si="44"/>
        <v>42055.25</v>
      </c>
      <c r="T738" s="8">
        <f t="shared" si="45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5">
        <f t="shared" si="46"/>
        <v>135.8918918918919</v>
      </c>
      <c r="P739">
        <f t="shared" si="47"/>
        <v>27.933333333333334</v>
      </c>
      <c r="Q739" t="s">
        <v>2035</v>
      </c>
      <c r="R739" t="s">
        <v>2045</v>
      </c>
      <c r="S739" s="8">
        <f t="shared" si="44"/>
        <v>42685.25</v>
      </c>
      <c r="T739" s="8">
        <f t="shared" si="45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5">
        <f t="shared" si="46"/>
        <v>2.0843373493975905</v>
      </c>
      <c r="P740">
        <f t="shared" si="47"/>
        <v>103.8</v>
      </c>
      <c r="Q740" t="s">
        <v>2039</v>
      </c>
      <c r="R740" t="s">
        <v>2040</v>
      </c>
      <c r="S740" s="8">
        <f t="shared" si="44"/>
        <v>41959.25</v>
      </c>
      <c r="T740" s="8">
        <f t="shared" si="45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5">
        <f t="shared" si="46"/>
        <v>61</v>
      </c>
      <c r="P741">
        <f t="shared" si="47"/>
        <v>31.937172774869111</v>
      </c>
      <c r="Q741" t="s">
        <v>2035</v>
      </c>
      <c r="R741" t="s">
        <v>2045</v>
      </c>
      <c r="S741" s="8">
        <f t="shared" si="44"/>
        <v>41089.208333333336</v>
      </c>
      <c r="T741" s="8">
        <f t="shared" si="45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5">
        <f t="shared" si="46"/>
        <v>30.037735849056602</v>
      </c>
      <c r="P742">
        <f t="shared" si="47"/>
        <v>99.5</v>
      </c>
      <c r="Q742" t="s">
        <v>2039</v>
      </c>
      <c r="R742" t="s">
        <v>2040</v>
      </c>
      <c r="S742" s="8">
        <f t="shared" si="44"/>
        <v>42769.25</v>
      </c>
      <c r="T742" s="8">
        <f t="shared" si="45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5">
        <f t="shared" si="46"/>
        <v>1179.1666666666665</v>
      </c>
      <c r="P743">
        <f t="shared" si="47"/>
        <v>108.84615384615384</v>
      </c>
      <c r="Q743" t="s">
        <v>2039</v>
      </c>
      <c r="R743" t="s">
        <v>2040</v>
      </c>
      <c r="S743" s="8">
        <f t="shared" si="44"/>
        <v>40321.208333333336</v>
      </c>
      <c r="T743" s="8">
        <f t="shared" si="45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5">
        <f t="shared" si="46"/>
        <v>1126.0833333333335</v>
      </c>
      <c r="P744">
        <f t="shared" si="47"/>
        <v>110.76229508196721</v>
      </c>
      <c r="Q744" t="s">
        <v>2035</v>
      </c>
      <c r="R744" t="s">
        <v>2043</v>
      </c>
      <c r="S744" s="8">
        <f t="shared" si="44"/>
        <v>40197.25</v>
      </c>
      <c r="T744" s="8">
        <f t="shared" si="45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5">
        <f t="shared" si="46"/>
        <v>12.923076923076923</v>
      </c>
      <c r="P745">
        <f t="shared" si="47"/>
        <v>29.647058823529413</v>
      </c>
      <c r="Q745" t="s">
        <v>2039</v>
      </c>
      <c r="R745" t="s">
        <v>2040</v>
      </c>
      <c r="S745" s="8">
        <f t="shared" si="44"/>
        <v>42298.208333333328</v>
      </c>
      <c r="T745" s="8">
        <f t="shared" si="45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5">
        <f t="shared" si="46"/>
        <v>712</v>
      </c>
      <c r="P746">
        <f t="shared" si="47"/>
        <v>101.71428571428571</v>
      </c>
      <c r="Q746" t="s">
        <v>2039</v>
      </c>
      <c r="R746" t="s">
        <v>2040</v>
      </c>
      <c r="S746" s="8">
        <f t="shared" si="44"/>
        <v>43322.208333333328</v>
      </c>
      <c r="T746" s="8">
        <f t="shared" si="45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5">
        <f t="shared" si="46"/>
        <v>30.304347826086957</v>
      </c>
      <c r="P747">
        <f t="shared" si="47"/>
        <v>61.5</v>
      </c>
      <c r="Q747" t="s">
        <v>2037</v>
      </c>
      <c r="R747" t="s">
        <v>2046</v>
      </c>
      <c r="S747" s="8">
        <f t="shared" si="44"/>
        <v>40328.208333333336</v>
      </c>
      <c r="T747" s="8">
        <f t="shared" si="45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5">
        <f t="shared" si="46"/>
        <v>212.50896057347671</v>
      </c>
      <c r="P748">
        <f t="shared" si="47"/>
        <v>35</v>
      </c>
      <c r="Q748" t="s">
        <v>2037</v>
      </c>
      <c r="R748" t="s">
        <v>2038</v>
      </c>
      <c r="S748" s="8">
        <f t="shared" si="44"/>
        <v>40825.208333333336</v>
      </c>
      <c r="T748" s="8">
        <f t="shared" si="45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5">
        <f t="shared" si="46"/>
        <v>228.85714285714286</v>
      </c>
      <c r="P749">
        <f t="shared" si="47"/>
        <v>40.049999999999997</v>
      </c>
      <c r="Q749" t="s">
        <v>2039</v>
      </c>
      <c r="R749" t="s">
        <v>2040</v>
      </c>
      <c r="S749" s="8">
        <f t="shared" si="44"/>
        <v>40423.208333333336</v>
      </c>
      <c r="T749" s="8">
        <f t="shared" si="45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5">
        <f t="shared" si="46"/>
        <v>34.959979476654695</v>
      </c>
      <c r="P750">
        <f t="shared" si="47"/>
        <v>110.97231270358306</v>
      </c>
      <c r="Q750" t="s">
        <v>2041</v>
      </c>
      <c r="R750" t="s">
        <v>2049</v>
      </c>
      <c r="S750" s="8">
        <f t="shared" si="44"/>
        <v>40238.25</v>
      </c>
      <c r="T750" s="8">
        <f t="shared" si="45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5">
        <f t="shared" si="46"/>
        <v>157.29069767441862</v>
      </c>
      <c r="P751">
        <f t="shared" si="47"/>
        <v>36.959016393442624</v>
      </c>
      <c r="Q751" t="s">
        <v>2037</v>
      </c>
      <c r="R751" t="s">
        <v>2046</v>
      </c>
      <c r="S751" s="8">
        <f t="shared" si="44"/>
        <v>41920.208333333336</v>
      </c>
      <c r="T751" s="8">
        <f t="shared" si="45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5">
        <f t="shared" si="46"/>
        <v>1</v>
      </c>
      <c r="P752">
        <f t="shared" si="47"/>
        <v>1</v>
      </c>
      <c r="Q752" t="s">
        <v>2035</v>
      </c>
      <c r="R752" t="s">
        <v>2043</v>
      </c>
      <c r="S752" s="8">
        <f t="shared" si="44"/>
        <v>40360.208333333336</v>
      </c>
      <c r="T752" s="8">
        <f t="shared" si="45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5">
        <f t="shared" si="46"/>
        <v>232.30555555555554</v>
      </c>
      <c r="P753">
        <f t="shared" si="47"/>
        <v>30.974074074074075</v>
      </c>
      <c r="Q753" t="s">
        <v>2047</v>
      </c>
      <c r="R753" t="s">
        <v>2048</v>
      </c>
      <c r="S753" s="8">
        <f t="shared" si="44"/>
        <v>42446.208333333328</v>
      </c>
      <c r="T753" s="8">
        <f t="shared" si="45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5">
        <f t="shared" si="46"/>
        <v>92.448275862068968</v>
      </c>
      <c r="P754">
        <f t="shared" si="47"/>
        <v>47.035087719298247</v>
      </c>
      <c r="Q754" t="s">
        <v>2039</v>
      </c>
      <c r="R754" t="s">
        <v>2040</v>
      </c>
      <c r="S754" s="8">
        <f t="shared" si="44"/>
        <v>40395.208333333336</v>
      </c>
      <c r="T754" s="8">
        <f t="shared" si="45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5">
        <f t="shared" si="46"/>
        <v>256.70212765957444</v>
      </c>
      <c r="P755">
        <f t="shared" si="47"/>
        <v>88.065693430656935</v>
      </c>
      <c r="Q755" t="s">
        <v>2054</v>
      </c>
      <c r="R755" t="s">
        <v>2055</v>
      </c>
      <c r="S755" s="8">
        <f t="shared" si="44"/>
        <v>40321.208333333336</v>
      </c>
      <c r="T755" s="8">
        <f t="shared" si="45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5">
        <f t="shared" si="46"/>
        <v>168.47017045454547</v>
      </c>
      <c r="P756">
        <f t="shared" si="47"/>
        <v>37.005616224648989</v>
      </c>
      <c r="Q756" t="s">
        <v>2039</v>
      </c>
      <c r="R756" t="s">
        <v>2040</v>
      </c>
      <c r="S756" s="8">
        <f t="shared" si="44"/>
        <v>41210.208333333336</v>
      </c>
      <c r="T756" s="8">
        <f t="shared" si="45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5">
        <f t="shared" si="46"/>
        <v>166.57777777777778</v>
      </c>
      <c r="P757">
        <f t="shared" si="47"/>
        <v>26.027777777777779</v>
      </c>
      <c r="Q757" t="s">
        <v>2039</v>
      </c>
      <c r="R757" t="s">
        <v>2040</v>
      </c>
      <c r="S757" s="8">
        <f t="shared" si="44"/>
        <v>43096.25</v>
      </c>
      <c r="T757" s="8">
        <f t="shared" si="45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5">
        <f t="shared" si="46"/>
        <v>772.07692307692309</v>
      </c>
      <c r="P758">
        <f t="shared" si="47"/>
        <v>67.817567567567565</v>
      </c>
      <c r="Q758" t="s">
        <v>2039</v>
      </c>
      <c r="R758" t="s">
        <v>2040</v>
      </c>
      <c r="S758" s="8">
        <f t="shared" si="44"/>
        <v>42024.25</v>
      </c>
      <c r="T758" s="8">
        <f t="shared" si="45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5">
        <f t="shared" si="46"/>
        <v>406.85714285714283</v>
      </c>
      <c r="P759">
        <f t="shared" si="47"/>
        <v>49.964912280701753</v>
      </c>
      <c r="Q759" t="s">
        <v>2041</v>
      </c>
      <c r="R759" t="s">
        <v>2044</v>
      </c>
      <c r="S759" s="8">
        <f t="shared" si="44"/>
        <v>40675.208333333336</v>
      </c>
      <c r="T759" s="8">
        <f t="shared" si="45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5">
        <f t="shared" si="46"/>
        <v>564.20608108108115</v>
      </c>
      <c r="P760">
        <f t="shared" si="47"/>
        <v>110.01646903820817</v>
      </c>
      <c r="Q760" t="s">
        <v>2035</v>
      </c>
      <c r="R760" t="s">
        <v>2036</v>
      </c>
      <c r="S760" s="8">
        <f t="shared" si="44"/>
        <v>41936.208333333336</v>
      </c>
      <c r="T760" s="8">
        <f t="shared" si="45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5">
        <f t="shared" si="46"/>
        <v>68.426865671641792</v>
      </c>
      <c r="P761">
        <f t="shared" si="47"/>
        <v>89.964678178963894</v>
      </c>
      <c r="Q761" t="s">
        <v>2035</v>
      </c>
      <c r="R761" t="s">
        <v>2043</v>
      </c>
      <c r="S761" s="8">
        <f t="shared" si="44"/>
        <v>43136.25</v>
      </c>
      <c r="T761" s="8">
        <f t="shared" si="45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5">
        <f t="shared" si="46"/>
        <v>34.351966873706004</v>
      </c>
      <c r="P762">
        <f t="shared" si="47"/>
        <v>79.009523809523813</v>
      </c>
      <c r="Q762" t="s">
        <v>2050</v>
      </c>
      <c r="R762" t="s">
        <v>2051</v>
      </c>
      <c r="S762" s="8">
        <f t="shared" si="44"/>
        <v>43678.208333333328</v>
      </c>
      <c r="T762" s="8">
        <f t="shared" si="45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5">
        <f t="shared" si="46"/>
        <v>655.4545454545455</v>
      </c>
      <c r="P763">
        <f t="shared" si="47"/>
        <v>86.867469879518069</v>
      </c>
      <c r="Q763" t="s">
        <v>2035</v>
      </c>
      <c r="R763" t="s">
        <v>2036</v>
      </c>
      <c r="S763" s="8">
        <f t="shared" si="44"/>
        <v>42938.208333333328</v>
      </c>
      <c r="T763" s="8">
        <f t="shared" si="45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5">
        <f t="shared" si="46"/>
        <v>177.25714285714284</v>
      </c>
      <c r="P764">
        <f t="shared" si="47"/>
        <v>62.04</v>
      </c>
      <c r="Q764" t="s">
        <v>2035</v>
      </c>
      <c r="R764" t="s">
        <v>2058</v>
      </c>
      <c r="S764" s="8">
        <f t="shared" si="44"/>
        <v>41241.25</v>
      </c>
      <c r="T764" s="8">
        <f t="shared" si="45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5">
        <f t="shared" si="46"/>
        <v>113.17857142857144</v>
      </c>
      <c r="P765">
        <f t="shared" si="47"/>
        <v>26.970212765957445</v>
      </c>
      <c r="Q765" t="s">
        <v>2039</v>
      </c>
      <c r="R765" t="s">
        <v>2040</v>
      </c>
      <c r="S765" s="8">
        <f t="shared" si="44"/>
        <v>41037.208333333336</v>
      </c>
      <c r="T765" s="8">
        <f t="shared" si="45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5">
        <f t="shared" si="46"/>
        <v>728.18181818181824</v>
      </c>
      <c r="P766">
        <f t="shared" si="47"/>
        <v>54.121621621621621</v>
      </c>
      <c r="Q766" t="s">
        <v>2035</v>
      </c>
      <c r="R766" t="s">
        <v>2036</v>
      </c>
      <c r="S766" s="8">
        <f t="shared" si="44"/>
        <v>40676.208333333336</v>
      </c>
      <c r="T766" s="8">
        <f t="shared" si="45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5">
        <f t="shared" si="46"/>
        <v>208.33333333333334</v>
      </c>
      <c r="P767">
        <f t="shared" si="47"/>
        <v>41.035353535353536</v>
      </c>
      <c r="Q767" t="s">
        <v>2035</v>
      </c>
      <c r="R767" t="s">
        <v>2045</v>
      </c>
      <c r="S767" s="8">
        <f t="shared" si="44"/>
        <v>42840.208333333328</v>
      </c>
      <c r="T767" s="8">
        <f t="shared" si="45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5">
        <f t="shared" si="46"/>
        <v>31.171232876712331</v>
      </c>
      <c r="P768">
        <f t="shared" si="47"/>
        <v>55.052419354838712</v>
      </c>
      <c r="Q768" t="s">
        <v>2041</v>
      </c>
      <c r="R768" t="s">
        <v>2063</v>
      </c>
      <c r="S768" s="8">
        <f t="shared" si="44"/>
        <v>43362.208333333328</v>
      </c>
      <c r="T768" s="8">
        <f t="shared" si="45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5">
        <f t="shared" si="46"/>
        <v>56.967078189300416</v>
      </c>
      <c r="P769">
        <f t="shared" si="47"/>
        <v>107.93762183235867</v>
      </c>
      <c r="Q769" t="s">
        <v>2047</v>
      </c>
      <c r="R769" t="s">
        <v>2059</v>
      </c>
      <c r="S769" s="8">
        <f t="shared" si="44"/>
        <v>42283.208333333328</v>
      </c>
      <c r="T769" s="8">
        <f t="shared" si="45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5">
        <f t="shared" si="46"/>
        <v>231</v>
      </c>
      <c r="P770">
        <f t="shared" si="47"/>
        <v>73.92</v>
      </c>
      <c r="Q770" t="s">
        <v>2039</v>
      </c>
      <c r="R770" t="s">
        <v>2040</v>
      </c>
      <c r="S770" s="8">
        <f t="shared" ref="S770:S833" si="48">(((J770/60)/60)/24)+DATE(1970,1,1)</f>
        <v>41619.25</v>
      </c>
      <c r="T770" s="8">
        <f t="shared" ref="T770:T833" si="49">(((K770/60)/60)/24)+DATE(1970,1,1)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5">
        <f t="shared" ref="O771:O834" si="50">((E771/D771)*100)</f>
        <v>86.867834394904463</v>
      </c>
      <c r="P771">
        <f t="shared" si="47"/>
        <v>31.995894428152493</v>
      </c>
      <c r="Q771" t="s">
        <v>2050</v>
      </c>
      <c r="R771" t="s">
        <v>2051</v>
      </c>
      <c r="S771" s="8">
        <f t="shared" si="48"/>
        <v>41501.208333333336</v>
      </c>
      <c r="T771" s="8">
        <f t="shared" si="49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5">
        <f t="shared" si="50"/>
        <v>270.74418604651163</v>
      </c>
      <c r="P772">
        <f t="shared" ref="P772:P835" si="51">(E772/G772)</f>
        <v>53.898148148148145</v>
      </c>
      <c r="Q772" t="s">
        <v>2039</v>
      </c>
      <c r="R772" t="s">
        <v>2040</v>
      </c>
      <c r="S772" s="8">
        <f t="shared" si="48"/>
        <v>41743.208333333336</v>
      </c>
      <c r="T772" s="8">
        <f t="shared" si="49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5">
        <f t="shared" si="50"/>
        <v>49.446428571428569</v>
      </c>
      <c r="P773">
        <f t="shared" si="51"/>
        <v>106.5</v>
      </c>
      <c r="Q773" t="s">
        <v>2039</v>
      </c>
      <c r="R773" t="s">
        <v>2040</v>
      </c>
      <c r="S773" s="8">
        <f t="shared" si="48"/>
        <v>43491.25</v>
      </c>
      <c r="T773" s="8">
        <f t="shared" si="49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5">
        <f t="shared" si="50"/>
        <v>113.3596256684492</v>
      </c>
      <c r="P774">
        <f t="shared" si="51"/>
        <v>32.999805409612762</v>
      </c>
      <c r="Q774" t="s">
        <v>2035</v>
      </c>
      <c r="R774" t="s">
        <v>2045</v>
      </c>
      <c r="S774" s="8">
        <f t="shared" si="48"/>
        <v>43505.25</v>
      </c>
      <c r="T774" s="8">
        <f t="shared" si="49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5">
        <f t="shared" si="50"/>
        <v>190.55555555555554</v>
      </c>
      <c r="P775">
        <f t="shared" si="51"/>
        <v>43.00254993625159</v>
      </c>
      <c r="Q775" t="s">
        <v>2039</v>
      </c>
      <c r="R775" t="s">
        <v>2040</v>
      </c>
      <c r="S775" s="8">
        <f t="shared" si="48"/>
        <v>42838.208333333328</v>
      </c>
      <c r="T775" s="8">
        <f t="shared" si="49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5">
        <f t="shared" si="50"/>
        <v>135.5</v>
      </c>
      <c r="P776">
        <f t="shared" si="51"/>
        <v>86.858974358974365</v>
      </c>
      <c r="Q776" t="s">
        <v>2037</v>
      </c>
      <c r="R776" t="s">
        <v>2038</v>
      </c>
      <c r="S776" s="8">
        <f t="shared" si="48"/>
        <v>42513.208333333328</v>
      </c>
      <c r="T776" s="8">
        <f t="shared" si="49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5">
        <f t="shared" si="50"/>
        <v>10.297872340425531</v>
      </c>
      <c r="P777">
        <f t="shared" si="51"/>
        <v>96.8</v>
      </c>
      <c r="Q777" t="s">
        <v>2035</v>
      </c>
      <c r="R777" t="s">
        <v>2036</v>
      </c>
      <c r="S777" s="8">
        <f t="shared" si="48"/>
        <v>41949.25</v>
      </c>
      <c r="T777" s="8">
        <f t="shared" si="49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5">
        <f t="shared" si="50"/>
        <v>65.544223826714799</v>
      </c>
      <c r="P778">
        <f t="shared" si="51"/>
        <v>32.995456610631528</v>
      </c>
      <c r="Q778" t="s">
        <v>2039</v>
      </c>
      <c r="R778" t="s">
        <v>2040</v>
      </c>
      <c r="S778" s="8">
        <f t="shared" si="48"/>
        <v>43650.208333333328</v>
      </c>
      <c r="T778" s="8">
        <f t="shared" si="49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5">
        <f t="shared" si="50"/>
        <v>49.026652452025587</v>
      </c>
      <c r="P779">
        <f t="shared" si="51"/>
        <v>68.028106508875737</v>
      </c>
      <c r="Q779" t="s">
        <v>2039</v>
      </c>
      <c r="R779" t="s">
        <v>2040</v>
      </c>
      <c r="S779" s="8">
        <f t="shared" si="48"/>
        <v>40809.208333333336</v>
      </c>
      <c r="T779" s="8">
        <f t="shared" si="49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5">
        <f t="shared" si="50"/>
        <v>787.92307692307691</v>
      </c>
      <c r="P780">
        <f t="shared" si="51"/>
        <v>58.867816091954026</v>
      </c>
      <c r="Q780" t="s">
        <v>2041</v>
      </c>
      <c r="R780" t="s">
        <v>2049</v>
      </c>
      <c r="S780" s="8">
        <f t="shared" si="48"/>
        <v>40768.208333333336</v>
      </c>
      <c r="T780" s="8">
        <f t="shared" si="49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5">
        <f t="shared" si="50"/>
        <v>80.306347746090154</v>
      </c>
      <c r="P781">
        <f t="shared" si="51"/>
        <v>105.04572803850782</v>
      </c>
      <c r="Q781" t="s">
        <v>2039</v>
      </c>
      <c r="R781" t="s">
        <v>2040</v>
      </c>
      <c r="S781" s="8">
        <f t="shared" si="48"/>
        <v>42230.208333333328</v>
      </c>
      <c r="T781" s="8">
        <f t="shared" si="49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5">
        <f t="shared" si="50"/>
        <v>106.29411764705883</v>
      </c>
      <c r="P782">
        <f t="shared" si="51"/>
        <v>33.054878048780488</v>
      </c>
      <c r="Q782" t="s">
        <v>2041</v>
      </c>
      <c r="R782" t="s">
        <v>2044</v>
      </c>
      <c r="S782" s="8">
        <f t="shared" si="48"/>
        <v>42573.208333333328</v>
      </c>
      <c r="T782" s="8">
        <f t="shared" si="49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5">
        <f t="shared" si="50"/>
        <v>50.735632183908038</v>
      </c>
      <c r="P783">
        <f t="shared" si="51"/>
        <v>78.821428571428569</v>
      </c>
      <c r="Q783" t="s">
        <v>2039</v>
      </c>
      <c r="R783" t="s">
        <v>2040</v>
      </c>
      <c r="S783" s="8">
        <f t="shared" si="48"/>
        <v>40482.208333333336</v>
      </c>
      <c r="T783" s="8">
        <f t="shared" si="49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5">
        <f t="shared" si="50"/>
        <v>215.31372549019611</v>
      </c>
      <c r="P784">
        <f t="shared" si="51"/>
        <v>68.204968944099377</v>
      </c>
      <c r="Q784" t="s">
        <v>2041</v>
      </c>
      <c r="R784" t="s">
        <v>2049</v>
      </c>
      <c r="S784" s="8">
        <f t="shared" si="48"/>
        <v>40603.25</v>
      </c>
      <c r="T784" s="8">
        <f t="shared" si="49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5">
        <f t="shared" si="50"/>
        <v>141.22972972972974</v>
      </c>
      <c r="P785">
        <f t="shared" si="51"/>
        <v>75.731884057971016</v>
      </c>
      <c r="Q785" t="s">
        <v>2035</v>
      </c>
      <c r="R785" t="s">
        <v>2036</v>
      </c>
      <c r="S785" s="8">
        <f t="shared" si="48"/>
        <v>41625.25</v>
      </c>
      <c r="T785" s="8">
        <f t="shared" si="49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5">
        <f t="shared" si="50"/>
        <v>115.33745781777279</v>
      </c>
      <c r="P786">
        <f t="shared" si="51"/>
        <v>30.996070133010882</v>
      </c>
      <c r="Q786" t="s">
        <v>2037</v>
      </c>
      <c r="R786" t="s">
        <v>2038</v>
      </c>
      <c r="S786" s="8">
        <f t="shared" si="48"/>
        <v>42435.25</v>
      </c>
      <c r="T786" s="8">
        <f t="shared" si="49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5">
        <f t="shared" si="50"/>
        <v>193.11940298507463</v>
      </c>
      <c r="P787">
        <f t="shared" si="51"/>
        <v>101.88188976377953</v>
      </c>
      <c r="Q787" t="s">
        <v>2041</v>
      </c>
      <c r="R787" t="s">
        <v>2049</v>
      </c>
      <c r="S787" s="8">
        <f t="shared" si="48"/>
        <v>43582.208333333328</v>
      </c>
      <c r="T787" s="8">
        <f t="shared" si="49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5">
        <f t="shared" si="50"/>
        <v>729.73333333333335</v>
      </c>
      <c r="P788">
        <f t="shared" si="51"/>
        <v>52.879227053140099</v>
      </c>
      <c r="Q788" t="s">
        <v>2035</v>
      </c>
      <c r="R788" t="s">
        <v>2058</v>
      </c>
      <c r="S788" s="8">
        <f t="shared" si="48"/>
        <v>43186.208333333328</v>
      </c>
      <c r="T788" s="8">
        <f t="shared" si="49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5">
        <f t="shared" si="50"/>
        <v>99.66339869281046</v>
      </c>
      <c r="P789">
        <f t="shared" si="51"/>
        <v>71.005820721769496</v>
      </c>
      <c r="Q789" t="s">
        <v>2035</v>
      </c>
      <c r="R789" t="s">
        <v>2036</v>
      </c>
      <c r="S789" s="8">
        <f t="shared" si="48"/>
        <v>40684.208333333336</v>
      </c>
      <c r="T789" s="8">
        <f t="shared" si="49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5">
        <f t="shared" si="50"/>
        <v>88.166666666666671</v>
      </c>
      <c r="P790">
        <f t="shared" si="51"/>
        <v>102.38709677419355</v>
      </c>
      <c r="Q790" t="s">
        <v>2041</v>
      </c>
      <c r="R790" t="s">
        <v>2049</v>
      </c>
      <c r="S790" s="8">
        <f t="shared" si="48"/>
        <v>41202.208333333336</v>
      </c>
      <c r="T790" s="8">
        <f t="shared" si="49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5">
        <f t="shared" si="50"/>
        <v>37.233333333333334</v>
      </c>
      <c r="P791">
        <f t="shared" si="51"/>
        <v>74.466666666666669</v>
      </c>
      <c r="Q791" t="s">
        <v>2039</v>
      </c>
      <c r="R791" t="s">
        <v>2040</v>
      </c>
      <c r="S791" s="8">
        <f t="shared" si="48"/>
        <v>41786.208333333336</v>
      </c>
      <c r="T791" s="8">
        <f t="shared" si="49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5">
        <f t="shared" si="50"/>
        <v>30.540075309306079</v>
      </c>
      <c r="P792">
        <f t="shared" si="51"/>
        <v>51.009883198562441</v>
      </c>
      <c r="Q792" t="s">
        <v>2039</v>
      </c>
      <c r="R792" t="s">
        <v>2040</v>
      </c>
      <c r="S792" s="8">
        <f t="shared" si="48"/>
        <v>40223.25</v>
      </c>
      <c r="T792" s="8">
        <f t="shared" si="49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5">
        <f t="shared" si="50"/>
        <v>25.714285714285712</v>
      </c>
      <c r="P793">
        <f t="shared" si="51"/>
        <v>90</v>
      </c>
      <c r="Q793" t="s">
        <v>2033</v>
      </c>
      <c r="R793" t="s">
        <v>2034</v>
      </c>
      <c r="S793" s="8">
        <f t="shared" si="48"/>
        <v>42715.25</v>
      </c>
      <c r="T793" s="8">
        <f t="shared" si="49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5">
        <f t="shared" si="50"/>
        <v>34</v>
      </c>
      <c r="P794">
        <f t="shared" si="51"/>
        <v>97.142857142857139</v>
      </c>
      <c r="Q794" t="s">
        <v>2039</v>
      </c>
      <c r="R794" t="s">
        <v>2040</v>
      </c>
      <c r="S794" s="8">
        <f t="shared" si="48"/>
        <v>41451.208333333336</v>
      </c>
      <c r="T794" s="8">
        <f t="shared" si="49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5">
        <f t="shared" si="50"/>
        <v>1185.909090909091</v>
      </c>
      <c r="P795">
        <f t="shared" si="51"/>
        <v>72.071823204419886</v>
      </c>
      <c r="Q795" t="s">
        <v>2047</v>
      </c>
      <c r="R795" t="s">
        <v>2048</v>
      </c>
      <c r="S795" s="8">
        <f t="shared" si="48"/>
        <v>41450.208333333336</v>
      </c>
      <c r="T795" s="8">
        <f t="shared" si="49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5">
        <f t="shared" si="50"/>
        <v>125.39393939393939</v>
      </c>
      <c r="P796">
        <f t="shared" si="51"/>
        <v>75.236363636363635</v>
      </c>
      <c r="Q796" t="s">
        <v>2035</v>
      </c>
      <c r="R796" t="s">
        <v>2036</v>
      </c>
      <c r="S796" s="8">
        <f t="shared" si="48"/>
        <v>43091.25</v>
      </c>
      <c r="T796" s="8">
        <f t="shared" si="49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5">
        <f t="shared" si="50"/>
        <v>14.394366197183098</v>
      </c>
      <c r="P797">
        <f t="shared" si="51"/>
        <v>32.967741935483872</v>
      </c>
      <c r="Q797" t="s">
        <v>2041</v>
      </c>
      <c r="R797" t="s">
        <v>2044</v>
      </c>
      <c r="S797" s="8">
        <f t="shared" si="48"/>
        <v>42675.208333333328</v>
      </c>
      <c r="T797" s="8">
        <f t="shared" si="49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5">
        <f t="shared" si="50"/>
        <v>54.807692307692314</v>
      </c>
      <c r="P798">
        <f t="shared" si="51"/>
        <v>54.807692307692307</v>
      </c>
      <c r="Q798" t="s">
        <v>2050</v>
      </c>
      <c r="R798" t="s">
        <v>2061</v>
      </c>
      <c r="S798" s="8">
        <f t="shared" si="48"/>
        <v>41859.208333333336</v>
      </c>
      <c r="T798" s="8">
        <f t="shared" si="49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5">
        <f t="shared" si="50"/>
        <v>109.63157894736841</v>
      </c>
      <c r="P799">
        <f t="shared" si="51"/>
        <v>45.037837837837834</v>
      </c>
      <c r="Q799" t="s">
        <v>2037</v>
      </c>
      <c r="R799" t="s">
        <v>2038</v>
      </c>
      <c r="S799" s="8">
        <f t="shared" si="48"/>
        <v>43464.25</v>
      </c>
      <c r="T799" s="8">
        <f t="shared" si="49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5">
        <f t="shared" si="50"/>
        <v>188.47058823529412</v>
      </c>
      <c r="P800">
        <f t="shared" si="51"/>
        <v>52.958677685950413</v>
      </c>
      <c r="Q800" t="s">
        <v>2039</v>
      </c>
      <c r="R800" t="s">
        <v>2040</v>
      </c>
      <c r="S800" s="8">
        <f t="shared" si="48"/>
        <v>41060.208333333336</v>
      </c>
      <c r="T800" s="8">
        <f t="shared" si="49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5">
        <f t="shared" si="50"/>
        <v>87.008284023668637</v>
      </c>
      <c r="P801">
        <f t="shared" si="51"/>
        <v>60.017959183673469</v>
      </c>
      <c r="Q801" t="s">
        <v>2039</v>
      </c>
      <c r="R801" t="s">
        <v>2040</v>
      </c>
      <c r="S801" s="8">
        <f t="shared" si="48"/>
        <v>42399.25</v>
      </c>
      <c r="T801" s="8">
        <f t="shared" si="49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5">
        <f t="shared" si="50"/>
        <v>1</v>
      </c>
      <c r="P802">
        <f t="shared" si="51"/>
        <v>1</v>
      </c>
      <c r="Q802" t="s">
        <v>2035</v>
      </c>
      <c r="R802" t="s">
        <v>2036</v>
      </c>
      <c r="S802" s="8">
        <f t="shared" si="48"/>
        <v>42167.208333333328</v>
      </c>
      <c r="T802" s="8">
        <f t="shared" si="49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5">
        <f t="shared" si="50"/>
        <v>202.9130434782609</v>
      </c>
      <c r="P803">
        <f t="shared" si="51"/>
        <v>44.028301886792455</v>
      </c>
      <c r="Q803" t="s">
        <v>2054</v>
      </c>
      <c r="R803" t="s">
        <v>2055</v>
      </c>
      <c r="S803" s="8">
        <f t="shared" si="48"/>
        <v>43830.25</v>
      </c>
      <c r="T803" s="8">
        <f t="shared" si="49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5">
        <f t="shared" si="50"/>
        <v>197.03225806451613</v>
      </c>
      <c r="P804">
        <f t="shared" si="51"/>
        <v>86.028169014084511</v>
      </c>
      <c r="Q804" t="s">
        <v>2054</v>
      </c>
      <c r="R804" t="s">
        <v>2055</v>
      </c>
      <c r="S804" s="8">
        <f t="shared" si="48"/>
        <v>43650.208333333328</v>
      </c>
      <c r="T804" s="8">
        <f t="shared" si="49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5">
        <f t="shared" si="50"/>
        <v>107</v>
      </c>
      <c r="P805">
        <f t="shared" si="51"/>
        <v>28.012875536480685</v>
      </c>
      <c r="Q805" t="s">
        <v>2039</v>
      </c>
      <c r="R805" t="s">
        <v>2040</v>
      </c>
      <c r="S805" s="8">
        <f t="shared" si="48"/>
        <v>43492.25</v>
      </c>
      <c r="T805" s="8">
        <f t="shared" si="49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5">
        <f t="shared" si="50"/>
        <v>268.73076923076923</v>
      </c>
      <c r="P806">
        <f t="shared" si="51"/>
        <v>32.050458715596328</v>
      </c>
      <c r="Q806" t="s">
        <v>2035</v>
      </c>
      <c r="R806" t="s">
        <v>2036</v>
      </c>
      <c r="S806" s="8">
        <f t="shared" si="48"/>
        <v>43102.25</v>
      </c>
      <c r="T806" s="8">
        <f t="shared" si="49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5">
        <f t="shared" si="50"/>
        <v>50.845360824742272</v>
      </c>
      <c r="P807">
        <f t="shared" si="51"/>
        <v>73.611940298507463</v>
      </c>
      <c r="Q807" t="s">
        <v>2041</v>
      </c>
      <c r="R807" t="s">
        <v>2042</v>
      </c>
      <c r="S807" s="8">
        <f t="shared" si="48"/>
        <v>41958.25</v>
      </c>
      <c r="T807" s="8">
        <f t="shared" si="49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5">
        <f t="shared" si="50"/>
        <v>1180.2857142857142</v>
      </c>
      <c r="P808">
        <f t="shared" si="51"/>
        <v>108.71052631578948</v>
      </c>
      <c r="Q808" t="s">
        <v>2041</v>
      </c>
      <c r="R808" t="s">
        <v>2044</v>
      </c>
      <c r="S808" s="8">
        <f t="shared" si="48"/>
        <v>40973.25</v>
      </c>
      <c r="T808" s="8">
        <f t="shared" si="49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5">
        <f t="shared" si="50"/>
        <v>264</v>
      </c>
      <c r="P809">
        <f t="shared" si="51"/>
        <v>42.97674418604651</v>
      </c>
      <c r="Q809" t="s">
        <v>2039</v>
      </c>
      <c r="R809" t="s">
        <v>2040</v>
      </c>
      <c r="S809" s="8">
        <f t="shared" si="48"/>
        <v>43753.208333333328</v>
      </c>
      <c r="T809" s="8">
        <f t="shared" si="49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5">
        <f t="shared" si="50"/>
        <v>30.44230769230769</v>
      </c>
      <c r="P810">
        <f t="shared" si="51"/>
        <v>83.315789473684205</v>
      </c>
      <c r="Q810" t="s">
        <v>2033</v>
      </c>
      <c r="R810" t="s">
        <v>2034</v>
      </c>
      <c r="S810" s="8">
        <f t="shared" si="48"/>
        <v>42507.208333333328</v>
      </c>
      <c r="T810" s="8">
        <f t="shared" si="49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5">
        <f t="shared" si="50"/>
        <v>62.880681818181813</v>
      </c>
      <c r="P811">
        <f t="shared" si="51"/>
        <v>42</v>
      </c>
      <c r="Q811" t="s">
        <v>2041</v>
      </c>
      <c r="R811" t="s">
        <v>2042</v>
      </c>
      <c r="S811" s="8">
        <f t="shared" si="48"/>
        <v>41135.208333333336</v>
      </c>
      <c r="T811" s="8">
        <f t="shared" si="49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5">
        <f t="shared" si="50"/>
        <v>193.125</v>
      </c>
      <c r="P812">
        <f t="shared" si="51"/>
        <v>55.927601809954751</v>
      </c>
      <c r="Q812" t="s">
        <v>2039</v>
      </c>
      <c r="R812" t="s">
        <v>2040</v>
      </c>
      <c r="S812" s="8">
        <f t="shared" si="48"/>
        <v>43067.25</v>
      </c>
      <c r="T812" s="8">
        <f t="shared" si="49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5">
        <f t="shared" si="50"/>
        <v>77.102702702702715</v>
      </c>
      <c r="P813">
        <f t="shared" si="51"/>
        <v>105.03681885125184</v>
      </c>
      <c r="Q813" t="s">
        <v>2050</v>
      </c>
      <c r="R813" t="s">
        <v>2051</v>
      </c>
      <c r="S813" s="8">
        <f t="shared" si="48"/>
        <v>42378.25</v>
      </c>
      <c r="T813" s="8">
        <f t="shared" si="49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5">
        <f t="shared" si="50"/>
        <v>225.52763819095478</v>
      </c>
      <c r="P814">
        <f t="shared" si="51"/>
        <v>48</v>
      </c>
      <c r="Q814" t="s">
        <v>2047</v>
      </c>
      <c r="R814" t="s">
        <v>2048</v>
      </c>
      <c r="S814" s="8">
        <f t="shared" si="48"/>
        <v>43206.208333333328</v>
      </c>
      <c r="T814" s="8">
        <f t="shared" si="49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5">
        <f t="shared" si="50"/>
        <v>239.40625</v>
      </c>
      <c r="P815">
        <f t="shared" si="51"/>
        <v>112.66176470588235</v>
      </c>
      <c r="Q815" t="s">
        <v>2050</v>
      </c>
      <c r="R815" t="s">
        <v>2051</v>
      </c>
      <c r="S815" s="8">
        <f t="shared" si="48"/>
        <v>41148.208333333336</v>
      </c>
      <c r="T815" s="8">
        <f t="shared" si="49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5">
        <f t="shared" si="50"/>
        <v>92.1875</v>
      </c>
      <c r="P816">
        <f t="shared" si="51"/>
        <v>81.944444444444443</v>
      </c>
      <c r="Q816" t="s">
        <v>2035</v>
      </c>
      <c r="R816" t="s">
        <v>2036</v>
      </c>
      <c r="S816" s="8">
        <f t="shared" si="48"/>
        <v>42517.208333333328</v>
      </c>
      <c r="T816" s="8">
        <f t="shared" si="49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5">
        <f t="shared" si="50"/>
        <v>130.23333333333335</v>
      </c>
      <c r="P817">
        <f t="shared" si="51"/>
        <v>64.049180327868854</v>
      </c>
      <c r="Q817" t="s">
        <v>2035</v>
      </c>
      <c r="R817" t="s">
        <v>2036</v>
      </c>
      <c r="S817" s="8">
        <f t="shared" si="48"/>
        <v>43068.25</v>
      </c>
      <c r="T817" s="8">
        <f t="shared" si="49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5">
        <f t="shared" si="50"/>
        <v>615.21739130434787</v>
      </c>
      <c r="P818">
        <f t="shared" si="51"/>
        <v>106.39097744360902</v>
      </c>
      <c r="Q818" t="s">
        <v>2039</v>
      </c>
      <c r="R818" t="s">
        <v>2040</v>
      </c>
      <c r="S818" s="8">
        <f t="shared" si="48"/>
        <v>41680.25</v>
      </c>
      <c r="T818" s="8">
        <f t="shared" si="49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5">
        <f t="shared" si="50"/>
        <v>368.79532163742692</v>
      </c>
      <c r="P819">
        <f t="shared" si="51"/>
        <v>76.011249497790274</v>
      </c>
      <c r="Q819" t="s">
        <v>2047</v>
      </c>
      <c r="R819" t="s">
        <v>2048</v>
      </c>
      <c r="S819" s="8">
        <f t="shared" si="48"/>
        <v>43589.208333333328</v>
      </c>
      <c r="T819" s="8">
        <f t="shared" si="49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5">
        <f t="shared" si="50"/>
        <v>1094.8571428571429</v>
      </c>
      <c r="P820">
        <f t="shared" si="51"/>
        <v>111.07246376811594</v>
      </c>
      <c r="Q820" t="s">
        <v>2039</v>
      </c>
      <c r="R820" t="s">
        <v>2040</v>
      </c>
      <c r="S820" s="8">
        <f t="shared" si="48"/>
        <v>43486.25</v>
      </c>
      <c r="T820" s="8">
        <f t="shared" si="49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5">
        <f t="shared" si="50"/>
        <v>50.662921348314605</v>
      </c>
      <c r="P821">
        <f t="shared" si="51"/>
        <v>95.936170212765958</v>
      </c>
      <c r="Q821" t="s">
        <v>2050</v>
      </c>
      <c r="R821" t="s">
        <v>2051</v>
      </c>
      <c r="S821" s="8">
        <f t="shared" si="48"/>
        <v>41237.25</v>
      </c>
      <c r="T821" s="8">
        <f t="shared" si="49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5">
        <f t="shared" si="50"/>
        <v>800.6</v>
      </c>
      <c r="P822">
        <f t="shared" si="51"/>
        <v>43.043010752688176</v>
      </c>
      <c r="Q822" t="s">
        <v>2035</v>
      </c>
      <c r="R822" t="s">
        <v>2036</v>
      </c>
      <c r="S822" s="8">
        <f t="shared" si="48"/>
        <v>43310.208333333328</v>
      </c>
      <c r="T822" s="8">
        <f t="shared" si="49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5">
        <f t="shared" si="50"/>
        <v>291.28571428571428</v>
      </c>
      <c r="P823">
        <f t="shared" si="51"/>
        <v>67.966666666666669</v>
      </c>
      <c r="Q823" t="s">
        <v>2041</v>
      </c>
      <c r="R823" t="s">
        <v>2042</v>
      </c>
      <c r="S823" s="8">
        <f t="shared" si="48"/>
        <v>42794.25</v>
      </c>
      <c r="T823" s="8">
        <f t="shared" si="49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5">
        <f t="shared" si="50"/>
        <v>349.9666666666667</v>
      </c>
      <c r="P824">
        <f t="shared" si="51"/>
        <v>89.991428571428571</v>
      </c>
      <c r="Q824" t="s">
        <v>2035</v>
      </c>
      <c r="R824" t="s">
        <v>2036</v>
      </c>
      <c r="S824" s="8">
        <f t="shared" si="48"/>
        <v>41698.25</v>
      </c>
      <c r="T824" s="8">
        <f t="shared" si="49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5">
        <f t="shared" si="50"/>
        <v>357.07317073170731</v>
      </c>
      <c r="P825">
        <f t="shared" si="51"/>
        <v>58.095238095238095</v>
      </c>
      <c r="Q825" t="s">
        <v>2035</v>
      </c>
      <c r="R825" t="s">
        <v>2036</v>
      </c>
      <c r="S825" s="8">
        <f t="shared" si="48"/>
        <v>41892.208333333336</v>
      </c>
      <c r="T825" s="8">
        <f t="shared" si="49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5">
        <f t="shared" si="50"/>
        <v>126.48941176470588</v>
      </c>
      <c r="P826">
        <f t="shared" si="51"/>
        <v>83.996875000000003</v>
      </c>
      <c r="Q826" t="s">
        <v>2047</v>
      </c>
      <c r="R826" t="s">
        <v>2048</v>
      </c>
      <c r="S826" s="8">
        <f t="shared" si="48"/>
        <v>40348.208333333336</v>
      </c>
      <c r="T826" s="8">
        <f t="shared" si="49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5">
        <f t="shared" si="50"/>
        <v>387.5</v>
      </c>
      <c r="P827">
        <f t="shared" si="51"/>
        <v>88.853503184713375</v>
      </c>
      <c r="Q827" t="s">
        <v>2041</v>
      </c>
      <c r="R827" t="s">
        <v>2052</v>
      </c>
      <c r="S827" s="8">
        <f t="shared" si="48"/>
        <v>42941.208333333328</v>
      </c>
      <c r="T827" s="8">
        <f t="shared" si="49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5">
        <f t="shared" si="50"/>
        <v>457.03571428571428</v>
      </c>
      <c r="P828">
        <f t="shared" si="51"/>
        <v>65.963917525773198</v>
      </c>
      <c r="Q828" t="s">
        <v>2039</v>
      </c>
      <c r="R828" t="s">
        <v>2040</v>
      </c>
      <c r="S828" s="8">
        <f t="shared" si="48"/>
        <v>40525.25</v>
      </c>
      <c r="T828" s="8">
        <f t="shared" si="49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5">
        <f t="shared" si="50"/>
        <v>266.69565217391306</v>
      </c>
      <c r="P829">
        <f t="shared" si="51"/>
        <v>74.804878048780495</v>
      </c>
      <c r="Q829" t="s">
        <v>2041</v>
      </c>
      <c r="R829" t="s">
        <v>2044</v>
      </c>
      <c r="S829" s="8">
        <f t="shared" si="48"/>
        <v>40666.208333333336</v>
      </c>
      <c r="T829" s="8">
        <f t="shared" si="49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5">
        <f t="shared" si="50"/>
        <v>69</v>
      </c>
      <c r="P830">
        <f t="shared" si="51"/>
        <v>69.98571428571428</v>
      </c>
      <c r="Q830" t="s">
        <v>2039</v>
      </c>
      <c r="R830" t="s">
        <v>2040</v>
      </c>
      <c r="S830" s="8">
        <f t="shared" si="48"/>
        <v>43340.208333333328</v>
      </c>
      <c r="T830" s="8">
        <f t="shared" si="49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5">
        <f t="shared" si="50"/>
        <v>51.34375</v>
      </c>
      <c r="P831">
        <f t="shared" si="51"/>
        <v>32.006493506493506</v>
      </c>
      <c r="Q831" t="s">
        <v>2039</v>
      </c>
      <c r="R831" t="s">
        <v>2040</v>
      </c>
      <c r="S831" s="8">
        <f t="shared" si="48"/>
        <v>42164.208333333328</v>
      </c>
      <c r="T831" s="8">
        <f t="shared" si="49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5">
        <f t="shared" si="50"/>
        <v>1.1710526315789473</v>
      </c>
      <c r="P832">
        <f t="shared" si="51"/>
        <v>64.727272727272734</v>
      </c>
      <c r="Q832" t="s">
        <v>2039</v>
      </c>
      <c r="R832" t="s">
        <v>2040</v>
      </c>
      <c r="S832" s="8">
        <f t="shared" si="48"/>
        <v>43103.25</v>
      </c>
      <c r="T832" s="8">
        <f t="shared" si="49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5">
        <f t="shared" si="50"/>
        <v>108.97734294541709</v>
      </c>
      <c r="P833">
        <f t="shared" si="51"/>
        <v>24.998110087408456</v>
      </c>
      <c r="Q833" t="s">
        <v>2054</v>
      </c>
      <c r="R833" t="s">
        <v>2055</v>
      </c>
      <c r="S833" s="8">
        <f t="shared" si="48"/>
        <v>40994.208333333336</v>
      </c>
      <c r="T833" s="8">
        <f t="shared" si="49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5">
        <f t="shared" si="50"/>
        <v>315.17592592592592</v>
      </c>
      <c r="P834">
        <f t="shared" si="51"/>
        <v>104.97764070932922</v>
      </c>
      <c r="Q834" t="s">
        <v>2047</v>
      </c>
      <c r="R834" t="s">
        <v>2059</v>
      </c>
      <c r="S834" s="8">
        <f t="shared" ref="S834:S897" si="52">(((J834/60)/60)/24)+DATE(1970,1,1)</f>
        <v>42299.208333333328</v>
      </c>
      <c r="T834" s="8">
        <f t="shared" ref="T834:T897" si="53">(((K834/60)/60)/24)+DATE(1970,1,1)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5">
        <f t="shared" ref="O835:O898" si="54">((E835/D835)*100)</f>
        <v>157.69117647058823</v>
      </c>
      <c r="P835">
        <f t="shared" si="51"/>
        <v>64.987878787878785</v>
      </c>
      <c r="Q835" t="s">
        <v>2047</v>
      </c>
      <c r="R835" t="s">
        <v>2059</v>
      </c>
      <c r="S835" s="8">
        <f t="shared" si="52"/>
        <v>40588.25</v>
      </c>
      <c r="T835" s="8">
        <f t="shared" si="53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5">
        <f t="shared" si="54"/>
        <v>153.8082191780822</v>
      </c>
      <c r="P836">
        <f t="shared" ref="P836:P899" si="55">(E836/G836)</f>
        <v>94.352941176470594</v>
      </c>
      <c r="Q836" t="s">
        <v>2039</v>
      </c>
      <c r="R836" t="s">
        <v>2040</v>
      </c>
      <c r="S836" s="8">
        <f t="shared" si="52"/>
        <v>41448.208333333336</v>
      </c>
      <c r="T836" s="8">
        <f t="shared" si="5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5">
        <f t="shared" si="54"/>
        <v>89.738979118329468</v>
      </c>
      <c r="P837">
        <f t="shared" si="55"/>
        <v>44.001706484641637</v>
      </c>
      <c r="Q837" t="s">
        <v>2037</v>
      </c>
      <c r="R837" t="s">
        <v>2038</v>
      </c>
      <c r="S837" s="8">
        <f t="shared" si="52"/>
        <v>42063.25</v>
      </c>
      <c r="T837" s="8">
        <f t="shared" si="5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5">
        <f t="shared" si="54"/>
        <v>75.135802469135797</v>
      </c>
      <c r="P838">
        <f t="shared" si="55"/>
        <v>64.744680851063833</v>
      </c>
      <c r="Q838" t="s">
        <v>2035</v>
      </c>
      <c r="R838" t="s">
        <v>2045</v>
      </c>
      <c r="S838" s="8">
        <f t="shared" si="52"/>
        <v>40214.25</v>
      </c>
      <c r="T838" s="8">
        <f t="shared" si="5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5">
        <f t="shared" si="54"/>
        <v>852.88135593220341</v>
      </c>
      <c r="P839">
        <f t="shared" si="55"/>
        <v>84.00667779632721</v>
      </c>
      <c r="Q839" t="s">
        <v>2035</v>
      </c>
      <c r="R839" t="s">
        <v>2058</v>
      </c>
      <c r="S839" s="8">
        <f t="shared" si="52"/>
        <v>40629.208333333336</v>
      </c>
      <c r="T839" s="8">
        <f t="shared" si="5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5">
        <f t="shared" si="54"/>
        <v>138.90625</v>
      </c>
      <c r="P840">
        <f t="shared" si="55"/>
        <v>34.061302681992338</v>
      </c>
      <c r="Q840" t="s">
        <v>2039</v>
      </c>
      <c r="R840" t="s">
        <v>2040</v>
      </c>
      <c r="S840" s="8">
        <f t="shared" si="52"/>
        <v>43370.208333333328</v>
      </c>
      <c r="T840" s="8">
        <f t="shared" si="5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5">
        <f t="shared" si="54"/>
        <v>190.18181818181819</v>
      </c>
      <c r="P841">
        <f t="shared" si="55"/>
        <v>93.273885350318466</v>
      </c>
      <c r="Q841" t="s">
        <v>2041</v>
      </c>
      <c r="R841" t="s">
        <v>2042</v>
      </c>
      <c r="S841" s="8">
        <f t="shared" si="52"/>
        <v>41715.208333333336</v>
      </c>
      <c r="T841" s="8">
        <f t="shared" si="5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5">
        <f t="shared" si="54"/>
        <v>100.24333619948409</v>
      </c>
      <c r="P842">
        <f t="shared" si="55"/>
        <v>32.998301726577978</v>
      </c>
      <c r="Q842" t="s">
        <v>2039</v>
      </c>
      <c r="R842" t="s">
        <v>2040</v>
      </c>
      <c r="S842" s="8">
        <f t="shared" si="52"/>
        <v>41836.208333333336</v>
      </c>
      <c r="T842" s="8">
        <f t="shared" si="5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5">
        <f t="shared" si="54"/>
        <v>142.75824175824175</v>
      </c>
      <c r="P843">
        <f t="shared" si="55"/>
        <v>83.812903225806451</v>
      </c>
      <c r="Q843" t="s">
        <v>2037</v>
      </c>
      <c r="R843" t="s">
        <v>2038</v>
      </c>
      <c r="S843" s="8">
        <f t="shared" si="52"/>
        <v>42419.25</v>
      </c>
      <c r="T843" s="8">
        <f t="shared" si="5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5">
        <f t="shared" si="54"/>
        <v>563.13333333333333</v>
      </c>
      <c r="P844">
        <f t="shared" si="55"/>
        <v>63.992424242424242</v>
      </c>
      <c r="Q844" t="s">
        <v>2037</v>
      </c>
      <c r="R844" t="s">
        <v>2046</v>
      </c>
      <c r="S844" s="8">
        <f t="shared" si="52"/>
        <v>43266.208333333328</v>
      </c>
      <c r="T844" s="8">
        <f t="shared" si="5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5">
        <f t="shared" si="54"/>
        <v>30.715909090909086</v>
      </c>
      <c r="P845">
        <f t="shared" si="55"/>
        <v>81.909090909090907</v>
      </c>
      <c r="Q845" t="s">
        <v>2054</v>
      </c>
      <c r="R845" t="s">
        <v>2055</v>
      </c>
      <c r="S845" s="8">
        <f t="shared" si="52"/>
        <v>43338.208333333328</v>
      </c>
      <c r="T845" s="8">
        <f t="shared" si="5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5">
        <f t="shared" si="54"/>
        <v>99.39772727272728</v>
      </c>
      <c r="P846">
        <f t="shared" si="55"/>
        <v>93.053191489361708</v>
      </c>
      <c r="Q846" t="s">
        <v>2041</v>
      </c>
      <c r="R846" t="s">
        <v>2042</v>
      </c>
      <c r="S846" s="8">
        <f t="shared" si="52"/>
        <v>40930.25</v>
      </c>
      <c r="T846" s="8">
        <f t="shared" si="5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5">
        <f t="shared" si="54"/>
        <v>197.54935622317598</v>
      </c>
      <c r="P847">
        <f t="shared" si="55"/>
        <v>101.98449039881831</v>
      </c>
      <c r="Q847" t="s">
        <v>2037</v>
      </c>
      <c r="R847" t="s">
        <v>2038</v>
      </c>
      <c r="S847" s="8">
        <f t="shared" si="52"/>
        <v>43235.208333333328</v>
      </c>
      <c r="T847" s="8">
        <f t="shared" si="5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5">
        <f t="shared" si="54"/>
        <v>508.5</v>
      </c>
      <c r="P848">
        <f t="shared" si="55"/>
        <v>105.9375</v>
      </c>
      <c r="Q848" t="s">
        <v>2037</v>
      </c>
      <c r="R848" t="s">
        <v>2038</v>
      </c>
      <c r="S848" s="8">
        <f t="shared" si="52"/>
        <v>43302.208333333328</v>
      </c>
      <c r="T848" s="8">
        <f t="shared" si="5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5">
        <f t="shared" si="54"/>
        <v>237.74468085106383</v>
      </c>
      <c r="P849">
        <f t="shared" si="55"/>
        <v>101.58181818181818</v>
      </c>
      <c r="Q849" t="s">
        <v>2033</v>
      </c>
      <c r="R849" t="s">
        <v>2034</v>
      </c>
      <c r="S849" s="8">
        <f t="shared" si="52"/>
        <v>43107.25</v>
      </c>
      <c r="T849" s="8">
        <f t="shared" si="5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5">
        <f t="shared" si="54"/>
        <v>338.46875</v>
      </c>
      <c r="P850">
        <f t="shared" si="55"/>
        <v>62.970930232558139</v>
      </c>
      <c r="Q850" t="s">
        <v>2041</v>
      </c>
      <c r="R850" t="s">
        <v>2044</v>
      </c>
      <c r="S850" s="8">
        <f t="shared" si="52"/>
        <v>40341.208333333336</v>
      </c>
      <c r="T850" s="8">
        <f t="shared" si="5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5">
        <f t="shared" si="54"/>
        <v>133.08955223880596</v>
      </c>
      <c r="P851">
        <f t="shared" si="55"/>
        <v>29.045602605863191</v>
      </c>
      <c r="Q851" t="s">
        <v>2035</v>
      </c>
      <c r="R851" t="s">
        <v>2045</v>
      </c>
      <c r="S851" s="8">
        <f t="shared" si="52"/>
        <v>40948.25</v>
      </c>
      <c r="T851" s="8">
        <f t="shared" si="5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5">
        <f t="shared" si="54"/>
        <v>1</v>
      </c>
      <c r="P852">
        <f t="shared" si="55"/>
        <v>1</v>
      </c>
      <c r="Q852" t="s">
        <v>2035</v>
      </c>
      <c r="R852" t="s">
        <v>2036</v>
      </c>
      <c r="S852" s="8">
        <f t="shared" si="52"/>
        <v>40866.25</v>
      </c>
      <c r="T852" s="8">
        <f t="shared" si="5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5">
        <f t="shared" si="54"/>
        <v>207.79999999999998</v>
      </c>
      <c r="P853">
        <f t="shared" si="55"/>
        <v>77.924999999999997</v>
      </c>
      <c r="Q853" t="s">
        <v>2035</v>
      </c>
      <c r="R853" t="s">
        <v>2043</v>
      </c>
      <c r="S853" s="8">
        <f t="shared" si="52"/>
        <v>41031.208333333336</v>
      </c>
      <c r="T853" s="8">
        <f t="shared" si="5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5">
        <f t="shared" si="54"/>
        <v>51.122448979591837</v>
      </c>
      <c r="P854">
        <f t="shared" si="55"/>
        <v>80.806451612903231</v>
      </c>
      <c r="Q854" t="s">
        <v>2050</v>
      </c>
      <c r="R854" t="s">
        <v>2051</v>
      </c>
      <c r="S854" s="8">
        <f t="shared" si="52"/>
        <v>40740.208333333336</v>
      </c>
      <c r="T854" s="8">
        <f t="shared" si="5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5">
        <f t="shared" si="54"/>
        <v>652.05847953216369</v>
      </c>
      <c r="P855">
        <f t="shared" si="55"/>
        <v>76.006816632583508</v>
      </c>
      <c r="Q855" t="s">
        <v>2035</v>
      </c>
      <c r="R855" t="s">
        <v>2045</v>
      </c>
      <c r="S855" s="8">
        <f t="shared" si="52"/>
        <v>40714.208333333336</v>
      </c>
      <c r="T855" s="8">
        <f t="shared" si="5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5">
        <f t="shared" si="54"/>
        <v>113.63099415204678</v>
      </c>
      <c r="P856">
        <f t="shared" si="55"/>
        <v>72.993613824192337</v>
      </c>
      <c r="Q856" t="s">
        <v>2047</v>
      </c>
      <c r="R856" t="s">
        <v>2053</v>
      </c>
      <c r="S856" s="8">
        <f t="shared" si="52"/>
        <v>43787.25</v>
      </c>
      <c r="T856" s="8">
        <f t="shared" si="5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5">
        <f t="shared" si="54"/>
        <v>102.37606837606839</v>
      </c>
      <c r="P857">
        <f t="shared" si="55"/>
        <v>53</v>
      </c>
      <c r="Q857" t="s">
        <v>2039</v>
      </c>
      <c r="R857" t="s">
        <v>2040</v>
      </c>
      <c r="S857" s="8">
        <f t="shared" si="52"/>
        <v>40712.208333333336</v>
      </c>
      <c r="T857" s="8">
        <f t="shared" si="5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5">
        <f t="shared" si="54"/>
        <v>356.58333333333331</v>
      </c>
      <c r="P858">
        <f t="shared" si="55"/>
        <v>54.164556962025316</v>
      </c>
      <c r="Q858" t="s">
        <v>2033</v>
      </c>
      <c r="R858" t="s">
        <v>2034</v>
      </c>
      <c r="S858" s="8">
        <f t="shared" si="52"/>
        <v>41023.208333333336</v>
      </c>
      <c r="T858" s="8">
        <f t="shared" si="5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5">
        <f t="shared" si="54"/>
        <v>139.86792452830187</v>
      </c>
      <c r="P859">
        <f t="shared" si="55"/>
        <v>32.946666666666665</v>
      </c>
      <c r="Q859" t="s">
        <v>2041</v>
      </c>
      <c r="R859" t="s">
        <v>2052</v>
      </c>
      <c r="S859" s="8">
        <f t="shared" si="52"/>
        <v>40944.25</v>
      </c>
      <c r="T859" s="8">
        <f t="shared" si="5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5">
        <f t="shared" si="54"/>
        <v>69.45</v>
      </c>
      <c r="P860">
        <f t="shared" si="55"/>
        <v>79.371428571428567</v>
      </c>
      <c r="Q860" t="s">
        <v>2033</v>
      </c>
      <c r="R860" t="s">
        <v>2034</v>
      </c>
      <c r="S860" s="8">
        <f t="shared" si="52"/>
        <v>43211.208333333328</v>
      </c>
      <c r="T860" s="8">
        <f t="shared" si="5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5">
        <f t="shared" si="54"/>
        <v>35.534246575342465</v>
      </c>
      <c r="P861">
        <f t="shared" si="55"/>
        <v>41.174603174603178</v>
      </c>
      <c r="Q861" t="s">
        <v>2039</v>
      </c>
      <c r="R861" t="s">
        <v>2040</v>
      </c>
      <c r="S861" s="8">
        <f t="shared" si="52"/>
        <v>41334.25</v>
      </c>
      <c r="T861" s="8">
        <f t="shared" si="5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5">
        <f t="shared" si="54"/>
        <v>251.65</v>
      </c>
      <c r="P862">
        <f t="shared" si="55"/>
        <v>77.430769230769229</v>
      </c>
      <c r="Q862" t="s">
        <v>2037</v>
      </c>
      <c r="R862" t="s">
        <v>2046</v>
      </c>
      <c r="S862" s="8">
        <f t="shared" si="52"/>
        <v>43515.25</v>
      </c>
      <c r="T862" s="8">
        <f t="shared" si="5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5">
        <f t="shared" si="54"/>
        <v>105.87500000000001</v>
      </c>
      <c r="P863">
        <f t="shared" si="55"/>
        <v>57.159509202453989</v>
      </c>
      <c r="Q863" t="s">
        <v>2039</v>
      </c>
      <c r="R863" t="s">
        <v>2040</v>
      </c>
      <c r="S863" s="8">
        <f t="shared" si="52"/>
        <v>40258.208333333336</v>
      </c>
      <c r="T863" s="8">
        <f t="shared" si="5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5">
        <f t="shared" si="54"/>
        <v>187.42857142857144</v>
      </c>
      <c r="P864">
        <f t="shared" si="55"/>
        <v>77.17647058823529</v>
      </c>
      <c r="Q864" t="s">
        <v>2039</v>
      </c>
      <c r="R864" t="s">
        <v>2040</v>
      </c>
      <c r="S864" s="8">
        <f t="shared" si="52"/>
        <v>40756.208333333336</v>
      </c>
      <c r="T864" s="8">
        <f t="shared" si="5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5">
        <f t="shared" si="54"/>
        <v>386.78571428571428</v>
      </c>
      <c r="P865">
        <f t="shared" si="55"/>
        <v>24.953917050691246</v>
      </c>
      <c r="Q865" t="s">
        <v>2041</v>
      </c>
      <c r="R865" t="s">
        <v>2060</v>
      </c>
      <c r="S865" s="8">
        <f t="shared" si="52"/>
        <v>42172.208333333328</v>
      </c>
      <c r="T865" s="8">
        <f t="shared" si="5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5">
        <f t="shared" si="54"/>
        <v>347.07142857142856</v>
      </c>
      <c r="P866">
        <f t="shared" si="55"/>
        <v>97.18</v>
      </c>
      <c r="Q866" t="s">
        <v>2041</v>
      </c>
      <c r="R866" t="s">
        <v>2052</v>
      </c>
      <c r="S866" s="8">
        <f t="shared" si="52"/>
        <v>42601.208333333328</v>
      </c>
      <c r="T866" s="8">
        <f t="shared" si="5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5">
        <f t="shared" si="54"/>
        <v>185.82098765432099</v>
      </c>
      <c r="P867">
        <f t="shared" si="55"/>
        <v>46.000916870415651</v>
      </c>
      <c r="Q867" t="s">
        <v>2039</v>
      </c>
      <c r="R867" t="s">
        <v>2040</v>
      </c>
      <c r="S867" s="8">
        <f t="shared" si="52"/>
        <v>41897.208333333336</v>
      </c>
      <c r="T867" s="8">
        <f t="shared" si="5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5">
        <f t="shared" si="54"/>
        <v>43.241247264770237</v>
      </c>
      <c r="P868">
        <f t="shared" si="55"/>
        <v>88.023385300668153</v>
      </c>
      <c r="Q868" t="s">
        <v>2054</v>
      </c>
      <c r="R868" t="s">
        <v>2055</v>
      </c>
      <c r="S868" s="8">
        <f t="shared" si="52"/>
        <v>40671.208333333336</v>
      </c>
      <c r="T868" s="8">
        <f t="shared" si="5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5">
        <f t="shared" si="54"/>
        <v>162.4375</v>
      </c>
      <c r="P869">
        <f t="shared" si="55"/>
        <v>25.99</v>
      </c>
      <c r="Q869" t="s">
        <v>2033</v>
      </c>
      <c r="R869" t="s">
        <v>2034</v>
      </c>
      <c r="S869" s="8">
        <f t="shared" si="52"/>
        <v>43382.208333333328</v>
      </c>
      <c r="T869" s="8">
        <f t="shared" si="5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5">
        <f t="shared" si="54"/>
        <v>184.84285714285716</v>
      </c>
      <c r="P870">
        <f t="shared" si="55"/>
        <v>102.69047619047619</v>
      </c>
      <c r="Q870" t="s">
        <v>2039</v>
      </c>
      <c r="R870" t="s">
        <v>2040</v>
      </c>
      <c r="S870" s="8">
        <f t="shared" si="52"/>
        <v>41559.208333333336</v>
      </c>
      <c r="T870" s="8">
        <f t="shared" si="5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5">
        <f t="shared" si="54"/>
        <v>23.703520691785052</v>
      </c>
      <c r="P871">
        <f t="shared" si="55"/>
        <v>72.958174904942965</v>
      </c>
      <c r="Q871" t="s">
        <v>2041</v>
      </c>
      <c r="R871" t="s">
        <v>2044</v>
      </c>
      <c r="S871" s="8">
        <f t="shared" si="52"/>
        <v>40350.208333333336</v>
      </c>
      <c r="T871" s="8">
        <f t="shared" si="5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5">
        <f t="shared" si="54"/>
        <v>89.870129870129873</v>
      </c>
      <c r="P872">
        <f t="shared" si="55"/>
        <v>57.190082644628099</v>
      </c>
      <c r="Q872" t="s">
        <v>2039</v>
      </c>
      <c r="R872" t="s">
        <v>2040</v>
      </c>
      <c r="S872" s="8">
        <f t="shared" si="52"/>
        <v>42240.208333333328</v>
      </c>
      <c r="T872" s="8">
        <f t="shared" si="5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5">
        <f t="shared" si="54"/>
        <v>272.6041958041958</v>
      </c>
      <c r="P873">
        <f t="shared" si="55"/>
        <v>84.013793103448279</v>
      </c>
      <c r="Q873" t="s">
        <v>2039</v>
      </c>
      <c r="R873" t="s">
        <v>2040</v>
      </c>
      <c r="S873" s="8">
        <f t="shared" si="52"/>
        <v>43040.208333333328</v>
      </c>
      <c r="T873" s="8">
        <f t="shared" si="5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5">
        <f t="shared" si="54"/>
        <v>170.04255319148936</v>
      </c>
      <c r="P874">
        <f t="shared" si="55"/>
        <v>98.666666666666671</v>
      </c>
      <c r="Q874" t="s">
        <v>2041</v>
      </c>
      <c r="R874" t="s">
        <v>2063</v>
      </c>
      <c r="S874" s="8">
        <f t="shared" si="52"/>
        <v>43346.208333333328</v>
      </c>
      <c r="T874" s="8">
        <f t="shared" si="5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5">
        <f t="shared" si="54"/>
        <v>188.28503562945369</v>
      </c>
      <c r="P875">
        <f t="shared" si="55"/>
        <v>42.007419183889773</v>
      </c>
      <c r="Q875" t="s">
        <v>2054</v>
      </c>
      <c r="R875" t="s">
        <v>2055</v>
      </c>
      <c r="S875" s="8">
        <f t="shared" si="52"/>
        <v>41647.25</v>
      </c>
      <c r="T875" s="8">
        <f t="shared" si="5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5">
        <f t="shared" si="54"/>
        <v>346.93532338308455</v>
      </c>
      <c r="P876">
        <f t="shared" si="55"/>
        <v>32.002753556677376</v>
      </c>
      <c r="Q876" t="s">
        <v>2054</v>
      </c>
      <c r="R876" t="s">
        <v>2055</v>
      </c>
      <c r="S876" s="8">
        <f t="shared" si="52"/>
        <v>40291.208333333336</v>
      </c>
      <c r="T876" s="8">
        <f t="shared" si="5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5">
        <f t="shared" si="54"/>
        <v>69.177215189873422</v>
      </c>
      <c r="P877">
        <f t="shared" si="55"/>
        <v>81.567164179104481</v>
      </c>
      <c r="Q877" t="s">
        <v>2035</v>
      </c>
      <c r="R877" t="s">
        <v>2036</v>
      </c>
      <c r="S877" s="8">
        <f t="shared" si="52"/>
        <v>40556.25</v>
      </c>
      <c r="T877" s="8">
        <f t="shared" si="5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5">
        <f t="shared" si="54"/>
        <v>25.433734939759034</v>
      </c>
      <c r="P878">
        <f t="shared" si="55"/>
        <v>37.035087719298247</v>
      </c>
      <c r="Q878" t="s">
        <v>2054</v>
      </c>
      <c r="R878" t="s">
        <v>2055</v>
      </c>
      <c r="S878" s="8">
        <f t="shared" si="52"/>
        <v>43624.208333333328</v>
      </c>
      <c r="T878" s="8">
        <f t="shared" si="5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5">
        <f t="shared" si="54"/>
        <v>77.400977995110026</v>
      </c>
      <c r="P879">
        <f t="shared" si="55"/>
        <v>103.033360455655</v>
      </c>
      <c r="Q879" t="s">
        <v>2033</v>
      </c>
      <c r="R879" t="s">
        <v>2034</v>
      </c>
      <c r="S879" s="8">
        <f t="shared" si="52"/>
        <v>42577.208333333328</v>
      </c>
      <c r="T879" s="8">
        <f t="shared" si="5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5">
        <f t="shared" si="54"/>
        <v>37.481481481481481</v>
      </c>
      <c r="P880">
        <f t="shared" si="55"/>
        <v>84.333333333333329</v>
      </c>
      <c r="Q880" t="s">
        <v>2035</v>
      </c>
      <c r="R880" t="s">
        <v>2057</v>
      </c>
      <c r="S880" s="8">
        <f t="shared" si="52"/>
        <v>43845.25</v>
      </c>
      <c r="T880" s="8">
        <f t="shared" si="5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5">
        <f t="shared" si="54"/>
        <v>543.79999999999995</v>
      </c>
      <c r="P881">
        <f t="shared" si="55"/>
        <v>102.60377358490567</v>
      </c>
      <c r="Q881" t="s">
        <v>2047</v>
      </c>
      <c r="R881" t="s">
        <v>2048</v>
      </c>
      <c r="S881" s="8">
        <f t="shared" si="52"/>
        <v>42788.25</v>
      </c>
      <c r="T881" s="8">
        <f t="shared" si="5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5">
        <f t="shared" si="54"/>
        <v>228.52189349112427</v>
      </c>
      <c r="P882">
        <f t="shared" si="55"/>
        <v>79.992129246064621</v>
      </c>
      <c r="Q882" t="s">
        <v>2035</v>
      </c>
      <c r="R882" t="s">
        <v>2043</v>
      </c>
      <c r="S882" s="8">
        <f t="shared" si="52"/>
        <v>43667.208333333328</v>
      </c>
      <c r="T882" s="8">
        <f t="shared" si="5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5">
        <f t="shared" si="54"/>
        <v>38.948339483394832</v>
      </c>
      <c r="P883">
        <f t="shared" si="55"/>
        <v>70.055309734513273</v>
      </c>
      <c r="Q883" t="s">
        <v>2039</v>
      </c>
      <c r="R883" t="s">
        <v>2040</v>
      </c>
      <c r="S883" s="8">
        <f t="shared" si="52"/>
        <v>42194.208333333328</v>
      </c>
      <c r="T883" s="8">
        <f t="shared" si="5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5">
        <f t="shared" si="54"/>
        <v>370</v>
      </c>
      <c r="P884">
        <f t="shared" si="55"/>
        <v>37</v>
      </c>
      <c r="Q884" t="s">
        <v>2039</v>
      </c>
      <c r="R884" t="s">
        <v>2040</v>
      </c>
      <c r="S884" s="8">
        <f t="shared" si="52"/>
        <v>42025.25</v>
      </c>
      <c r="T884" s="8">
        <f t="shared" si="5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5">
        <f t="shared" si="54"/>
        <v>237.91176470588232</v>
      </c>
      <c r="P885">
        <f t="shared" si="55"/>
        <v>41.911917098445599</v>
      </c>
      <c r="Q885" t="s">
        <v>2041</v>
      </c>
      <c r="R885" t="s">
        <v>2052</v>
      </c>
      <c r="S885" s="8">
        <f t="shared" si="52"/>
        <v>40323.208333333336</v>
      </c>
      <c r="T885" s="8">
        <f t="shared" si="5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5">
        <f t="shared" si="54"/>
        <v>64.036299765807954</v>
      </c>
      <c r="P886">
        <f t="shared" si="55"/>
        <v>57.992576882290564</v>
      </c>
      <c r="Q886" t="s">
        <v>2039</v>
      </c>
      <c r="R886" t="s">
        <v>2040</v>
      </c>
      <c r="S886" s="8">
        <f t="shared" si="52"/>
        <v>41763.208333333336</v>
      </c>
      <c r="T886" s="8">
        <f t="shared" si="5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5">
        <f t="shared" si="54"/>
        <v>118.27777777777777</v>
      </c>
      <c r="P887">
        <f t="shared" si="55"/>
        <v>40.942307692307693</v>
      </c>
      <c r="Q887" t="s">
        <v>2039</v>
      </c>
      <c r="R887" t="s">
        <v>2040</v>
      </c>
      <c r="S887" s="8">
        <f t="shared" si="52"/>
        <v>40335.208333333336</v>
      </c>
      <c r="T887" s="8">
        <f t="shared" si="5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5">
        <f t="shared" si="54"/>
        <v>84.824037184594957</v>
      </c>
      <c r="P888">
        <f t="shared" si="55"/>
        <v>69.9972602739726</v>
      </c>
      <c r="Q888" t="s">
        <v>2035</v>
      </c>
      <c r="R888" t="s">
        <v>2045</v>
      </c>
      <c r="S888" s="8">
        <f t="shared" si="52"/>
        <v>40416.208333333336</v>
      </c>
      <c r="T888" s="8">
        <f t="shared" si="5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5">
        <f t="shared" si="54"/>
        <v>29.346153846153843</v>
      </c>
      <c r="P889">
        <f t="shared" si="55"/>
        <v>73.838709677419359</v>
      </c>
      <c r="Q889" t="s">
        <v>2039</v>
      </c>
      <c r="R889" t="s">
        <v>2040</v>
      </c>
      <c r="S889" s="8">
        <f t="shared" si="52"/>
        <v>42202.208333333328</v>
      </c>
      <c r="T889" s="8">
        <f t="shared" si="5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5">
        <f t="shared" si="54"/>
        <v>209.89655172413794</v>
      </c>
      <c r="P890">
        <f t="shared" si="55"/>
        <v>41.979310344827589</v>
      </c>
      <c r="Q890" t="s">
        <v>2039</v>
      </c>
      <c r="R890" t="s">
        <v>2040</v>
      </c>
      <c r="S890" s="8">
        <f t="shared" si="52"/>
        <v>42836.208333333328</v>
      </c>
      <c r="T890" s="8">
        <f t="shared" si="5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5">
        <f t="shared" si="54"/>
        <v>169.78571428571431</v>
      </c>
      <c r="P891">
        <f t="shared" si="55"/>
        <v>77.93442622950819</v>
      </c>
      <c r="Q891" t="s">
        <v>2035</v>
      </c>
      <c r="R891" t="s">
        <v>2043</v>
      </c>
      <c r="S891" s="8">
        <f t="shared" si="52"/>
        <v>41710.208333333336</v>
      </c>
      <c r="T891" s="8">
        <f t="shared" si="5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5">
        <f t="shared" si="54"/>
        <v>115.95907738095239</v>
      </c>
      <c r="P892">
        <f t="shared" si="55"/>
        <v>106.01972789115646</v>
      </c>
      <c r="Q892" t="s">
        <v>2035</v>
      </c>
      <c r="R892" t="s">
        <v>2045</v>
      </c>
      <c r="S892" s="8">
        <f t="shared" si="52"/>
        <v>43640.208333333328</v>
      </c>
      <c r="T892" s="8">
        <f t="shared" si="5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5">
        <f t="shared" si="54"/>
        <v>258.59999999999997</v>
      </c>
      <c r="P893">
        <f t="shared" si="55"/>
        <v>47.018181818181816</v>
      </c>
      <c r="Q893" t="s">
        <v>2041</v>
      </c>
      <c r="R893" t="s">
        <v>2042</v>
      </c>
      <c r="S893" s="8">
        <f t="shared" si="52"/>
        <v>40880.25</v>
      </c>
      <c r="T893" s="8">
        <f t="shared" si="5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5">
        <f t="shared" si="54"/>
        <v>230.58333333333331</v>
      </c>
      <c r="P894">
        <f t="shared" si="55"/>
        <v>76.016483516483518</v>
      </c>
      <c r="Q894" t="s">
        <v>2047</v>
      </c>
      <c r="R894" t="s">
        <v>2059</v>
      </c>
      <c r="S894" s="8">
        <f t="shared" si="52"/>
        <v>40319.208333333336</v>
      </c>
      <c r="T894" s="8">
        <f t="shared" si="5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5">
        <f t="shared" si="54"/>
        <v>128.21428571428572</v>
      </c>
      <c r="P895">
        <f t="shared" si="55"/>
        <v>54.120603015075375</v>
      </c>
      <c r="Q895" t="s">
        <v>2041</v>
      </c>
      <c r="R895" t="s">
        <v>2042</v>
      </c>
      <c r="S895" s="8">
        <f t="shared" si="52"/>
        <v>42170.208333333328</v>
      </c>
      <c r="T895" s="8">
        <f t="shared" si="5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5">
        <f t="shared" si="54"/>
        <v>188.70588235294116</v>
      </c>
      <c r="P896">
        <f t="shared" si="55"/>
        <v>57.285714285714285</v>
      </c>
      <c r="Q896" t="s">
        <v>2041</v>
      </c>
      <c r="R896" t="s">
        <v>2060</v>
      </c>
      <c r="S896" s="8">
        <f t="shared" si="52"/>
        <v>41466.208333333336</v>
      </c>
      <c r="T896" s="8">
        <f t="shared" si="5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5">
        <f t="shared" si="54"/>
        <v>6.9511889862327907</v>
      </c>
      <c r="P897">
        <f t="shared" si="55"/>
        <v>103.81308411214954</v>
      </c>
      <c r="Q897" t="s">
        <v>2039</v>
      </c>
      <c r="R897" t="s">
        <v>2040</v>
      </c>
      <c r="S897" s="8">
        <f t="shared" si="52"/>
        <v>43134.25</v>
      </c>
      <c r="T897" s="8">
        <f t="shared" si="5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5">
        <f t="shared" si="54"/>
        <v>774.43434343434342</v>
      </c>
      <c r="P898">
        <f t="shared" si="55"/>
        <v>105.02602739726028</v>
      </c>
      <c r="Q898" t="s">
        <v>2033</v>
      </c>
      <c r="R898" t="s">
        <v>2034</v>
      </c>
      <c r="S898" s="8">
        <f t="shared" ref="S898:S961" si="56">(((J898/60)/60)/24)+DATE(1970,1,1)</f>
        <v>40738.208333333336</v>
      </c>
      <c r="T898" s="8">
        <f t="shared" ref="T898:T961" si="57"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5">
        <f t="shared" ref="O899:O962" si="58">((E899/D899)*100)</f>
        <v>27.693181818181817</v>
      </c>
      <c r="P899">
        <f t="shared" si="55"/>
        <v>90.259259259259252</v>
      </c>
      <c r="Q899" t="s">
        <v>2039</v>
      </c>
      <c r="R899" t="s">
        <v>2040</v>
      </c>
      <c r="S899" s="8">
        <f t="shared" si="56"/>
        <v>43583.208333333328</v>
      </c>
      <c r="T899" s="8">
        <f t="shared" si="57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5">
        <f t="shared" si="58"/>
        <v>52.479620323841424</v>
      </c>
      <c r="P900">
        <f t="shared" ref="P900:P963" si="59">(E900/G900)</f>
        <v>76.978705978705975</v>
      </c>
      <c r="Q900" t="s">
        <v>2041</v>
      </c>
      <c r="R900" t="s">
        <v>2042</v>
      </c>
      <c r="S900" s="8">
        <f t="shared" si="56"/>
        <v>43815.25</v>
      </c>
      <c r="T900" s="8">
        <f t="shared" si="57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5">
        <f t="shared" si="58"/>
        <v>407.09677419354841</v>
      </c>
      <c r="P901">
        <f t="shared" si="59"/>
        <v>102.60162601626017</v>
      </c>
      <c r="Q901" t="s">
        <v>2035</v>
      </c>
      <c r="R901" t="s">
        <v>2058</v>
      </c>
      <c r="S901" s="8">
        <f t="shared" si="56"/>
        <v>41554.208333333336</v>
      </c>
      <c r="T901" s="8">
        <f t="shared" si="57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5">
        <f t="shared" si="58"/>
        <v>2</v>
      </c>
      <c r="P902">
        <f t="shared" si="59"/>
        <v>2</v>
      </c>
      <c r="Q902" t="s">
        <v>2037</v>
      </c>
      <c r="R902" t="s">
        <v>2038</v>
      </c>
      <c r="S902" s="8">
        <f t="shared" si="56"/>
        <v>41901.208333333336</v>
      </c>
      <c r="T902" s="8">
        <f t="shared" si="57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5">
        <f t="shared" si="58"/>
        <v>156.17857142857144</v>
      </c>
      <c r="P903">
        <f t="shared" si="59"/>
        <v>55.0062893081761</v>
      </c>
      <c r="Q903" t="s">
        <v>2035</v>
      </c>
      <c r="R903" t="s">
        <v>2036</v>
      </c>
      <c r="S903" s="8">
        <f t="shared" si="56"/>
        <v>43298.208333333328</v>
      </c>
      <c r="T903" s="8">
        <f t="shared" si="57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5">
        <f t="shared" si="58"/>
        <v>252.42857142857144</v>
      </c>
      <c r="P904">
        <f t="shared" si="59"/>
        <v>32.127272727272725</v>
      </c>
      <c r="Q904" t="s">
        <v>2037</v>
      </c>
      <c r="R904" t="s">
        <v>2038</v>
      </c>
      <c r="S904" s="8">
        <f t="shared" si="56"/>
        <v>42399.25</v>
      </c>
      <c r="T904" s="8">
        <f t="shared" si="57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5">
        <f t="shared" si="58"/>
        <v>1.729268292682927</v>
      </c>
      <c r="P905">
        <f t="shared" si="59"/>
        <v>50.642857142857146</v>
      </c>
      <c r="Q905" t="s">
        <v>2047</v>
      </c>
      <c r="R905" t="s">
        <v>2048</v>
      </c>
      <c r="S905" s="8">
        <f t="shared" si="56"/>
        <v>41034.208333333336</v>
      </c>
      <c r="T905" s="8">
        <f t="shared" si="57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5">
        <f t="shared" si="58"/>
        <v>12.230769230769232</v>
      </c>
      <c r="P906">
        <f t="shared" si="59"/>
        <v>49.6875</v>
      </c>
      <c r="Q906" t="s">
        <v>2047</v>
      </c>
      <c r="R906" t="s">
        <v>2056</v>
      </c>
      <c r="S906" s="8">
        <f t="shared" si="56"/>
        <v>41186.208333333336</v>
      </c>
      <c r="T906" s="8">
        <f t="shared" si="57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5">
        <f t="shared" si="58"/>
        <v>163.98734177215189</v>
      </c>
      <c r="P907">
        <f t="shared" si="59"/>
        <v>54.894067796610166</v>
      </c>
      <c r="Q907" t="s">
        <v>2039</v>
      </c>
      <c r="R907" t="s">
        <v>2040</v>
      </c>
      <c r="S907" s="8">
        <f t="shared" si="56"/>
        <v>41536.208333333336</v>
      </c>
      <c r="T907" s="8">
        <f t="shared" si="57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5">
        <f t="shared" si="58"/>
        <v>162.98181818181817</v>
      </c>
      <c r="P908">
        <f t="shared" si="59"/>
        <v>46.931937172774866</v>
      </c>
      <c r="Q908" t="s">
        <v>2041</v>
      </c>
      <c r="R908" t="s">
        <v>2042</v>
      </c>
      <c r="S908" s="8">
        <f t="shared" si="56"/>
        <v>42868.208333333328</v>
      </c>
      <c r="T908" s="8">
        <f t="shared" si="57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5">
        <f t="shared" si="58"/>
        <v>20.252747252747252</v>
      </c>
      <c r="P909">
        <f t="shared" si="59"/>
        <v>44.951219512195124</v>
      </c>
      <c r="Q909" t="s">
        <v>2039</v>
      </c>
      <c r="R909" t="s">
        <v>2040</v>
      </c>
      <c r="S909" s="8">
        <f t="shared" si="56"/>
        <v>40660.208333333336</v>
      </c>
      <c r="T909" s="8">
        <f t="shared" si="57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5">
        <f t="shared" si="58"/>
        <v>319.24083769633506</v>
      </c>
      <c r="P910">
        <f t="shared" si="59"/>
        <v>30.99898322318251</v>
      </c>
      <c r="Q910" t="s">
        <v>2050</v>
      </c>
      <c r="R910" t="s">
        <v>2051</v>
      </c>
      <c r="S910" s="8">
        <f t="shared" si="56"/>
        <v>41031.208333333336</v>
      </c>
      <c r="T910" s="8">
        <f t="shared" si="57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5">
        <f t="shared" si="58"/>
        <v>478.94444444444446</v>
      </c>
      <c r="P911">
        <f t="shared" si="59"/>
        <v>107.7625</v>
      </c>
      <c r="Q911" t="s">
        <v>2039</v>
      </c>
      <c r="R911" t="s">
        <v>2040</v>
      </c>
      <c r="S911" s="8">
        <f t="shared" si="56"/>
        <v>43255.208333333328</v>
      </c>
      <c r="T911" s="8">
        <f t="shared" si="57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5">
        <f t="shared" si="58"/>
        <v>19.556634304207122</v>
      </c>
      <c r="P912">
        <f t="shared" si="59"/>
        <v>102.07770270270271</v>
      </c>
      <c r="Q912" t="s">
        <v>2039</v>
      </c>
      <c r="R912" t="s">
        <v>2040</v>
      </c>
      <c r="S912" s="8">
        <f t="shared" si="56"/>
        <v>42026.25</v>
      </c>
      <c r="T912" s="8">
        <f t="shared" si="57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5">
        <f t="shared" si="58"/>
        <v>198.94827586206895</v>
      </c>
      <c r="P913">
        <f t="shared" si="59"/>
        <v>24.976190476190474</v>
      </c>
      <c r="Q913" t="s">
        <v>2037</v>
      </c>
      <c r="R913" t="s">
        <v>2038</v>
      </c>
      <c r="S913" s="8">
        <f t="shared" si="56"/>
        <v>43717.208333333328</v>
      </c>
      <c r="T913" s="8">
        <f t="shared" si="57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5">
        <f t="shared" si="58"/>
        <v>795</v>
      </c>
      <c r="P914">
        <f t="shared" si="59"/>
        <v>79.944134078212286</v>
      </c>
      <c r="Q914" t="s">
        <v>2041</v>
      </c>
      <c r="R914" t="s">
        <v>2044</v>
      </c>
      <c r="S914" s="8">
        <f t="shared" si="56"/>
        <v>41157.208333333336</v>
      </c>
      <c r="T914" s="8">
        <f t="shared" si="57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5">
        <f t="shared" si="58"/>
        <v>50.621082621082621</v>
      </c>
      <c r="P915">
        <f t="shared" si="59"/>
        <v>67.946462715105156</v>
      </c>
      <c r="Q915" t="s">
        <v>2041</v>
      </c>
      <c r="R915" t="s">
        <v>2044</v>
      </c>
      <c r="S915" s="8">
        <f t="shared" si="56"/>
        <v>43597.208333333328</v>
      </c>
      <c r="T915" s="8">
        <f t="shared" si="57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5">
        <f t="shared" si="58"/>
        <v>57.4375</v>
      </c>
      <c r="P916">
        <f t="shared" si="59"/>
        <v>26.070921985815602</v>
      </c>
      <c r="Q916" t="s">
        <v>2039</v>
      </c>
      <c r="R916" t="s">
        <v>2040</v>
      </c>
      <c r="S916" s="8">
        <f t="shared" si="56"/>
        <v>41490.208333333336</v>
      </c>
      <c r="T916" s="8">
        <f t="shared" si="57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5">
        <f t="shared" si="58"/>
        <v>155.62827640984909</v>
      </c>
      <c r="P917">
        <f t="shared" si="59"/>
        <v>105.0032154340836</v>
      </c>
      <c r="Q917" t="s">
        <v>2041</v>
      </c>
      <c r="R917" t="s">
        <v>2060</v>
      </c>
      <c r="S917" s="8">
        <f t="shared" si="56"/>
        <v>42976.208333333328</v>
      </c>
      <c r="T917" s="8">
        <f t="shared" si="57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5">
        <f t="shared" si="58"/>
        <v>36.297297297297298</v>
      </c>
      <c r="P918">
        <f t="shared" si="59"/>
        <v>25.826923076923077</v>
      </c>
      <c r="Q918" t="s">
        <v>2054</v>
      </c>
      <c r="R918" t="s">
        <v>2055</v>
      </c>
      <c r="S918" s="8">
        <f t="shared" si="56"/>
        <v>41991.25</v>
      </c>
      <c r="T918" s="8">
        <f t="shared" si="57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5">
        <f t="shared" si="58"/>
        <v>58.25</v>
      </c>
      <c r="P919">
        <f t="shared" si="59"/>
        <v>77.666666666666671</v>
      </c>
      <c r="Q919" t="s">
        <v>2041</v>
      </c>
      <c r="R919" t="s">
        <v>2052</v>
      </c>
      <c r="S919" s="8">
        <f t="shared" si="56"/>
        <v>40722.208333333336</v>
      </c>
      <c r="T919" s="8">
        <f t="shared" si="57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5">
        <f t="shared" si="58"/>
        <v>237.39473684210526</v>
      </c>
      <c r="P920">
        <f t="shared" si="59"/>
        <v>57.82692307692308</v>
      </c>
      <c r="Q920" t="s">
        <v>2047</v>
      </c>
      <c r="R920" t="s">
        <v>2056</v>
      </c>
      <c r="S920" s="8">
        <f t="shared" si="56"/>
        <v>41117.208333333336</v>
      </c>
      <c r="T920" s="8">
        <f t="shared" si="57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5">
        <f t="shared" si="58"/>
        <v>58.75</v>
      </c>
      <c r="P921">
        <f t="shared" si="59"/>
        <v>92.955555555555549</v>
      </c>
      <c r="Q921" t="s">
        <v>2039</v>
      </c>
      <c r="R921" t="s">
        <v>2040</v>
      </c>
      <c r="S921" s="8">
        <f t="shared" si="56"/>
        <v>43022.208333333328</v>
      </c>
      <c r="T921" s="8">
        <f t="shared" si="57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5">
        <f t="shared" si="58"/>
        <v>182.56603773584905</v>
      </c>
      <c r="P922">
        <f t="shared" si="59"/>
        <v>37.945098039215686</v>
      </c>
      <c r="Q922" t="s">
        <v>2041</v>
      </c>
      <c r="R922" t="s">
        <v>2049</v>
      </c>
      <c r="S922" s="8">
        <f t="shared" si="56"/>
        <v>43503.25</v>
      </c>
      <c r="T922" s="8">
        <f t="shared" si="57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5">
        <f t="shared" si="58"/>
        <v>0.75436408977556113</v>
      </c>
      <c r="P923">
        <f t="shared" si="59"/>
        <v>31.842105263157894</v>
      </c>
      <c r="Q923" t="s">
        <v>2037</v>
      </c>
      <c r="R923" t="s">
        <v>2038</v>
      </c>
      <c r="S923" s="8">
        <f t="shared" si="56"/>
        <v>40951.25</v>
      </c>
      <c r="T923" s="8">
        <f t="shared" si="57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5">
        <f t="shared" si="58"/>
        <v>175.95330739299609</v>
      </c>
      <c r="P924">
        <f t="shared" si="59"/>
        <v>40</v>
      </c>
      <c r="Q924" t="s">
        <v>2035</v>
      </c>
      <c r="R924" t="s">
        <v>2062</v>
      </c>
      <c r="S924" s="8">
        <f t="shared" si="56"/>
        <v>43443.25</v>
      </c>
      <c r="T924" s="8">
        <f t="shared" si="57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5">
        <f t="shared" si="58"/>
        <v>237.88235294117646</v>
      </c>
      <c r="P925">
        <f t="shared" si="59"/>
        <v>101.1</v>
      </c>
      <c r="Q925" t="s">
        <v>2039</v>
      </c>
      <c r="R925" t="s">
        <v>2040</v>
      </c>
      <c r="S925" s="8">
        <f t="shared" si="56"/>
        <v>40373.208333333336</v>
      </c>
      <c r="T925" s="8">
        <f t="shared" si="57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5">
        <f t="shared" si="58"/>
        <v>488.05076142131981</v>
      </c>
      <c r="P926">
        <f t="shared" si="59"/>
        <v>84.006989951944078</v>
      </c>
      <c r="Q926" t="s">
        <v>2039</v>
      </c>
      <c r="R926" t="s">
        <v>2040</v>
      </c>
      <c r="S926" s="8">
        <f t="shared" si="56"/>
        <v>43769.208333333328</v>
      </c>
      <c r="T926" s="8">
        <f t="shared" si="57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5">
        <f t="shared" si="58"/>
        <v>224.06666666666669</v>
      </c>
      <c r="P927">
        <f t="shared" si="59"/>
        <v>103.41538461538461</v>
      </c>
      <c r="Q927" t="s">
        <v>2039</v>
      </c>
      <c r="R927" t="s">
        <v>2040</v>
      </c>
      <c r="S927" s="8">
        <f t="shared" si="56"/>
        <v>43000.208333333328</v>
      </c>
      <c r="T927" s="8">
        <f t="shared" si="57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5">
        <f t="shared" si="58"/>
        <v>18.126436781609197</v>
      </c>
      <c r="P928">
        <f t="shared" si="59"/>
        <v>105.13333333333334</v>
      </c>
      <c r="Q928" t="s">
        <v>2033</v>
      </c>
      <c r="R928" t="s">
        <v>2034</v>
      </c>
      <c r="S928" s="8">
        <f t="shared" si="56"/>
        <v>42502.208333333328</v>
      </c>
      <c r="T928" s="8">
        <f t="shared" si="57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5">
        <f t="shared" si="58"/>
        <v>45.847222222222221</v>
      </c>
      <c r="P929">
        <f t="shared" si="59"/>
        <v>89.21621621621621</v>
      </c>
      <c r="Q929" t="s">
        <v>2039</v>
      </c>
      <c r="R929" t="s">
        <v>2040</v>
      </c>
      <c r="S929" s="8">
        <f t="shared" si="56"/>
        <v>41102.208333333336</v>
      </c>
      <c r="T929" s="8">
        <f t="shared" si="57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5">
        <f t="shared" si="58"/>
        <v>117.31541218637993</v>
      </c>
      <c r="P930">
        <f t="shared" si="59"/>
        <v>51.995234312946785</v>
      </c>
      <c r="Q930" t="s">
        <v>2037</v>
      </c>
      <c r="R930" t="s">
        <v>2038</v>
      </c>
      <c r="S930" s="8">
        <f t="shared" si="56"/>
        <v>41637.25</v>
      </c>
      <c r="T930" s="8">
        <f t="shared" si="57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5">
        <f t="shared" si="58"/>
        <v>217.30909090909088</v>
      </c>
      <c r="P931">
        <f t="shared" si="59"/>
        <v>64.956521739130437</v>
      </c>
      <c r="Q931" t="s">
        <v>2039</v>
      </c>
      <c r="R931" t="s">
        <v>2040</v>
      </c>
      <c r="S931" s="8">
        <f t="shared" si="56"/>
        <v>42858.208333333328</v>
      </c>
      <c r="T931" s="8">
        <f t="shared" si="57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5">
        <f t="shared" si="58"/>
        <v>112.28571428571428</v>
      </c>
      <c r="P932">
        <f t="shared" si="59"/>
        <v>46.235294117647058</v>
      </c>
      <c r="Q932" t="s">
        <v>2039</v>
      </c>
      <c r="R932" t="s">
        <v>2040</v>
      </c>
      <c r="S932" s="8">
        <f t="shared" si="56"/>
        <v>42060.25</v>
      </c>
      <c r="T932" s="8">
        <f t="shared" si="57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5">
        <f t="shared" si="58"/>
        <v>72.51898734177216</v>
      </c>
      <c r="P933">
        <f t="shared" si="59"/>
        <v>51.151785714285715</v>
      </c>
      <c r="Q933" t="s">
        <v>2039</v>
      </c>
      <c r="R933" t="s">
        <v>2040</v>
      </c>
      <c r="S933" s="8">
        <f t="shared" si="56"/>
        <v>41818.208333333336</v>
      </c>
      <c r="T933" s="8">
        <f t="shared" si="57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5">
        <f t="shared" si="58"/>
        <v>212.30434782608697</v>
      </c>
      <c r="P934">
        <f t="shared" si="59"/>
        <v>33.909722222222221</v>
      </c>
      <c r="Q934" t="s">
        <v>2035</v>
      </c>
      <c r="R934" t="s">
        <v>2036</v>
      </c>
      <c r="S934" s="8">
        <f t="shared" si="56"/>
        <v>41709.208333333336</v>
      </c>
      <c r="T934" s="8">
        <f t="shared" si="57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5">
        <f t="shared" si="58"/>
        <v>239.74657534246577</v>
      </c>
      <c r="P935">
        <f t="shared" si="59"/>
        <v>92.016298633017882</v>
      </c>
      <c r="Q935" t="s">
        <v>2039</v>
      </c>
      <c r="R935" t="s">
        <v>2040</v>
      </c>
      <c r="S935" s="8">
        <f t="shared" si="56"/>
        <v>41372.208333333336</v>
      </c>
      <c r="T935" s="8">
        <f t="shared" si="57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5">
        <f t="shared" si="58"/>
        <v>181.93548387096774</v>
      </c>
      <c r="P936">
        <f t="shared" si="59"/>
        <v>107.42857142857143</v>
      </c>
      <c r="Q936" t="s">
        <v>2039</v>
      </c>
      <c r="R936" t="s">
        <v>2040</v>
      </c>
      <c r="S936" s="8">
        <f t="shared" si="56"/>
        <v>42422.25</v>
      </c>
      <c r="T936" s="8">
        <f t="shared" si="57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5">
        <f t="shared" si="58"/>
        <v>164.13114754098362</v>
      </c>
      <c r="P937">
        <f t="shared" si="59"/>
        <v>75.848484848484844</v>
      </c>
      <c r="Q937" t="s">
        <v>2039</v>
      </c>
      <c r="R937" t="s">
        <v>2040</v>
      </c>
      <c r="S937" s="8">
        <f t="shared" si="56"/>
        <v>42209.208333333328</v>
      </c>
      <c r="T937" s="8">
        <f t="shared" si="57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5">
        <f t="shared" si="58"/>
        <v>1.6375968992248062</v>
      </c>
      <c r="P938">
        <f t="shared" si="59"/>
        <v>80.476190476190482</v>
      </c>
      <c r="Q938" t="s">
        <v>2039</v>
      </c>
      <c r="R938" t="s">
        <v>2040</v>
      </c>
      <c r="S938" s="8">
        <f t="shared" si="56"/>
        <v>43668.208333333328</v>
      </c>
      <c r="T938" s="8">
        <f t="shared" si="57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5">
        <f t="shared" si="58"/>
        <v>49.64385964912281</v>
      </c>
      <c r="P939">
        <f t="shared" si="59"/>
        <v>86.978483606557376</v>
      </c>
      <c r="Q939" t="s">
        <v>2041</v>
      </c>
      <c r="R939" t="s">
        <v>2042</v>
      </c>
      <c r="S939" s="8">
        <f t="shared" si="56"/>
        <v>42334.25</v>
      </c>
      <c r="T939" s="8">
        <f t="shared" si="57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5">
        <f t="shared" si="58"/>
        <v>109.70652173913042</v>
      </c>
      <c r="P940">
        <f t="shared" si="59"/>
        <v>105.13541666666667</v>
      </c>
      <c r="Q940" t="s">
        <v>2047</v>
      </c>
      <c r="R940" t="s">
        <v>2053</v>
      </c>
      <c r="S940" s="8">
        <f t="shared" si="56"/>
        <v>43263.208333333328</v>
      </c>
      <c r="T940" s="8">
        <f t="shared" si="57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5">
        <f t="shared" si="58"/>
        <v>49.217948717948715</v>
      </c>
      <c r="P941">
        <f t="shared" si="59"/>
        <v>57.298507462686565</v>
      </c>
      <c r="Q941" t="s">
        <v>2050</v>
      </c>
      <c r="R941" t="s">
        <v>2051</v>
      </c>
      <c r="S941" s="8">
        <f t="shared" si="56"/>
        <v>40670.208333333336</v>
      </c>
      <c r="T941" s="8">
        <f t="shared" si="57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5">
        <f t="shared" si="58"/>
        <v>62.232323232323225</v>
      </c>
      <c r="P942">
        <f t="shared" si="59"/>
        <v>93.348484848484844</v>
      </c>
      <c r="Q942" t="s">
        <v>2037</v>
      </c>
      <c r="R942" t="s">
        <v>2038</v>
      </c>
      <c r="S942" s="8">
        <f t="shared" si="56"/>
        <v>41244.25</v>
      </c>
      <c r="T942" s="8">
        <f t="shared" si="57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5">
        <f t="shared" si="58"/>
        <v>13.05813953488372</v>
      </c>
      <c r="P943">
        <f t="shared" si="59"/>
        <v>71.987179487179489</v>
      </c>
      <c r="Q943" t="s">
        <v>2039</v>
      </c>
      <c r="R943" t="s">
        <v>2040</v>
      </c>
      <c r="S943" s="8">
        <f t="shared" si="56"/>
        <v>40552.25</v>
      </c>
      <c r="T943" s="8">
        <f t="shared" si="57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5">
        <f t="shared" si="58"/>
        <v>64.635416666666671</v>
      </c>
      <c r="P944">
        <f t="shared" si="59"/>
        <v>92.611940298507463</v>
      </c>
      <c r="Q944" t="s">
        <v>2039</v>
      </c>
      <c r="R944" t="s">
        <v>2040</v>
      </c>
      <c r="S944" s="8">
        <f t="shared" si="56"/>
        <v>40568.25</v>
      </c>
      <c r="T944" s="8">
        <f t="shared" si="57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5">
        <f t="shared" si="58"/>
        <v>159.58666666666667</v>
      </c>
      <c r="P945">
        <f t="shared" si="59"/>
        <v>104.99122807017544</v>
      </c>
      <c r="Q945" t="s">
        <v>2033</v>
      </c>
      <c r="R945" t="s">
        <v>2034</v>
      </c>
      <c r="S945" s="8">
        <f t="shared" si="56"/>
        <v>41906.208333333336</v>
      </c>
      <c r="T945" s="8">
        <f t="shared" si="57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5">
        <f t="shared" si="58"/>
        <v>81.42</v>
      </c>
      <c r="P946">
        <f t="shared" si="59"/>
        <v>30.958174904942965</v>
      </c>
      <c r="Q946" t="s">
        <v>2054</v>
      </c>
      <c r="R946" t="s">
        <v>2055</v>
      </c>
      <c r="S946" s="8">
        <f t="shared" si="56"/>
        <v>42776.25</v>
      </c>
      <c r="T946" s="8">
        <f t="shared" si="57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5">
        <f t="shared" si="58"/>
        <v>32.444767441860463</v>
      </c>
      <c r="P947">
        <f t="shared" si="59"/>
        <v>33.001182732111175</v>
      </c>
      <c r="Q947" t="s">
        <v>2054</v>
      </c>
      <c r="R947" t="s">
        <v>2055</v>
      </c>
      <c r="S947" s="8">
        <f t="shared" si="56"/>
        <v>41004.208333333336</v>
      </c>
      <c r="T947" s="8">
        <f t="shared" si="57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5">
        <f t="shared" si="58"/>
        <v>9.9141184124918666</v>
      </c>
      <c r="P948">
        <f t="shared" si="59"/>
        <v>84.187845303867405</v>
      </c>
      <c r="Q948" t="s">
        <v>2039</v>
      </c>
      <c r="R948" t="s">
        <v>2040</v>
      </c>
      <c r="S948" s="8">
        <f t="shared" si="56"/>
        <v>40710.208333333336</v>
      </c>
      <c r="T948" s="8">
        <f t="shared" si="57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5">
        <f t="shared" si="58"/>
        <v>26.694444444444443</v>
      </c>
      <c r="P949">
        <f t="shared" si="59"/>
        <v>73.92307692307692</v>
      </c>
      <c r="Q949" t="s">
        <v>2039</v>
      </c>
      <c r="R949" t="s">
        <v>2040</v>
      </c>
      <c r="S949" s="8">
        <f t="shared" si="56"/>
        <v>41908.208333333336</v>
      </c>
      <c r="T949" s="8">
        <f t="shared" si="57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5">
        <f t="shared" si="58"/>
        <v>62.957446808510639</v>
      </c>
      <c r="P950">
        <f t="shared" si="59"/>
        <v>36.987499999999997</v>
      </c>
      <c r="Q950" t="s">
        <v>2041</v>
      </c>
      <c r="R950" t="s">
        <v>2042</v>
      </c>
      <c r="S950" s="8">
        <f t="shared" si="56"/>
        <v>41985.25</v>
      </c>
      <c r="T950" s="8">
        <f t="shared" si="57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5">
        <f t="shared" si="58"/>
        <v>161.35593220338984</v>
      </c>
      <c r="P951">
        <f t="shared" si="59"/>
        <v>46.896551724137929</v>
      </c>
      <c r="Q951" t="s">
        <v>2037</v>
      </c>
      <c r="R951" t="s">
        <v>2038</v>
      </c>
      <c r="S951" s="8">
        <f t="shared" si="56"/>
        <v>42112.208333333328</v>
      </c>
      <c r="T951" s="8">
        <f t="shared" si="57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5">
        <f t="shared" si="58"/>
        <v>5</v>
      </c>
      <c r="P952">
        <f t="shared" si="59"/>
        <v>5</v>
      </c>
      <c r="Q952" t="s">
        <v>2039</v>
      </c>
      <c r="R952" t="s">
        <v>2040</v>
      </c>
      <c r="S952" s="8">
        <f t="shared" si="56"/>
        <v>43571.208333333328</v>
      </c>
      <c r="T952" s="8">
        <f t="shared" si="57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5">
        <f t="shared" si="58"/>
        <v>1096.9379310344827</v>
      </c>
      <c r="P953">
        <f t="shared" si="59"/>
        <v>102.02437459910199</v>
      </c>
      <c r="Q953" t="s">
        <v>2035</v>
      </c>
      <c r="R953" t="s">
        <v>2036</v>
      </c>
      <c r="S953" s="8">
        <f t="shared" si="56"/>
        <v>42730.25</v>
      </c>
      <c r="T953" s="8">
        <f t="shared" si="57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5">
        <f t="shared" si="58"/>
        <v>70.094158075601371</v>
      </c>
      <c r="P954">
        <f t="shared" si="59"/>
        <v>45.007502206531335</v>
      </c>
      <c r="Q954" t="s">
        <v>2041</v>
      </c>
      <c r="R954" t="s">
        <v>2042</v>
      </c>
      <c r="S954" s="8">
        <f t="shared" si="56"/>
        <v>42591.208333333328</v>
      </c>
      <c r="T954" s="8">
        <f t="shared" si="57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5">
        <f t="shared" si="58"/>
        <v>60</v>
      </c>
      <c r="P955">
        <f t="shared" si="59"/>
        <v>94.285714285714292</v>
      </c>
      <c r="Q955" t="s">
        <v>2041</v>
      </c>
      <c r="R955" t="s">
        <v>2063</v>
      </c>
      <c r="S955" s="8">
        <f t="shared" si="56"/>
        <v>42358.25</v>
      </c>
      <c r="T955" s="8">
        <f t="shared" si="57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5">
        <f t="shared" si="58"/>
        <v>367.0985915492958</v>
      </c>
      <c r="P956">
        <f t="shared" si="59"/>
        <v>101.02325581395348</v>
      </c>
      <c r="Q956" t="s">
        <v>2037</v>
      </c>
      <c r="R956" t="s">
        <v>2038</v>
      </c>
      <c r="S956" s="8">
        <f t="shared" si="56"/>
        <v>41174.208333333336</v>
      </c>
      <c r="T956" s="8">
        <f t="shared" si="57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5">
        <f t="shared" si="58"/>
        <v>1109</v>
      </c>
      <c r="P957">
        <f t="shared" si="59"/>
        <v>97.037499999999994</v>
      </c>
      <c r="Q957" t="s">
        <v>2039</v>
      </c>
      <c r="R957" t="s">
        <v>2040</v>
      </c>
      <c r="S957" s="8">
        <f t="shared" si="56"/>
        <v>41238.25</v>
      </c>
      <c r="T957" s="8">
        <f t="shared" si="57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5">
        <f t="shared" si="58"/>
        <v>19.028784648187631</v>
      </c>
      <c r="P958">
        <f t="shared" si="59"/>
        <v>43.00963855421687</v>
      </c>
      <c r="Q958" t="s">
        <v>2041</v>
      </c>
      <c r="R958" t="s">
        <v>2063</v>
      </c>
      <c r="S958" s="8">
        <f t="shared" si="56"/>
        <v>42360.25</v>
      </c>
      <c r="T958" s="8">
        <f t="shared" si="57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5">
        <f t="shared" si="58"/>
        <v>126.87755102040816</v>
      </c>
      <c r="P959">
        <f t="shared" si="59"/>
        <v>94.916030534351151</v>
      </c>
      <c r="Q959" t="s">
        <v>2039</v>
      </c>
      <c r="R959" t="s">
        <v>2040</v>
      </c>
      <c r="S959" s="8">
        <f t="shared" si="56"/>
        <v>40955.25</v>
      </c>
      <c r="T959" s="8">
        <f t="shared" si="57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5">
        <f t="shared" si="58"/>
        <v>734.63636363636363</v>
      </c>
      <c r="P960">
        <f t="shared" si="59"/>
        <v>72.151785714285708</v>
      </c>
      <c r="Q960" t="s">
        <v>2041</v>
      </c>
      <c r="R960" t="s">
        <v>2049</v>
      </c>
      <c r="S960" s="8">
        <f t="shared" si="56"/>
        <v>40350.208333333336</v>
      </c>
      <c r="T960" s="8">
        <f t="shared" si="57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5">
        <f t="shared" si="58"/>
        <v>4.5731034482758623</v>
      </c>
      <c r="P961">
        <f t="shared" si="59"/>
        <v>51.007692307692309</v>
      </c>
      <c r="Q961" t="s">
        <v>2047</v>
      </c>
      <c r="R961" t="s">
        <v>2059</v>
      </c>
      <c r="S961" s="8">
        <f t="shared" si="56"/>
        <v>40357.208333333336</v>
      </c>
      <c r="T961" s="8">
        <f t="shared" si="57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5">
        <f t="shared" si="58"/>
        <v>85.054545454545448</v>
      </c>
      <c r="P962">
        <f t="shared" si="59"/>
        <v>85.054545454545448</v>
      </c>
      <c r="Q962" t="s">
        <v>2037</v>
      </c>
      <c r="R962" t="s">
        <v>2038</v>
      </c>
      <c r="S962" s="8">
        <f t="shared" ref="S962:S1001" si="60">(((J962/60)/60)/24)+DATE(1970,1,1)</f>
        <v>42408.25</v>
      </c>
      <c r="T962" s="8">
        <f t="shared" ref="T962:T1001" si="61">(((K962/60)/60)/24)+DATE(1970,1,1)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5">
        <f t="shared" ref="O963:O1001" si="62">((E963/D963)*100)</f>
        <v>119.29824561403508</v>
      </c>
      <c r="P963">
        <f t="shared" si="59"/>
        <v>43.87096774193548</v>
      </c>
      <c r="Q963" t="s">
        <v>2047</v>
      </c>
      <c r="R963" t="s">
        <v>2059</v>
      </c>
      <c r="S963" s="8">
        <f t="shared" si="60"/>
        <v>40591.25</v>
      </c>
      <c r="T963" s="8">
        <f t="shared" si="61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5">
        <f t="shared" si="62"/>
        <v>296.02777777777777</v>
      </c>
      <c r="P964">
        <f t="shared" ref="P964:P1002" si="63">(E964/G964)</f>
        <v>40.063909774436091</v>
      </c>
      <c r="Q964" t="s">
        <v>2033</v>
      </c>
      <c r="R964" t="s">
        <v>2034</v>
      </c>
      <c r="S964" s="8">
        <f t="shared" si="60"/>
        <v>41592.25</v>
      </c>
      <c r="T964" s="8">
        <f t="shared" si="61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5">
        <f t="shared" si="62"/>
        <v>84.694915254237287</v>
      </c>
      <c r="P965">
        <f t="shared" si="63"/>
        <v>43.833333333333336</v>
      </c>
      <c r="Q965" t="s">
        <v>2054</v>
      </c>
      <c r="R965" t="s">
        <v>2055</v>
      </c>
      <c r="S965" s="8">
        <f t="shared" si="60"/>
        <v>40607.25</v>
      </c>
      <c r="T965" s="8">
        <f t="shared" si="61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5">
        <f t="shared" si="62"/>
        <v>355.7837837837838</v>
      </c>
      <c r="P966">
        <f t="shared" si="63"/>
        <v>84.92903225806451</v>
      </c>
      <c r="Q966" t="s">
        <v>2039</v>
      </c>
      <c r="R966" t="s">
        <v>2040</v>
      </c>
      <c r="S966" s="8">
        <f t="shared" si="60"/>
        <v>42135.208333333328</v>
      </c>
      <c r="T966" s="8">
        <f t="shared" si="61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5">
        <f t="shared" si="62"/>
        <v>386.40909090909093</v>
      </c>
      <c r="P967">
        <f t="shared" si="63"/>
        <v>41.067632850241544</v>
      </c>
      <c r="Q967" t="s">
        <v>2035</v>
      </c>
      <c r="R967" t="s">
        <v>2036</v>
      </c>
      <c r="S967" s="8">
        <f t="shared" si="60"/>
        <v>40203.25</v>
      </c>
      <c r="T967" s="8">
        <f t="shared" si="61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5">
        <f t="shared" si="62"/>
        <v>792.23529411764707</v>
      </c>
      <c r="P968">
        <f t="shared" si="63"/>
        <v>54.971428571428568</v>
      </c>
      <c r="Q968" t="s">
        <v>2039</v>
      </c>
      <c r="R968" t="s">
        <v>2040</v>
      </c>
      <c r="S968" s="8">
        <f t="shared" si="60"/>
        <v>42901.208333333328</v>
      </c>
      <c r="T968" s="8">
        <f t="shared" si="61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5">
        <f t="shared" si="62"/>
        <v>137.03393665158373</v>
      </c>
      <c r="P969">
        <f t="shared" si="63"/>
        <v>77.010807374443743</v>
      </c>
      <c r="Q969" t="s">
        <v>2035</v>
      </c>
      <c r="R969" t="s">
        <v>2062</v>
      </c>
      <c r="S969" s="8">
        <f t="shared" si="60"/>
        <v>41005.208333333336</v>
      </c>
      <c r="T969" s="8">
        <f t="shared" si="61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5">
        <f t="shared" si="62"/>
        <v>338.20833333333337</v>
      </c>
      <c r="P970">
        <f t="shared" si="63"/>
        <v>71.201754385964918</v>
      </c>
      <c r="Q970" t="s">
        <v>2033</v>
      </c>
      <c r="R970" t="s">
        <v>2034</v>
      </c>
      <c r="S970" s="8">
        <f t="shared" si="60"/>
        <v>40544.25</v>
      </c>
      <c r="T970" s="8">
        <f t="shared" si="61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5">
        <f t="shared" si="62"/>
        <v>108.22784810126582</v>
      </c>
      <c r="P971">
        <f t="shared" si="63"/>
        <v>91.935483870967744</v>
      </c>
      <c r="Q971" t="s">
        <v>2039</v>
      </c>
      <c r="R971" t="s">
        <v>2040</v>
      </c>
      <c r="S971" s="8">
        <f t="shared" si="60"/>
        <v>43821.25</v>
      </c>
      <c r="T971" s="8">
        <f t="shared" si="61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5">
        <f t="shared" si="62"/>
        <v>60.757639620653315</v>
      </c>
      <c r="P972">
        <f t="shared" si="63"/>
        <v>97.069023569023571</v>
      </c>
      <c r="Q972" t="s">
        <v>2039</v>
      </c>
      <c r="R972" t="s">
        <v>2040</v>
      </c>
      <c r="S972" s="8">
        <f t="shared" si="60"/>
        <v>40672.208333333336</v>
      </c>
      <c r="T972" s="8">
        <f t="shared" si="61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5">
        <f t="shared" si="62"/>
        <v>27.725490196078432</v>
      </c>
      <c r="P973">
        <f t="shared" si="63"/>
        <v>58.916666666666664</v>
      </c>
      <c r="Q973" t="s">
        <v>2041</v>
      </c>
      <c r="R973" t="s">
        <v>2060</v>
      </c>
      <c r="S973" s="8">
        <f t="shared" si="60"/>
        <v>41555.208333333336</v>
      </c>
      <c r="T973" s="8">
        <f t="shared" si="61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5">
        <f t="shared" si="62"/>
        <v>228.3934426229508</v>
      </c>
      <c r="P974">
        <f t="shared" si="63"/>
        <v>58.015466983938133</v>
      </c>
      <c r="Q974" t="s">
        <v>2037</v>
      </c>
      <c r="R974" t="s">
        <v>2038</v>
      </c>
      <c r="S974" s="8">
        <f t="shared" si="60"/>
        <v>41792.208333333336</v>
      </c>
      <c r="T974" s="8">
        <f t="shared" si="61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5">
        <f t="shared" si="62"/>
        <v>21.615194054500414</v>
      </c>
      <c r="P975">
        <f t="shared" si="63"/>
        <v>103.87301587301587</v>
      </c>
      <c r="Q975" t="s">
        <v>2039</v>
      </c>
      <c r="R975" t="s">
        <v>2040</v>
      </c>
      <c r="S975" s="8">
        <f t="shared" si="60"/>
        <v>40522.25</v>
      </c>
      <c r="T975" s="8">
        <f t="shared" si="61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5">
        <f t="shared" si="62"/>
        <v>373.875</v>
      </c>
      <c r="P976">
        <f t="shared" si="63"/>
        <v>93.46875</v>
      </c>
      <c r="Q976" t="s">
        <v>2035</v>
      </c>
      <c r="R976" t="s">
        <v>2045</v>
      </c>
      <c r="S976" s="8">
        <f t="shared" si="60"/>
        <v>41412.208333333336</v>
      </c>
      <c r="T976" s="8">
        <f t="shared" si="61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5">
        <f t="shared" si="62"/>
        <v>154.92592592592592</v>
      </c>
      <c r="P977">
        <f t="shared" si="63"/>
        <v>61.970370370370368</v>
      </c>
      <c r="Q977" t="s">
        <v>2039</v>
      </c>
      <c r="R977" t="s">
        <v>2040</v>
      </c>
      <c r="S977" s="8">
        <f t="shared" si="60"/>
        <v>42337.25</v>
      </c>
      <c r="T977" s="8">
        <f t="shared" si="61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5">
        <f t="shared" si="62"/>
        <v>322.14999999999998</v>
      </c>
      <c r="P978">
        <f t="shared" si="63"/>
        <v>92.042857142857144</v>
      </c>
      <c r="Q978" t="s">
        <v>2039</v>
      </c>
      <c r="R978" t="s">
        <v>2040</v>
      </c>
      <c r="S978" s="8">
        <f t="shared" si="60"/>
        <v>40571.25</v>
      </c>
      <c r="T978" s="8">
        <f t="shared" si="61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5">
        <f t="shared" si="62"/>
        <v>73.957142857142856</v>
      </c>
      <c r="P979">
        <f t="shared" si="63"/>
        <v>77.268656716417908</v>
      </c>
      <c r="Q979" t="s">
        <v>2033</v>
      </c>
      <c r="R979" t="s">
        <v>2034</v>
      </c>
      <c r="S979" s="8">
        <f t="shared" si="60"/>
        <v>43138.25</v>
      </c>
      <c r="T979" s="8">
        <f t="shared" si="61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5">
        <f t="shared" si="62"/>
        <v>864.1</v>
      </c>
      <c r="P980">
        <f t="shared" si="63"/>
        <v>93.923913043478265</v>
      </c>
      <c r="Q980" t="s">
        <v>2050</v>
      </c>
      <c r="R980" t="s">
        <v>2051</v>
      </c>
      <c r="S980" s="8">
        <f t="shared" si="60"/>
        <v>42686.25</v>
      </c>
      <c r="T980" s="8">
        <f t="shared" si="61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5">
        <f t="shared" si="62"/>
        <v>143.26245847176079</v>
      </c>
      <c r="P981">
        <f t="shared" si="63"/>
        <v>84.969458128078813</v>
      </c>
      <c r="Q981" t="s">
        <v>2039</v>
      </c>
      <c r="R981" t="s">
        <v>2040</v>
      </c>
      <c r="S981" s="8">
        <f t="shared" si="60"/>
        <v>42078.208333333328</v>
      </c>
      <c r="T981" s="8">
        <f t="shared" si="61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5">
        <f t="shared" si="62"/>
        <v>40.281762295081968</v>
      </c>
      <c r="P982">
        <f t="shared" si="63"/>
        <v>105.97035040431267</v>
      </c>
      <c r="Q982" t="s">
        <v>2047</v>
      </c>
      <c r="R982" t="s">
        <v>2048</v>
      </c>
      <c r="S982" s="8">
        <f t="shared" si="60"/>
        <v>42307.208333333328</v>
      </c>
      <c r="T982" s="8">
        <f t="shared" si="61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5">
        <f t="shared" si="62"/>
        <v>178.22388059701493</v>
      </c>
      <c r="P983">
        <f t="shared" si="63"/>
        <v>36.969040247678016</v>
      </c>
      <c r="Q983" t="s">
        <v>2037</v>
      </c>
      <c r="R983" t="s">
        <v>2038</v>
      </c>
      <c r="S983" s="8">
        <f t="shared" si="60"/>
        <v>43094.25</v>
      </c>
      <c r="T983" s="8">
        <f t="shared" si="61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5">
        <f t="shared" si="62"/>
        <v>84.930555555555557</v>
      </c>
      <c r="P984">
        <f t="shared" si="63"/>
        <v>81.533333333333331</v>
      </c>
      <c r="Q984" t="s">
        <v>2041</v>
      </c>
      <c r="R984" t="s">
        <v>2042</v>
      </c>
      <c r="S984" s="8">
        <f t="shared" si="60"/>
        <v>40743.208333333336</v>
      </c>
      <c r="T984" s="8">
        <f t="shared" si="61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5">
        <f t="shared" si="62"/>
        <v>145.93648334624322</v>
      </c>
      <c r="P985">
        <f t="shared" si="63"/>
        <v>80.999140154772135</v>
      </c>
      <c r="Q985" t="s">
        <v>2041</v>
      </c>
      <c r="R985" t="s">
        <v>2042</v>
      </c>
      <c r="S985" s="8">
        <f t="shared" si="60"/>
        <v>43681.208333333328</v>
      </c>
      <c r="T985" s="8">
        <f t="shared" si="61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5">
        <f t="shared" si="62"/>
        <v>152.46153846153848</v>
      </c>
      <c r="P986">
        <f t="shared" si="63"/>
        <v>26.010498687664043</v>
      </c>
      <c r="Q986" t="s">
        <v>2039</v>
      </c>
      <c r="R986" t="s">
        <v>2040</v>
      </c>
      <c r="S986" s="8">
        <f t="shared" si="60"/>
        <v>43716.208333333328</v>
      </c>
      <c r="T986" s="8">
        <f t="shared" si="61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5">
        <f t="shared" si="62"/>
        <v>67.129542790152414</v>
      </c>
      <c r="P987">
        <f t="shared" si="63"/>
        <v>25.998410896708286</v>
      </c>
      <c r="Q987" t="s">
        <v>2035</v>
      </c>
      <c r="R987" t="s">
        <v>2036</v>
      </c>
      <c r="S987" s="8">
        <f t="shared" si="60"/>
        <v>41614.25</v>
      </c>
      <c r="T987" s="8">
        <f t="shared" si="61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5">
        <f t="shared" si="62"/>
        <v>40.307692307692307</v>
      </c>
      <c r="P988">
        <f t="shared" si="63"/>
        <v>34.173913043478258</v>
      </c>
      <c r="Q988" t="s">
        <v>2035</v>
      </c>
      <c r="R988" t="s">
        <v>2036</v>
      </c>
      <c r="S988" s="8">
        <f t="shared" si="60"/>
        <v>40638.208333333336</v>
      </c>
      <c r="T988" s="8">
        <f t="shared" si="61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5">
        <f t="shared" si="62"/>
        <v>216.79032258064518</v>
      </c>
      <c r="P989">
        <f t="shared" si="63"/>
        <v>28.002083333333335</v>
      </c>
      <c r="Q989" t="s">
        <v>2041</v>
      </c>
      <c r="R989" t="s">
        <v>2042</v>
      </c>
      <c r="S989" s="8">
        <f t="shared" si="60"/>
        <v>42852.208333333328</v>
      </c>
      <c r="T989" s="8">
        <f t="shared" si="61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5">
        <f t="shared" si="62"/>
        <v>52.117021276595743</v>
      </c>
      <c r="P990">
        <f t="shared" si="63"/>
        <v>76.546875</v>
      </c>
      <c r="Q990" t="s">
        <v>2047</v>
      </c>
      <c r="R990" t="s">
        <v>2056</v>
      </c>
      <c r="S990" s="8">
        <f t="shared" si="60"/>
        <v>42686.25</v>
      </c>
      <c r="T990" s="8">
        <f t="shared" si="61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5">
        <f t="shared" si="62"/>
        <v>499.58333333333337</v>
      </c>
      <c r="P991">
        <f t="shared" si="63"/>
        <v>53.053097345132741</v>
      </c>
      <c r="Q991" t="s">
        <v>2047</v>
      </c>
      <c r="R991" t="s">
        <v>2059</v>
      </c>
      <c r="S991" s="8">
        <f t="shared" si="60"/>
        <v>43571.208333333328</v>
      </c>
      <c r="T991" s="8">
        <f t="shared" si="61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5">
        <f t="shared" si="62"/>
        <v>87.679487179487182</v>
      </c>
      <c r="P992">
        <f t="shared" si="63"/>
        <v>106.859375</v>
      </c>
      <c r="Q992" t="s">
        <v>2041</v>
      </c>
      <c r="R992" t="s">
        <v>2044</v>
      </c>
      <c r="S992" s="8">
        <f t="shared" si="60"/>
        <v>42432.25</v>
      </c>
      <c r="T992" s="8">
        <f t="shared" si="61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5">
        <f t="shared" si="62"/>
        <v>113.17346938775511</v>
      </c>
      <c r="P993">
        <f t="shared" si="63"/>
        <v>46.020746887966808</v>
      </c>
      <c r="Q993" t="s">
        <v>2035</v>
      </c>
      <c r="R993" t="s">
        <v>2036</v>
      </c>
      <c r="S993" s="8">
        <f t="shared" si="60"/>
        <v>41907.208333333336</v>
      </c>
      <c r="T993" s="8">
        <f t="shared" si="61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5">
        <f t="shared" si="62"/>
        <v>426.54838709677421</v>
      </c>
      <c r="P994">
        <f t="shared" si="63"/>
        <v>100.17424242424242</v>
      </c>
      <c r="Q994" t="s">
        <v>2041</v>
      </c>
      <c r="R994" t="s">
        <v>2044</v>
      </c>
      <c r="S994" s="8">
        <f t="shared" si="60"/>
        <v>43227.208333333328</v>
      </c>
      <c r="T994" s="8">
        <f t="shared" si="61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5">
        <f t="shared" si="62"/>
        <v>77.632653061224488</v>
      </c>
      <c r="P995">
        <f t="shared" si="63"/>
        <v>101.44</v>
      </c>
      <c r="Q995" t="s">
        <v>2054</v>
      </c>
      <c r="R995" t="s">
        <v>2055</v>
      </c>
      <c r="S995" s="8">
        <f t="shared" si="60"/>
        <v>42362.25</v>
      </c>
      <c r="T995" s="8">
        <f t="shared" si="61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5">
        <f t="shared" si="62"/>
        <v>52.496810772501767</v>
      </c>
      <c r="P996">
        <f t="shared" si="63"/>
        <v>87.972684085510693</v>
      </c>
      <c r="Q996" t="s">
        <v>2047</v>
      </c>
      <c r="R996" t="s">
        <v>2059</v>
      </c>
      <c r="S996" s="8">
        <f t="shared" si="60"/>
        <v>41929.208333333336</v>
      </c>
      <c r="T996" s="8">
        <f t="shared" si="61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5">
        <f t="shared" si="62"/>
        <v>157.46762589928059</v>
      </c>
      <c r="P997">
        <f t="shared" si="63"/>
        <v>74.995594713656388</v>
      </c>
      <c r="Q997" t="s">
        <v>2033</v>
      </c>
      <c r="R997" t="s">
        <v>2034</v>
      </c>
      <c r="S997" s="8">
        <f t="shared" si="60"/>
        <v>43408.208333333328</v>
      </c>
      <c r="T997" s="8">
        <f t="shared" si="61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5">
        <f t="shared" si="62"/>
        <v>72.939393939393938</v>
      </c>
      <c r="P998">
        <f t="shared" si="63"/>
        <v>42.982142857142854</v>
      </c>
      <c r="Q998" t="s">
        <v>2039</v>
      </c>
      <c r="R998" t="s">
        <v>2040</v>
      </c>
      <c r="S998" s="8">
        <f t="shared" si="60"/>
        <v>41276.25</v>
      </c>
      <c r="T998" s="8">
        <f t="shared" si="61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5">
        <f t="shared" si="62"/>
        <v>60.565789473684205</v>
      </c>
      <c r="P999">
        <f t="shared" si="63"/>
        <v>33.115107913669064</v>
      </c>
      <c r="Q999" t="s">
        <v>2039</v>
      </c>
      <c r="R999" t="s">
        <v>2040</v>
      </c>
      <c r="S999" s="8">
        <f t="shared" si="60"/>
        <v>41659.25</v>
      </c>
      <c r="T999" s="8">
        <f t="shared" si="61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5">
        <f t="shared" si="62"/>
        <v>56.791291291291287</v>
      </c>
      <c r="P1000">
        <f t="shared" si="63"/>
        <v>101.13101604278074</v>
      </c>
      <c r="Q1000" t="s">
        <v>2035</v>
      </c>
      <c r="R1000" t="s">
        <v>2045</v>
      </c>
      <c r="S1000" s="8">
        <f t="shared" si="60"/>
        <v>40220.25</v>
      </c>
      <c r="T1000" s="8">
        <f t="shared" si="61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5">
        <f t="shared" si="62"/>
        <v>56.542754275427541</v>
      </c>
      <c r="P1001">
        <f t="shared" si="63"/>
        <v>55.98841354723708</v>
      </c>
      <c r="Q1001" t="s">
        <v>2033</v>
      </c>
      <c r="R1001" t="s">
        <v>2034</v>
      </c>
      <c r="S1001" s="8">
        <f t="shared" si="60"/>
        <v>42550.208333333328</v>
      </c>
      <c r="T1001" s="8">
        <f t="shared" si="61"/>
        <v>42557.208333333328</v>
      </c>
    </row>
  </sheetData>
  <conditionalFormatting sqref="F1:F1048576">
    <cfRule type="containsText" dxfId="4" priority="2" operator="containsText" text="canceled">
      <formula>NOT(ISERROR(SEARCH("canceled",F1)))</formula>
    </cfRule>
    <cfRule type="containsText" dxfId="3" priority="3" operator="containsText" text="live">
      <formula>NOT(ISERROR(SEARCH("live",F1)))</formula>
    </cfRule>
    <cfRule type="containsText" dxfId="2" priority="4" operator="containsText" text="failed">
      <formula>NOT(ISERROR(SEARCH("failed",F1)))</formula>
    </cfRule>
    <cfRule type="containsText" dxfId="1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min"/>
        <cfvo type="num" val="100"/>
        <cfvo type="num" val="200"/>
        <color rgb="FF9F0403"/>
        <color rgb="FF00B050"/>
        <color rgb="FF0070C0"/>
      </colorScale>
    </cfRule>
  </conditionalFormatting>
  <pageMargins left="0.75" right="0.75" top="1" bottom="1" header="0.5" footer="0.5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4060-4C34-1C47-8766-F34ECD768287}">
  <dimension ref="A2:F15"/>
  <sheetViews>
    <sheetView workbookViewId="0">
      <selection activeCell="C19" sqref="C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9.5" bestFit="1" customWidth="1"/>
    <col min="9" max="9" width="15.6640625" bestFit="1" customWidth="1"/>
    <col min="10" max="10" width="13.6640625" bestFit="1" customWidth="1"/>
    <col min="11" max="11" width="20.5" bestFit="1" customWidth="1"/>
  </cols>
  <sheetData>
    <row r="2" spans="1:6" x14ac:dyDescent="0.2">
      <c r="A2" s="4" t="s">
        <v>6</v>
      </c>
      <c r="B2" t="s">
        <v>2071</v>
      </c>
    </row>
    <row r="4" spans="1:6" x14ac:dyDescent="0.2">
      <c r="A4" s="4" t="s">
        <v>2069</v>
      </c>
      <c r="B4" s="4" t="s">
        <v>2066</v>
      </c>
    </row>
    <row r="5" spans="1:6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5" t="s">
        <v>2041</v>
      </c>
      <c r="B6" s="6">
        <v>11</v>
      </c>
      <c r="C6" s="6">
        <v>60</v>
      </c>
      <c r="D6" s="6">
        <v>5</v>
      </c>
      <c r="E6" s="6">
        <v>102</v>
      </c>
      <c r="F6" s="6">
        <v>178</v>
      </c>
    </row>
    <row r="7" spans="1:6" x14ac:dyDescent="0.2">
      <c r="A7" s="5" t="s">
        <v>2033</v>
      </c>
      <c r="B7" s="6">
        <v>4</v>
      </c>
      <c r="C7" s="6">
        <v>20</v>
      </c>
      <c r="D7" s="6"/>
      <c r="E7" s="6">
        <v>22</v>
      </c>
      <c r="F7" s="6">
        <v>46</v>
      </c>
    </row>
    <row r="8" spans="1:6" x14ac:dyDescent="0.2">
      <c r="A8" s="5" t="s">
        <v>2050</v>
      </c>
      <c r="B8" s="6">
        <v>1</v>
      </c>
      <c r="C8" s="6">
        <v>23</v>
      </c>
      <c r="D8" s="6">
        <v>3</v>
      </c>
      <c r="E8" s="6">
        <v>21</v>
      </c>
      <c r="F8" s="6">
        <v>48</v>
      </c>
    </row>
    <row r="9" spans="1:6" x14ac:dyDescent="0.2">
      <c r="A9" s="5" t="s">
        <v>2064</v>
      </c>
      <c r="B9" s="6"/>
      <c r="C9" s="6"/>
      <c r="D9" s="6"/>
      <c r="E9" s="6">
        <v>4</v>
      </c>
      <c r="F9" s="6">
        <v>4</v>
      </c>
    </row>
    <row r="10" spans="1:6" x14ac:dyDescent="0.2">
      <c r="A10" s="5" t="s">
        <v>2035</v>
      </c>
      <c r="B10" s="6">
        <v>10</v>
      </c>
      <c r="C10" s="6">
        <v>66</v>
      </c>
      <c r="D10" s="6"/>
      <c r="E10" s="6">
        <v>99</v>
      </c>
      <c r="F10" s="6">
        <v>175</v>
      </c>
    </row>
    <row r="11" spans="1:6" x14ac:dyDescent="0.2">
      <c r="A11" s="5" t="s">
        <v>2054</v>
      </c>
      <c r="B11" s="6">
        <v>4</v>
      </c>
      <c r="C11" s="6">
        <v>11</v>
      </c>
      <c r="D11" s="6">
        <v>1</v>
      </c>
      <c r="E11" s="6">
        <v>26</v>
      </c>
      <c r="F11" s="6">
        <v>42</v>
      </c>
    </row>
    <row r="12" spans="1:6" x14ac:dyDescent="0.2">
      <c r="A12" s="5" t="s">
        <v>2047</v>
      </c>
      <c r="B12" s="6">
        <v>2</v>
      </c>
      <c r="C12" s="6">
        <v>24</v>
      </c>
      <c r="D12" s="6">
        <v>1</v>
      </c>
      <c r="E12" s="6">
        <v>40</v>
      </c>
      <c r="F12" s="6">
        <v>67</v>
      </c>
    </row>
    <row r="13" spans="1:6" x14ac:dyDescent="0.2">
      <c r="A13" s="5" t="s">
        <v>2037</v>
      </c>
      <c r="B13" s="6">
        <v>2</v>
      </c>
      <c r="C13" s="6">
        <v>28</v>
      </c>
      <c r="D13" s="6">
        <v>2</v>
      </c>
      <c r="E13" s="6">
        <v>64</v>
      </c>
      <c r="F13" s="6">
        <v>96</v>
      </c>
    </row>
    <row r="14" spans="1:6" x14ac:dyDescent="0.2">
      <c r="A14" s="5" t="s">
        <v>2039</v>
      </c>
      <c r="B14" s="6">
        <v>23</v>
      </c>
      <c r="C14" s="6">
        <v>132</v>
      </c>
      <c r="D14" s="6">
        <v>2</v>
      </c>
      <c r="E14" s="6">
        <v>187</v>
      </c>
      <c r="F14" s="6">
        <v>344</v>
      </c>
    </row>
    <row r="15" spans="1:6" x14ac:dyDescent="0.2">
      <c r="A15" s="5" t="s">
        <v>2068</v>
      </c>
      <c r="B15" s="6">
        <v>57</v>
      </c>
      <c r="C15" s="6">
        <v>364</v>
      </c>
      <c r="D15" s="6">
        <v>14</v>
      </c>
      <c r="E15" s="6">
        <v>565</v>
      </c>
      <c r="F15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BE26-D2C0-924E-8564-325BF94EFBF0}">
  <dimension ref="A1:G31"/>
  <sheetViews>
    <sheetView topLeftCell="A28" zoomScale="150" zoomScaleNormal="140" workbookViewId="0">
      <selection activeCell="J23" sqref="J23"/>
    </sheetView>
  </sheetViews>
  <sheetFormatPr baseColWidth="10" defaultRowHeight="16" x14ac:dyDescent="0.2"/>
  <cols>
    <col min="1" max="1" width="17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9.5" bestFit="1" customWidth="1"/>
    <col min="9" max="9" width="15.6640625" bestFit="1" customWidth="1"/>
    <col min="10" max="10" width="9" bestFit="1" customWidth="1"/>
    <col min="11" max="11" width="15.6640625" bestFit="1" customWidth="1"/>
    <col min="12" max="12" width="13.6640625" bestFit="1" customWidth="1"/>
    <col min="13" max="13" width="20.5" bestFit="1" customWidth="1"/>
    <col min="14" max="14" width="9" bestFit="1" customWidth="1"/>
    <col min="15" max="15" width="22" bestFit="1" customWidth="1"/>
    <col min="16" max="16" width="14.6640625" bestFit="1" customWidth="1"/>
    <col min="17" max="17" width="13.6640625" bestFit="1" customWidth="1"/>
    <col min="18" max="18" width="26.83203125" bestFit="1" customWidth="1"/>
    <col min="19" max="19" width="19.5" bestFit="1" customWidth="1"/>
  </cols>
  <sheetData>
    <row r="1" spans="1:7" x14ac:dyDescent="0.2">
      <c r="A1" s="4" t="s">
        <v>6</v>
      </c>
      <c r="B1" t="s">
        <v>2071</v>
      </c>
    </row>
    <row r="2" spans="1:7" x14ac:dyDescent="0.2">
      <c r="A2" s="4" t="s">
        <v>2031</v>
      </c>
      <c r="B2" t="s">
        <v>2071</v>
      </c>
    </row>
    <row r="4" spans="1:7" x14ac:dyDescent="0.2">
      <c r="A4" s="4" t="s">
        <v>2069</v>
      </c>
      <c r="B4" s="4" t="s">
        <v>2066</v>
      </c>
    </row>
    <row r="5" spans="1:7" x14ac:dyDescent="0.2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2070</v>
      </c>
      <c r="G5" t="s">
        <v>2068</v>
      </c>
    </row>
    <row r="6" spans="1:7" x14ac:dyDescent="0.2">
      <c r="A6" s="5" t="s">
        <v>2049</v>
      </c>
      <c r="B6" s="6">
        <v>1</v>
      </c>
      <c r="C6" s="6">
        <v>10</v>
      </c>
      <c r="D6" s="6">
        <v>2</v>
      </c>
      <c r="E6" s="6">
        <v>21</v>
      </c>
      <c r="F6" s="6"/>
      <c r="G6" s="6">
        <v>34</v>
      </c>
    </row>
    <row r="7" spans="1:7" x14ac:dyDescent="0.2">
      <c r="A7" s="5" t="s">
        <v>2065</v>
      </c>
      <c r="B7" s="6"/>
      <c r="C7" s="6"/>
      <c r="D7" s="6"/>
      <c r="E7" s="6">
        <v>4</v>
      </c>
      <c r="F7" s="6"/>
      <c r="G7" s="6">
        <v>4</v>
      </c>
    </row>
    <row r="8" spans="1:7" x14ac:dyDescent="0.2">
      <c r="A8" s="5" t="s">
        <v>2042</v>
      </c>
      <c r="B8" s="6">
        <v>4</v>
      </c>
      <c r="C8" s="6">
        <v>21</v>
      </c>
      <c r="D8" s="6">
        <v>1</v>
      </c>
      <c r="E8" s="6">
        <v>34</v>
      </c>
      <c r="F8" s="6"/>
      <c r="G8" s="6">
        <v>60</v>
      </c>
    </row>
    <row r="9" spans="1:7" x14ac:dyDescent="0.2">
      <c r="A9" s="5" t="s">
        <v>2044</v>
      </c>
      <c r="B9" s="6">
        <v>2</v>
      </c>
      <c r="C9" s="6">
        <v>12</v>
      </c>
      <c r="D9" s="6">
        <v>1</v>
      </c>
      <c r="E9" s="6">
        <v>22</v>
      </c>
      <c r="F9" s="6"/>
      <c r="G9" s="6">
        <v>37</v>
      </c>
    </row>
    <row r="10" spans="1:7" x14ac:dyDescent="0.2">
      <c r="A10" s="5" t="s">
        <v>2043</v>
      </c>
      <c r="B10" s="6"/>
      <c r="C10" s="6">
        <v>8</v>
      </c>
      <c r="D10" s="6"/>
      <c r="E10" s="6">
        <v>10</v>
      </c>
      <c r="F10" s="6"/>
      <c r="G10" s="6">
        <v>18</v>
      </c>
    </row>
    <row r="11" spans="1:7" x14ac:dyDescent="0.2">
      <c r="A11" s="5" t="s">
        <v>2053</v>
      </c>
      <c r="B11" s="6">
        <v>1</v>
      </c>
      <c r="C11" s="6">
        <v>7</v>
      </c>
      <c r="D11" s="6"/>
      <c r="E11" s="6">
        <v>9</v>
      </c>
      <c r="F11" s="6"/>
      <c r="G11" s="6">
        <v>17</v>
      </c>
    </row>
    <row r="12" spans="1:7" x14ac:dyDescent="0.2">
      <c r="A12" s="5" t="s">
        <v>2034</v>
      </c>
      <c r="B12" s="6">
        <v>4</v>
      </c>
      <c r="C12" s="6">
        <v>20</v>
      </c>
      <c r="D12" s="6"/>
      <c r="E12" s="6">
        <v>22</v>
      </c>
      <c r="F12" s="6"/>
      <c r="G12" s="6">
        <v>46</v>
      </c>
    </row>
    <row r="13" spans="1:7" x14ac:dyDescent="0.2">
      <c r="A13" s="5" t="s">
        <v>2045</v>
      </c>
      <c r="B13" s="6">
        <v>3</v>
      </c>
      <c r="C13" s="6">
        <v>19</v>
      </c>
      <c r="D13" s="6"/>
      <c r="E13" s="6">
        <v>23</v>
      </c>
      <c r="F13" s="6"/>
      <c r="G13" s="6">
        <v>45</v>
      </c>
    </row>
    <row r="14" spans="1:7" x14ac:dyDescent="0.2">
      <c r="A14" s="5" t="s">
        <v>2058</v>
      </c>
      <c r="B14" s="6">
        <v>1</v>
      </c>
      <c r="C14" s="6">
        <v>6</v>
      </c>
      <c r="D14" s="6"/>
      <c r="E14" s="6">
        <v>10</v>
      </c>
      <c r="F14" s="6"/>
      <c r="G14" s="6">
        <v>17</v>
      </c>
    </row>
    <row r="15" spans="1:7" x14ac:dyDescent="0.2">
      <c r="A15" s="5" t="s">
        <v>2057</v>
      </c>
      <c r="B15" s="6"/>
      <c r="C15" s="6">
        <v>3</v>
      </c>
      <c r="D15" s="6"/>
      <c r="E15" s="6">
        <v>4</v>
      </c>
      <c r="F15" s="6"/>
      <c r="G15" s="6">
        <v>7</v>
      </c>
    </row>
    <row r="16" spans="1:7" x14ac:dyDescent="0.2">
      <c r="A16" s="5" t="s">
        <v>2061</v>
      </c>
      <c r="B16" s="6"/>
      <c r="C16" s="6">
        <v>8</v>
      </c>
      <c r="D16" s="6">
        <v>1</v>
      </c>
      <c r="E16" s="6">
        <v>4</v>
      </c>
      <c r="F16" s="6"/>
      <c r="G16" s="6">
        <v>13</v>
      </c>
    </row>
    <row r="17" spans="1:7" x14ac:dyDescent="0.2">
      <c r="A17" s="5" t="s">
        <v>2048</v>
      </c>
      <c r="B17" s="6">
        <v>1</v>
      </c>
      <c r="C17" s="6">
        <v>6</v>
      </c>
      <c r="D17" s="6">
        <v>1</v>
      </c>
      <c r="E17" s="6">
        <v>13</v>
      </c>
      <c r="F17" s="6"/>
      <c r="G17" s="6">
        <v>21</v>
      </c>
    </row>
    <row r="18" spans="1:7" x14ac:dyDescent="0.2">
      <c r="A18" s="5" t="s">
        <v>2055</v>
      </c>
      <c r="B18" s="6">
        <v>4</v>
      </c>
      <c r="C18" s="6">
        <v>11</v>
      </c>
      <c r="D18" s="6">
        <v>1</v>
      </c>
      <c r="E18" s="6">
        <v>26</v>
      </c>
      <c r="F18" s="6"/>
      <c r="G18" s="6">
        <v>42</v>
      </c>
    </row>
    <row r="19" spans="1:7" x14ac:dyDescent="0.2">
      <c r="A19" s="5" t="s">
        <v>2040</v>
      </c>
      <c r="B19" s="6">
        <v>23</v>
      </c>
      <c r="C19" s="6">
        <v>132</v>
      </c>
      <c r="D19" s="6">
        <v>2</v>
      </c>
      <c r="E19" s="6">
        <v>187</v>
      </c>
      <c r="F19" s="6"/>
      <c r="G19" s="6">
        <v>344</v>
      </c>
    </row>
    <row r="20" spans="1:7" x14ac:dyDescent="0.2">
      <c r="A20" s="5" t="s">
        <v>2056</v>
      </c>
      <c r="B20" s="6"/>
      <c r="C20" s="6">
        <v>4</v>
      </c>
      <c r="D20" s="6"/>
      <c r="E20" s="6">
        <v>4</v>
      </c>
      <c r="F20" s="6"/>
      <c r="G20" s="6">
        <v>8</v>
      </c>
    </row>
    <row r="21" spans="1:7" x14ac:dyDescent="0.2">
      <c r="A21" s="5" t="s">
        <v>2036</v>
      </c>
      <c r="B21" s="6">
        <v>6</v>
      </c>
      <c r="C21" s="6">
        <v>30</v>
      </c>
      <c r="D21" s="6"/>
      <c r="E21" s="6">
        <v>49</v>
      </c>
      <c r="F21" s="6"/>
      <c r="G21" s="6">
        <v>85</v>
      </c>
    </row>
    <row r="22" spans="1:7" x14ac:dyDescent="0.2">
      <c r="A22" s="5" t="s">
        <v>2063</v>
      </c>
      <c r="B22" s="6"/>
      <c r="C22" s="6">
        <v>9</v>
      </c>
      <c r="D22" s="6"/>
      <c r="E22" s="6">
        <v>5</v>
      </c>
      <c r="F22" s="6"/>
      <c r="G22" s="6">
        <v>14</v>
      </c>
    </row>
    <row r="23" spans="1:7" x14ac:dyDescent="0.2">
      <c r="A23" s="5" t="s">
        <v>2052</v>
      </c>
      <c r="B23" s="6">
        <v>1</v>
      </c>
      <c r="C23" s="6">
        <v>5</v>
      </c>
      <c r="D23" s="6">
        <v>1</v>
      </c>
      <c r="E23" s="6">
        <v>9</v>
      </c>
      <c r="F23" s="6"/>
      <c r="G23" s="6">
        <v>16</v>
      </c>
    </row>
    <row r="24" spans="1:7" x14ac:dyDescent="0.2">
      <c r="A24" s="5" t="s">
        <v>2060</v>
      </c>
      <c r="B24" s="6">
        <v>3</v>
      </c>
      <c r="C24" s="6">
        <v>3</v>
      </c>
      <c r="D24" s="6"/>
      <c r="E24" s="6">
        <v>11</v>
      </c>
      <c r="F24" s="6"/>
      <c r="G24" s="6">
        <v>17</v>
      </c>
    </row>
    <row r="25" spans="1:7" x14ac:dyDescent="0.2">
      <c r="A25" s="5" t="s">
        <v>2059</v>
      </c>
      <c r="B25" s="6"/>
      <c r="C25" s="6">
        <v>7</v>
      </c>
      <c r="D25" s="6"/>
      <c r="E25" s="6">
        <v>14</v>
      </c>
      <c r="F25" s="6"/>
      <c r="G25" s="6">
        <v>21</v>
      </c>
    </row>
    <row r="26" spans="1:7" x14ac:dyDescent="0.2">
      <c r="A26" s="5" t="s">
        <v>2051</v>
      </c>
      <c r="B26" s="6">
        <v>1</v>
      </c>
      <c r="C26" s="6">
        <v>15</v>
      </c>
      <c r="D26" s="6">
        <v>2</v>
      </c>
      <c r="E26" s="6">
        <v>17</v>
      </c>
      <c r="F26" s="6"/>
      <c r="G26" s="6">
        <v>35</v>
      </c>
    </row>
    <row r="27" spans="1:7" x14ac:dyDescent="0.2">
      <c r="A27" s="5" t="s">
        <v>2046</v>
      </c>
      <c r="B27" s="6"/>
      <c r="C27" s="6">
        <v>16</v>
      </c>
      <c r="D27" s="6">
        <v>1</v>
      </c>
      <c r="E27" s="6">
        <v>28</v>
      </c>
      <c r="F27" s="6"/>
      <c r="G27" s="6">
        <v>45</v>
      </c>
    </row>
    <row r="28" spans="1:7" x14ac:dyDescent="0.2">
      <c r="A28" s="5" t="s">
        <v>2038</v>
      </c>
      <c r="B28" s="6">
        <v>2</v>
      </c>
      <c r="C28" s="6">
        <v>12</v>
      </c>
      <c r="D28" s="6">
        <v>1</v>
      </c>
      <c r="E28" s="6">
        <v>36</v>
      </c>
      <c r="F28" s="6"/>
      <c r="G28" s="6">
        <v>51</v>
      </c>
    </row>
    <row r="29" spans="1:7" x14ac:dyDescent="0.2">
      <c r="A29" s="5" t="s">
        <v>2062</v>
      </c>
      <c r="B29" s="6"/>
      <c r="C29" s="6"/>
      <c r="D29" s="6"/>
      <c r="E29" s="6">
        <v>3</v>
      </c>
      <c r="F29" s="6"/>
      <c r="G29" s="6">
        <v>3</v>
      </c>
    </row>
    <row r="30" spans="1:7" x14ac:dyDescent="0.2">
      <c r="A30" s="5" t="s">
        <v>2070</v>
      </c>
      <c r="B30" s="6"/>
      <c r="C30" s="6"/>
      <c r="D30" s="6"/>
      <c r="E30" s="6"/>
      <c r="F30" s="6"/>
      <c r="G30" s="6"/>
    </row>
    <row r="31" spans="1:7" x14ac:dyDescent="0.2">
      <c r="A31" s="5" t="s">
        <v>2068</v>
      </c>
      <c r="B31" s="6">
        <v>57</v>
      </c>
      <c r="C31" s="6">
        <v>364</v>
      </c>
      <c r="D31" s="6">
        <v>14</v>
      </c>
      <c r="E31" s="6">
        <v>565</v>
      </c>
      <c r="F31" s="6"/>
      <c r="G31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E032-7B35-7A48-A1CB-47042BEAC2DF}">
  <dimension ref="A2:G20"/>
  <sheetViews>
    <sheetView topLeftCell="A2" workbookViewId="0">
      <selection activeCell="F6" sqref="F6:F20"/>
      <pivotSelection pane="bottomRight" showHeader="1" extendable="1" axis="axisCol" start="4" max="6" activeRow="5" activeCol="5" previousRow="5" previousCol="5" click="1" r:id="rId1">
        <pivotArea dataOnly="0" outline="0" fieldPosition="0">
          <references count="1">
            <reference field="5" count="1">
              <x v="4"/>
            </reference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23.83203125" bestFit="1" customWidth="1"/>
    <col min="9" max="9" width="29.33203125" bestFit="1" customWidth="1"/>
    <col min="10" max="10" width="23.83203125" bestFit="1" customWidth="1"/>
    <col min="11" max="11" width="29.33203125" bestFit="1" customWidth="1"/>
    <col min="12" max="12" width="28.6640625" bestFit="1" customWidth="1"/>
    <col min="13" max="13" width="34.1640625" bestFit="1" customWidth="1"/>
  </cols>
  <sheetData>
    <row r="2" spans="1:7" x14ac:dyDescent="0.2">
      <c r="A2" s="4" t="s">
        <v>2031</v>
      </c>
      <c r="B2" t="s">
        <v>2071</v>
      </c>
    </row>
    <row r="3" spans="1:7" x14ac:dyDescent="0.2">
      <c r="A3" s="4" t="s">
        <v>2160</v>
      </c>
      <c r="B3" t="s">
        <v>2071</v>
      </c>
    </row>
    <row r="5" spans="1:7" x14ac:dyDescent="0.2">
      <c r="A5" s="4" t="s">
        <v>2069</v>
      </c>
      <c r="B5" s="4" t="s">
        <v>2066</v>
      </c>
    </row>
    <row r="6" spans="1:7" x14ac:dyDescent="0.2">
      <c r="A6" s="4" t="s">
        <v>2067</v>
      </c>
      <c r="B6" t="s">
        <v>74</v>
      </c>
      <c r="C6" t="s">
        <v>14</v>
      </c>
      <c r="D6" t="s">
        <v>47</v>
      </c>
      <c r="E6" t="s">
        <v>20</v>
      </c>
      <c r="F6" t="s">
        <v>2070</v>
      </c>
      <c r="G6" t="s">
        <v>2068</v>
      </c>
    </row>
    <row r="7" spans="1:7" x14ac:dyDescent="0.2">
      <c r="A7" s="5" t="s">
        <v>2070</v>
      </c>
      <c r="B7" s="6"/>
      <c r="C7" s="6"/>
      <c r="D7" s="6"/>
      <c r="E7" s="6"/>
      <c r="F7" s="6"/>
      <c r="G7" s="6"/>
    </row>
    <row r="8" spans="1:7" x14ac:dyDescent="0.2">
      <c r="A8" s="5" t="s">
        <v>2148</v>
      </c>
      <c r="B8" s="6">
        <v>6</v>
      </c>
      <c r="C8" s="6">
        <v>36</v>
      </c>
      <c r="D8" s="6">
        <v>1</v>
      </c>
      <c r="E8" s="6">
        <v>49</v>
      </c>
      <c r="F8" s="6"/>
      <c r="G8" s="6">
        <v>92</v>
      </c>
    </row>
    <row r="9" spans="1:7" x14ac:dyDescent="0.2">
      <c r="A9" s="5" t="s">
        <v>2149</v>
      </c>
      <c r="B9" s="6">
        <v>7</v>
      </c>
      <c r="C9" s="6">
        <v>28</v>
      </c>
      <c r="D9" s="6"/>
      <c r="E9" s="6">
        <v>44</v>
      </c>
      <c r="F9" s="6"/>
      <c r="G9" s="6">
        <v>79</v>
      </c>
    </row>
    <row r="10" spans="1:7" x14ac:dyDescent="0.2">
      <c r="A10" s="5" t="s">
        <v>2150</v>
      </c>
      <c r="B10" s="6">
        <v>4</v>
      </c>
      <c r="C10" s="6">
        <v>33</v>
      </c>
      <c r="D10" s="6"/>
      <c r="E10" s="6">
        <v>49</v>
      </c>
      <c r="F10" s="6"/>
      <c r="G10" s="6">
        <v>86</v>
      </c>
    </row>
    <row r="11" spans="1:7" x14ac:dyDescent="0.2">
      <c r="A11" s="5" t="s">
        <v>2151</v>
      </c>
      <c r="B11" s="6">
        <v>1</v>
      </c>
      <c r="C11" s="6">
        <v>30</v>
      </c>
      <c r="D11" s="6">
        <v>1</v>
      </c>
      <c r="E11" s="6">
        <v>46</v>
      </c>
      <c r="F11" s="6"/>
      <c r="G11" s="6">
        <v>78</v>
      </c>
    </row>
    <row r="12" spans="1:7" x14ac:dyDescent="0.2">
      <c r="A12" s="5" t="s">
        <v>2152</v>
      </c>
      <c r="B12" s="6">
        <v>3</v>
      </c>
      <c r="C12" s="6">
        <v>35</v>
      </c>
      <c r="D12" s="6">
        <v>2</v>
      </c>
      <c r="E12" s="6">
        <v>46</v>
      </c>
      <c r="F12" s="6"/>
      <c r="G12" s="6">
        <v>86</v>
      </c>
    </row>
    <row r="13" spans="1:7" x14ac:dyDescent="0.2">
      <c r="A13" s="5" t="s">
        <v>2153</v>
      </c>
      <c r="B13" s="6">
        <v>3</v>
      </c>
      <c r="C13" s="6">
        <v>28</v>
      </c>
      <c r="D13" s="6">
        <v>1</v>
      </c>
      <c r="E13" s="6">
        <v>55</v>
      </c>
      <c r="F13" s="6"/>
      <c r="G13" s="6">
        <v>87</v>
      </c>
    </row>
    <row r="14" spans="1:7" x14ac:dyDescent="0.2">
      <c r="A14" s="5" t="s">
        <v>2154</v>
      </c>
      <c r="B14" s="6">
        <v>4</v>
      </c>
      <c r="C14" s="6">
        <v>31</v>
      </c>
      <c r="D14" s="6">
        <v>1</v>
      </c>
      <c r="E14" s="6">
        <v>58</v>
      </c>
      <c r="F14" s="6"/>
      <c r="G14" s="6">
        <v>94</v>
      </c>
    </row>
    <row r="15" spans="1:7" x14ac:dyDescent="0.2">
      <c r="A15" s="5" t="s">
        <v>2155</v>
      </c>
      <c r="B15" s="6">
        <v>8</v>
      </c>
      <c r="C15" s="6">
        <v>35</v>
      </c>
      <c r="D15" s="6">
        <v>1</v>
      </c>
      <c r="E15" s="6">
        <v>41</v>
      </c>
      <c r="F15" s="6"/>
      <c r="G15" s="6">
        <v>85</v>
      </c>
    </row>
    <row r="16" spans="1:7" x14ac:dyDescent="0.2">
      <c r="A16" s="5" t="s">
        <v>2156</v>
      </c>
      <c r="B16" s="6">
        <v>5</v>
      </c>
      <c r="C16" s="6">
        <v>23</v>
      </c>
      <c r="D16" s="6"/>
      <c r="E16" s="6">
        <v>45</v>
      </c>
      <c r="F16" s="6"/>
      <c r="G16" s="6">
        <v>73</v>
      </c>
    </row>
    <row r="17" spans="1:7" x14ac:dyDescent="0.2">
      <c r="A17" s="5" t="s">
        <v>2157</v>
      </c>
      <c r="B17" s="6">
        <v>6</v>
      </c>
      <c r="C17" s="6">
        <v>26</v>
      </c>
      <c r="D17" s="6">
        <v>1</v>
      </c>
      <c r="E17" s="6">
        <v>45</v>
      </c>
      <c r="F17" s="6"/>
      <c r="G17" s="6">
        <v>78</v>
      </c>
    </row>
    <row r="18" spans="1:7" x14ac:dyDescent="0.2">
      <c r="A18" s="5" t="s">
        <v>2158</v>
      </c>
      <c r="B18" s="6">
        <v>3</v>
      </c>
      <c r="C18" s="6">
        <v>27</v>
      </c>
      <c r="D18" s="6">
        <v>3</v>
      </c>
      <c r="E18" s="6">
        <v>45</v>
      </c>
      <c r="F18" s="6"/>
      <c r="G18" s="6">
        <v>78</v>
      </c>
    </row>
    <row r="19" spans="1:7" x14ac:dyDescent="0.2">
      <c r="A19" s="5" t="s">
        <v>2159</v>
      </c>
      <c r="B19" s="6">
        <v>7</v>
      </c>
      <c r="C19" s="6">
        <v>32</v>
      </c>
      <c r="D19" s="6">
        <v>3</v>
      </c>
      <c r="E19" s="6">
        <v>42</v>
      </c>
      <c r="F19" s="6"/>
      <c r="G19" s="6">
        <v>84</v>
      </c>
    </row>
    <row r="20" spans="1:7" x14ac:dyDescent="0.2">
      <c r="A20" s="5" t="s">
        <v>2068</v>
      </c>
      <c r="B20" s="6">
        <v>57</v>
      </c>
      <c r="C20" s="6">
        <v>364</v>
      </c>
      <c r="D20" s="6">
        <v>14</v>
      </c>
      <c r="E20" s="6">
        <v>565</v>
      </c>
      <c r="F20" s="6"/>
      <c r="G20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2B4-C110-6242-94AC-4A2A1210DE2D}">
  <dimension ref="A1:H13"/>
  <sheetViews>
    <sheetView workbookViewId="0">
      <selection activeCell="A2" sqref="A2"/>
    </sheetView>
  </sheetViews>
  <sheetFormatPr baseColWidth="10" defaultRowHeight="16" x14ac:dyDescent="0.2"/>
  <cols>
    <col min="1" max="1" width="19.6640625" style="9" customWidth="1"/>
    <col min="2" max="2" width="19.1640625" style="9" customWidth="1"/>
    <col min="3" max="3" width="15.6640625" style="9" customWidth="1"/>
    <col min="4" max="4" width="18" style="9" customWidth="1"/>
    <col min="5" max="5" width="14.6640625" style="9" customWidth="1"/>
    <col min="6" max="6" width="21.6640625" style="9" customWidth="1"/>
    <col min="7" max="7" width="18.1640625" style="9" customWidth="1"/>
    <col min="8" max="8" width="20.5" style="9" customWidth="1"/>
    <col min="9" max="16384" width="10.83203125" style="9"/>
  </cols>
  <sheetData>
    <row r="1" spans="1:8" ht="17" x14ac:dyDescent="0.2">
      <c r="A1" s="9" t="s">
        <v>2073</v>
      </c>
      <c r="B1" s="9" t="s">
        <v>2074</v>
      </c>
      <c r="C1" s="9" t="s">
        <v>2075</v>
      </c>
      <c r="D1" s="9" t="s">
        <v>2076</v>
      </c>
      <c r="E1" s="9" t="s">
        <v>2077</v>
      </c>
      <c r="F1" s="9" t="s">
        <v>2078</v>
      </c>
      <c r="G1" s="9" t="s">
        <v>2079</v>
      </c>
      <c r="H1" s="9" t="s">
        <v>2080</v>
      </c>
    </row>
    <row r="2" spans="1:8" ht="17" x14ac:dyDescent="0.2">
      <c r="A2" s="9" t="s">
        <v>2161</v>
      </c>
      <c r="B2" s="9">
        <f>COUNTIFS(Crowdfunding!F:F,"successful",Crowdfunding!D:D,"&lt;1000")</f>
        <v>30</v>
      </c>
      <c r="C2" s="9">
        <f>COUNTIFS(Crowdfunding!F:F,"failed",Crowdfunding!D:D,"&lt;1000")</f>
        <v>20</v>
      </c>
      <c r="D2" s="9">
        <f>COUNTIFS(Crowdfunding!F:F,"canceled",Crowdfunding!D:D,"&lt;1000")</f>
        <v>1</v>
      </c>
      <c r="E2" s="9">
        <f>SUM(Table3[[#This Row],[Number Successful]],Table3[[#This Row],[Number Failed]],Table3[[#This Row],[Number Canceled]])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ht="17" x14ac:dyDescent="0.2">
      <c r="A3" s="9" t="s">
        <v>2086</v>
      </c>
      <c r="B3" s="9">
        <f>COUNTIFS(Crowdfunding!F:F,"successful",Crowdfunding!D:D,"&gt;999",Crowdfunding!D:D,"&lt;5000")</f>
        <v>191</v>
      </c>
      <c r="C3" s="9">
        <f>COUNTIFS(Crowdfunding!F:F,"failed",Crowdfunding!D:D,"&gt;999",Crowdfunding!D:D,"&lt;5000")</f>
        <v>38</v>
      </c>
      <c r="D3" s="9">
        <f>COUNTIFS(Crowdfunding!F:F,"canceled",Crowdfunding!D:D,"&gt;999",Crowdfunding!D:D,"&lt;5000")</f>
        <v>2</v>
      </c>
      <c r="E3" s="9">
        <f>SUM(Table3[[#This Row],[Number Successful]],Table3[[#This Row],[Number Failed]],Table3[[#This Row],[Number Canceled]])</f>
        <v>231</v>
      </c>
      <c r="F3" s="10">
        <f t="shared" ref="F3:F13" si="0">B3/E3</f>
        <v>0.82683982683982682</v>
      </c>
      <c r="G3" s="10">
        <f t="shared" ref="G3:G13" si="1">C3/E3</f>
        <v>0.16450216450216451</v>
      </c>
      <c r="H3" s="10">
        <f t="shared" ref="H3:H13" si="2">D3/E3</f>
        <v>8.658008658008658E-3</v>
      </c>
    </row>
    <row r="4" spans="1:8" ht="17" x14ac:dyDescent="0.2">
      <c r="A4" s="9" t="s">
        <v>2081</v>
      </c>
      <c r="B4" s="9">
        <f>COUNTIFS(Crowdfunding!F:F,"successful",Crowdfunding!D:D,"&gt;4999",Crowdfunding!D:D,"&lt;10000")</f>
        <v>164</v>
      </c>
      <c r="C4" s="9">
        <f>COUNTIFS(Crowdfunding!F:F,"failed",Crowdfunding!D:D,"&gt;4999",Crowdfunding!D:D,"&lt;10000")</f>
        <v>126</v>
      </c>
      <c r="D4" s="9">
        <f>COUNTIFS(Crowdfunding!F:F,"canceled",Crowdfunding!D:D,"&gt;4999",Crowdfunding!D:D,"&lt;10000")</f>
        <v>25</v>
      </c>
      <c r="E4" s="9">
        <f>SUM(Table3[[#This Row],[Number Successful]],Table3[[#This Row],[Number Failed]],Table3[[#This Row],[Number Canceled]])</f>
        <v>315</v>
      </c>
      <c r="F4" s="10">
        <f t="shared" si="0"/>
        <v>0.52063492063492067</v>
      </c>
      <c r="G4" s="10">
        <f t="shared" si="1"/>
        <v>0.4</v>
      </c>
      <c r="H4" s="10">
        <f t="shared" si="2"/>
        <v>7.9365079365079361E-2</v>
      </c>
    </row>
    <row r="5" spans="1:8" ht="17" x14ac:dyDescent="0.2">
      <c r="A5" s="9" t="s">
        <v>2082</v>
      </c>
      <c r="B5" s="9">
        <f>COUNTIFS(Crowdfunding!F:F,"successful",Crowdfunding!D:D,"&gt;9999",Crowdfunding!D:D,"&lt;15000")</f>
        <v>4</v>
      </c>
      <c r="C5" s="9">
        <f>COUNTIFS(Crowdfunding!F:F,"failed",Crowdfunding!D:D,"&gt;9999",Crowdfunding!D:D,"&lt;15000")</f>
        <v>5</v>
      </c>
      <c r="D5" s="9">
        <f>COUNTIFS(Crowdfunding!F:F,"canceled",Crowdfunding!D:D,"&gt;9999",Crowdfunding!D:D,"&lt;15000")</f>
        <v>0</v>
      </c>
      <c r="E5" s="9">
        <f>SUM(Table3[[#This Row],[Number Successful]],Table3[[#This Row],[Number Failed]],Table3[[#This Row],[Number Canceled]])</f>
        <v>9</v>
      </c>
      <c r="F5" s="10">
        <f t="shared" si="0"/>
        <v>0.44444444444444442</v>
      </c>
      <c r="G5" s="10">
        <f t="shared" si="1"/>
        <v>0.55555555555555558</v>
      </c>
      <c r="H5" s="10">
        <f t="shared" si="2"/>
        <v>0</v>
      </c>
    </row>
    <row r="6" spans="1:8" ht="17" x14ac:dyDescent="0.2">
      <c r="A6" s="9" t="s">
        <v>2083</v>
      </c>
      <c r="B6" s="9">
        <f>COUNTIFS(Crowdfunding!F:F,"successful",Crowdfunding!D:D,"&gt;14999",Crowdfunding!D:D,"&lt;20000")</f>
        <v>10</v>
      </c>
      <c r="C6" s="9">
        <f>COUNTIFS(Crowdfunding!F:F,"failed",Crowdfunding!D:D,"&gt;14999",Crowdfunding!D:D,"&lt;20000")</f>
        <v>0</v>
      </c>
      <c r="D6" s="9">
        <f>COUNTIFS(Crowdfunding!F:F,"canceled",Crowdfunding!D:D,"&gt;14999",Crowdfunding!D:D,"&lt;20000")</f>
        <v>0</v>
      </c>
      <c r="E6" s="9">
        <f>SUM(Table3[[#This Row],[Number Successful]],Table3[[#This Row],[Number Failed]],Table3[[#This Row],[Number Canceled]])</f>
        <v>10</v>
      </c>
      <c r="F6" s="10">
        <f t="shared" si="0"/>
        <v>1</v>
      </c>
      <c r="G6" s="10">
        <f t="shared" si="1"/>
        <v>0</v>
      </c>
      <c r="H6" s="10">
        <f t="shared" si="2"/>
        <v>0</v>
      </c>
    </row>
    <row r="7" spans="1:8" ht="17" x14ac:dyDescent="0.2">
      <c r="A7" s="9" t="s">
        <v>2084</v>
      </c>
      <c r="B7" s="9">
        <f>COUNTIFS(Crowdfunding!F:F,"successful",Crowdfunding!D:D,"&gt;19999",Crowdfunding!D:D,"&lt;25000")</f>
        <v>7</v>
      </c>
      <c r="C7" s="9">
        <f>COUNTIFS(Crowdfunding!F:F,"failed",Crowdfunding!D:D,"&gt;19999",Crowdfunding!D:D,"&lt;25000")</f>
        <v>0</v>
      </c>
      <c r="D7" s="9">
        <f>COUNTIFS(Crowdfunding!F:F,"canceled",Crowdfunding!D:D,"&gt;19999",Crowdfunding!D:D,"&lt;25000")</f>
        <v>0</v>
      </c>
      <c r="E7" s="9">
        <f>SUM(Table3[[#This Row],[Number Successful]],Table3[[#This Row],[Number Failed]],Table3[[#This Row],[Number Canceled]])</f>
        <v>7</v>
      </c>
      <c r="F7" s="10">
        <f t="shared" si="0"/>
        <v>1</v>
      </c>
      <c r="G7" s="10">
        <f t="shared" si="1"/>
        <v>0</v>
      </c>
      <c r="H7" s="10">
        <f t="shared" si="2"/>
        <v>0</v>
      </c>
    </row>
    <row r="8" spans="1:8" ht="17" x14ac:dyDescent="0.2">
      <c r="A8" s="9" t="s">
        <v>2085</v>
      </c>
      <c r="B8" s="9">
        <f>COUNTIFS(Crowdfunding!F:F,"successful",Crowdfunding!D:D,"&gt;24999",Crowdfunding!D:D,"&lt;30000")</f>
        <v>11</v>
      </c>
      <c r="C8" s="9">
        <f>COUNTIFS(Crowdfunding!F:F,"failed",Crowdfunding!D:D,"&gt;24999",Crowdfunding!D:D,"&lt;30000")</f>
        <v>3</v>
      </c>
      <c r="D8" s="9">
        <f>COUNTIFS(Crowdfunding!F:F,"canceled",Crowdfunding!D:D,"&gt;24999",Crowdfunding!D:D,"&lt;30000")</f>
        <v>0</v>
      </c>
      <c r="E8" s="9">
        <f>SUM(Table3[[#This Row],[Number Successful]],Table3[[#This Row],[Number Failed]],Table3[[#This Row],[Number Canceled]])</f>
        <v>14</v>
      </c>
      <c r="F8" s="10">
        <f t="shared" si="0"/>
        <v>0.7857142857142857</v>
      </c>
      <c r="G8" s="10">
        <f t="shared" si="1"/>
        <v>0.21428571428571427</v>
      </c>
      <c r="H8" s="10">
        <f t="shared" si="2"/>
        <v>0</v>
      </c>
    </row>
    <row r="9" spans="1:8" ht="17" x14ac:dyDescent="0.2">
      <c r="A9" s="9" t="s">
        <v>2087</v>
      </c>
      <c r="B9" s="9">
        <f>COUNTIFS(Crowdfunding!F:F,"successful",Crowdfunding!D:D,"&gt;29999",Crowdfunding!D:D,"35000")</f>
        <v>1</v>
      </c>
      <c r="C9" s="9">
        <f>COUNTIFS(Crowdfunding!F:F,"failed",Crowdfunding!D:D,"&gt;29999",Crowdfunding!D:D,"35000")</f>
        <v>0</v>
      </c>
      <c r="D9" s="9">
        <f>COUNTIFS(Crowdfunding!F:F,"canceled",Crowdfunding!D:D,"&gt;29999",Crowdfunding!D:D,"35000")</f>
        <v>0</v>
      </c>
      <c r="E9" s="9">
        <f>SUM(Table3[[#This Row],[Number Successful]],Table3[[#This Row],[Number Failed]],Table3[[#This Row],[Number Canceled]])</f>
        <v>1</v>
      </c>
      <c r="F9" s="10">
        <f t="shared" si="0"/>
        <v>1</v>
      </c>
      <c r="G9" s="10">
        <f t="shared" si="1"/>
        <v>0</v>
      </c>
      <c r="H9" s="10">
        <f t="shared" si="2"/>
        <v>0</v>
      </c>
    </row>
    <row r="10" spans="1:8" ht="17" x14ac:dyDescent="0.2">
      <c r="A10" s="9" t="s">
        <v>2088</v>
      </c>
      <c r="B10" s="9">
        <f>COUNTIFS(Crowdfunding!F:F,"successful",Crowdfunding!D:D,"&gt;34999",Crowdfunding!D:D,"&lt;40000")</f>
        <v>8</v>
      </c>
      <c r="C10" s="9">
        <f>COUNTIFS(Crowdfunding!F:F,"failed",Crowdfunding!D:D,"&gt;34999",Crowdfunding!D:D,"&lt;40000")</f>
        <v>3</v>
      </c>
      <c r="D10" s="9">
        <f>COUNTIFS(Crowdfunding!F:F,"canceled",Crowdfunding!D:D,"&gt;34999",Crowdfunding!D:D,"&lt;40000")</f>
        <v>1</v>
      </c>
      <c r="E10" s="9">
        <f>SUM(Table3[[#This Row],[Number Successful]],Table3[[#This Row],[Number Failed]],Table3[[#This Row],[Number Canceled]])</f>
        <v>12</v>
      </c>
      <c r="F10" s="10">
        <f t="shared" si="0"/>
        <v>0.66666666666666663</v>
      </c>
      <c r="G10" s="10">
        <f t="shared" si="1"/>
        <v>0.25</v>
      </c>
      <c r="H10" s="10">
        <f t="shared" si="2"/>
        <v>8.3333333333333329E-2</v>
      </c>
    </row>
    <row r="11" spans="1:8" ht="17" x14ac:dyDescent="0.2">
      <c r="A11" s="9" t="s">
        <v>2089</v>
      </c>
      <c r="B11" s="9">
        <f>COUNTIFS(Crowdfunding!F:F,"successful",Crowdfunding!D:D,"&gt;39999",Crowdfunding!D:D,"&lt;45000")</f>
        <v>11</v>
      </c>
      <c r="C11" s="9">
        <f>COUNTIFS(Crowdfunding!F:F,"failed",Crowdfunding!D:D,"&gt;39999",Crowdfunding!D:D,"&lt;45000")</f>
        <v>3</v>
      </c>
      <c r="D11" s="9">
        <f>COUNTIFS(Crowdfunding!F:F,"canceled",Crowdfunding!D:D,"&gt;39999",Crowdfunding!D:D,"&lt;45000")</f>
        <v>0</v>
      </c>
      <c r="E11" s="9">
        <f>SUM(Table3[[#This Row],[Number Successful]],Table3[[#This Row],[Number Failed]],Table3[[#This Row],[Number Canceled]])</f>
        <v>14</v>
      </c>
      <c r="F11" s="10">
        <f t="shared" si="0"/>
        <v>0.7857142857142857</v>
      </c>
      <c r="G11" s="10">
        <f t="shared" si="1"/>
        <v>0.21428571428571427</v>
      </c>
      <c r="H11" s="10">
        <f t="shared" si="2"/>
        <v>0</v>
      </c>
    </row>
    <row r="12" spans="1:8" ht="17" x14ac:dyDescent="0.2">
      <c r="A12" s="9" t="s">
        <v>2090</v>
      </c>
      <c r="B12" s="9">
        <f>COUNTIFS(Crowdfunding!F:F,"successful",Crowdfunding!D:D,"&gt;44999",Crowdfunding!D:D,"&lt;50000")</f>
        <v>8</v>
      </c>
      <c r="C12" s="9">
        <f>COUNTIFS(Crowdfunding!F:F,"failed",Crowdfunding!D:D,"&gt;44999",Crowdfunding!D:D,"&lt;50000")</f>
        <v>3</v>
      </c>
      <c r="D12" s="9">
        <f>COUNTIFS(Crowdfunding!F:F,"canceled",Crowdfunding!D:D,"&gt;44999",Crowdfunding!D:D,"&lt;50000")</f>
        <v>0</v>
      </c>
      <c r="E12" s="9">
        <f>SUM(Table3[[#This Row],[Number Successful]],Table3[[#This Row],[Number Failed]],Table3[[#This Row],[Number Canceled]])</f>
        <v>11</v>
      </c>
      <c r="F12" s="10">
        <f t="shared" si="0"/>
        <v>0.72727272727272729</v>
      </c>
      <c r="G12" s="10">
        <f t="shared" si="1"/>
        <v>0.27272727272727271</v>
      </c>
      <c r="H12" s="10">
        <f t="shared" si="2"/>
        <v>0</v>
      </c>
    </row>
    <row r="13" spans="1:8" ht="34" x14ac:dyDescent="0.2">
      <c r="A13" s="9" t="s">
        <v>2091</v>
      </c>
      <c r="B13" s="9">
        <f>COUNTIFS(Crowdfunding!F:F,"successful",Crowdfunding!D:D,"&gt;49999")</f>
        <v>114</v>
      </c>
      <c r="C13" s="9">
        <f>COUNTIFS(Crowdfunding!F:F,"failed",Crowdfunding!D:D,"&lt;49999")</f>
        <v>201</v>
      </c>
      <c r="D13" s="9">
        <f>COUNTIFS(Crowdfunding!F:F,"canceled",Crowdfunding!D:D,"&lt;49999")</f>
        <v>29</v>
      </c>
      <c r="E13" s="9">
        <f>SUM(Table3[[#This Row],[Number Successful]],Table3[[#This Row],[Number Failed]],Table3[[#This Row],[Number Canceled]])</f>
        <v>344</v>
      </c>
      <c r="F13" s="10">
        <f t="shared" si="0"/>
        <v>0.33139534883720928</v>
      </c>
      <c r="G13" s="10">
        <f t="shared" si="1"/>
        <v>0.58430232558139539</v>
      </c>
      <c r="H13" s="10">
        <f t="shared" si="2"/>
        <v>8.4302325581395346E-2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AEC3-CFBC-6C40-A65E-A7D3F016A3F2}">
  <dimension ref="A3:D17"/>
  <sheetViews>
    <sheetView topLeftCell="C1" zoomScale="65" workbookViewId="0">
      <selection activeCell="B5" sqref="B5"/>
    </sheetView>
  </sheetViews>
  <sheetFormatPr baseColWidth="10" defaultRowHeight="16" x14ac:dyDescent="0.2"/>
  <cols>
    <col min="1" max="1" width="28.33203125" bestFit="1" customWidth="1"/>
    <col min="2" max="2" width="26.83203125" bestFit="1" customWidth="1"/>
    <col min="3" max="3" width="23.5" bestFit="1" customWidth="1"/>
    <col min="4" max="4" width="25.83203125" bestFit="1" customWidth="1"/>
    <col min="5" max="9" width="14" bestFit="1" customWidth="1"/>
    <col min="10" max="10" width="2.5" bestFit="1" customWidth="1"/>
    <col min="11" max="11" width="7" bestFit="1" customWidth="1"/>
    <col min="12" max="13" width="14" bestFit="1" customWidth="1"/>
    <col min="14" max="14" width="15.1640625" bestFit="1" customWidth="1"/>
    <col min="15" max="15" width="25.5" bestFit="1" customWidth="1"/>
    <col min="16" max="16" width="15.1640625" bestFit="1" customWidth="1"/>
    <col min="17" max="17" width="25.5" bestFit="1" customWidth="1"/>
    <col min="18" max="18" width="4.33203125" bestFit="1" customWidth="1"/>
    <col min="19" max="19" width="2.5" bestFit="1" customWidth="1"/>
    <col min="20" max="20" width="3.6640625" bestFit="1" customWidth="1"/>
    <col min="21" max="21" width="7" bestFit="1" customWidth="1"/>
    <col min="22" max="22" width="9.1640625" bestFit="1" customWidth="1"/>
    <col min="23" max="23" width="11.6640625" bestFit="1" customWidth="1"/>
    <col min="24" max="24" width="14" bestFit="1" customWidth="1"/>
    <col min="25" max="25" width="25.5" bestFit="1" customWidth="1"/>
    <col min="26" max="26" width="4.33203125" bestFit="1" customWidth="1"/>
    <col min="27" max="28" width="7" bestFit="1" customWidth="1"/>
    <col min="29" max="29" width="9.1640625" bestFit="1" customWidth="1"/>
    <col min="30" max="31" width="11.6640625" bestFit="1" customWidth="1"/>
    <col min="32" max="32" width="10.83203125" bestFit="1" customWidth="1"/>
    <col min="33" max="33" width="22.33203125" bestFit="1" customWidth="1"/>
    <col min="34" max="34" width="12.33203125" bestFit="1" customWidth="1"/>
    <col min="35" max="35" width="24.6640625" bestFit="1" customWidth="1"/>
    <col min="36" max="36" width="27.1640625" bestFit="1" customWidth="1"/>
    <col min="37" max="37" width="17.1640625" bestFit="1" customWidth="1"/>
    <col min="38" max="44" width="22.33203125" bestFit="1" customWidth="1"/>
    <col min="45" max="45" width="23.6640625" bestFit="1" customWidth="1"/>
    <col min="46" max="46" width="24.6640625" bestFit="1" customWidth="1"/>
    <col min="47" max="47" width="27.1640625" bestFit="1" customWidth="1"/>
    <col min="48" max="48" width="17.1640625" bestFit="1" customWidth="1"/>
  </cols>
  <sheetData>
    <row r="3" spans="1:4" x14ac:dyDescent="0.2">
      <c r="A3" s="4" t="s">
        <v>2067</v>
      </c>
      <c r="B3" t="s">
        <v>2092</v>
      </c>
      <c r="C3" t="s">
        <v>2093</v>
      </c>
      <c r="D3" t="s">
        <v>2094</v>
      </c>
    </row>
    <row r="4" spans="1:4" x14ac:dyDescent="0.2">
      <c r="A4" s="5" t="s">
        <v>2161</v>
      </c>
      <c r="B4" s="6">
        <v>0.58823529411764708</v>
      </c>
      <c r="C4" s="6">
        <v>0.39215686274509803</v>
      </c>
      <c r="D4" s="6">
        <v>1.9607843137254902E-2</v>
      </c>
    </row>
    <row r="5" spans="1:4" x14ac:dyDescent="0.2">
      <c r="A5" s="5" t="s">
        <v>2086</v>
      </c>
      <c r="B5" s="6">
        <v>0.82683982683982682</v>
      </c>
      <c r="C5" s="6">
        <v>0.16450216450216451</v>
      </c>
      <c r="D5" s="6">
        <v>8.658008658008658E-3</v>
      </c>
    </row>
    <row r="6" spans="1:4" x14ac:dyDescent="0.2">
      <c r="A6" s="5" t="s">
        <v>2082</v>
      </c>
      <c r="B6" s="6">
        <v>0.44444444444444442</v>
      </c>
      <c r="C6" s="6">
        <v>0.55555555555555558</v>
      </c>
      <c r="D6" s="6">
        <v>0</v>
      </c>
    </row>
    <row r="7" spans="1:4" x14ac:dyDescent="0.2">
      <c r="A7" s="5" t="s">
        <v>2083</v>
      </c>
      <c r="B7" s="6">
        <v>1</v>
      </c>
      <c r="C7" s="6">
        <v>0</v>
      </c>
      <c r="D7" s="6">
        <v>0</v>
      </c>
    </row>
    <row r="8" spans="1:4" x14ac:dyDescent="0.2">
      <c r="A8" s="5" t="s">
        <v>2084</v>
      </c>
      <c r="B8" s="6">
        <v>1</v>
      </c>
      <c r="C8" s="6">
        <v>0</v>
      </c>
      <c r="D8" s="6">
        <v>0</v>
      </c>
    </row>
    <row r="9" spans="1:4" x14ac:dyDescent="0.2">
      <c r="A9" s="5" t="s">
        <v>2085</v>
      </c>
      <c r="B9" s="6">
        <v>0.7857142857142857</v>
      </c>
      <c r="C9" s="6">
        <v>0.21428571428571427</v>
      </c>
      <c r="D9" s="6">
        <v>0</v>
      </c>
    </row>
    <row r="10" spans="1:4" x14ac:dyDescent="0.2">
      <c r="A10" s="5" t="s">
        <v>2087</v>
      </c>
      <c r="B10" s="6">
        <v>1</v>
      </c>
      <c r="C10" s="6">
        <v>0</v>
      </c>
      <c r="D10" s="6">
        <v>0</v>
      </c>
    </row>
    <row r="11" spans="1:4" x14ac:dyDescent="0.2">
      <c r="A11" s="5" t="s">
        <v>2088</v>
      </c>
      <c r="B11" s="6">
        <v>0.66666666666666663</v>
      </c>
      <c r="C11" s="6">
        <v>0.25</v>
      </c>
      <c r="D11" s="6">
        <v>8.3333333333333329E-2</v>
      </c>
    </row>
    <row r="12" spans="1:4" x14ac:dyDescent="0.2">
      <c r="A12" s="5" t="s">
        <v>2089</v>
      </c>
      <c r="B12" s="6">
        <v>0.7857142857142857</v>
      </c>
      <c r="C12" s="6">
        <v>0.21428571428571427</v>
      </c>
      <c r="D12" s="6">
        <v>0</v>
      </c>
    </row>
    <row r="13" spans="1:4" x14ac:dyDescent="0.2">
      <c r="A13" s="5" t="s">
        <v>2090</v>
      </c>
      <c r="B13" s="6">
        <v>0.72727272727272729</v>
      </c>
      <c r="C13" s="6">
        <v>0.27272727272727271</v>
      </c>
      <c r="D13" s="6">
        <v>0</v>
      </c>
    </row>
    <row r="14" spans="1:4" x14ac:dyDescent="0.2">
      <c r="A14" s="5" t="s">
        <v>2081</v>
      </c>
      <c r="B14" s="6">
        <v>0.52063492063492067</v>
      </c>
      <c r="C14" s="6">
        <v>0.4</v>
      </c>
      <c r="D14" s="6">
        <v>7.9365079365079361E-2</v>
      </c>
    </row>
    <row r="15" spans="1:4" x14ac:dyDescent="0.2">
      <c r="A15" s="5" t="s">
        <v>2091</v>
      </c>
      <c r="B15" s="6">
        <v>0.33139534883720928</v>
      </c>
      <c r="C15" s="6">
        <v>0.58430232558139539</v>
      </c>
      <c r="D15" s="6">
        <v>8.4302325581395346E-2</v>
      </c>
    </row>
    <row r="16" spans="1:4" x14ac:dyDescent="0.2">
      <c r="A16" s="5" t="s">
        <v>2070</v>
      </c>
      <c r="B16" s="6"/>
      <c r="C16" s="6"/>
      <c r="D16" s="6"/>
    </row>
    <row r="17" spans="1:4" x14ac:dyDescent="0.2">
      <c r="A17" s="5" t="s">
        <v>2068</v>
      </c>
      <c r="B17" s="6">
        <v>8.6769178002420144</v>
      </c>
      <c r="C17" s="6">
        <v>3.0478156096829148</v>
      </c>
      <c r="D17" s="6">
        <v>0.27526659007507159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9D40-2825-AB45-806E-B0D3113A060D}">
  <dimension ref="A1:H42"/>
  <sheetViews>
    <sheetView tabSelected="1" workbookViewId="0">
      <selection activeCell="H7" sqref="H7"/>
    </sheetView>
  </sheetViews>
  <sheetFormatPr baseColWidth="10" defaultRowHeight="16" x14ac:dyDescent="0.2"/>
  <cols>
    <col min="1" max="1" width="13.6640625" customWidth="1"/>
    <col min="5" max="5" width="17.83203125" customWidth="1"/>
    <col min="6" max="6" width="12" customWidth="1"/>
    <col min="8" max="8" width="48.1640625" customWidth="1"/>
  </cols>
  <sheetData>
    <row r="1" spans="1:8" ht="17" thickBot="1" x14ac:dyDescent="0.25">
      <c r="A1" t="s">
        <v>2095</v>
      </c>
      <c r="B1" t="s">
        <v>2096</v>
      </c>
      <c r="C1" t="s">
        <v>2097</v>
      </c>
      <c r="E1" t="s">
        <v>2163</v>
      </c>
      <c r="F1" t="s">
        <v>2139</v>
      </c>
      <c r="G1" t="s">
        <v>2140</v>
      </c>
      <c r="H1" t="s">
        <v>2162</v>
      </c>
    </row>
    <row r="2" spans="1:8" ht="52" thickBot="1" x14ac:dyDescent="0.25">
      <c r="A2" t="s">
        <v>2098</v>
      </c>
      <c r="B2">
        <f>COUNTIFS(Table1[outcome],"successful",Table1[backers_count],"&lt;100")</f>
        <v>88</v>
      </c>
      <c r="C2">
        <f>COUNTIFS(Table1[outcome],"failed",Table1[backers_count],"&lt;100")</f>
        <v>168</v>
      </c>
      <c r="E2" s="11" t="s">
        <v>2141</v>
      </c>
      <c r="F2" s="12">
        <f>AVERAGE(Table4[Success])</f>
        <v>13.731707317073171</v>
      </c>
      <c r="G2" s="13">
        <f>AVERAGE(Table4[Failure])</f>
        <v>8.7560975609756095</v>
      </c>
      <c r="H2" s="9" t="s">
        <v>2164</v>
      </c>
    </row>
    <row r="3" spans="1:8" x14ac:dyDescent="0.2">
      <c r="A3" t="s">
        <v>2099</v>
      </c>
      <c r="B3">
        <f>COUNTIFS(Table1[outcome],"successful",Table1[backers_count],"&gt;100",Table1[backers_count],"&lt;201")</f>
        <v>192</v>
      </c>
      <c r="C3">
        <f>COUNTIFS(Table1[outcome],"failed",Table1[backers_count],"&gt;100",Table1[backers_count],"&lt;201")</f>
        <v>44</v>
      </c>
      <c r="E3" t="s">
        <v>2142</v>
      </c>
      <c r="F3">
        <f>MEDIAN(Table4[Success])</f>
        <v>5</v>
      </c>
      <c r="G3">
        <f>MEDIAN(Table4[Failure])</f>
        <v>3</v>
      </c>
    </row>
    <row r="4" spans="1:8" x14ac:dyDescent="0.2">
      <c r="A4" t="s">
        <v>2100</v>
      </c>
      <c r="B4">
        <f>COUNTIFS(Table1[outcome],"successful",Table1[backers_count],"&gt;200",Table1[backers_count],"&lt;301")</f>
        <v>74</v>
      </c>
      <c r="C4">
        <f>COUNTIFS(Table1[outcome],"failed",Table1[backers_count],"&gt;200",Table1[backers_count],"&lt;301")</f>
        <v>14</v>
      </c>
      <c r="E4" t="s">
        <v>2143</v>
      </c>
      <c r="F4">
        <f>MIN(Table4[Success])</f>
        <v>0</v>
      </c>
      <c r="G4">
        <f>MIN(Table4[Failure])</f>
        <v>0</v>
      </c>
    </row>
    <row r="5" spans="1:8" x14ac:dyDescent="0.2">
      <c r="A5" t="s">
        <v>2101</v>
      </c>
      <c r="B5">
        <f>COUNTIFS(Table1[outcome],"successful",Table1[backers_count],"&gt;300",Table1[backers_count],"&lt;401")</f>
        <v>21</v>
      </c>
      <c r="C5">
        <f>COUNTIFS(Table1[outcome],"failed",Table1[backers_count],"&gt;300",Table1[backers_count],"&lt;401")</f>
        <v>9</v>
      </c>
      <c r="E5" t="s">
        <v>2144</v>
      </c>
      <c r="F5">
        <f>MAX(Table4[Success])</f>
        <v>192</v>
      </c>
      <c r="G5">
        <f>MAX(Table4[Failure])</f>
        <v>168</v>
      </c>
    </row>
    <row r="6" spans="1:8" ht="51" x14ac:dyDescent="0.2">
      <c r="A6" t="s">
        <v>2102</v>
      </c>
      <c r="B6">
        <f>COUNTIFS(Table1[outcome],"successful",Table1[backers_count],"&gt;400",Table1[backers_count],"&lt;501")</f>
        <v>12</v>
      </c>
      <c r="C6">
        <f>COUNTIFS(Table1[outcome],"failed",Table1[backers_count],"&gt;400",Table1[backers_count],"&lt;501")</f>
        <v>7</v>
      </c>
      <c r="E6" t="s">
        <v>2146</v>
      </c>
      <c r="F6">
        <f>VAR(Table4[Success])</f>
        <v>1106.4512195121952</v>
      </c>
      <c r="G6">
        <f>VAR(Table4[Failure])</f>
        <v>701.78902439024387</v>
      </c>
      <c r="H6" s="9" t="s">
        <v>2165</v>
      </c>
    </row>
    <row r="7" spans="1:8" x14ac:dyDescent="0.2">
      <c r="A7" t="s">
        <v>2103</v>
      </c>
      <c r="B7">
        <f>COUNTIFS(Table1[outcome],"successful",Table1[backers_count],"&gt;500",Table1[backers_count],"&lt;601")</f>
        <v>7</v>
      </c>
      <c r="C7">
        <f>COUNTIFS(Table1[outcome],"failed",Table1[backers_count],"&gt;400",Table1[backers_count],"&lt;501")</f>
        <v>7</v>
      </c>
      <c r="E7" t="s">
        <v>2145</v>
      </c>
      <c r="F7">
        <f>STDEV(Table4[Success])</f>
        <v>33.263361518526587</v>
      </c>
      <c r="G7">
        <f>STDEV(Table4[Failure])</f>
        <v>26.491300919174275</v>
      </c>
    </row>
    <row r="8" spans="1:8" x14ac:dyDescent="0.2">
      <c r="A8" t="s">
        <v>2104</v>
      </c>
      <c r="B8">
        <f>COUNTIFS(Table1[outcome],"successful",Table1[backers_count],"&gt;600",Table1[backers_count],"&lt;701")</f>
        <v>3</v>
      </c>
      <c r="C8">
        <f>COUNTIFS(Table1[outcome],"failed",Table1[backers_count],"&gt;600",Table1[backers_count],"&lt;701")</f>
        <v>11</v>
      </c>
    </row>
    <row r="9" spans="1:8" x14ac:dyDescent="0.2">
      <c r="A9" t="s">
        <v>2105</v>
      </c>
      <c r="B9">
        <f>COUNTIFS(Table1[outcome],"successful",Table1[backers_count],"&gt;700",Table1[backers_count],"&lt;801")</f>
        <v>3</v>
      </c>
      <c r="C9">
        <f>COUNTIFS(Table1[outcome],"failed",Table1[backers_count],"&gt;700",Table1[backers_count],"&lt;801")</f>
        <v>9</v>
      </c>
    </row>
    <row r="10" spans="1:8" x14ac:dyDescent="0.2">
      <c r="A10" t="s">
        <v>2106</v>
      </c>
      <c r="B10">
        <f>COUNTIFS(Table1[outcome],"successful",Table1[backers_count],"&gt;800",Table1[backers_count],"&lt;901")</f>
        <v>2</v>
      </c>
      <c r="C10">
        <f>COUNTIFS(Table1[outcome],"failed",Table1[backers_count],"&gt;800",Table1[backers_count],"&lt;901")</f>
        <v>10</v>
      </c>
    </row>
    <row r="11" spans="1:8" x14ac:dyDescent="0.2">
      <c r="A11" t="s">
        <v>2107</v>
      </c>
      <c r="B11">
        <f>COUNTIFS(Table1[outcome],"successful",Table1[backers_count],"&gt;900",Table1[backers_count],"&lt;1001")</f>
        <v>4</v>
      </c>
      <c r="C11">
        <f>COUNTIFS(Table1[outcome],"failed",Table1[backers_count],"&gt;900",Table1[backers_count],"&lt;1001")</f>
        <v>9</v>
      </c>
    </row>
    <row r="12" spans="1:8" x14ac:dyDescent="0.2">
      <c r="A12" t="s">
        <v>2108</v>
      </c>
      <c r="B12">
        <f>COUNTIFS(Table1[outcome],"successful",Table1[backers_count],"&gt;1000",Table1[backers_count],"&lt;1101")</f>
        <v>7</v>
      </c>
      <c r="C12">
        <f>COUNTIFS(Table1[outcome],"failed",Table1[backers_count],"&gt;1000",Table1[backers_count],"&lt;1101")</f>
        <v>5</v>
      </c>
    </row>
    <row r="13" spans="1:8" x14ac:dyDescent="0.2">
      <c r="A13" t="s">
        <v>2109</v>
      </c>
      <c r="B13">
        <f>COUNTIFS(Table1[outcome],"successful",Table1[backers_count],"&gt;1100",Table1[backers_count],"&lt;1201")</f>
        <v>6</v>
      </c>
      <c r="C13">
        <f>COUNTIFS(Table1[outcome],"failed",Table1[backers_count],"&gt;1100",Table1[backers_count],"&lt;1201")</f>
        <v>6</v>
      </c>
    </row>
    <row r="14" spans="1:8" x14ac:dyDescent="0.2">
      <c r="A14" t="s">
        <v>2110</v>
      </c>
      <c r="B14">
        <f>COUNTIFS(Table1[outcome],"successful",Table1[backers_count],"&gt;1200",Table1[backers_count],"&lt;1301")</f>
        <v>4</v>
      </c>
      <c r="C14">
        <f>COUNTIFS(Table1[outcome],"failed",Table1[backers_count],"&gt;1200",Table1[backers_count],"&lt;1301")</f>
        <v>8</v>
      </c>
    </row>
    <row r="15" spans="1:8" x14ac:dyDescent="0.2">
      <c r="A15" t="s">
        <v>2111</v>
      </c>
      <c r="B15">
        <f>COUNTIFS(Table1[outcome],"successful",Table1[backers_count],"&gt;1300",Table1[backers_count],"&lt;1401")</f>
        <v>5</v>
      </c>
      <c r="C15">
        <f>COUNTIFS(Table1[outcome],"failed",Table1[backers_count],"&gt;1300",Table1[backers_count],"&lt;1401")</f>
        <v>2</v>
      </c>
    </row>
    <row r="16" spans="1:8" x14ac:dyDescent="0.2">
      <c r="A16" t="s">
        <v>2112</v>
      </c>
      <c r="B16">
        <f>COUNTIFS(Table1[outcome],"successful",Table1[backers_count],"&gt;1400",Table1[backers_count],"&lt;1501")</f>
        <v>5</v>
      </c>
      <c r="C16">
        <f>COUNTIFS(Table1[outcome],"failed",Table1[backers_count],"&gt;1400",Table1[backers_count],"&lt;1501")</f>
        <v>4</v>
      </c>
    </row>
    <row r="17" spans="1:3" x14ac:dyDescent="0.2">
      <c r="A17" t="s">
        <v>2113</v>
      </c>
      <c r="B17">
        <f>COUNTIFS(Table1[outcome],"successful",Table1[backers_count],"&gt;1500",Table1[backers_count],"&lt;1601")</f>
        <v>8</v>
      </c>
      <c r="C17">
        <f>COUNTIFS(Table1[outcome],"failed",Table1[backers_count],"&gt;1500",Table1[backers_count],"&lt;1601")</f>
        <v>2</v>
      </c>
    </row>
    <row r="18" spans="1:3" x14ac:dyDescent="0.2">
      <c r="A18" t="s">
        <v>2114</v>
      </c>
      <c r="B18">
        <f>COUNTIFS(Table1[outcome],"successful",Table1[backers_count],"&gt;1600",Table1[backers_count],"&lt;1701")</f>
        <v>10</v>
      </c>
      <c r="C18">
        <f>COUNTIFS(Table1[outcome],"failed",Table1[backers_count],"&gt;1600",Table1[backers_count],"&lt;1701")</f>
        <v>5</v>
      </c>
    </row>
    <row r="19" spans="1:3" x14ac:dyDescent="0.2">
      <c r="A19" t="s">
        <v>2115</v>
      </c>
      <c r="B19">
        <f>COUNTIFS(Table1[outcome],"successful",Table1[backers_count],"&gt;1700",Table1[backers_count],"&lt;1801")</f>
        <v>7</v>
      </c>
      <c r="C19">
        <f>COUNTIFS(Table1[outcome],"failed",Table1[backers_count],"&gt;1700",Table1[backers_count],"&lt;1801")</f>
        <v>5</v>
      </c>
    </row>
    <row r="20" spans="1:3" x14ac:dyDescent="0.2">
      <c r="A20" t="s">
        <v>2116</v>
      </c>
      <c r="B20">
        <f>COUNTIFS(Table1[outcome],"successful",Table1[backers_count],"&gt;1800",Table1[backers_count],"&lt;1901")</f>
        <v>6</v>
      </c>
      <c r="C20">
        <f>COUNTIFS(Table1[outcome],"failed",Table1[backers_count],"&gt;1800",Table1[backers_count],"&lt;1901")</f>
        <v>2</v>
      </c>
    </row>
    <row r="21" spans="1:3" x14ac:dyDescent="0.2">
      <c r="A21" t="s">
        <v>2117</v>
      </c>
      <c r="B21">
        <f>COUNTIFS(Table1[outcome],"successful",Table1[backers_count],"&gt;1900",Table1[backers_count],"&lt;2001")</f>
        <v>5</v>
      </c>
      <c r="C21">
        <f>COUNTIFS(Table1[outcome],"failed",Table1[backers_count],"&gt;1900",Table1[backers_count],"&lt;2001")</f>
        <v>3</v>
      </c>
    </row>
    <row r="22" spans="1:3" x14ac:dyDescent="0.2">
      <c r="A22" t="s">
        <v>2118</v>
      </c>
      <c r="B22">
        <f>COUNTIFS(Table1[outcome],"successful",Table1[backers_count],"&gt;2000",Table1[backers_count],"&lt;2101")</f>
        <v>6</v>
      </c>
      <c r="C22">
        <f>COUNTIFS(Table1[outcome],"failed",Table1[backers_count],"&gt;2000",Table1[backers_count],"&lt;2101")</f>
        <v>3</v>
      </c>
    </row>
    <row r="23" spans="1:3" x14ac:dyDescent="0.2">
      <c r="A23" t="s">
        <v>2119</v>
      </c>
      <c r="B23">
        <f>COUNTIFS(Table1[outcome],"successful",Table1[backers_count],"&gt;2100",Table1[backers_count],"&lt;2201")</f>
        <v>6</v>
      </c>
      <c r="C23">
        <f>COUNTIFS(Table1[outcome],"failed",Table1[backers_count],"&gt;2100",Table1[backers_count],"&lt;2201")</f>
        <v>3</v>
      </c>
    </row>
    <row r="24" spans="1:3" x14ac:dyDescent="0.2">
      <c r="A24" t="s">
        <v>2120</v>
      </c>
      <c r="B24">
        <f>COUNTIFS(Table1[outcome],"successful",Table1[backers_count],"&gt;2200",Table1[backers_count],"&lt;2301")</f>
        <v>9</v>
      </c>
      <c r="C24">
        <f>COUNTIFS(Table1[outcome],"failed",Table1[backers_count],"&gt;2200",Table1[backers_count],"&lt;2301")</f>
        <v>2</v>
      </c>
    </row>
    <row r="25" spans="1:3" x14ac:dyDescent="0.2">
      <c r="A25" t="s">
        <v>2121</v>
      </c>
      <c r="B25">
        <f>COUNTIFS(Table1[outcome],"successful",Table1[backers_count],"&gt;2300",Table1[backers_count],"&lt;2401")</f>
        <v>5</v>
      </c>
      <c r="C25">
        <f>COUNTIFS(Table1[outcome],"failed",Table1[backers_count],"&gt;2300",Table1[backers_count],"&lt;2401")</f>
        <v>1</v>
      </c>
    </row>
    <row r="26" spans="1:3" x14ac:dyDescent="0.2">
      <c r="A26" t="s">
        <v>2122</v>
      </c>
      <c r="B26">
        <f>COUNTIFS(Table1[outcome],"successful",Table1[backers_count],"&gt;2400",Table1[backers_count],"&lt;2501")</f>
        <v>10</v>
      </c>
      <c r="C26">
        <f>COUNTIFS(Table1[outcome],"failed",Table1[backers_count],"&gt;2400",Table1[backers_count],"&lt;2501")</f>
        <v>1</v>
      </c>
    </row>
    <row r="27" spans="1:3" x14ac:dyDescent="0.2">
      <c r="A27" t="s">
        <v>2123</v>
      </c>
      <c r="B27">
        <f>COUNTIFS(Table1[outcome],"successful",Table1[backers_count],"&gt;2500",Table1[backers_count],"&lt;2601")</f>
        <v>4</v>
      </c>
      <c r="C27">
        <f>COUNTIFS(Table1[outcome],"failed",Table1[backers_count],"&gt;2500",Table1[backers_count],"&lt;2601")</f>
        <v>0</v>
      </c>
    </row>
    <row r="28" spans="1:3" x14ac:dyDescent="0.2">
      <c r="A28" t="s">
        <v>2124</v>
      </c>
      <c r="B28">
        <f>COUNTIFS(Table1[outcome],"successful",Table1[backers_count],"&gt;2600",Table1[backers_count],"&lt;2701")</f>
        <v>3</v>
      </c>
      <c r="C28">
        <f>COUNTIFS(Table1[outcome],"failed",Table1[backers_count],"&gt;2600",Table1[backers_count],"&lt;2701")</f>
        <v>2</v>
      </c>
    </row>
    <row r="29" spans="1:3" x14ac:dyDescent="0.2">
      <c r="A29" t="s">
        <v>2125</v>
      </c>
      <c r="B29">
        <f>COUNTIFS(Table1[outcome],"successful",Table1[backers_count],"&gt;2700",Table1[backers_count],"&lt;2801")</f>
        <v>4</v>
      </c>
      <c r="C29">
        <f>COUNTIFS(Table1[outcome],"failed",Table1[backers_count],"&gt;2700",Table1[backers_count],"&lt;2801")</f>
        <v>1</v>
      </c>
    </row>
    <row r="30" spans="1:3" x14ac:dyDescent="0.2">
      <c r="A30" t="s">
        <v>2126</v>
      </c>
      <c r="B30">
        <f>COUNTIFS(Table1[outcome],"successful",Table1[backers_count],"&gt;2800",Table1[backers_count],"&lt;2901")</f>
        <v>4</v>
      </c>
      <c r="C30">
        <f>COUNTIFS(Table1[outcome],"failed",Table1[backers_count],"&gt;2800",Table1[backers_count],"&lt;2901")</f>
        <v>0</v>
      </c>
    </row>
    <row r="31" spans="1:3" x14ac:dyDescent="0.2">
      <c r="A31" t="s">
        <v>2127</v>
      </c>
      <c r="B31">
        <f>COUNTIFS(Table1[outcome],"successful",Table1[backers_count],"&gt;2900",Table1[backers_count],"&lt;3001")</f>
        <v>1</v>
      </c>
      <c r="C31">
        <f>COUNTIFS(Table1[outcome],"failed",Table1[backers_count],"&gt;2900",Table1[backers_count],"&lt;3001")</f>
        <v>3</v>
      </c>
    </row>
    <row r="32" spans="1:3" x14ac:dyDescent="0.2">
      <c r="A32" t="s">
        <v>2128</v>
      </c>
      <c r="B32">
        <f>COUNTIFS(Table1[outcome],"successful",Table1[backers_count],"&gt;3000",Table1[backers_count],"&lt;3101")</f>
        <v>4</v>
      </c>
      <c r="C32">
        <f>COUNTIFS(Table1[outcome],"failed",Table1[backers_count],"&gt;3000",Table1[backers_count],"&lt;3101")</f>
        <v>1</v>
      </c>
    </row>
    <row r="33" spans="1:3" x14ac:dyDescent="0.2">
      <c r="A33" t="s">
        <v>2129</v>
      </c>
      <c r="B33">
        <f>COUNTIFS(Table1[outcome],"successful",Table1[backers_count],"&gt;3100",Table1[backers_count],"&lt;3201")</f>
        <v>3</v>
      </c>
      <c r="C33">
        <f>COUNTIFS(Table1[outcome],"failed",Table1[backers_count],"&gt;3100",Table1[backers_count],"&lt;3201")</f>
        <v>1</v>
      </c>
    </row>
    <row r="34" spans="1:3" x14ac:dyDescent="0.2">
      <c r="A34" t="s">
        <v>2130</v>
      </c>
      <c r="B34">
        <f>COUNTIFS(Table1[outcome],"successful",Table1[backers_count],"&gt;3200",Table1[backers_count],"&lt;3301")</f>
        <v>2</v>
      </c>
      <c r="C34">
        <f>COUNTIFS(Table1[outcome],"failed",Table1[backers_count],"&gt;3200",Table1[backers_count],"&lt;3301")</f>
        <v>0</v>
      </c>
    </row>
    <row r="35" spans="1:3" x14ac:dyDescent="0.2">
      <c r="A35" t="s">
        <v>2131</v>
      </c>
      <c r="B35">
        <f>COUNTIFS(Table1[outcome],"successful",Table1[backers_count],"&gt;3300",Table1[backers_count],"&lt;3401")</f>
        <v>4</v>
      </c>
      <c r="C35">
        <f>COUNTIFS(Table1[outcome],"failed",Table1[backers_count],"&gt;3300",Table1[backers_count],"&lt;3401")</f>
        <v>2</v>
      </c>
    </row>
    <row r="36" spans="1:3" x14ac:dyDescent="0.2">
      <c r="A36" t="s">
        <v>2132</v>
      </c>
      <c r="B36">
        <f>COUNTIFS(Table1[outcome],"successful",Table1[backers_count],"&gt;3400",Table1[backers_count],"&lt;3501")</f>
        <v>0</v>
      </c>
      <c r="C36">
        <f>COUNTIFS(Table1[outcome],"failed",Table1[backers_count],"&gt;3400",Table1[backers_count],"&lt;3501")</f>
        <v>2</v>
      </c>
    </row>
    <row r="37" spans="1:3" x14ac:dyDescent="0.2">
      <c r="A37" t="s">
        <v>2133</v>
      </c>
      <c r="B37">
        <f>COUNTIFS(Table1[outcome],"successful",Table1[backers_count],"&gt;3500",Table1[backers_count],"&lt;3601")</f>
        <v>4</v>
      </c>
      <c r="C37">
        <f>COUNTIFS(Table1[outcome],"failed",Table1[backers_count],"&gt;3500",Table1[backers_count],"&lt;3601")</f>
        <v>0</v>
      </c>
    </row>
    <row r="38" spans="1:3" x14ac:dyDescent="0.2">
      <c r="A38" t="s">
        <v>2134</v>
      </c>
      <c r="B38">
        <f>COUNTIFS(Table1[outcome],"successful",Table1[backers_count],"&gt;3600",Table1[backers_count],"&lt;3701")</f>
        <v>1</v>
      </c>
      <c r="C38">
        <f>COUNTIFS(Table1[outcome],"failed",Table1[backers_count],"&gt;3600",Table1[backers_count],"&lt;3701")</f>
        <v>0</v>
      </c>
    </row>
    <row r="39" spans="1:3" x14ac:dyDescent="0.2">
      <c r="A39" t="s">
        <v>2135</v>
      </c>
      <c r="B39">
        <f>COUNTIFS(Table1[outcome],"successful",Table1[backers_count],"&gt;3700",Table1[backers_count],"&lt;3801")</f>
        <v>3</v>
      </c>
      <c r="C39">
        <f>COUNTIFS(Table1[outcome],"failed",Table1[backers_count],"&gt;3700",Table1[backers_count],"&lt;3801")</f>
        <v>0</v>
      </c>
    </row>
    <row r="40" spans="1:3" x14ac:dyDescent="0.2">
      <c r="A40" t="s">
        <v>2136</v>
      </c>
      <c r="B40">
        <f>COUNTIFS(Table1[outcome],"successful",Table1[backers_count],"&gt;3800",Table1[backers_count],"&lt;3901")</f>
        <v>0</v>
      </c>
      <c r="C40">
        <f>COUNTIFS(Table1[outcome],"failed",Table1[backers_count],"&gt;3800",Table1[backers_count],"&lt;3901")</f>
        <v>1</v>
      </c>
    </row>
    <row r="41" spans="1:3" x14ac:dyDescent="0.2">
      <c r="A41" t="s">
        <v>2137</v>
      </c>
      <c r="B41">
        <f>COUNTIFS(Table1[outcome],"successful",Table1[backers_count],"&gt;3900",Table1[backers_count],"&lt;4001")</f>
        <v>1</v>
      </c>
      <c r="C41">
        <f>COUNTIFS(Table1[outcome],"failed",Table1[backers_count],"&gt;3900",Table1[backers_count],"&lt;4001")</f>
        <v>0</v>
      </c>
    </row>
    <row r="42" spans="1:3" x14ac:dyDescent="0.2">
      <c r="A42" t="s">
        <v>2138</v>
      </c>
      <c r="B42">
        <f>COUNTIFS(Table1[outcome],"successful",Table1[backers_count],"&gt;4000")</f>
        <v>20</v>
      </c>
      <c r="C42">
        <f>COUNTIFS(Table1[outcome],"failed",Table1[backers_count],"&gt;4000")</f>
        <v>6</v>
      </c>
    </row>
  </sheetData>
  <phoneticPr fontId="20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Outcome x Cat</vt:lpstr>
      <vt:lpstr>Outcome x SubCat</vt:lpstr>
      <vt:lpstr>Outcome x Date Created</vt:lpstr>
      <vt:lpstr>Bonus Table</vt:lpstr>
      <vt:lpstr>Goal x Chance of Success</vt:lpstr>
      <vt:lpstr>Backers x Success or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2022-12-15T23:41:08Z</dcterms:modified>
</cp:coreProperties>
</file>