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cynth\Desktop\REF paper materials\"/>
    </mc:Choice>
  </mc:AlternateContent>
  <xr:revisionPtr revIDLastSave="0" documentId="13_ncr:1_{F0E181A8-0A9A-4034-A47C-AE7D73586E6B}" xr6:coauthVersionLast="47" xr6:coauthVersionMax="47" xr10:uidLastSave="{00000000-0000-0000-0000-000000000000}"/>
  <bookViews>
    <workbookView xWindow="-96" yWindow="-96" windowWidth="23232" windowHeight="12552" xr2:uid="{00000000-000D-0000-FFFF-FFFF00000000}"/>
  </bookViews>
  <sheets>
    <sheet name="CEE 327 Final Project Survey (s" sheetId="1" r:id="rId1"/>
    <sheet name="Output Survey" sheetId="2" r:id="rId2"/>
  </sheets>
  <definedNames>
    <definedName name="_xlchart.v2.0" hidden="1">'Output Survey'!$C$73:$C$81</definedName>
    <definedName name="_xlchart.v2.1" hidden="1">'Output Survey'!$F$73:$F$81</definedName>
    <definedName name="_xlnm.Print_Area" localSheetId="1">'Output Survey'!$A$1:$AA$198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8" i="2" l="1"/>
  <c r="E197" i="2"/>
  <c r="E196" i="2"/>
  <c r="E195" i="2"/>
  <c r="E194" i="2"/>
  <c r="E193" i="2"/>
  <c r="E192" i="2"/>
  <c r="E188" i="2"/>
  <c r="E187" i="2"/>
  <c r="E186" i="2"/>
  <c r="E143" i="2"/>
  <c r="E142" i="2"/>
  <c r="E141" i="2"/>
  <c r="E113" i="2"/>
  <c r="E112" i="2" s="1"/>
  <c r="E99" i="2"/>
  <c r="E98" i="2"/>
  <c r="E97" i="2"/>
  <c r="E96" i="2"/>
  <c r="E95" i="2"/>
  <c r="E94" i="2"/>
  <c r="E93" i="2"/>
  <c r="E92" i="2"/>
  <c r="E88" i="2"/>
  <c r="E87" i="2"/>
  <c r="E86" i="2"/>
  <c r="E69" i="2"/>
  <c r="E68" i="2"/>
  <c r="E67" i="2"/>
  <c r="E66" i="2"/>
  <c r="E65" i="2"/>
  <c r="E64" i="2"/>
  <c r="E59" i="2"/>
  <c r="E58" i="2"/>
  <c r="E57" i="2"/>
  <c r="E37" i="2"/>
  <c r="E36" i="2"/>
  <c r="E35" i="2"/>
  <c r="E34" i="2"/>
  <c r="E33" i="2"/>
  <c r="E32" i="2"/>
  <c r="E31" i="2"/>
  <c r="E30" i="2"/>
  <c r="E29" i="2"/>
  <c r="E28" i="2"/>
  <c r="E27" i="2"/>
  <c r="E23" i="2"/>
  <c r="E22" i="2"/>
  <c r="E21" i="2"/>
  <c r="E20" i="2"/>
  <c r="E19" i="2"/>
  <c r="E18" i="2"/>
  <c r="E17" i="2"/>
  <c r="E16" i="2"/>
  <c r="E15" i="2"/>
  <c r="E14" i="2"/>
  <c r="E13" i="2"/>
  <c r="E9" i="2"/>
  <c r="E8" i="2"/>
  <c r="E7" i="2"/>
  <c r="Q127" i="2"/>
  <c r="Q136" i="2" s="1"/>
  <c r="M127" i="2"/>
  <c r="M137" i="2" s="1"/>
  <c r="V137" i="2"/>
  <c r="U137" i="2"/>
  <c r="T137" i="2"/>
  <c r="S137" i="2"/>
  <c r="R137" i="2"/>
  <c r="P137" i="2"/>
  <c r="O137" i="2"/>
  <c r="N137" i="2"/>
  <c r="L137" i="2"/>
  <c r="K137" i="2"/>
  <c r="J137" i="2"/>
  <c r="I137" i="2"/>
  <c r="H137" i="2"/>
  <c r="G137" i="2"/>
  <c r="F137" i="2"/>
  <c r="E137" i="2"/>
  <c r="V136" i="2"/>
  <c r="U136" i="2"/>
  <c r="T136" i="2"/>
  <c r="S136" i="2"/>
  <c r="R136" i="2"/>
  <c r="P136" i="2"/>
  <c r="O136" i="2"/>
  <c r="N136" i="2"/>
  <c r="L136" i="2"/>
  <c r="K136" i="2"/>
  <c r="J136" i="2"/>
  <c r="I136" i="2"/>
  <c r="H136" i="2"/>
  <c r="G136" i="2"/>
  <c r="F136" i="2"/>
  <c r="E136" i="2"/>
  <c r="V135" i="2"/>
  <c r="U135" i="2"/>
  <c r="T135" i="2"/>
  <c r="S135" i="2"/>
  <c r="R135" i="2"/>
  <c r="Q135" i="2"/>
  <c r="P135" i="2"/>
  <c r="O135" i="2"/>
  <c r="N135" i="2"/>
  <c r="L135" i="2"/>
  <c r="K135" i="2"/>
  <c r="J135" i="2"/>
  <c r="I135" i="2"/>
  <c r="H135" i="2"/>
  <c r="G135" i="2"/>
  <c r="F135" i="2"/>
  <c r="E135" i="2"/>
  <c r="D137" i="2"/>
  <c r="D136" i="2"/>
  <c r="D135" i="2"/>
  <c r="K133" i="2"/>
  <c r="J133" i="2"/>
  <c r="I133" i="2"/>
  <c r="G133" i="2"/>
  <c r="F133" i="2"/>
  <c r="E133" i="2"/>
  <c r="D133" i="2"/>
  <c r="D235" i="2"/>
  <c r="D234" i="2"/>
  <c r="D233" i="2"/>
  <c r="D232" i="2"/>
  <c r="D231" i="2"/>
  <c r="D230" i="2"/>
  <c r="D229" i="2"/>
  <c r="D228" i="2"/>
  <c r="D227" i="2"/>
  <c r="D226" i="2"/>
  <c r="D225" i="2"/>
  <c r="D224" i="2"/>
  <c r="D223" i="2"/>
  <c r="D222" i="2"/>
  <c r="D219" i="2"/>
  <c r="D218" i="2"/>
  <c r="D217" i="2"/>
  <c r="D216" i="2"/>
  <c r="D215" i="2"/>
  <c r="D214" i="2"/>
  <c r="D213" i="2"/>
  <c r="D212" i="2"/>
  <c r="D211" i="2"/>
  <c r="D210" i="2"/>
  <c r="D209" i="2"/>
  <c r="D208" i="2"/>
  <c r="D207" i="2"/>
  <c r="D206" i="2"/>
  <c r="D205" i="2"/>
  <c r="D204" i="2"/>
  <c r="D203" i="2"/>
  <c r="D202" i="2"/>
  <c r="D201" i="2"/>
  <c r="C235" i="2"/>
  <c r="C234" i="2"/>
  <c r="C233" i="2"/>
  <c r="C232" i="2"/>
  <c r="C231" i="2"/>
  <c r="C230" i="2"/>
  <c r="C229" i="2"/>
  <c r="C228" i="2"/>
  <c r="C227" i="2"/>
  <c r="C226" i="2"/>
  <c r="C225" i="2"/>
  <c r="C224" i="2"/>
  <c r="C223" i="2"/>
  <c r="C222" i="2"/>
  <c r="C219" i="2"/>
  <c r="C218" i="2"/>
  <c r="C217" i="2"/>
  <c r="C216" i="2"/>
  <c r="C215" i="2"/>
  <c r="C214" i="2"/>
  <c r="C213" i="2"/>
  <c r="C212" i="2"/>
  <c r="C211" i="2"/>
  <c r="C210" i="2"/>
  <c r="C209" i="2"/>
  <c r="C208" i="2"/>
  <c r="C207" i="2"/>
  <c r="C206" i="2"/>
  <c r="C205" i="2"/>
  <c r="C204" i="2"/>
  <c r="C203" i="2"/>
  <c r="C202" i="2"/>
  <c r="C201" i="2"/>
  <c r="D196" i="2"/>
  <c r="D195" i="2"/>
  <c r="D194" i="2"/>
  <c r="D193" i="2"/>
  <c r="D192" i="2"/>
  <c r="D197" i="2"/>
  <c r="D188" i="2"/>
  <c r="D187" i="2"/>
  <c r="D186" i="2"/>
  <c r="D141" i="2"/>
  <c r="D143" i="2"/>
  <c r="D142" i="2"/>
  <c r="T127" i="2"/>
  <c r="S127" i="2"/>
  <c r="J127" i="2"/>
  <c r="V127" i="2"/>
  <c r="U127" i="2"/>
  <c r="O127" i="2"/>
  <c r="G127" i="2"/>
  <c r="R127" i="2"/>
  <c r="P127" i="2"/>
  <c r="N127" i="2"/>
  <c r="L127" i="2"/>
  <c r="K127" i="2"/>
  <c r="I127" i="2"/>
  <c r="H127" i="2"/>
  <c r="F127" i="2"/>
  <c r="E127" i="2"/>
  <c r="D127" i="2"/>
  <c r="F111" i="2"/>
  <c r="F110" i="2"/>
  <c r="F109" i="2"/>
  <c r="F108" i="2"/>
  <c r="F107" i="2"/>
  <c r="F106" i="2"/>
  <c r="F105" i="2"/>
  <c r="F104" i="2"/>
  <c r="F103" i="2"/>
  <c r="D113" i="2"/>
  <c r="D112" i="2" s="1"/>
  <c r="D99" i="2"/>
  <c r="D98" i="2"/>
  <c r="D97" i="2"/>
  <c r="D96" i="2"/>
  <c r="D95" i="2"/>
  <c r="D94" i="2"/>
  <c r="D93" i="2"/>
  <c r="D92" i="2"/>
  <c r="D88" i="2"/>
  <c r="D87" i="2"/>
  <c r="D86" i="2"/>
  <c r="F81" i="2"/>
  <c r="F80" i="2"/>
  <c r="F79" i="2"/>
  <c r="F78" i="2"/>
  <c r="F77" i="2"/>
  <c r="F76" i="2"/>
  <c r="F75" i="2"/>
  <c r="F74" i="2"/>
  <c r="F73" i="2"/>
  <c r="D69" i="2"/>
  <c r="D68" i="2"/>
  <c r="D67" i="2"/>
  <c r="D66" i="2"/>
  <c r="D65" i="2"/>
  <c r="D64" i="2"/>
  <c r="D59" i="2"/>
  <c r="D57" i="2"/>
  <c r="D58" i="2"/>
  <c r="D37" i="2"/>
  <c r="D36" i="2"/>
  <c r="D35" i="2"/>
  <c r="D34" i="2"/>
  <c r="D33" i="2"/>
  <c r="D32" i="2"/>
  <c r="D31" i="2"/>
  <c r="D30" i="2"/>
  <c r="D29" i="2"/>
  <c r="D28" i="2"/>
  <c r="D27" i="2"/>
  <c r="F3" i="2"/>
  <c r="D23" i="2"/>
  <c r="D22" i="2"/>
  <c r="D21" i="2"/>
  <c r="D20" i="2"/>
  <c r="D19" i="2"/>
  <c r="D18" i="2"/>
  <c r="D17" i="2"/>
  <c r="D16" i="2"/>
  <c r="D15" i="2"/>
  <c r="D14" i="2"/>
  <c r="D13" i="2"/>
  <c r="D8" i="2"/>
  <c r="D9" i="2"/>
  <c r="D7" i="2"/>
  <c r="F197" i="2" l="1"/>
  <c r="Q137" i="2"/>
  <c r="M135" i="2"/>
  <c r="M136" i="2"/>
  <c r="W136" i="2"/>
  <c r="W135" i="2"/>
  <c r="W137" i="2"/>
  <c r="N130" i="2"/>
  <c r="J130" i="2"/>
  <c r="Q130" i="2"/>
  <c r="S130" i="2"/>
  <c r="G130" i="2"/>
  <c r="F196" i="2"/>
  <c r="F195" i="2"/>
  <c r="F194" i="2"/>
  <c r="F193" i="2"/>
  <c r="F192" i="2"/>
  <c r="F188" i="2"/>
  <c r="F187" i="2"/>
  <c r="F186" i="2"/>
  <c r="F143" i="2"/>
  <c r="F142" i="2"/>
  <c r="F141" i="2"/>
  <c r="L130" i="2"/>
  <c r="V130" i="2"/>
  <c r="D129" i="2"/>
  <c r="E130" i="2"/>
  <c r="F130" i="2"/>
  <c r="T130" i="2"/>
  <c r="I130" i="2"/>
  <c r="R130" i="2"/>
  <c r="O130" i="2"/>
  <c r="P130" i="2"/>
  <c r="D128" i="2"/>
  <c r="E128" i="2" s="1"/>
  <c r="F128" i="2" s="1"/>
  <c r="G128" i="2" s="1"/>
  <c r="H128" i="2" s="1"/>
  <c r="I128" i="2" s="1"/>
  <c r="J128" i="2" s="1"/>
  <c r="K128" i="2" s="1"/>
  <c r="L128" i="2" s="1"/>
  <c r="M128" i="2" s="1"/>
  <c r="N128" i="2" s="1"/>
  <c r="O128" i="2" s="1"/>
  <c r="P128" i="2" s="1"/>
  <c r="Q128" i="2" s="1"/>
  <c r="R128" i="2" s="1"/>
  <c r="S128" i="2" s="1"/>
  <c r="T128" i="2" s="1"/>
  <c r="U128" i="2" s="1"/>
  <c r="V128" i="2" s="1"/>
  <c r="K130" i="2"/>
  <c r="D130" i="2"/>
  <c r="F112" i="2"/>
  <c r="U130" i="2"/>
  <c r="F113" i="2"/>
  <c r="F59" i="2"/>
  <c r="F17" i="2"/>
  <c r="F19" i="2"/>
  <c r="F69" i="2"/>
  <c r="F99" i="2"/>
  <c r="F98" i="2"/>
  <c r="F97" i="2"/>
  <c r="F96" i="2"/>
  <c r="F95" i="2"/>
  <c r="F94" i="2"/>
  <c r="F93" i="2"/>
  <c r="F92" i="2"/>
  <c r="F88" i="2"/>
  <c r="F87" i="2"/>
  <c r="F86" i="2"/>
  <c r="F58" i="2"/>
  <c r="G58" i="2" s="1"/>
  <c r="F68" i="2"/>
  <c r="F67" i="2"/>
  <c r="F66" i="2"/>
  <c r="F65" i="2"/>
  <c r="F64" i="2"/>
  <c r="F57" i="2"/>
  <c r="F7" i="2"/>
  <c r="F37" i="2"/>
  <c r="F16" i="2"/>
  <c r="F22" i="2"/>
  <c r="F36" i="2"/>
  <c r="F23" i="2"/>
  <c r="F18" i="2"/>
  <c r="F35" i="2"/>
  <c r="F14" i="2"/>
  <c r="F13" i="2"/>
  <c r="F34" i="2"/>
  <c r="F33" i="2"/>
  <c r="F32" i="2"/>
  <c r="F31" i="2"/>
  <c r="F30" i="2"/>
  <c r="F29" i="2"/>
  <c r="F28" i="2"/>
  <c r="F27" i="2"/>
  <c r="F9" i="2"/>
  <c r="F20" i="2"/>
  <c r="F15" i="2"/>
  <c r="F21" i="2"/>
  <c r="F8" i="2"/>
  <c r="G57" i="2" l="1"/>
  <c r="H130" i="2"/>
  <c r="E129" i="2"/>
  <c r="F129" i="2" s="1"/>
  <c r="G129" i="2" s="1"/>
  <c r="H129" i="2" s="1"/>
  <c r="I129" i="2" s="1"/>
  <c r="J129" i="2" s="1"/>
  <c r="K129" i="2" s="1"/>
  <c r="L129" i="2" s="1"/>
  <c r="M129" i="2" s="1"/>
  <c r="N129" i="2" s="1"/>
  <c r="O129" i="2" s="1"/>
  <c r="P129" i="2" s="1"/>
  <c r="Q129" i="2" s="1"/>
  <c r="R129" i="2" s="1"/>
  <c r="S129" i="2" s="1"/>
  <c r="T129" i="2" s="1"/>
  <c r="U129" i="2" s="1"/>
  <c r="V129" i="2" s="1"/>
  <c r="M130" i="2"/>
  <c r="D132" i="2" l="1"/>
  <c r="D131" i="2"/>
</calcChain>
</file>

<file path=xl/sharedStrings.xml><?xml version="1.0" encoding="utf-8"?>
<sst xmlns="http://schemas.openxmlformats.org/spreadsheetml/2006/main" count="1113" uniqueCount="609">
  <si>
    <t>Name:</t>
  </si>
  <si>
    <t>What's the technology readiness in your opinion?</t>
  </si>
  <si>
    <t>Which forces are acting for the use of robots in construction on your projects?</t>
  </si>
  <si>
    <t>Which forces are acting against the use of robots in construction?</t>
  </si>
  <si>
    <t>What's your vision for construction robots?</t>
  </si>
  <si>
    <t>Did the evaluation framework include all the variables you needed?</t>
  </si>
  <si>
    <t>Which variables did you find unnecessary?</t>
  </si>
  <si>
    <t>What other modifications did you make?</t>
  </si>
  <si>
    <t>Was the sequence of the evaluation logical?</t>
  </si>
  <si>
    <t>Which comparison variables were difficult to evaluate?</t>
  </si>
  <si>
    <t>Why?</t>
  </si>
  <si>
    <t>Did you perform any analysis you did not expect to do? Please detail.</t>
  </si>
  <si>
    <t>How much time did you spend in total working in the framework (REF_Time Management)</t>
  </si>
  <si>
    <t>Was the time allocation in different sections of the framework similar or different to your partner. Please explain</t>
  </si>
  <si>
    <t>If you compared your answer with a partner, did you reach the same recommendation with the framework?</t>
  </si>
  <si>
    <t>What were the main differences between both robotic evaluations?</t>
  </si>
  <si>
    <t>Was the evaluation framework useful?</t>
  </si>
  <si>
    <t xml:space="preserve">What insights did you get from the evaluation? </t>
  </si>
  <si>
    <t>How confident do you feel about the evaluation results?</t>
  </si>
  <si>
    <t>What are challenges in applying robots?</t>
  </si>
  <si>
    <t>What was your main goal to participate in the class?</t>
  </si>
  <si>
    <t>Was this goal achieved?</t>
  </si>
  <si>
    <t>What would you change about the class to better serve your goals?</t>
  </si>
  <si>
    <t>Would you like to participate in future research opportunities on this topic?</t>
  </si>
  <si>
    <t>Other comments/ questions?</t>
  </si>
  <si>
    <t>James Bicamumpaka</t>
  </si>
  <si>
    <t>Somewhat ready</t>
  </si>
  <si>
    <t>Construction's need to optimize productivity and costs;Better quality;Safety culture in construction;Willingness to adopt technology;COVID;Technology (e.g. BIM);Increased project complexity</t>
  </si>
  <si>
    <t>Resistance to change;Training effort;Cost of deployment;Unpredictable site conditions;Lack of information about robots' capabilities;Pushback from workers/unions;Process changes</t>
  </si>
  <si>
    <t xml:space="preserve">Within the next 5 years, I would love to see a project largely delivered by robots: robots of the same kind communicating with each other, and families of robots that are working on related work also communicating. I would love to see the magnified results on safety, quality, schedule and cost in this wholistic project. </t>
  </si>
  <si>
    <t>Mostly yes</t>
  </si>
  <si>
    <t xml:space="preserve">Insurance rates: They were not unnecessary but hard to quantify or have information on given the complex insurance structures usually paid for all work and not categorized for the particular robot scopes.   </t>
  </si>
  <si>
    <t>In the POP product analysis, height and reach meant the same thing so I removed one of these per advice of Lecturer Brosque</t>
  </si>
  <si>
    <t>Yes</t>
  </si>
  <si>
    <t>Process;Safety;Quality;Schedule;Cost</t>
  </si>
  <si>
    <t>Process because of how tiny details in how the process is done between different companies can have significant schedule and safety implications. Quality was tricky to compare since we had a L4 and L5  comparison which may be an unfair comparison. Ideally I think a fair analysis would have been to compare similar finish levels and checking a smoothness coefficient.</t>
  </si>
  <si>
    <t>No</t>
  </si>
  <si>
    <t>22.25 hours</t>
  </si>
  <si>
    <t>Yes it was different since my partner was working with a different GC and was not looking at a specific project whereas I was looking at a very large project and had many more meetings with DPR personnel.</t>
  </si>
  <si>
    <t xml:space="preserve">Our main differences were with our schedule and cost analysis however the final recommendations were the same. </t>
  </si>
  <si>
    <t>The framework is a very useful tool to evaluate robots in a systematic way and think about most of the metrics which are important for this comparison.</t>
  </si>
  <si>
    <t>Highly confident</t>
  </si>
  <si>
    <t>Availability of data about the traditional work;Availability of data about the robot work;Organizational challenges to introduce a robot in a project;Design of buildings;Timing of design decisions</t>
  </si>
  <si>
    <t xml:space="preserve">To learn about the exciting robots which are being used in construction, all of which I was not familiar with coming into the class. </t>
  </si>
  <si>
    <t>I cannot think of any recommendations for this, my goals were met.</t>
  </si>
  <si>
    <t>Highly likely</t>
  </si>
  <si>
    <t>Andrew Dallas</t>
  </si>
  <si>
    <t>Highly ready</t>
  </si>
  <si>
    <t>Construction's need to optimize productivity and costs;Better quality;Technology (e.g. BIM);Labor shortage;Increased project complexity</t>
  </si>
  <si>
    <t>Cost of deployment;Unpredictable site conditions;Process changes</t>
  </si>
  <si>
    <t>Very long term: A building design can be sent to a robotic construction firm, and the building is permitted and produced without any human labor.</t>
  </si>
  <si>
    <t>Control Interface and Software/Sensors are probably not necessary, since they are essentially internal to the robot system black box.</t>
  </si>
  <si>
    <t>I used different variables for safety and quality evaluation that were more appropriate for drywall.</t>
  </si>
  <si>
    <t>Pretty much anything can be made feasible if it saves enough cost or improves enough quality. The mitigations to improve feasibility just result in a lower SQSC evaluation than if no mitigations were needed.</t>
  </si>
  <si>
    <t>Product</t>
  </si>
  <si>
    <t>It's hard to compare a robot to a human. Compromises must be made so it depends on where you draw the line for comparison.</t>
  </si>
  <si>
    <t>It was similar. Both of us spent the most time in working on process and schedule related tasks.</t>
  </si>
  <si>
    <t>James was able to get a lot more data from DPR which helped provide more fidelity, and he was also able to get from DPR what they were paying for the service. My estimate of the robot's cost turned out to be fairly inaccurate. I changed the safety/quality evaluation variables as well. Otherwise, most of our results were similar.</t>
  </si>
  <si>
    <t>The evaluation was insightful to the benefits and drawbacks of the unique process.</t>
  </si>
  <si>
    <t>Relatively confident</t>
  </si>
  <si>
    <t>Availability of data about the traditional work;Organizational challenges to introduce a robot in a project;Design of buildings;Timing of design decisions</t>
  </si>
  <si>
    <t>Learn more about how robotics is applied to construction tasks, and the unique challenges that construction poses.</t>
  </si>
  <si>
    <t xml:space="preserve">I would like more technical content into how companies designed their robots and automated construction processes, and any compromises that have to be made to building or robot design as a result of technology constraints. </t>
  </si>
  <si>
    <t>Better quality;Safety culture in construction</t>
  </si>
  <si>
    <t>Cost of deployment;Process changes</t>
  </si>
  <si>
    <t xml:space="preserve">In a very soon future, (10~15years) robots will take 50% of the construction site.
</t>
  </si>
  <si>
    <t>None</t>
  </si>
  <si>
    <t>Add criteria of E (environment).</t>
  </si>
  <si>
    <t>Safety;Schedule</t>
  </si>
  <si>
    <t>Both need certain amount of data to evaluate.</t>
  </si>
  <si>
    <t>I analyzed the probability of rework that comes from misinformation by using process diagram.</t>
  </si>
  <si>
    <t>20h</t>
  </si>
  <si>
    <t>Not applicable (No partner)</t>
  </si>
  <si>
    <t>All criteria beat the manual conventional process.</t>
  </si>
  <si>
    <t>Availability of data about the robot work;Design of buildings</t>
  </si>
  <si>
    <t>Acquire knowledge about many robots and the mindset of evaluating something through a framework</t>
  </si>
  <si>
    <t>Let the speaker get used to discord or do it in zoom.</t>
  </si>
  <si>
    <t>Pretty likely</t>
  </si>
  <si>
    <t>Thank you very much!</t>
  </si>
  <si>
    <t>Christina Du</t>
  </si>
  <si>
    <t>Construction's need to optimize productivity and costs;Safety culture in construction;Willingness to adopt technology;Technology (e.g. BIM);Increased project complexity;(similar to optimize productivity) the tremendous amount of repeatable self-performed work</t>
  </si>
  <si>
    <t>Cost of deployment;Process changes;Possibly, some companies may want to wait for the robot to be more fully developed before investing in it (they expect the 2.0 model to be better investment)</t>
  </si>
  <si>
    <t>I'd like to see them working in conjunction with human crews to really streamline the construction process. I think their biggest potential is in safety, especially for heavy civil construction and projects with higher incident rates/injuries/even fatalities outside the U.S. I think especially in international construction, some jobsites do not yet have as strong of a safety culture as here in the U.S., so having robots do the unsafe work will eliminate that issue more quickly.</t>
  </si>
  <si>
    <t>For just our robot, the quality, repeatability, and rework were not too applicable since our robot is more of a transporter instead of a constructor.</t>
  </si>
  <si>
    <t>We included a bit of nonquantitative feedback from the Bechtel team on their thoughts about the robot readiness, since I think outside of the measurable factors, the sentiments of the two parties is also a big determining factor of whether they will choose to adopt the robot or not (since we are humans, not all of our decisions are purely logical).</t>
  </si>
  <si>
    <t>Quality;Schedule</t>
  </si>
  <si>
    <t>The schedule has too may variables since we are essentially looking at a snippet of the much larger Chemicals Plant project. So things like how the schedule is organized and its cost impacts would really need to trace back to the overall Critical Path and project schedule, as well as resource loading (perhaps they do not always use the same crew size).</t>
  </si>
  <si>
    <t xml:space="preserve">I redid the scaffolding schedule more times than I wanted to :0 It was definitely an iterative process of piecing together each new data group we received to paint a more accurate picture each time. However, I still had to make a lot of assumptions (luckily, CEE 240 and 241 helped, so I wasn't stuck too long on them). </t>
  </si>
  <si>
    <t>I spent over 30 hours (forgot to log the final couple ones). Most of the large chunks of work were processing the new info received back into our current analysis, and the scheduling.</t>
  </si>
  <si>
    <t>I think I probably spent a bit more time on scheduling though my partner did a more detailed schedule the first time the template was due. Once I got more info from Kewazo, I basically sat down with some caffeine and rewrote everything so that took a hot minute.</t>
  </si>
  <si>
    <t>The magnitude of how much we recommend the robot (based on the decision matrix final values).</t>
  </si>
  <si>
    <t>It covered the four main considerations (SQSC) quite well and demonstrated the importance of a holistic evaluation of a new product like robots. Even though I thought the robot would be a good asset to Bechtel at the beginning of the project after Kewazo introduced it, I felt more confident after the data we gathered also supported this conclusion.</t>
  </si>
  <si>
    <t>Availability of data about the robot work;Organizational challenges to introduce a robot in a project;Timing of design decisions;(answer to the previous question: I feel highly confident about the recommendation in each category, not so confident with the margin of error for some such as schedule).</t>
  </si>
  <si>
    <t xml:space="preserve">I wanted to learn more about how the construction industry is trending with automation and technology, and hear first-hand from the people involved in decision-making and bringing about this goal. </t>
  </si>
  <si>
    <t>I think maybe just having everyone on zoom would enable more engagement since discord kind of requires us to do camera off with the platform's wifi needs. Just having faces there prompts people to engage more with the material and discussion.</t>
  </si>
  <si>
    <t>Thank you for all your hard work Cynthia, this was a really interesting and unique class!</t>
  </si>
  <si>
    <t>Safety culture in construction;Willingness to adopt technology;Technology (e.g. BIM);Labor shortage;Automation in repetitive tasks</t>
  </si>
  <si>
    <t>Unpredictable site conditions;Lack of information about robots' capabilities;The unpredictable site conditions is really the main force againts this robot implementation.</t>
  </si>
  <si>
    <t>There are great efforts and iniciatives to push forward the adaptation of robots into construction. Year by year we are having new and better examples to automate and optimize tasks.
My main vision is that robots should and would stay as a good alternative for any type of tasks (at least for a few decades), in the same way that we choose the most suitable construction method from a wide range of options; and that is absolutely good.
Our big mission as fabricators and implementers is that we need to promote and inculcate the construction/technological innovation to adopt more robots, generate competence in the construction robotics market and keep growing together as an industry.
That being said, I foresee an enthusiastic and promising future for construction, and I hope we will be part of that long-awaited revolution.</t>
  </si>
  <si>
    <t>Only for my particular case, quality was not a variable too much requested and analyzed, but I managed to include it. Then everything was great.</t>
  </si>
  <si>
    <t>I included and modified some variables on the safety tab, mainly because I needed to adjust the measures based on the type of information I obtained.</t>
  </si>
  <si>
    <t>Process;Safety;Quality</t>
  </si>
  <si>
    <t>Safety and quality for the same reasons I already mentioned. Process because it wasn't really clear the specific process that the robot needed to follow to be totally operative and be ready to execute the task.</t>
  </si>
  <si>
    <t>I researched and analyzed in depth the properties / characteristics of the skid steers, specially the model used in our project. I did not expect it was so crucial to understand the the machinery's dimensions, capacity (m3) and speed modes, to finally obtain the total schedule, cost, and how it differs from the AI â€‹â€‹skid steer.</t>
  </si>
  <si>
    <t>Around 22 hours</t>
  </si>
  <si>
    <t>It was quite similar.</t>
  </si>
  <si>
    <t xml:space="preserve">Mainly the final recommendations and our perception of how useful / how much trouble the robot can have depending strictly on the site conditions. </t>
  </si>
  <si>
    <t>A great understanding on how to evaluate feasibility and suitability of robots (and technology, in general) in construction projects.</t>
  </si>
  <si>
    <t>Availability of data about the traditional work;Availability of data about the robot work;Uncertainty about the robot performance throughout the whole project and its different phases.</t>
  </si>
  <si>
    <t>Honestly, my main goal was to learn robotics and construction from the best in the academy, while demonstrating my academic and professional level according to Stanford standards. It was a great honor to be part of the class and I would definitely like to continue down that path.</t>
  </si>
  <si>
    <t>I know the class is great and concise on purpose, but some extra time to discuss and hear more ideas from other classmates and construction colleagues would be great to fulfill the experience.</t>
  </si>
  <si>
    <t>I would absolutely like to be part of future research and projects opportunities regarding this topic and any other technology application.</t>
  </si>
  <si>
    <t>Wes Miller</t>
  </si>
  <si>
    <t>Construction's need to optimize productivity and costs;Better quality;Safety culture in construction;Willingness to adopt technology;Labor shortage</t>
  </si>
  <si>
    <t>Resistance to change;Cost of deployment;Robot adaptability to project parameters that do not meet robots feasibility requirements.</t>
  </si>
  <si>
    <t>To improve the safety and productivity of construction environments. Remove humans from dangerous and harmful processes.</t>
  </si>
  <si>
    <t>Safety;Quality</t>
  </si>
  <si>
    <t xml:space="preserve">The long term effects of repetitive and ergonomically stressful tasks is not well documented. If they were I believe recommending robots for specific tasks, like tying rebar, would be easier as results would be unequivocally better </t>
  </si>
  <si>
    <t>27.5 hrs</t>
  </si>
  <si>
    <t xml:space="preserve">I worked independently </t>
  </si>
  <si>
    <t>Not applicable</t>
  </si>
  <si>
    <t xml:space="preserve">This was my first exposure to the development of a framework to quantitatively evaluate a process and I valued that gained perspective. I feel like it is attractive to me and my engineering mindset. </t>
  </si>
  <si>
    <t xml:space="preserve">Availability of data about the traditional work;Organizational challenges to introduce a robot in a project;I was unable to fully understand the rebar detailing plans as they were in a non-traditional organization/ were in swiss-german. If I had more time I feel like my analysis would have been improved. </t>
  </si>
  <si>
    <t xml:space="preserve">I thought the subject was very interesting. It did not disappoint. </t>
  </si>
  <si>
    <t xml:space="preserve">Discord is a frusterating platform to work with. Presenters consistently fumbled their presentations as they were unable to share there screens. We wasted a large amount of class time suffering through these mishaps. Also discord is an computer intensive application, so none of my classmates were able to turn on their cameras, it made an online learning environment less personable and ultimately worse. </t>
  </si>
  <si>
    <t>Hard to say at this time</t>
  </si>
  <si>
    <t xml:space="preserve">Great job Cynthia, I really enjoyed the class and its content </t>
  </si>
  <si>
    <t>Construction's need to optimize productivity and costs;Better quality;Willingness to adopt technology;COVID;Labor shortage</t>
  </si>
  <si>
    <t>Resistance to change;Lack of information about robots' capabilities</t>
  </si>
  <si>
    <t xml:space="preserve">I believe that in the future, the most a human will do on a construction site is show up to manage fleets of robots completing work. There are a number of hurdles that will be necessary to overcome before this will be possible, and the nature of construction and the types of structures will change to accommodate robots' abilities. </t>
  </si>
  <si>
    <t>For our particular project/robot, Organization information was relatively unnecessary. I understand how it may be important for some robots, however.</t>
  </si>
  <si>
    <t>Overall, I got rid of a few cells in the Cost section, and added a few additional costs/services that CivRobotics offers to clients (monthly service/maintenance subscription fee &amp; training fee).</t>
  </si>
  <si>
    <t>Schedule was difficult only due to the uncertainty that came with estimating process durations. Safety was difficult due to a lack of quality information regarding incidence of harm.</t>
  </si>
  <si>
    <t>~14 hours</t>
  </si>
  <si>
    <t xml:space="preserve">Our time allocation seemed to be relatively similar, spending the most time on schedule and costs; I, however, seemed to have had less experience with BIM than my partner and had to catch up accordingly. </t>
  </si>
  <si>
    <t xml:space="preserve">The methodologies we initially used to determine the number of points that would be required for the project, which was, in part, due to ambiguity regarding the scope of the survey work to be done by CivDot on the project site. Our costs ended up differing by a considerable amount, and Judith and I are currently in the process of discussing inconsistencies. </t>
  </si>
  <si>
    <t>The evaluation did a good job of ensuring that we were thinking through all of the relevant details of both the project and the project that would be utilizing the robots. I mainly gathered that: 
- Manual processes can take excessively long periods of time given how quickly a robot can do the work. Because time typically directly translates to money spent, costs were also reduced significantly. This was the case for CivDot. In other cases, however, a robot's strength's may lie elsewhere (accuracy, safety improvements, etc).
- Robots can complete projects amazingly quickly if some extra thought is put into it beforehand. (If one knows that a robot will lay out points for them but the points must be at least five feet from each other, they may make designs that will accommodate this in order to efficiently use the robot. 
- Right now, robots typically have limitations of some kind (battery life, accuracy, navigating difficult spaces autonomously, can't get everywhere you need it to, etc) that likely hinder them from being more widely adopted.
- There's a lot of room for innovation via robots when it comes to completing tasks that simply just take a long time when done by hand. (surveying is one of those tasks).</t>
  </si>
  <si>
    <t>Availability of data about the traditional work;Design of buildings</t>
  </si>
  <si>
    <t>My main goal was to better understand the current state of robots in construction, and to better understand how they may be useful in my career in the future. I wanted to understand what goes into the evaluation of a robot.</t>
  </si>
  <si>
    <t>I think that the class did a good job of giving a well-rounded introduction to construction robots. I understand that the COVID-19 pandemic has stopped most "normal" activity from happening, but if this course is taught again, site visits or in-person demonstrations would have enhanced my learning. I also think that activities that have different students interact with one another over the course of the quarter would be beneficial.</t>
  </si>
  <si>
    <t>I thoroughly enjoyed my time in your course during this difficult quarter, and I want to thank you for your consistent kindness and understanding.I appreciate your time and energy very much, and I look forward to seeing you all around campus soon (hopefully).</t>
  </si>
  <si>
    <t>Construction's need to optimize productivity and costs;Better quality;Willingness to adopt technology</t>
  </si>
  <si>
    <t>Unpredictable site conditions</t>
  </si>
  <si>
    <t>have a very high potential, although it is true that some companies are resistant to change and at some point they will give in. I realized this in my implementation, tybot told us that at the beginning with the unions there were problems because they thought they were going to supplant them, but they preferred to improve their relations because if they know and master the subject they will call them for more jobs.</t>
  </si>
  <si>
    <t>I made some modifications with respect to the yield, or how the rent is averaged, but it was only because they were other units of measurement.</t>
  </si>
  <si>
    <t>Schedule</t>
  </si>
  <si>
    <t>I think that because we did not have much information about this, we had to investigate with construction articles about where the construction was and at certain points to infer, but in the end it was validated with the companies.</t>
  </si>
  <si>
    <t>I did not expect to make an analysis regarding the depreciation of the investment in the robot, I found it very interesting and very true to know what is the value gained over the years of use.</t>
  </si>
  <si>
    <t>approximately 20 hours</t>
  </si>
  <si>
    <t>Yes, because we both look for different information but in the end we match the information provided by the companies.</t>
  </si>
  <si>
    <t>The cost and the time, because for the time he considered mobilization. That is why the cost was higher.</t>
  </si>
  <si>
    <t>With the knowledge I have learned, I feel able to perform a feasibility analysis of the implementation of an engineering project.</t>
  </si>
  <si>
    <t>Timing of design decisions</t>
  </si>
  <si>
    <t>My main objective was to learn about the use of robots in the construction industry and I came away with the necessary knowledge for a feasibility analysis so it was very satisfying to participate in the course.</t>
  </si>
  <si>
    <t xml:space="preserve">I would like to have more breakout rooms to exchange experiences and to know how other colleagues are doing. </t>
  </si>
  <si>
    <t>For the moment everything is clear, thank you very much for including the university of lima for courses like these, I am sure it will be very valuable for our professional development.</t>
  </si>
  <si>
    <t>Construction's need to optimize productivity and costs;Better quality;Safety culture in construction;Willingness to adopt technology;COVID;Technology (e.g. BIM);Labor shortage;Increased project complexity</t>
  </si>
  <si>
    <t>Resistance to change;Cost of deployment;Unpredictable site conditions;Lack of information about robots' capabilities;Pushback from workers/unions;Process changes</t>
  </si>
  <si>
    <t>As time goes by, the use of robots in construction becomes more important. These implementations, together with all the previous analysis that could be performed in this course, guarantee almost one hundred percent a good adaptation of this technology in construction. Perhaps in the coming years we will have many more innovations in other parts of the world, such as Latin America. This would make that the analysis of some robots that were implemented in certain countries can also be applied in other parts of the world.</t>
  </si>
  <si>
    <t>The only modification I would make would be to add one more factor in the SQSC about sustainability.</t>
  </si>
  <si>
    <t>Schedule;Cost</t>
  </si>
  <si>
    <t>I think this part of the cost and schedule was a bit more complicated due to the fact that the robot was evaluated as a rental. Also, cost and schedule were important to the client in their analysis.</t>
  </si>
  <si>
    <t>Almost 21 hours</t>
  </si>
  <si>
    <t>The time distribution was almost similar with that of my partner.</t>
  </si>
  <si>
    <t xml:space="preserve">Initially we had to complete the information with data from the Internet. On the other hand, one of the differences we had was to count the transport time from where the TyBot robot is stored to the site. </t>
  </si>
  <si>
    <t>Based on all the analysis, one of the points that I can rescue was the real comparison (qualitative and quantitative) that can exist between manual and automated (robot) work. In addition, the benefits that it can bring to all projects in which it is implemented, it would totally improve the quality of these activities.</t>
  </si>
  <si>
    <t>Availability of data about the traditional work;Availability of data about the robot work;Organizational challenges to introduce a robot in a project;Timing of design decisions</t>
  </si>
  <si>
    <t>My main objective was to analyze the manual work against the work using a robot, in this case it was TyBot, in order to evaluate all the possible benefits and restrictions for its implementation in Latin America, specifically in Peru. Also, to be able to conduct a research at Stanford regarding the use of robotics in construction and its new advances and challenges.</t>
  </si>
  <si>
    <t>I sincerely would not change anything about the teaching, since I consider that an excellent job was done with the companies and the framework of robots. We could have a couple more sessions with the companies, as was done in the penultimate week.</t>
  </si>
  <si>
    <t>Jaime Guevara</t>
  </si>
  <si>
    <t>Construction's need to optimize productivity and costs</t>
  </si>
  <si>
    <t>Resistance to change;Cost of deployment;Lack of information about robots' capabilities</t>
  </si>
  <si>
    <t>My vision is that little by little construction will implement new technologies such as robots because it wants to reduce costs due to repetitive tasks, greater productivity and, above all, increase project safety.</t>
  </si>
  <si>
    <t>In the cost part, I think that some additional points should be included.</t>
  </si>
  <si>
    <t>Cost</t>
  </si>
  <si>
    <t xml:space="preserve"> Because it is not well specified how to fill it. I think it can be displayed somewhere in the excel sheet.</t>
  </si>
  <si>
    <t>2 hours</t>
  </si>
  <si>
    <t>It was similar, in all sections you can work in the best way.</t>
  </si>
  <si>
    <t>there were not many differences, only the schedule</t>
  </si>
  <si>
    <t>The use of new technologies such as robots allows, prior to an analysis, reduction of accidents, repetitive tasks, increase in productivity and reduction of large expenses.</t>
  </si>
  <si>
    <t>Availability of data about the robot work;Organizational challenges to introduce a robot in a project</t>
  </si>
  <si>
    <t>Continue increasing my knowledge for the construction industry in my country.</t>
  </si>
  <si>
    <t xml:space="preserve">
I think I would not change anything, it was a very interesting and enriching class.</t>
  </si>
  <si>
    <t>Safety culture in construction;Labor shortage</t>
  </si>
  <si>
    <t>Resistance to change</t>
  </si>
  <si>
    <t>I think it's the future, it's the next step in the construction industry</t>
  </si>
  <si>
    <t xml:space="preserve">find a way to relate the application of 2 or more robots in the same project </t>
  </si>
  <si>
    <t>We did not have the project schedule and there are activities that are not evaluated in such a specific way, but in a more general way</t>
  </si>
  <si>
    <t>es, at the beginning with the information I had, I was able to calculate how long the robot took per piece. With the speed of the robot (m/s) and calculating the kg per level that the robot will have to lift, knowing that it has a limit of 100 kg, I obtained the meters that it will have to travel along the project to lift the scaffolding</t>
  </si>
  <si>
    <t>27.5 h</t>
  </si>
  <si>
    <t>It was similar, the difference is not much. By having the same information and alternating in communicating with the companies I think it makes the time similar</t>
  </si>
  <si>
    <t xml:space="preserve">Cost, but we are close </t>
  </si>
  <si>
    <t>I think it is very necessary and useful, it is very complete. It covers all the topics that are important for companies</t>
  </si>
  <si>
    <t>To resolve my doubts about the various aspects mentioned in class and to obtain this information first hand</t>
  </si>
  <si>
    <t xml:space="preserve"> I think that the way the classes were developed allows the students to clarify their doubts and concerns throughout the course</t>
  </si>
  <si>
    <t>Thank you very much for the opportunity to be part of this class, I learned a lot about the future of the construction industry in a didactic and practical way. It seems to me a very interesting topic, as it has the ability to be applied in any construction project and together with new methodologies can bring very beneficial results for various projects</t>
  </si>
  <si>
    <t>Jesus Paredes</t>
  </si>
  <si>
    <t>Construction's need to optimize productivity and costs;Safety culture in construction;Technology (e.g. BIM)</t>
  </si>
  <si>
    <t>Unpredictable site conditions;The manner of construction to be used, in my case the use of inserts instead of holes.</t>
  </si>
  <si>
    <t>Robots will increasingly take on more complex tasks; however, as we have seen in the classes, it is not about eliminating manual labor but about supporting and improving it, so now that technology is sufficiently advanced we can focus on strengthening the robot/human relationship</t>
  </si>
  <si>
    <t>None, all were necessary in order to understand the robot, the construction company and how they can support each other.</t>
  </si>
  <si>
    <t>Safety;Cost</t>
  </si>
  <si>
    <t>Safety because it is variable for each situation and the same with the cost, since it varies depending on the area where the project is developed and these factors can change the final conclusion if altered.</t>
  </si>
  <si>
    <t>Because the project was expected to use inserts, we had to estimate productivity ranges for hole drilling and could compare them with the actual state.</t>
  </si>
  <si>
    <t>26 hours</t>
  </si>
  <si>
    <t>Yes it was different in his case it tooks 20 hours, in the coordination part with the representatives of the companies we were both present; however, due to the time difference and our daily activities we advanced individually and in the group work we shared the load with a delivery date and each one managed his time.</t>
  </si>
  <si>
    <t>Some values in the schedule and cost since my partner's work experience was of great importance when estimating or calculating values for the project since his criteria was accurate.</t>
  </si>
  <si>
    <t>Before taking this course I thought that the use of robots in construction projects was limited, but I have realized that robots are already used in various tasks and different areas, also to use one is not only enough to see the price but it requires a study of both the company and the project as it can vary significantly the advantages and disadvantages.</t>
  </si>
  <si>
    <t>Organizational challenges to introduce a robot in a project;Design of buildings;Timing of design decisions</t>
  </si>
  <si>
    <t>Understanding from an early stage (as I am still a student) how the cutting edge of construction employs different technologies today.</t>
  </si>
  <si>
    <t>Incorporate more lectures to observe the actual use of robots in different types of projects.</t>
  </si>
  <si>
    <t>Piero Urrutia</t>
  </si>
  <si>
    <t>Resistance to change;Cost of deployment;Unpredictable site conditions;Pushback from workers/unions;Process changes</t>
  </si>
  <si>
    <t>I think robots in construction is something to look for in the future. This will aim to increase productivities in construction and definitely change the construction industry, since in the past 50 years, it has not changed much.</t>
  </si>
  <si>
    <t>Some modifications in the cost tab, where it depends on the type of cost for the robot. ($/unit, $/week,$/month)</t>
  </si>
  <si>
    <t>Schedule;Cost;Safety and quality would be hard to evaluate if there is no data available.</t>
  </si>
  <si>
    <t>Because it is hard to simplify the schedule in just a productivity rate that you will use and then compare it for 1 zone, and the whole project. I think it would be good to see it implemented on the whole schedule to see what is the reduction for the overall schedule and if there is no reduction, then see how much more float we got from doing it with a robot. Same with cost, I think it is important to include all the unit cost analysis and not just generalize the labor cost with the labor hours. In addition, I think Indirect cost could be added.</t>
  </si>
  <si>
    <t>around 21 hours</t>
  </si>
  <si>
    <t>He spent 26 hrs, which is close to mine.</t>
  </si>
  <si>
    <t>Slight differences in the process/schedule/cost since we got a range of productivity rates. The process was slightly different because of the level of detail for each one.</t>
  </si>
  <si>
    <t>To what projects the robot implementation is going to be feasible</t>
  </si>
  <si>
    <t>Learn about robots applied in construction, how to evaluate the feasibility of them and applications in the industry.</t>
  </si>
  <si>
    <t>I would have enjoyed to see more guest speakers talking about their product instead of going deeper into robotics.</t>
  </si>
  <si>
    <t xml:space="preserve">Thanks Cynthia for everything! </t>
  </si>
  <si>
    <t>Safety culture in construction;Technology (e.g. BIM);Labor shortage</t>
  </si>
  <si>
    <t>Resistance to change;Lack of information about robots' capabilities;Process changes</t>
  </si>
  <si>
    <t xml:space="preserve">It has a lot of potencial. I mean, i'm sure it's going to be the construction way in the near future. </t>
  </si>
  <si>
    <t>The context of the construction situation in every country.</t>
  </si>
  <si>
    <t>Organization;Quality</t>
  </si>
  <si>
    <t>Becacuse for a robot you must schedule its participation on the field and the coexistance within other machines and workers.</t>
  </si>
  <si>
    <t>About 2 days, including the report.</t>
  </si>
  <si>
    <t>It was different, because most of the time my partner was on the meetings.</t>
  </si>
  <si>
    <t xml:space="preserve">Actually, we parcially disagree. </t>
  </si>
  <si>
    <t>My partner says that the robot has interesting perks, but i must add that the robot must be analyze depending on the type of project it's going to work.</t>
  </si>
  <si>
    <t>It's very complete and encompasses the main ideas we must discuss to get an ideal analysis for the robot.</t>
  </si>
  <si>
    <t>Availability of data about the traditional work;Organizational challenges to introduce a robot in a project;Timing of design decisions</t>
  </si>
  <si>
    <t>To learn more about the industrialization in construction. Also, to connect with students like me and share thoughts about our career. Maybe, we can work togheter in the future.</t>
  </si>
  <si>
    <t xml:space="preserve">Classes on night, please. </t>
  </si>
  <si>
    <t xml:space="preserve">Thanks to you for the opportunity for allow me to be part of this master class. </t>
  </si>
  <si>
    <t>Better quality;Labor shortage;Increased project complexity;shift in business practices</t>
  </si>
  <si>
    <t>Resistance to change;Cost of deployment;Unpredictable site conditions</t>
  </si>
  <si>
    <t>More a question: do we need construction robots or robots to build?</t>
  </si>
  <si>
    <t>Organization;Process;Quality</t>
  </si>
  <si>
    <t>It is not always immediate to re-imagine a process for robots.</t>
  </si>
  <si>
    <t>Analysis of robot fleet or multi sensor robot</t>
  </si>
  <si>
    <t>50h?</t>
  </si>
  <si>
    <t xml:space="preserve">That direct manual-to-robot comparison is not always pertinent -or might be too defavorable to the robot because of deployement costs. However the evaluation process helps to identify what could be changed, how to make a new process / different use case to value the robot. </t>
  </si>
  <si>
    <t>Availability of data about the traditional work;Availability of data about the robot work;Legal framework for robots</t>
  </si>
  <si>
    <t>Understand how to choose the right robot for the right design.</t>
  </si>
  <si>
    <t>Yes and No: cannot "suggest" yet what robot to use nor the link with design constraints. However still learned a lot of valuable insights.</t>
  </si>
  <si>
    <t xml:space="preserve">More on off-site and prefab robots chains. More overall construction process or multi robots perspectives. </t>
  </si>
  <si>
    <t xml:space="preserve">It has to be said: very well documented course, very thorough investigation on the state-of-the-art. Probably would save someone months if not years of literature review and case studies. </t>
  </si>
  <si>
    <t>Melody Spradlin</t>
  </si>
  <si>
    <t>Construction's need to optimize productivity and costs;Safety culture in construction;Increased project complexity</t>
  </si>
  <si>
    <t xml:space="preserve">Resistance to change;Cost of deployment;Process changes;Contract and organizational process changes in particular </t>
  </si>
  <si>
    <t xml:space="preserve">I think within 5 years there will be many more robots.  In ten years they will be performing a large portion of the projects </t>
  </si>
  <si>
    <t>Quality;Cost</t>
  </si>
  <si>
    <t xml:space="preserve">Hypohteical with SPOT on our project </t>
  </si>
  <si>
    <t>no</t>
  </si>
  <si>
    <t>~ 40 hours.  much was in just trying to pull info from contractor</t>
  </si>
  <si>
    <t xml:space="preserve">Lou's company had a SPOT .  So he was more familiar </t>
  </si>
  <si>
    <t xml:space="preserve">Spot was hypothetical .  Other was real comparison </t>
  </si>
  <si>
    <t xml:space="preserve">Spot Not ready for prime time yet </t>
  </si>
  <si>
    <t xml:space="preserve">learning about robot technology in the market </t>
  </si>
  <si>
    <t xml:space="preserve">Discord was difficult for speakers and students at times.  Other times it worked well </t>
  </si>
  <si>
    <t>Construction's need to optimize productivity and costs;Better quality;Safety culture in construction;Willingness to adopt technology</t>
  </si>
  <si>
    <t>Resistance to change;Training effort;Cost of deployment</t>
  </si>
  <si>
    <t xml:space="preserve">They are very promising. But at this stage, not all of them are cost-efficient at any period (short or long),so it is important for unions to promote more construction robots use in engineering area. </t>
  </si>
  <si>
    <t>It depends. For my robot - exoskeleton, there is no actual project of drilling with exoskeleton, so some variables seem unnecessary for me.</t>
  </si>
  <si>
    <t xml:space="preserve"> </t>
  </si>
  <si>
    <t>Quality;Schedule;Cost</t>
  </si>
  <si>
    <t>For quality, there is no experiment data. For schedule and cost, there is no actual project for me, I need to estimate some of them.</t>
  </si>
  <si>
    <t>Cost. No actual project available. There are many details to be assumed. For example, if one worker drills, this worker needs to take off the exoskeleton when eating or breaking. This time needs to be considered.</t>
  </si>
  <si>
    <t xml:space="preserve">The exoskeleton is promising. The REF is not only useful for evaluating robots, but also for making other decisions. </t>
  </si>
  <si>
    <t>Availability of data about the robot work</t>
  </si>
  <si>
    <t>Know some knowledge of the frontier construction industry represented by construction robot</t>
  </si>
  <si>
    <t>Can be some programming construction robot things, more biased technology</t>
  </si>
  <si>
    <t>Construction's need to optimize productivity and costs;Better quality;Safety culture in construction;Labor shortage</t>
  </si>
  <si>
    <t>Lack of information about robots' capabilities;Process changes</t>
  </si>
  <si>
    <t xml:space="preserve">My view on robots applied in construction is that in some cases they may increase the price of performing the task but they tend to perform it with higher quality, safety and less time. In that sense, it is necessary to define what weight you want to give to each component to implement the robot. </t>
  </si>
  <si>
    <t>none</t>
  </si>
  <si>
    <t>Process;Cost</t>
  </si>
  <si>
    <t>Because they merited estimating the amount of existing oxidation. Based on this, the process was optimized and the costs to perform the tasks were calculated.</t>
  </si>
  <si>
    <t xml:space="preserve">Estimate together with the Megacentro maintenance team an analysis to estimate the proportion of area that can rust by performing an analysis of the tech </t>
  </si>
  <si>
    <t>1 work week if there is not enough time to send the information.</t>
  </si>
  <si>
    <t xml:space="preserve">They were quite similar, we had the same meetings with stakeholders. Only the process was a little different </t>
  </si>
  <si>
    <t xml:space="preserve">The process really only differed slightly. The rest was practically the same in concept. </t>
  </si>
  <si>
    <t>To take into account the fact that there was a saving in the performance of the task. Evaluate the 4 variables of interest for the team and have an objective verdict that it is convenient to implement the ro</t>
  </si>
  <si>
    <t>Availability of data about the traditional work</t>
  </si>
  <si>
    <t xml:space="preserve">Learn how robots could be applied within the construction industry. </t>
  </si>
  <si>
    <t>I found everything very good</t>
  </si>
  <si>
    <t>Judith Trujillo</t>
  </si>
  <si>
    <t>Construction's need to optimize productivity and costs;Better quality;Safety culture in construction</t>
  </si>
  <si>
    <t>Resistance to change;Training effort;Lack of information about robots' capabilities</t>
  </si>
  <si>
    <t>Construction robots have great potential to be used more and more frequently thanks to the advancement of technology, the benefits they offer and the popularity they are having.</t>
  </si>
  <si>
    <t>In the cost variable, other aspects such as training had to be considered.</t>
  </si>
  <si>
    <t>Process;Schedule</t>
  </si>
  <si>
    <t>To complete these variables, you must have a solid knowledge of the task that is being analyzed.</t>
  </si>
  <si>
    <t>At first I thought that the necessary data to evaluate the cost and schedule would be provided to me explicitly, however, I had to do a more detailed research on the internet to understand the process of how the task is carried out and find out the common prices for certain activities.</t>
  </si>
  <si>
    <t>Probably different since we do not have the information available at the same time and that caused someone to be late or occupy different times in other aspects.</t>
  </si>
  <si>
    <t>Mainly the way in which we approached the process and how we evaluated the cost</t>
  </si>
  <si>
    <t>Robots can be very beneficial in the construction process, however, it is necessary to evaluate if it is suitable for the conditions and requirements that are had for the task. An evaluation such as the one carried out is necessary to make a decision regarding the use of the robot, in this way no detail is left out.</t>
  </si>
  <si>
    <t>Organizational challenges to introduce a robot in a project</t>
  </si>
  <si>
    <t>Learn about the construction robots available in the world, understand how robots benefit an industry that has worked for many years in the traditional way, know the aspects to take into account for a robot usage in a construction site.</t>
  </si>
  <si>
    <t>I liked how the class was covered</t>
  </si>
  <si>
    <t>Cynthia and Martin thank you very much for the opportunity to participate in this amazing class, without a doubt you have given us a different perspective on how technology is revolutionizing the construction industry. Thank you very much Cynthia for your patience, dedication and constant feedback.</t>
  </si>
  <si>
    <t>Jose Vidal</t>
  </si>
  <si>
    <t>Not ready</t>
  </si>
  <si>
    <t>Better quality</t>
  </si>
  <si>
    <t>Safety culture in construction</t>
  </si>
  <si>
    <t>Willingness to adopt technology</t>
  </si>
  <si>
    <t>COVID</t>
  </si>
  <si>
    <t>Technology (e.g. BIM)</t>
  </si>
  <si>
    <t>Labor shortage</t>
  </si>
  <si>
    <t>Increased project complexity</t>
  </si>
  <si>
    <t>Training effort</t>
  </si>
  <si>
    <t>Cost of deployment</t>
  </si>
  <si>
    <t>Lack of information about robots' capabilities</t>
  </si>
  <si>
    <t>Pushback from workers/unions</t>
  </si>
  <si>
    <t>Process changes</t>
  </si>
  <si>
    <t>x</t>
  </si>
  <si>
    <t>Organization</t>
  </si>
  <si>
    <t>Process</t>
  </si>
  <si>
    <t>Safety</t>
  </si>
  <si>
    <t>Quality</t>
  </si>
  <si>
    <t>Student</t>
  </si>
  <si>
    <t>Total</t>
  </si>
  <si>
    <t>Industry</t>
  </si>
  <si>
    <t>Consistency of effort and results</t>
  </si>
  <si>
    <t>Main differences</t>
  </si>
  <si>
    <t>Not really</t>
  </si>
  <si>
    <t>Not very confident</t>
  </si>
  <si>
    <t>Design of buildings</t>
  </si>
  <si>
    <t>Other?</t>
  </si>
  <si>
    <t>Would you like to participate in future research</t>
  </si>
  <si>
    <t>Student name</t>
  </si>
  <si>
    <t>Did you perform any analyses you don't normally do because of the evaluation framework? Please detail.</t>
  </si>
  <si>
    <t>What are the main challenges in applying robots?</t>
  </si>
  <si>
    <t>What would you change about the class?</t>
  </si>
  <si>
    <t>Would you participate in a future offering of this class?</t>
  </si>
  <si>
    <t>Would you like to provide access or do another case study over the next few months?</t>
  </si>
  <si>
    <t>Construction's need to optimize productivity and costs;Safety culture in construction;Willingness to adopt technology;Technology (e.g. BIM)</t>
  </si>
  <si>
    <t>They are usefull for the purpose. i thought it was more expensive. I think its adoption is closer than we think. However, for the day-to-day life of the projects, it is important to analyze the alternatives early.</t>
  </si>
  <si>
    <t>Product;Process;Cost</t>
  </si>
  <si>
    <t>Initially the process was different. Technology adoption was more difficult. we had to choose a simpler process to start</t>
  </si>
  <si>
    <t>the POP Modelo is not used frecuantly.</t>
  </si>
  <si>
    <t>It is good to have a baseline to compare. Helps you see the closeness or distance of the benefits or disadvantages</t>
  </si>
  <si>
    <t>Organizational challenges to introduce a robot in a project;Timing of design decisions</t>
  </si>
  <si>
    <t xml:space="preserve">Evaluateevaluate a technological alternative that helps improve project performancea </t>
  </si>
  <si>
    <t>Include more networking opportunities between companies</t>
  </si>
  <si>
    <t>Thanks</t>
  </si>
  <si>
    <t>Construction's need to optimize productivity and costs;Safety culture in construction;Technology (e.g. BIM);Labor shortage</t>
  </si>
  <si>
    <t>Resistance to change;Cost of deployment;Pushback from workers/unions;Process changes</t>
  </si>
  <si>
    <t xml:space="preserve">Our goal is to become the leading construction robotics company in Europe and worldwide, because we see that the future of construction sites lies in the use of on-site data analytics and automation. It cannot be that in 20-30 years we have fully autonomous cars and construction sites remain as they are today. </t>
  </si>
  <si>
    <t>Efficiency comparison</t>
  </si>
  <si>
    <t>Nothing really</t>
  </si>
  <si>
    <t>Organization;Safety;Quality</t>
  </si>
  <si>
    <t>High complexity and lack of data for a quantifiable assessment</t>
  </si>
  <si>
    <t>Yes, in regard to safety, quality and organization because it's almost impossible to quantify it in practice</t>
  </si>
  <si>
    <t>Don't have any answer in mind right away</t>
  </si>
  <si>
    <t>Availability of data about the traditional work;Organizational challenges to introduce a robot in a project</t>
  </si>
  <si>
    <t>To have a third look on our activities</t>
  </si>
  <si>
    <t>Thanks for putting together this initiative! I believe we should have more of these, as companies need to learn more about all opportunities they have in terms of improving their efficiency and safety. Keep doing a great job!</t>
  </si>
  <si>
    <t>Construction's need to optimize productivity and costs;Better quality;Technology (e.g. BIM);Labor shortage;Sustainability and CO2</t>
  </si>
  <si>
    <t>Resistance to change;Unpredictable site conditions;Lack of available solutions that work out of the box</t>
  </si>
  <si>
    <t>Robotic can be instrumental in taking construction from 10% automation today to 30%-50% automation in 10-15 years, with radical changes in performance quality, waste, time, cost, sustainability, productivity - while turning AEC from a crafts industry yo a technology industry.</t>
  </si>
  <si>
    <t>We added CO2 and sustainability parameters</t>
  </si>
  <si>
    <t>Accident rates a cumulated over longer periodes and for high level activities - difficult to get a tight number on accident rate during a few weeks of evaluation and difficult to decompile the rates for the existing work.</t>
  </si>
  <si>
    <t xml:space="preserve">Most of them we would not have done - except cost. </t>
  </si>
  <si>
    <t xml:space="preserve">We used the conclusions from the evaluation to improve the process and design of the robot - to give it a better evaluation. Thus we used it as a design tool and not just as an advanced business case tool. Also, for the evaluation of the exoskeletons done in the CEE class, we could see that ex's  go from a good to a great idea, if we can get the price point down.  </t>
  </si>
  <si>
    <t>Performance and current usecases</t>
  </si>
  <si>
    <t>We wanted to share what we had learned so far - and hear how others view the progress and possibilities of construction robotics.</t>
  </si>
  <si>
    <t xml:space="preserve">We would be happy tp listen in on more classes </t>
  </si>
  <si>
    <t>The REF is a good tool to have in the tool box - we are using it on all of our five robotics projects. I would be great it could develop into being institutionalized, so it would count as a certificate or a validated evaluation.</t>
  </si>
  <si>
    <t>Construction's need to optimize productivity and costs;Safety culture in construction;Labor shortage</t>
  </si>
  <si>
    <t>Resistance to change;Cost of deployment;Unpredictable site conditions;Lack of information about robots' capabilities</t>
  </si>
  <si>
    <t>I believe that robots will be the future of construction and a paradigm shift is about to happen, when cost and productivity are aligned</t>
  </si>
  <si>
    <t>I would add a feedback loop, to be able to continuously develop robotics tech and a sustainability perspective (probably more relevant in Europe)</t>
  </si>
  <si>
    <t>The collaborators we talk to have a hard time defining the cost and if they know it they are sometimes reluctant to share it</t>
  </si>
  <si>
    <t>Most of not all of them we didn't do prior. Usally we mapped out the process and wrote up specs for the robot, based on our clients needs and wants.</t>
  </si>
  <si>
    <t>It's interesting to add a Safety and Quality perspective to the mix, because usually it's about cost and productivity. By adding new perspectives it highlights the clients values and can persuade them to implement a robot, even if the cost and productivity optimizations are low, but the Safety and Quality aspects are high.</t>
  </si>
  <si>
    <t>Availability of data about the robot work;Organizational challenges to introduce a robot in a project;Design of buildings;Timing of design decisions</t>
  </si>
  <si>
    <t>I wanted to learn from the smartest and the brightest.</t>
  </si>
  <si>
    <t>Construction's need to optimize productivity and costs;Safety culture in construction;Labor shortage;Schedule pressure</t>
  </si>
  <si>
    <t>Resistance to change;Process changes</t>
  </si>
  <si>
    <t>Addressing the dull, dirty and dangerous tasks first. This will be the best way to get the industry to accept robots in the field.</t>
  </si>
  <si>
    <t>All of the student presentations I watched reported schedule differences however none of them assigned any cost assessment of the time.</t>
  </si>
  <si>
    <t>The assessment of quality was given equal importance to other factors which is not normally part of our conversations with contractors.</t>
  </si>
  <si>
    <t>Availability of data about the traditional work;Availability of data about the robot work;Timing of design decisions</t>
  </si>
  <si>
    <t>Expose our solution to new sources both student based as well as industry.</t>
  </si>
  <si>
    <t>More class participation</t>
  </si>
  <si>
    <t xml:space="preserve">I think it would be beneficial for the students to share a draft of their input for the analysis with the industry partners to have them check for accuracy. </t>
  </si>
  <si>
    <t>Construction's need to optimize productivity and costs;Safety culture in construction;Willingness to adopt technology;COVID;Technology (e.g. BIM);Labor shortage</t>
  </si>
  <si>
    <t>Scaled deployment of autonomous data monitoring robotics in dynamics environments connected with intelligent project tracking software for automated quantification and reporting.</t>
  </si>
  <si>
    <t xml:space="preserve">The framework is entirely dependent on comparing a robotically performed task to how that task is currently manually done, but that misses the bigger picture of new process affordances of robots. For example, Spot was compared to the manual performance of a single scan which was a waste of time as we and our customers already know there is no significant savings here. This method also fixates on labor-hour savings. Labor is very cheap in many regions so this metric is not particularly compelling. I would suggest the students look at both how the task is done today AND evauate the affordances of process-improvement. The latter is more difficult to calculate and incorporate into the framework but is ultimately what will drive mass adoption of robots into industry. </t>
  </si>
  <si>
    <t>No significant insights without moving beyond a single-task comparison</t>
  </si>
  <si>
    <t>Availability of data about the traditional work;Availability of data about the robot work;Organizational challenges to introduce a robot in a project</t>
  </si>
  <si>
    <t>Advise the students as needed, and listen to thier feedback and insight.</t>
  </si>
  <si>
    <t xml:space="preserve">N/A, unfortunately the students never scheduled any time with me to discuss their research </t>
  </si>
  <si>
    <t>I think this is seminal and much-needed work, and I'm grateful to participate in these important conversations.</t>
  </si>
  <si>
    <t>Resistance to change;Unpredictable site conditions;Process changes</t>
  </si>
  <si>
    <t xml:space="preserve">Robotics will augment our current construction labor force and perform dangerous or repetitive applications in the place of workers - the role of these workers will change from manual labor for these applications to robot operators. Robotics will also alter the current design to execution processes offering optimization of project schedules and change in tradional building practices. </t>
  </si>
  <si>
    <t>Very useful to balance information from OEMs with live contractor examples.</t>
  </si>
  <si>
    <t>OEM supporter not participant</t>
  </si>
  <si>
    <t>Construction's need to optimize productivity and costs;Better quality;Safety culture in construction;Increased project complexity</t>
  </si>
  <si>
    <t>Resistance to change;Cost of deployment;Pushback from workers/unions</t>
  </si>
  <si>
    <t xml:space="preserve">
My vision is that all construction cases in MTH will consider the use of robots and even aim for at least one robot to be used in the project, which they have not used before.</t>
  </si>
  <si>
    <t>these variables are very difficult to assess the final result in advance as there are many factors that influence them.</t>
  </si>
  <si>
    <t>Primary the assessment of wasted time in advance</t>
  </si>
  <si>
    <t xml:space="preserve">
I gained a good insight into the comparison between manual work and robot work in the areas of safety, time and economy</t>
  </si>
  <si>
    <t>Availability of data about the traditional work;Organizational challenges to introduce a robot in a project;Design of buildings</t>
  </si>
  <si>
    <t>Mainly to be able to help the students with a project they can use in class. Secondary to gain a knowledge and a comparison between manual work and robot work</t>
  </si>
  <si>
    <t xml:space="preserve">I hope the students feel the same way. </t>
  </si>
  <si>
    <t>I am glad that I participated in the class and I also hope that the students got the help from me that they needed</t>
  </si>
  <si>
    <t>Construction's need to optimize productivity and costs;Better quality;Safety culture in construction;COVID;Technology (e.g. BIM);Increased project complexity</t>
  </si>
  <si>
    <t>Resistance to change;Cost of deployment;Unpredictable site conditions;Lack of information about robots' capabilities;Process changes</t>
  </si>
  <si>
    <t>Robots are going to be key for optimization in construction processes</t>
  </si>
  <si>
    <t>Adding the way to present the results in ratios for decision making in the operation</t>
  </si>
  <si>
    <t>The actual process donâ€™t have data for the accuracy of the problem detection and it depends on the person who goes to see the roofs, so we had to assume some data</t>
  </si>
  <si>
    <t>The evaluation of how much was the effectiveness of the detection process, we never stopped before to ask ourselves about the cost of the combination of lack of precision and frecuency of inspection</t>
  </si>
  <si>
    <t xml:space="preserve">By using the robot less than 10% of the labor time we can have about 50% of savings in the operation process, and we have 90% to search more ways to optimize other processes </t>
  </si>
  <si>
    <t>Collaborate and have a result that allows enough information to implement the robot in the company</t>
  </si>
  <si>
    <t>Construction's need to optimize productivity and costs;Technology (e.g. BIM);Labor shortage</t>
  </si>
  <si>
    <t>Cost of deployment;Unpredictable site conditions</t>
  </si>
  <si>
    <t xml:space="preserve">I forsee robotics augmenting the current workforce, and in some instances replacing some tasks.  I see opportunities where there are repetitive tasks for robotics to intervene and become useful.  Additionally, having these robotic companies work together on some level, so the data collected from the robotics can be utilized to tell stories about the construction project could be useful for reporting and learning.  </t>
  </si>
  <si>
    <t>I think there is an entire human centered ethnographic approach that the evaluation framework doesn't hit on.  I combine the data from the REF with the less tangible and measurable anthropological aspects of robotic adoption for a full understanding of robotic tool adoption and use in the industry.</t>
  </si>
  <si>
    <t>Both of these have some subjectivity to them.  Safety is often a "what if " scenario and difficult to prove value.</t>
  </si>
  <si>
    <t>Nothing we hadn't already determined from previous evaluations of our own.</t>
  </si>
  <si>
    <t>I participated as a guest with Swinerton.</t>
  </si>
  <si>
    <t>I don't know that I would change anything.</t>
  </si>
  <si>
    <t>Construction's need to optimize productivity and costs;Labor shortage</t>
  </si>
  <si>
    <t xml:space="preserve">When we consider the very complexed site environment, the combination and collaboration of human and robot will be the key rather than full automation/robot.  </t>
  </si>
  <si>
    <t xml:space="preserve">institutional arrangement, for instance, some cases requires us to standarize in the industry. </t>
  </si>
  <si>
    <t>Organization;Cost</t>
  </si>
  <si>
    <t>initial cost for robots tend to be high</t>
  </si>
  <si>
    <t xml:space="preserve">we normally do not anlize organizational cost </t>
  </si>
  <si>
    <t>balance</t>
  </si>
  <si>
    <t>Organizational challenges to introduce a robot in a project;Design of buildings</t>
  </si>
  <si>
    <t>support the young generation to change the way of construction for future</t>
  </si>
  <si>
    <t>Not at this time</t>
  </si>
  <si>
    <t xml:space="preserve">thanks for participating in this wonderful opportunity. </t>
  </si>
  <si>
    <t>Better quality;Safety culture in construction;Willingness to adopt technology;COVID;Technology (e.g. BIM)</t>
  </si>
  <si>
    <t>Resistance to change;Training effort;Cost of deployment;Process changes</t>
  </si>
  <si>
    <t>Adoption on earth to grow the nascent construction robotics industry, in order to build up an industrial base for extraterrestrial construction.</t>
  </si>
  <si>
    <t xml:space="preserve">We needed to account for business model compatibility between the robotics company and the way in which we do work (as a self performing GC). </t>
  </si>
  <si>
    <t>Process;Safety</t>
  </si>
  <si>
    <t>I think process was the most difficult to evaluate because it is a sub-optimization when focusing on the scope that the robot performs. There were also at least two different processes that the robot could be compared to (depending on the project setup). Reconciling between generalizations and the case study was difficult at times. Safety was also difficult because it is made up of qualitative measures, which could be argued one way or another and did not include considerations for fail-safe mechanisms or for catastrophic failures of the robots.</t>
  </si>
  <si>
    <t>Yes, I think we went into much more detail by categorizing and looking at the four dependent variables, whereas normally we focus on one or two variables - mostly business model in our case, because it is the biggest hurdle. Sometimes having the full perspective helps you when it seems like there's too much incompatibility.</t>
  </si>
  <si>
    <t xml:space="preserve">It was more the process of getting answers for the framework that helped with overall understanding of how the robot will impact our business. </t>
  </si>
  <si>
    <t>Availability of data about the traditional work;Organizational challenges to introduce a robot in a project;Business model incompatibility</t>
  </si>
  <si>
    <t>To learn more about the decisions to take on a robotic technology.</t>
  </si>
  <si>
    <t>Limit GC companies to only one case study at a time :)</t>
  </si>
  <si>
    <t>Great job getting this accomplished Cynthia!</t>
  </si>
  <si>
    <t>Construction's need to optimize productivity and costs;Safety culture in construction;Technology (e.g. BIM);Labor shortage;Increased project complexity</t>
  </si>
  <si>
    <t>Resistance to change;Unpredictable site conditions;Pushback from workers/unions</t>
  </si>
  <si>
    <t xml:space="preserve">On the construction site humans will only take on the role of project managers or decision-makers. The decisions of the project managers are based on data-based variants, with data from the robots and other sources. Construction robots will take over 100% of the manual work.   </t>
  </si>
  <si>
    <t>None / all are reasonable</t>
  </si>
  <si>
    <t xml:space="preserve">None </t>
  </si>
  <si>
    <t>No, but the evaluation framework goes into greater detail.</t>
  </si>
  <si>
    <t xml:space="preserve">Very detailed score for productivity increase. </t>
  </si>
  <si>
    <t>Organizational challenges to introduce a robot in a project;Lack of leaders who have the courage to be the first mover in introducing new ways of working (Change)</t>
  </si>
  <si>
    <t>Networking. Getting to know other technologies/companies. Having your own company as a benchmark.</t>
  </si>
  <si>
    <t xml:space="preserve">Include more networking opportunities between companies;More class participation;You even organised us a 1:1 between Tybot and Implenia. Thank you. </t>
  </si>
  <si>
    <t xml:space="preserve">Thank you for the opportunity to participate and the very professional organisation by Cynthia. </t>
  </si>
  <si>
    <t>That it will help us to get safer workplaces, bring value to worktasks and help us do better with cost estimatioin/progress. I also think we really dont know yet how and what robits will help out in the construction business.</t>
  </si>
  <si>
    <t>do not understand the question - in this surevey or for the project</t>
  </si>
  <si>
    <t xml:space="preserve">Its require coding </t>
  </si>
  <si>
    <t>this one - not mutch, but the project it self, new why of looking att obsticales</t>
  </si>
  <si>
    <t>We didnt get the robot in time</t>
  </si>
  <si>
    <t>view from a construction company</t>
  </si>
  <si>
    <t>Include more networking opportunities between companies;adjust it for the Covid circumstances</t>
  </si>
  <si>
    <t>Total answers</t>
  </si>
  <si>
    <t>Repeatable self performed work</t>
  </si>
  <si>
    <t>Shift in business practices</t>
  </si>
  <si>
    <t>Sustainability and CO2</t>
  </si>
  <si>
    <t>Robot adaptability to the construction conditions</t>
  </si>
  <si>
    <t>Contract changes</t>
  </si>
  <si>
    <t>Lack of suppliers (e.g. latinamerica)</t>
  </si>
  <si>
    <t>Resistance to change;Training effort;Cost of deployment;Unpredictable site conditions;Lack of information about robots' capabilities;Pushback from workers/unions;Process changes;Lack of latinamerican  suppliers</t>
  </si>
  <si>
    <t>Technology needs to mature (not fully developed, more out of the box solutions)</t>
  </si>
  <si>
    <t>Projects largely delivered by robots</t>
  </si>
  <si>
    <t>Robots of the same kind communicating with each other</t>
  </si>
  <si>
    <t xml:space="preserve">Magnified results on safety, quality, schedule and cost in a wholistic robotic project </t>
  </si>
  <si>
    <t>A building design can be sent to a robotic construction firm, and the building is permitted and produced without any human labor</t>
  </si>
  <si>
    <t>Robots taking 50% of the work</t>
  </si>
  <si>
    <t>Having robots do all unsafe work</t>
  </si>
  <si>
    <t>Robots working with human crews</t>
  </si>
  <si>
    <t>Control a fleet of robots</t>
  </si>
  <si>
    <t>Adoption in the whole world</t>
  </si>
  <si>
    <t>Increasingly take more complex tasks</t>
  </si>
  <si>
    <t>&gt; Robots in construction, in the enxt 10 years performing a large part of the tasks</t>
  </si>
  <si>
    <t>Robots for on-site analytics and data</t>
  </si>
  <si>
    <t xml:space="preserve">Insurance rates </t>
  </si>
  <si>
    <t>Control, software, sensors</t>
  </si>
  <si>
    <t>None, I believe that all variables contributed to the analysis.</t>
  </si>
  <si>
    <t>None, Every variable shown and used within the framework was useful and necessary.</t>
  </si>
  <si>
    <t>none, I think they are all necessary, but some may be more important depending on the company</t>
  </si>
  <si>
    <t>Add more information for work break down and also optionality for hypothetical work.  It only fully works for actual manual work that has already occurred not planned or hypothetical work. Quality was focused on field install quality. consider invoice or process quality as well .  Quality in other areas</t>
  </si>
  <si>
    <t>Efficiency</t>
  </si>
  <si>
    <t>Environment criteria</t>
  </si>
  <si>
    <t>More cost granularity (fees, training)</t>
  </si>
  <si>
    <t>Find a way to evaluate &gt; 1 robot</t>
  </si>
  <si>
    <t>Optional hypothetical scenarios</t>
  </si>
  <si>
    <t>More quality granularity</t>
  </si>
  <si>
    <t>In some cases comparison to manual labor is not applicable</t>
  </si>
  <si>
    <t>Institutional standards</t>
  </si>
  <si>
    <t>Business model compatibility for work breakdown</t>
  </si>
  <si>
    <t>Pretty much</t>
  </si>
  <si>
    <t>None, All could be evaluated</t>
  </si>
  <si>
    <t>Lack of data, uncertainty of estimations, need to trace back to critical path or bigger schedule scale, consider resource scaling, float, ability to breakdown the schedule for the specific robot activity</t>
  </si>
  <si>
    <t>Lack of data for a quantifiable assessment</t>
  </si>
  <si>
    <t>Include indirect labor costs, impact of the cost in the overall project budget, high complexity, reluctance to share cost information</t>
  </si>
  <si>
    <t>Hard to compare human and robot product, difficulty in assessing new product capabilities from the robot</t>
  </si>
  <si>
    <t>No experimental data, subjectivity involved in the evaluation</t>
  </si>
  <si>
    <t>Lack of data, long term effects of repetitive and ergonomically stressful tasks is not well documented or broken down in away to compare with the robot impact in the short term, only qualitative measures</t>
  </si>
  <si>
    <t>Different Process between different companies, process not clear, reconcile between project specific and general process situations</t>
  </si>
  <si>
    <t>Comments</t>
  </si>
  <si>
    <t>Probability of rework</t>
  </si>
  <si>
    <t>In depth product characteristics</t>
  </si>
  <si>
    <t>Depreciation on robot investment</t>
  </si>
  <si>
    <t>Estimate productivity ranges for traditional work</t>
  </si>
  <si>
    <t>Data was not provided as explicitly as expected</t>
  </si>
  <si>
    <t>Safety, quality, and organizations because they are too dificult to analyze in projects</t>
  </si>
  <si>
    <t>The cost of lack of precision/quality in traditional work</t>
  </si>
  <si>
    <t>POP variables not typically analyzed</t>
  </si>
  <si>
    <t>More detail in most of the categories</t>
  </si>
  <si>
    <t>Total Hours</t>
  </si>
  <si>
    <t>Project</t>
  </si>
  <si>
    <t>Swinerton/Canvas</t>
  </si>
  <si>
    <t>General Coordination/meetings</t>
  </si>
  <si>
    <t>Average time</t>
  </si>
  <si>
    <t>DPR/Canvas</t>
  </si>
  <si>
    <t>Jinpu CAO</t>
  </si>
  <si>
    <t>Exowear</t>
  </si>
  <si>
    <t>Kevin Addington</t>
  </si>
  <si>
    <t>MT/Civ</t>
  </si>
  <si>
    <t>NCC/Spot</t>
  </si>
  <si>
    <t>Lou Sachettini</t>
  </si>
  <si>
    <t>Marcel Nagatoishi</t>
  </si>
  <si>
    <t>Obayashi</t>
  </si>
  <si>
    <t>Decisions/Recs</t>
  </si>
  <si>
    <t>DPR/HILTI</t>
  </si>
  <si>
    <t>Alvaro Bazan</t>
  </si>
  <si>
    <t>Megacentro/Exyn</t>
  </si>
  <si>
    <t>Farhid Huamán</t>
  </si>
  <si>
    <t>Traylor/Tybot</t>
  </si>
  <si>
    <t>Bechtel/Kewazo</t>
  </si>
  <si>
    <t>Giulia Naomi Navarro</t>
  </si>
  <si>
    <t>Jose Andres Atencia</t>
  </si>
  <si>
    <t>Produktiva/SafeAI</t>
  </si>
  <si>
    <t>Marc Anthony</t>
  </si>
  <si>
    <t>Implenia/Tybot</t>
  </si>
  <si>
    <t>Median</t>
  </si>
  <si>
    <t>Time delta w/ partner or w/median if no partner</t>
  </si>
  <si>
    <t>Average delta in teams</t>
  </si>
  <si>
    <t>Median delta in teams</t>
  </si>
  <si>
    <t>Response</t>
  </si>
  <si>
    <t>Students</t>
  </si>
  <si>
    <t>Same recommendation as partner?</t>
  </si>
  <si>
    <t>Partially disagree on final recommendations for the selected project</t>
  </si>
  <si>
    <t>Feedback loop to improve the robot design based on the REF</t>
  </si>
  <si>
    <t>% Process h/total</t>
  </si>
  <si>
    <t>% Coord h/total</t>
  </si>
  <si>
    <t>% Schedule h/total</t>
  </si>
  <si>
    <t>Highly Likely</t>
  </si>
  <si>
    <t>Construction's need to optimize productivity and costs, Technology (e.g. BIM)</t>
  </si>
  <si>
    <t>Resistance to change, Unpredictable site conditions</t>
  </si>
  <si>
    <t>Process, Quality</t>
  </si>
  <si>
    <t>Structure to the evaluation</t>
  </si>
  <si>
    <t>Timing of design decisions, Environmental factors/changing conditions</t>
  </si>
  <si>
    <t>Provide real world data to manual production scenario</t>
  </si>
  <si>
    <t>What are challenges in evaluating the use of construction robots?</t>
  </si>
  <si>
    <t>Different project type than the other Tybot case, although general conclusions are quite similar</t>
  </si>
  <si>
    <t>the recs are 47% to 52% for the robot due to lower speed</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</si>
  <si>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</si>
  <si>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</si>
  <si>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</si>
  <si>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</si>
  <si>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</si>
  <si>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</si>
  <si>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</si>
  <si>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</si>
  <si>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</si>
  <si>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</si>
  <si>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</si>
  <si>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</si>
  <si>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</si>
  <si>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</si>
  <si>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</si>
  <si>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</si>
  <si>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</si>
  <si>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</si>
  <si>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</si>
  <si>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Industry Partner 1</t>
  </si>
  <si>
    <t>Industry Partner 2</t>
  </si>
  <si>
    <t>Industry Partner 3</t>
  </si>
  <si>
    <t>Industry Partner 4</t>
  </si>
  <si>
    <t>Industry Partner 5</t>
  </si>
  <si>
    <t>Industry Partner 6</t>
  </si>
  <si>
    <t>Industry Partner 7</t>
  </si>
  <si>
    <t>Industry Partner 8</t>
  </si>
  <si>
    <t>Industry Partner 9</t>
  </si>
  <si>
    <t>Industry Partner 10</t>
  </si>
  <si>
    <t>Industry Partner 11</t>
  </si>
  <si>
    <t>Industry Partner 12</t>
  </si>
  <si>
    <t>Industry Partner 13</t>
  </si>
  <si>
    <t>Industry Partner 14</t>
  </si>
  <si>
    <t>Industry Partner 15</t>
  </si>
  <si>
    <t>Industry 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</si>
</sst>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0"/>
      <color theme="1"/>
      <name val="Arial"/>
      <family val="2"/>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5">
    <xf numFmtId="0" fontId="0" fillId="0" borderId="0" xfId="0"/>
    <xf numFmtId="0" fontId="0" fillId="0" borderId="0" xfId="0" applyAlignment="1"/>
    <xf numFmtId="0" fontId="16" fillId="0" borderId="0" xfId="0" applyFont="1" applyAlignment="1"/>
    <xf numFmtId="0" fontId="16" fillId="0" borderId="0" xfId="0" applyFont="1"/>
    <xf numFmtId="0" fontId="0" fillId="0" borderId="10" xfId="0" applyBorder="1"/>
    <xf numFmtId="0" fontId="18" fillId="0" borderId="0" xfId="0" applyFont="1"/>
    <xf numFmtId="0" fontId="0" fillId="0" borderId="0" xfId="0" applyFont="1"/>
    <xf numFmtId="0" fontId="0" fillId="0" borderId="10" xfId="0" applyFont="1" applyBorder="1"/>
    <xf numFmtId="0" fontId="19" fillId="0" borderId="0" xfId="0" applyFont="1"/>
    <xf numFmtId="164" fontId="0" fillId="0" borderId="0" xfId="0" applyNumberFormat="1"/>
    <xf numFmtId="164" fontId="19" fillId="0" borderId="0" xfId="0" applyNumberFormat="1" applyFont="1" applyAlignment="1">
      <alignment horizontal="right" wrapText="1"/>
    </xf>
    <xf numFmtId="164" fontId="0" fillId="0" borderId="10" xfId="0" applyNumberFormat="1" applyBorder="1"/>
    <xf numFmtId="164" fontId="19" fillId="0" borderId="10" xfId="0" applyNumberFormat="1" applyFont="1" applyBorder="1" applyAlignment="1">
      <alignment horizontal="right" wrapText="1"/>
    </xf>
    <xf numFmtId="164" fontId="0" fillId="0" borderId="0" xfId="0" applyNumberFormat="1" applyBorder="1"/>
    <xf numFmtId="0" fontId="0" fillId="33" borderId="0" xfId="0" applyFill="1"/>
    <xf numFmtId="2" fontId="0" fillId="0" borderId="0" xfId="0" applyNumberFormat="1"/>
    <xf numFmtId="9" fontId="0" fillId="0" borderId="0" xfId="42" applyFont="1"/>
    <xf numFmtId="0" fontId="0" fillId="34" borderId="0" xfId="0" applyFill="1"/>
    <xf numFmtId="0" fontId="18" fillId="34" borderId="0" xfId="0" applyFont="1" applyFill="1"/>
    <xf numFmtId="0" fontId="0" fillId="35" borderId="0" xfId="0" applyFill="1"/>
    <xf numFmtId="0" fontId="0" fillId="36" borderId="0" xfId="0" applyFill="1"/>
    <xf numFmtId="9" fontId="16" fillId="0" borderId="0" xfId="0" applyNumberFormat="1" applyFont="1"/>
    <xf numFmtId="0" fontId="19" fillId="0" borderId="0" xfId="0" applyFont="1" applyAlignment="1">
      <alignment wrapText="1"/>
    </xf>
    <xf numFmtId="0" fontId="19" fillId="0" borderId="0" xfId="0" applyFont="1" applyAlignment="1">
      <alignment vertical="center"/>
    </xf>
    <xf numFmtId="0" fontId="19" fillId="0" borderId="0" xfId="0" applyFont="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What's the technology readiness in your opinion?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'Output Survey'!$D$6</c:f>
              <c:strCache>
                <c:ptCount val="1"/>
                <c:pt idx="0">
                  <c:v>Student</c:v>
                </c:pt>
              </c:strCache>
            </c:strRef>
          </c:tx>
          <c:spPr>
            <a:solidFill>
              <a:schemeClr val="accent1"/>
            </a:solidFill>
            <a:ln>
              <a:noFill/>
            </a:ln>
            <a:effectLst/>
          </c:spPr>
          <c:invertIfNegative val="0"/>
          <c:cat>
            <c:strRef>
              <c:f>'Output Survey'!$C$7:$C$9</c:f>
              <c:strCache>
                <c:ptCount val="3"/>
                <c:pt idx="0">
                  <c:v>Highly ready</c:v>
                </c:pt>
                <c:pt idx="1">
                  <c:v>Somewhat ready</c:v>
                </c:pt>
                <c:pt idx="2">
                  <c:v>Not ready</c:v>
                </c:pt>
              </c:strCache>
            </c:strRef>
          </c:cat>
          <c:val>
            <c:numRef>
              <c:f>'Output Survey'!$D$7:$D$9</c:f>
              <c:numCache>
                <c:formatCode>General</c:formatCode>
                <c:ptCount val="3"/>
                <c:pt idx="0">
                  <c:v>9</c:v>
                </c:pt>
                <c:pt idx="1">
                  <c:v>10</c:v>
                </c:pt>
                <c:pt idx="2">
                  <c:v>0</c:v>
                </c:pt>
              </c:numCache>
            </c:numRef>
          </c:val>
          <c:extLst>
            <c:ext xmlns:c16="http://schemas.microsoft.com/office/drawing/2014/chart" uri="{C3380CC4-5D6E-409C-BE32-E72D297353CC}">
              <c16:uniqueId val="{00000000-F3F5-4288-97ED-54BA4D3437BC}"/>
            </c:ext>
          </c:extLst>
        </c:ser>
        <c:ser>
          <c:idx val="1"/>
          <c:order val="1"/>
          <c:tx>
            <c:strRef>
              <c:f>'Output Survey'!$E$6</c:f>
              <c:strCache>
                <c:ptCount val="1"/>
                <c:pt idx="0">
                  <c:v>Industry</c:v>
                </c:pt>
              </c:strCache>
            </c:strRef>
          </c:tx>
          <c:spPr>
            <a:solidFill>
              <a:schemeClr val="accent2"/>
            </a:solidFill>
            <a:ln>
              <a:noFill/>
            </a:ln>
            <a:effectLst/>
          </c:spPr>
          <c:invertIfNegative val="0"/>
          <c:cat>
            <c:strRef>
              <c:f>'Output Survey'!$C$7:$C$9</c:f>
              <c:strCache>
                <c:ptCount val="3"/>
                <c:pt idx="0">
                  <c:v>Highly ready</c:v>
                </c:pt>
                <c:pt idx="1">
                  <c:v>Somewhat ready</c:v>
                </c:pt>
                <c:pt idx="2">
                  <c:v>Not ready</c:v>
                </c:pt>
              </c:strCache>
            </c:strRef>
          </c:cat>
          <c:val>
            <c:numRef>
              <c:f>'Output Survey'!$E$7:$E$9</c:f>
              <c:numCache>
                <c:formatCode>General</c:formatCode>
                <c:ptCount val="3"/>
                <c:pt idx="0">
                  <c:v>7</c:v>
                </c:pt>
                <c:pt idx="1">
                  <c:v>8</c:v>
                </c:pt>
                <c:pt idx="2">
                  <c:v>0</c:v>
                </c:pt>
              </c:numCache>
            </c:numRef>
          </c:val>
          <c:extLst>
            <c:ext xmlns:c16="http://schemas.microsoft.com/office/drawing/2014/chart" uri="{C3380CC4-5D6E-409C-BE32-E72D297353CC}">
              <c16:uniqueId val="{00000001-F3F5-4288-97ED-54BA4D3437BC}"/>
            </c:ext>
          </c:extLst>
        </c:ser>
        <c:ser>
          <c:idx val="2"/>
          <c:order val="2"/>
          <c:tx>
            <c:strRef>
              <c:f>'Output Survey'!$F$6</c:f>
              <c:strCache>
                <c:ptCount val="1"/>
                <c:pt idx="0">
                  <c:v>Total</c:v>
                </c:pt>
              </c:strCache>
            </c:strRef>
          </c:tx>
          <c:spPr>
            <a:solidFill>
              <a:schemeClr val="accent3"/>
            </a:solidFill>
            <a:ln>
              <a:noFill/>
            </a:ln>
            <a:effectLst/>
          </c:spPr>
          <c:invertIfNegative val="0"/>
          <c:cat>
            <c:strRef>
              <c:f>'Output Survey'!$C$7:$C$9</c:f>
              <c:strCache>
                <c:ptCount val="3"/>
                <c:pt idx="0">
                  <c:v>Highly ready</c:v>
                </c:pt>
                <c:pt idx="1">
                  <c:v>Somewhat ready</c:v>
                </c:pt>
                <c:pt idx="2">
                  <c:v>Not ready</c:v>
                </c:pt>
              </c:strCache>
            </c:strRef>
          </c:cat>
          <c:val>
            <c:numRef>
              <c:f>'Output Survey'!$F$7:$F$9</c:f>
              <c:numCache>
                <c:formatCode>General</c:formatCode>
                <c:ptCount val="3"/>
                <c:pt idx="0">
                  <c:v>16</c:v>
                </c:pt>
                <c:pt idx="1">
                  <c:v>18</c:v>
                </c:pt>
                <c:pt idx="2">
                  <c:v>0</c:v>
                </c:pt>
              </c:numCache>
            </c:numRef>
          </c:val>
          <c:extLst>
            <c:ext xmlns:c16="http://schemas.microsoft.com/office/drawing/2014/chart" uri="{C3380CC4-5D6E-409C-BE32-E72D297353CC}">
              <c16:uniqueId val="{00000002-F3F5-4288-97ED-54BA4D3437BC}"/>
            </c:ext>
          </c:extLst>
        </c:ser>
        <c:dLbls>
          <c:showLegendKey val="0"/>
          <c:showVal val="0"/>
          <c:showCatName val="0"/>
          <c:showSerName val="0"/>
          <c:showPercent val="0"/>
          <c:showBubbleSize val="0"/>
        </c:dLbls>
        <c:gapWidth val="182"/>
        <c:axId val="387012488"/>
        <c:axId val="387013800"/>
      </c:barChart>
      <c:catAx>
        <c:axId val="387012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13800"/>
        <c:crosses val="autoZero"/>
        <c:auto val="1"/>
        <c:lblAlgn val="ctr"/>
        <c:lblOffset val="100"/>
        <c:noMultiLvlLbl val="0"/>
      </c:catAx>
      <c:valAx>
        <c:axId val="387013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12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Which forces are acting for the use of robots in construction on your projects?</a:t>
            </a:r>
          </a:p>
        </c:rich>
      </c:tx>
      <c:layout>
        <c:manualLayout>
          <c:xMode val="edge"/>
          <c:yMode val="edge"/>
          <c:x val="0.1142034735892388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'Output Survey'!$D$12</c:f>
              <c:strCache>
                <c:ptCount val="1"/>
                <c:pt idx="0">
                  <c:v>Student</c:v>
                </c:pt>
              </c:strCache>
            </c:strRef>
          </c:tx>
          <c:spPr>
            <a:solidFill>
              <a:schemeClr val="accent1"/>
            </a:solidFill>
            <a:ln>
              <a:noFill/>
            </a:ln>
            <a:effectLst/>
          </c:spPr>
          <c:invertIfNegative val="0"/>
          <c:cat>
            <c:strRef>
              <c:f>'Output Survey'!$C$13:$C$23</c:f>
              <c:strCache>
                <c:ptCount val="11"/>
                <c:pt idx="0">
                  <c:v>Construction's need to optimize productivity and costs</c:v>
                </c:pt>
                <c:pt idx="1">
                  <c:v>Better quality</c:v>
                </c:pt>
                <c:pt idx="2">
                  <c:v>Safety culture in construction</c:v>
                </c:pt>
                <c:pt idx="3">
                  <c:v>Willingness to adopt technology</c:v>
                </c:pt>
                <c:pt idx="4">
                  <c:v>COVID</c:v>
                </c:pt>
                <c:pt idx="5">
                  <c:v>Technology (e.g. BIM)</c:v>
                </c:pt>
                <c:pt idx="6">
                  <c:v>Labor shortage</c:v>
                </c:pt>
                <c:pt idx="7">
                  <c:v>Increased project complexity</c:v>
                </c:pt>
                <c:pt idx="8">
                  <c:v>Repeatable self performed work</c:v>
                </c:pt>
                <c:pt idx="9">
                  <c:v>Shift in business practices</c:v>
                </c:pt>
                <c:pt idx="10">
                  <c:v>Sustainability and CO2</c:v>
                </c:pt>
              </c:strCache>
            </c:strRef>
          </c:cat>
          <c:val>
            <c:numRef>
              <c:f>'Output Survey'!$D$13:$D$23</c:f>
              <c:numCache>
                <c:formatCode>General</c:formatCode>
                <c:ptCount val="11"/>
                <c:pt idx="0">
                  <c:v>14</c:v>
                </c:pt>
                <c:pt idx="1">
                  <c:v>12</c:v>
                </c:pt>
                <c:pt idx="2">
                  <c:v>14</c:v>
                </c:pt>
                <c:pt idx="3">
                  <c:v>9</c:v>
                </c:pt>
                <c:pt idx="4">
                  <c:v>4</c:v>
                </c:pt>
                <c:pt idx="5">
                  <c:v>8</c:v>
                </c:pt>
                <c:pt idx="6">
                  <c:v>10</c:v>
                </c:pt>
                <c:pt idx="7">
                  <c:v>7</c:v>
                </c:pt>
                <c:pt idx="8">
                  <c:v>2</c:v>
                </c:pt>
                <c:pt idx="9">
                  <c:v>1</c:v>
                </c:pt>
                <c:pt idx="10">
                  <c:v>0</c:v>
                </c:pt>
              </c:numCache>
            </c:numRef>
          </c:val>
          <c:extLst>
            <c:ext xmlns:c16="http://schemas.microsoft.com/office/drawing/2014/chart" uri="{C3380CC4-5D6E-409C-BE32-E72D297353CC}">
              <c16:uniqueId val="{00000000-C7E9-4C2A-B344-559B09E90277}"/>
            </c:ext>
          </c:extLst>
        </c:ser>
        <c:ser>
          <c:idx val="1"/>
          <c:order val="1"/>
          <c:tx>
            <c:strRef>
              <c:f>'Output Survey'!$E$12</c:f>
              <c:strCache>
                <c:ptCount val="1"/>
                <c:pt idx="0">
                  <c:v>Industry</c:v>
                </c:pt>
              </c:strCache>
            </c:strRef>
          </c:tx>
          <c:spPr>
            <a:solidFill>
              <a:schemeClr val="accent2"/>
            </a:solidFill>
            <a:ln>
              <a:noFill/>
            </a:ln>
            <a:effectLst/>
          </c:spPr>
          <c:invertIfNegative val="0"/>
          <c:cat>
            <c:strRef>
              <c:f>'Output Survey'!$C$13:$C$23</c:f>
              <c:strCache>
                <c:ptCount val="11"/>
                <c:pt idx="0">
                  <c:v>Construction's need to optimize productivity and costs</c:v>
                </c:pt>
                <c:pt idx="1">
                  <c:v>Better quality</c:v>
                </c:pt>
                <c:pt idx="2">
                  <c:v>Safety culture in construction</c:v>
                </c:pt>
                <c:pt idx="3">
                  <c:v>Willingness to adopt technology</c:v>
                </c:pt>
                <c:pt idx="4">
                  <c:v>COVID</c:v>
                </c:pt>
                <c:pt idx="5">
                  <c:v>Technology (e.g. BIM)</c:v>
                </c:pt>
                <c:pt idx="6">
                  <c:v>Labor shortage</c:v>
                </c:pt>
                <c:pt idx="7">
                  <c:v>Increased project complexity</c:v>
                </c:pt>
                <c:pt idx="8">
                  <c:v>Repeatable self performed work</c:v>
                </c:pt>
                <c:pt idx="9">
                  <c:v>Shift in business practices</c:v>
                </c:pt>
                <c:pt idx="10">
                  <c:v>Sustainability and CO2</c:v>
                </c:pt>
              </c:strCache>
            </c:strRef>
          </c:cat>
          <c:val>
            <c:numRef>
              <c:f>'Output Survey'!$E$13:$E$23</c:f>
              <c:numCache>
                <c:formatCode>General</c:formatCode>
                <c:ptCount val="11"/>
                <c:pt idx="0">
                  <c:v>13</c:v>
                </c:pt>
                <c:pt idx="1">
                  <c:v>4</c:v>
                </c:pt>
                <c:pt idx="2">
                  <c:v>11</c:v>
                </c:pt>
                <c:pt idx="3">
                  <c:v>4</c:v>
                </c:pt>
                <c:pt idx="4">
                  <c:v>4</c:v>
                </c:pt>
                <c:pt idx="5">
                  <c:v>11</c:v>
                </c:pt>
                <c:pt idx="6">
                  <c:v>10</c:v>
                </c:pt>
                <c:pt idx="7">
                  <c:v>3</c:v>
                </c:pt>
                <c:pt idx="8">
                  <c:v>0</c:v>
                </c:pt>
                <c:pt idx="9">
                  <c:v>0</c:v>
                </c:pt>
                <c:pt idx="10">
                  <c:v>1</c:v>
                </c:pt>
              </c:numCache>
            </c:numRef>
          </c:val>
          <c:extLst>
            <c:ext xmlns:c16="http://schemas.microsoft.com/office/drawing/2014/chart" uri="{C3380CC4-5D6E-409C-BE32-E72D297353CC}">
              <c16:uniqueId val="{00000001-C7E9-4C2A-B344-559B09E90277}"/>
            </c:ext>
          </c:extLst>
        </c:ser>
        <c:ser>
          <c:idx val="2"/>
          <c:order val="2"/>
          <c:tx>
            <c:strRef>
              <c:f>'Output Survey'!$F$12</c:f>
              <c:strCache>
                <c:ptCount val="1"/>
                <c:pt idx="0">
                  <c:v>Total</c:v>
                </c:pt>
              </c:strCache>
            </c:strRef>
          </c:tx>
          <c:spPr>
            <a:solidFill>
              <a:schemeClr val="accent3"/>
            </a:solidFill>
            <a:ln>
              <a:noFill/>
            </a:ln>
            <a:effectLst/>
          </c:spPr>
          <c:invertIfNegative val="0"/>
          <c:cat>
            <c:strRef>
              <c:f>'Output Survey'!$C$13:$C$23</c:f>
              <c:strCache>
                <c:ptCount val="11"/>
                <c:pt idx="0">
                  <c:v>Construction's need to optimize productivity and costs</c:v>
                </c:pt>
                <c:pt idx="1">
                  <c:v>Better quality</c:v>
                </c:pt>
                <c:pt idx="2">
                  <c:v>Safety culture in construction</c:v>
                </c:pt>
                <c:pt idx="3">
                  <c:v>Willingness to adopt technology</c:v>
                </c:pt>
                <c:pt idx="4">
                  <c:v>COVID</c:v>
                </c:pt>
                <c:pt idx="5">
                  <c:v>Technology (e.g. BIM)</c:v>
                </c:pt>
                <c:pt idx="6">
                  <c:v>Labor shortage</c:v>
                </c:pt>
                <c:pt idx="7">
                  <c:v>Increased project complexity</c:v>
                </c:pt>
                <c:pt idx="8">
                  <c:v>Repeatable self performed work</c:v>
                </c:pt>
                <c:pt idx="9">
                  <c:v>Shift in business practices</c:v>
                </c:pt>
                <c:pt idx="10">
                  <c:v>Sustainability and CO2</c:v>
                </c:pt>
              </c:strCache>
            </c:strRef>
          </c:cat>
          <c:val>
            <c:numRef>
              <c:f>'Output Survey'!$F$13:$F$23</c:f>
              <c:numCache>
                <c:formatCode>General</c:formatCode>
                <c:ptCount val="11"/>
                <c:pt idx="0">
                  <c:v>27</c:v>
                </c:pt>
                <c:pt idx="1">
                  <c:v>16</c:v>
                </c:pt>
                <c:pt idx="2">
                  <c:v>25</c:v>
                </c:pt>
                <c:pt idx="3">
                  <c:v>13</c:v>
                </c:pt>
                <c:pt idx="4">
                  <c:v>8</c:v>
                </c:pt>
                <c:pt idx="5">
                  <c:v>19</c:v>
                </c:pt>
                <c:pt idx="6">
                  <c:v>20</c:v>
                </c:pt>
                <c:pt idx="7">
                  <c:v>10</c:v>
                </c:pt>
                <c:pt idx="8">
                  <c:v>2</c:v>
                </c:pt>
                <c:pt idx="9">
                  <c:v>1</c:v>
                </c:pt>
                <c:pt idx="10">
                  <c:v>1</c:v>
                </c:pt>
              </c:numCache>
            </c:numRef>
          </c:val>
          <c:extLst>
            <c:ext xmlns:c16="http://schemas.microsoft.com/office/drawing/2014/chart" uri="{C3380CC4-5D6E-409C-BE32-E72D297353CC}">
              <c16:uniqueId val="{00000002-C7E9-4C2A-B344-559B09E90277}"/>
            </c:ext>
          </c:extLst>
        </c:ser>
        <c:dLbls>
          <c:showLegendKey val="0"/>
          <c:showVal val="0"/>
          <c:showCatName val="0"/>
          <c:showSerName val="0"/>
          <c:showPercent val="0"/>
          <c:showBubbleSize val="0"/>
        </c:dLbls>
        <c:gapWidth val="182"/>
        <c:axId val="791060264"/>
        <c:axId val="791062888"/>
      </c:barChart>
      <c:catAx>
        <c:axId val="791060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62888"/>
        <c:crosses val="autoZero"/>
        <c:auto val="1"/>
        <c:lblAlgn val="ctr"/>
        <c:lblOffset val="100"/>
        <c:noMultiLvlLbl val="0"/>
      </c:catAx>
      <c:valAx>
        <c:axId val="791062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060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Which forces are acting against the use of robots in construction?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'Output Survey'!$D$26</c:f>
              <c:strCache>
                <c:ptCount val="1"/>
                <c:pt idx="0">
                  <c:v>Student</c:v>
                </c:pt>
              </c:strCache>
            </c:strRef>
          </c:tx>
          <c:spPr>
            <a:solidFill>
              <a:schemeClr val="accent1"/>
            </a:solidFill>
            <a:ln>
              <a:noFill/>
            </a:ln>
            <a:effectLst/>
          </c:spPr>
          <c:invertIfNegative val="0"/>
          <c:cat>
            <c:strRef>
              <c:f>'Output Survey'!$C$27:$C$37</c:f>
              <c:strCache>
                <c:ptCount val="11"/>
                <c:pt idx="0">
                  <c:v>Resistance to change</c:v>
                </c:pt>
                <c:pt idx="1">
                  <c:v>Training effort</c:v>
                </c:pt>
                <c:pt idx="2">
                  <c:v>Cost of deployment</c:v>
                </c:pt>
                <c:pt idx="3">
                  <c:v>Unpredictable site conditions</c:v>
                </c:pt>
                <c:pt idx="4">
                  <c:v>Lack of information about robots' capabilities</c:v>
                </c:pt>
                <c:pt idx="5">
                  <c:v>Pushback from workers/unions</c:v>
                </c:pt>
                <c:pt idx="6">
                  <c:v>Process changes</c:v>
                </c:pt>
                <c:pt idx="7">
                  <c:v>Technology needs to mature (not fully developed, more out of the box solutions)</c:v>
                </c:pt>
                <c:pt idx="8">
                  <c:v>Robot adaptability to the construction conditions</c:v>
                </c:pt>
                <c:pt idx="9">
                  <c:v>Contract changes</c:v>
                </c:pt>
                <c:pt idx="10">
                  <c:v>Lack of suppliers (e.g. latinamerica)</c:v>
                </c:pt>
              </c:strCache>
            </c:strRef>
          </c:cat>
          <c:val>
            <c:numRef>
              <c:f>'Output Survey'!$D$27:$D$37</c:f>
              <c:numCache>
                <c:formatCode>General</c:formatCode>
                <c:ptCount val="11"/>
                <c:pt idx="0">
                  <c:v>12</c:v>
                </c:pt>
                <c:pt idx="1">
                  <c:v>3</c:v>
                </c:pt>
                <c:pt idx="2">
                  <c:v>11</c:v>
                </c:pt>
                <c:pt idx="3">
                  <c:v>8</c:v>
                </c:pt>
                <c:pt idx="4">
                  <c:v>8</c:v>
                </c:pt>
                <c:pt idx="5">
                  <c:v>3</c:v>
                </c:pt>
                <c:pt idx="6">
                  <c:v>9</c:v>
                </c:pt>
                <c:pt idx="7">
                  <c:v>1</c:v>
                </c:pt>
                <c:pt idx="8">
                  <c:v>2</c:v>
                </c:pt>
                <c:pt idx="9">
                  <c:v>1</c:v>
                </c:pt>
                <c:pt idx="10">
                  <c:v>0</c:v>
                </c:pt>
              </c:numCache>
            </c:numRef>
          </c:val>
          <c:extLst>
            <c:ext xmlns:c16="http://schemas.microsoft.com/office/drawing/2014/chart" uri="{C3380CC4-5D6E-409C-BE32-E72D297353CC}">
              <c16:uniqueId val="{00000000-0631-438C-B962-7268AE73CAA4}"/>
            </c:ext>
          </c:extLst>
        </c:ser>
        <c:ser>
          <c:idx val="1"/>
          <c:order val="1"/>
          <c:tx>
            <c:strRef>
              <c:f>'Output Survey'!$E$26</c:f>
              <c:strCache>
                <c:ptCount val="1"/>
                <c:pt idx="0">
                  <c:v>Industry</c:v>
                </c:pt>
              </c:strCache>
            </c:strRef>
          </c:tx>
          <c:spPr>
            <a:solidFill>
              <a:schemeClr val="accent2"/>
            </a:solidFill>
            <a:ln>
              <a:noFill/>
            </a:ln>
            <a:effectLst/>
          </c:spPr>
          <c:invertIfNegative val="0"/>
          <c:cat>
            <c:strRef>
              <c:f>'Output Survey'!$C$27:$C$37</c:f>
              <c:strCache>
                <c:ptCount val="11"/>
                <c:pt idx="0">
                  <c:v>Resistance to change</c:v>
                </c:pt>
                <c:pt idx="1">
                  <c:v>Training effort</c:v>
                </c:pt>
                <c:pt idx="2">
                  <c:v>Cost of deployment</c:v>
                </c:pt>
                <c:pt idx="3">
                  <c:v>Unpredictable site conditions</c:v>
                </c:pt>
                <c:pt idx="4">
                  <c:v>Lack of information about robots' capabilities</c:v>
                </c:pt>
                <c:pt idx="5">
                  <c:v>Pushback from workers/unions</c:v>
                </c:pt>
                <c:pt idx="6">
                  <c:v>Process changes</c:v>
                </c:pt>
                <c:pt idx="7">
                  <c:v>Technology needs to mature (not fully developed, more out of the box solutions)</c:v>
                </c:pt>
                <c:pt idx="8">
                  <c:v>Robot adaptability to the construction conditions</c:v>
                </c:pt>
                <c:pt idx="9">
                  <c:v>Contract changes</c:v>
                </c:pt>
                <c:pt idx="10">
                  <c:v>Lack of suppliers (e.g. latinamerica)</c:v>
                </c:pt>
              </c:strCache>
            </c:strRef>
          </c:cat>
          <c:val>
            <c:numRef>
              <c:f>'Output Survey'!$E$27:$E$37</c:f>
              <c:numCache>
                <c:formatCode>General</c:formatCode>
                <c:ptCount val="11"/>
                <c:pt idx="0">
                  <c:v>13</c:v>
                </c:pt>
                <c:pt idx="1">
                  <c:v>2</c:v>
                </c:pt>
                <c:pt idx="2">
                  <c:v>9</c:v>
                </c:pt>
                <c:pt idx="3">
                  <c:v>11</c:v>
                </c:pt>
                <c:pt idx="4">
                  <c:v>3</c:v>
                </c:pt>
                <c:pt idx="5">
                  <c:v>5</c:v>
                </c:pt>
                <c:pt idx="6">
                  <c:v>7</c:v>
                </c:pt>
                <c:pt idx="7">
                  <c:v>1</c:v>
                </c:pt>
                <c:pt idx="8">
                  <c:v>0</c:v>
                </c:pt>
                <c:pt idx="9">
                  <c:v>0</c:v>
                </c:pt>
                <c:pt idx="10">
                  <c:v>1</c:v>
                </c:pt>
              </c:numCache>
            </c:numRef>
          </c:val>
          <c:extLst>
            <c:ext xmlns:c16="http://schemas.microsoft.com/office/drawing/2014/chart" uri="{C3380CC4-5D6E-409C-BE32-E72D297353CC}">
              <c16:uniqueId val="{00000001-0631-438C-B962-7268AE73CAA4}"/>
            </c:ext>
          </c:extLst>
        </c:ser>
        <c:ser>
          <c:idx val="2"/>
          <c:order val="2"/>
          <c:tx>
            <c:strRef>
              <c:f>'Output Survey'!$F$26</c:f>
              <c:strCache>
                <c:ptCount val="1"/>
                <c:pt idx="0">
                  <c:v>Total</c:v>
                </c:pt>
              </c:strCache>
            </c:strRef>
          </c:tx>
          <c:spPr>
            <a:solidFill>
              <a:schemeClr val="accent3"/>
            </a:solidFill>
            <a:ln>
              <a:noFill/>
            </a:ln>
            <a:effectLst/>
          </c:spPr>
          <c:invertIfNegative val="0"/>
          <c:cat>
            <c:strRef>
              <c:f>'Output Survey'!$C$27:$C$37</c:f>
              <c:strCache>
                <c:ptCount val="11"/>
                <c:pt idx="0">
                  <c:v>Resistance to change</c:v>
                </c:pt>
                <c:pt idx="1">
                  <c:v>Training effort</c:v>
                </c:pt>
                <c:pt idx="2">
                  <c:v>Cost of deployment</c:v>
                </c:pt>
                <c:pt idx="3">
                  <c:v>Unpredictable site conditions</c:v>
                </c:pt>
                <c:pt idx="4">
                  <c:v>Lack of information about robots' capabilities</c:v>
                </c:pt>
                <c:pt idx="5">
                  <c:v>Pushback from workers/unions</c:v>
                </c:pt>
                <c:pt idx="6">
                  <c:v>Process changes</c:v>
                </c:pt>
                <c:pt idx="7">
                  <c:v>Technology needs to mature (not fully developed, more out of the box solutions)</c:v>
                </c:pt>
                <c:pt idx="8">
                  <c:v>Robot adaptability to the construction conditions</c:v>
                </c:pt>
                <c:pt idx="9">
                  <c:v>Contract changes</c:v>
                </c:pt>
                <c:pt idx="10">
                  <c:v>Lack of suppliers (e.g. latinamerica)</c:v>
                </c:pt>
              </c:strCache>
            </c:strRef>
          </c:cat>
          <c:val>
            <c:numRef>
              <c:f>'Output Survey'!$F$27:$F$37</c:f>
              <c:numCache>
                <c:formatCode>General</c:formatCode>
                <c:ptCount val="11"/>
                <c:pt idx="0">
                  <c:v>25</c:v>
                </c:pt>
                <c:pt idx="1">
                  <c:v>5</c:v>
                </c:pt>
                <c:pt idx="2">
                  <c:v>20</c:v>
                </c:pt>
                <c:pt idx="3">
                  <c:v>19</c:v>
                </c:pt>
                <c:pt idx="4">
                  <c:v>11</c:v>
                </c:pt>
                <c:pt idx="5">
                  <c:v>8</c:v>
                </c:pt>
                <c:pt idx="6">
                  <c:v>16</c:v>
                </c:pt>
                <c:pt idx="7">
                  <c:v>2</c:v>
                </c:pt>
                <c:pt idx="8">
                  <c:v>2</c:v>
                </c:pt>
                <c:pt idx="9">
                  <c:v>1</c:v>
                </c:pt>
                <c:pt idx="10">
                  <c:v>1</c:v>
                </c:pt>
              </c:numCache>
            </c:numRef>
          </c:val>
          <c:extLst>
            <c:ext xmlns:c16="http://schemas.microsoft.com/office/drawing/2014/chart" uri="{C3380CC4-5D6E-409C-BE32-E72D297353CC}">
              <c16:uniqueId val="{00000002-0631-438C-B962-7268AE73CAA4}"/>
            </c:ext>
          </c:extLst>
        </c:ser>
        <c:dLbls>
          <c:showLegendKey val="0"/>
          <c:showVal val="0"/>
          <c:showCatName val="0"/>
          <c:showSerName val="0"/>
          <c:showPercent val="0"/>
          <c:showBubbleSize val="0"/>
        </c:dLbls>
        <c:gapWidth val="182"/>
        <c:axId val="793575496"/>
        <c:axId val="793576152"/>
      </c:barChart>
      <c:catAx>
        <c:axId val="793575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76152"/>
        <c:crosses val="autoZero"/>
        <c:auto val="1"/>
        <c:lblAlgn val="ctr"/>
        <c:lblOffset val="100"/>
        <c:noMultiLvlLbl val="0"/>
      </c:catAx>
      <c:valAx>
        <c:axId val="793576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575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Did the evaluation framework include all the variables needed?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6F-4734-A447-0ECED586E5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6F-4734-A447-0ECED586E5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6F-4734-A447-0ECED586E5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 Survey'!$C$57:$C$59</c:f>
              <c:strCache>
                <c:ptCount val="3"/>
                <c:pt idx="0">
                  <c:v>Yes</c:v>
                </c:pt>
                <c:pt idx="1">
                  <c:v>Mostly yes</c:v>
                </c:pt>
                <c:pt idx="2">
                  <c:v>No</c:v>
                </c:pt>
              </c:strCache>
            </c:strRef>
          </c:cat>
          <c:val>
            <c:numRef>
              <c:f>'Output Survey'!$F$57:$F$59</c:f>
              <c:numCache>
                <c:formatCode>General</c:formatCode>
                <c:ptCount val="3"/>
                <c:pt idx="0">
                  <c:v>15</c:v>
                </c:pt>
                <c:pt idx="1">
                  <c:v>18</c:v>
                </c:pt>
                <c:pt idx="2">
                  <c:v>1</c:v>
                </c:pt>
              </c:numCache>
            </c:numRef>
          </c:val>
          <c:extLst>
            <c:ext xmlns:c16="http://schemas.microsoft.com/office/drawing/2014/chart" uri="{C3380CC4-5D6E-409C-BE32-E72D297353CC}">
              <c16:uniqueId val="{00000000-566C-4A74-B518-C8E183D698D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Was the sequence of the evaluation logical?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1FB-474E-A80F-46501B473C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11-467F-8854-1FCD68B13D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11-467F-8854-1FCD68B13DCD}"/>
              </c:ext>
            </c:extLst>
          </c:dPt>
          <c:dLbls>
            <c:dLbl>
              <c:idx val="0"/>
              <c:layout>
                <c:manualLayout>
                  <c:x val="-5.3673449548965108E-2"/>
                  <c:y val="-0.203261719768472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1FB-474E-A80F-46501B473C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'Output Survey'!$C$86:$C$88</c:f>
              <c:strCache>
                <c:ptCount val="3"/>
                <c:pt idx="0">
                  <c:v>Yes</c:v>
                </c:pt>
                <c:pt idx="1">
                  <c:v>Pretty much</c:v>
                </c:pt>
                <c:pt idx="2">
                  <c:v>No</c:v>
                </c:pt>
              </c:strCache>
            </c:strRef>
          </c:cat>
          <c:val>
            <c:numRef>
              <c:f>'Output Survey'!$F$86:$F$88</c:f>
              <c:numCache>
                <c:formatCode>General</c:formatCode>
                <c:ptCount val="3"/>
                <c:pt idx="0">
                  <c:v>32</c:v>
                </c:pt>
                <c:pt idx="1">
                  <c:v>1</c:v>
                </c:pt>
                <c:pt idx="2">
                  <c:v>1</c:v>
                </c:pt>
              </c:numCache>
            </c:numRef>
          </c:val>
          <c:extLst>
            <c:ext xmlns:c16="http://schemas.microsoft.com/office/drawing/2014/chart" uri="{C3380CC4-5D6E-409C-BE32-E72D297353CC}">
              <c16:uniqueId val="{00000000-21FB-474E-A80F-46501B473C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Which comparison variables were difficult to evaluate?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'Output Survey'!$D$91</c:f>
              <c:strCache>
                <c:ptCount val="1"/>
                <c:pt idx="0">
                  <c:v>Student</c:v>
                </c:pt>
              </c:strCache>
            </c:strRef>
          </c:tx>
          <c:spPr>
            <a:solidFill>
              <a:schemeClr val="accent1"/>
            </a:solidFill>
            <a:ln>
              <a:noFill/>
            </a:ln>
            <a:effectLst/>
          </c:spPr>
          <c:invertIfNegative val="0"/>
          <c:cat>
            <c:strRef>
              <c:f>'Output Survey'!$C$92:$C$99</c:f>
              <c:strCache>
                <c:ptCount val="8"/>
                <c:pt idx="0">
                  <c:v>Product</c:v>
                </c:pt>
                <c:pt idx="1">
                  <c:v>Organization</c:v>
                </c:pt>
                <c:pt idx="2">
                  <c:v>Process</c:v>
                </c:pt>
                <c:pt idx="3">
                  <c:v>Safety</c:v>
                </c:pt>
                <c:pt idx="4">
                  <c:v>Quality</c:v>
                </c:pt>
                <c:pt idx="5">
                  <c:v>Schedule</c:v>
                </c:pt>
                <c:pt idx="6">
                  <c:v>Cost</c:v>
                </c:pt>
                <c:pt idx="7">
                  <c:v>None</c:v>
                </c:pt>
              </c:strCache>
            </c:strRef>
          </c:cat>
          <c:val>
            <c:numRef>
              <c:f>'Output Survey'!$D$92:$D$99</c:f>
              <c:numCache>
                <c:formatCode>General</c:formatCode>
                <c:ptCount val="8"/>
                <c:pt idx="0">
                  <c:v>1</c:v>
                </c:pt>
                <c:pt idx="1">
                  <c:v>2</c:v>
                </c:pt>
                <c:pt idx="2">
                  <c:v>5</c:v>
                </c:pt>
                <c:pt idx="3">
                  <c:v>7</c:v>
                </c:pt>
                <c:pt idx="4">
                  <c:v>9</c:v>
                </c:pt>
                <c:pt idx="5">
                  <c:v>10</c:v>
                </c:pt>
                <c:pt idx="6">
                  <c:v>8</c:v>
                </c:pt>
                <c:pt idx="7">
                  <c:v>0</c:v>
                </c:pt>
              </c:numCache>
            </c:numRef>
          </c:val>
          <c:extLst>
            <c:ext xmlns:c16="http://schemas.microsoft.com/office/drawing/2014/chart" uri="{C3380CC4-5D6E-409C-BE32-E72D297353CC}">
              <c16:uniqueId val="{00000000-F1F0-4BBF-9EA2-13CF0FECF7F9}"/>
            </c:ext>
          </c:extLst>
        </c:ser>
        <c:ser>
          <c:idx val="1"/>
          <c:order val="1"/>
          <c:tx>
            <c:strRef>
              <c:f>'Output Survey'!$E$91</c:f>
              <c:strCache>
                <c:ptCount val="1"/>
                <c:pt idx="0">
                  <c:v>Industry</c:v>
                </c:pt>
              </c:strCache>
            </c:strRef>
          </c:tx>
          <c:spPr>
            <a:solidFill>
              <a:schemeClr val="accent2"/>
            </a:solidFill>
            <a:ln>
              <a:noFill/>
            </a:ln>
            <a:effectLst/>
          </c:spPr>
          <c:invertIfNegative val="0"/>
          <c:cat>
            <c:strRef>
              <c:f>'Output Survey'!$C$92:$C$99</c:f>
              <c:strCache>
                <c:ptCount val="8"/>
                <c:pt idx="0">
                  <c:v>Product</c:v>
                </c:pt>
                <c:pt idx="1">
                  <c:v>Organization</c:v>
                </c:pt>
                <c:pt idx="2">
                  <c:v>Process</c:v>
                </c:pt>
                <c:pt idx="3">
                  <c:v>Safety</c:v>
                </c:pt>
                <c:pt idx="4">
                  <c:v>Quality</c:v>
                </c:pt>
                <c:pt idx="5">
                  <c:v>Schedule</c:v>
                </c:pt>
                <c:pt idx="6">
                  <c:v>Cost</c:v>
                </c:pt>
                <c:pt idx="7">
                  <c:v>None</c:v>
                </c:pt>
              </c:strCache>
            </c:strRef>
          </c:cat>
          <c:val>
            <c:numRef>
              <c:f>'Output Survey'!$E$92:$E$99</c:f>
              <c:numCache>
                <c:formatCode>General</c:formatCode>
                <c:ptCount val="8"/>
                <c:pt idx="0">
                  <c:v>1</c:v>
                </c:pt>
                <c:pt idx="1">
                  <c:v>2</c:v>
                </c:pt>
                <c:pt idx="2">
                  <c:v>4</c:v>
                </c:pt>
                <c:pt idx="3">
                  <c:v>6</c:v>
                </c:pt>
                <c:pt idx="4">
                  <c:v>5</c:v>
                </c:pt>
                <c:pt idx="5">
                  <c:v>2</c:v>
                </c:pt>
                <c:pt idx="6">
                  <c:v>6</c:v>
                </c:pt>
                <c:pt idx="7">
                  <c:v>1</c:v>
                </c:pt>
              </c:numCache>
            </c:numRef>
          </c:val>
          <c:extLst>
            <c:ext xmlns:c16="http://schemas.microsoft.com/office/drawing/2014/chart" uri="{C3380CC4-5D6E-409C-BE32-E72D297353CC}">
              <c16:uniqueId val="{00000001-F1F0-4BBF-9EA2-13CF0FECF7F9}"/>
            </c:ext>
          </c:extLst>
        </c:ser>
        <c:ser>
          <c:idx val="2"/>
          <c:order val="2"/>
          <c:tx>
            <c:strRef>
              <c:f>'Output Survey'!$F$91</c:f>
              <c:strCache>
                <c:ptCount val="1"/>
                <c:pt idx="0">
                  <c:v>Total</c:v>
                </c:pt>
              </c:strCache>
            </c:strRef>
          </c:tx>
          <c:spPr>
            <a:solidFill>
              <a:schemeClr val="accent3"/>
            </a:solidFill>
            <a:ln>
              <a:noFill/>
            </a:ln>
            <a:effectLst/>
          </c:spPr>
          <c:invertIfNegative val="0"/>
          <c:cat>
            <c:strRef>
              <c:f>'Output Survey'!$C$92:$C$99</c:f>
              <c:strCache>
                <c:ptCount val="8"/>
                <c:pt idx="0">
                  <c:v>Product</c:v>
                </c:pt>
                <c:pt idx="1">
                  <c:v>Organization</c:v>
                </c:pt>
                <c:pt idx="2">
                  <c:v>Process</c:v>
                </c:pt>
                <c:pt idx="3">
                  <c:v>Safety</c:v>
                </c:pt>
                <c:pt idx="4">
                  <c:v>Quality</c:v>
                </c:pt>
                <c:pt idx="5">
                  <c:v>Schedule</c:v>
                </c:pt>
                <c:pt idx="6">
                  <c:v>Cost</c:v>
                </c:pt>
                <c:pt idx="7">
                  <c:v>None</c:v>
                </c:pt>
              </c:strCache>
            </c:strRef>
          </c:cat>
          <c:val>
            <c:numRef>
              <c:f>'Output Survey'!$F$92:$F$99</c:f>
              <c:numCache>
                <c:formatCode>General</c:formatCode>
                <c:ptCount val="8"/>
                <c:pt idx="0">
                  <c:v>2</c:v>
                </c:pt>
                <c:pt idx="1">
                  <c:v>4</c:v>
                </c:pt>
                <c:pt idx="2">
                  <c:v>9</c:v>
                </c:pt>
                <c:pt idx="3">
                  <c:v>13</c:v>
                </c:pt>
                <c:pt idx="4">
                  <c:v>14</c:v>
                </c:pt>
                <c:pt idx="5">
                  <c:v>12</c:v>
                </c:pt>
                <c:pt idx="6">
                  <c:v>14</c:v>
                </c:pt>
                <c:pt idx="7">
                  <c:v>1</c:v>
                </c:pt>
              </c:numCache>
            </c:numRef>
          </c:val>
          <c:extLst>
            <c:ext xmlns:c16="http://schemas.microsoft.com/office/drawing/2014/chart" uri="{C3380CC4-5D6E-409C-BE32-E72D297353CC}">
              <c16:uniqueId val="{00000002-F1F0-4BBF-9EA2-13CF0FECF7F9}"/>
            </c:ext>
          </c:extLst>
        </c:ser>
        <c:dLbls>
          <c:showLegendKey val="0"/>
          <c:showVal val="0"/>
          <c:showCatName val="0"/>
          <c:showSerName val="0"/>
          <c:showPercent val="0"/>
          <c:showBubbleSize val="0"/>
        </c:dLbls>
        <c:gapWidth val="219"/>
        <c:overlap val="-27"/>
        <c:axId val="653416832"/>
        <c:axId val="653416504"/>
      </c:barChart>
      <c:catAx>
        <c:axId val="65341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16504"/>
        <c:crosses val="autoZero"/>
        <c:auto val="1"/>
        <c:lblAlgn val="ctr"/>
        <c:lblOffset val="100"/>
        <c:noMultiLvlLbl val="0"/>
      </c:catAx>
      <c:valAx>
        <c:axId val="653416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416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hours spent in REF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'Output Survey'!$C$127</c:f>
              <c:strCache>
                <c:ptCount val="1"/>
                <c:pt idx="0">
                  <c:v>Total Hours</c:v>
                </c:pt>
              </c:strCache>
            </c:strRef>
          </c:tx>
          <c:spPr>
            <a:solidFill>
              <a:schemeClr val="accent1"/>
            </a:solidFill>
            <a:ln>
              <a:noFill/>
            </a:ln>
            <a:effectLst/>
          </c:spPr>
          <c:invertIfNegative val="0"/>
          <c:val>
            <c:numRef>
              <c:f>'Output Survey'!$D$127:$V$127</c:f>
              <c:numCache>
                <c:formatCode>0.0</c:formatCode>
                <c:ptCount val="19"/>
                <c:pt idx="0">
                  <c:v>13.25</c:v>
                </c:pt>
                <c:pt idx="1">
                  <c:v>22.25</c:v>
                </c:pt>
                <c:pt idx="2">
                  <c:v>29.82</c:v>
                </c:pt>
                <c:pt idx="3">
                  <c:v>23.8</c:v>
                </c:pt>
                <c:pt idx="4">
                  <c:v>19.98</c:v>
                </c:pt>
                <c:pt idx="5">
                  <c:v>14.3</c:v>
                </c:pt>
                <c:pt idx="6">
                  <c:v>12</c:v>
                </c:pt>
                <c:pt idx="7">
                  <c:v>26</c:v>
                </c:pt>
                <c:pt idx="8">
                  <c:v>23</c:v>
                </c:pt>
                <c:pt idx="9">
                  <c:v>28</c:v>
                </c:pt>
                <c:pt idx="10">
                  <c:v>21</c:v>
                </c:pt>
                <c:pt idx="11">
                  <c:v>17.990000000000002</c:v>
                </c:pt>
                <c:pt idx="12">
                  <c:v>9.5</c:v>
                </c:pt>
                <c:pt idx="13">
                  <c:v>7.49</c:v>
                </c:pt>
                <c:pt idx="14">
                  <c:v>19.999999999</c:v>
                </c:pt>
                <c:pt idx="15">
                  <c:v>21</c:v>
                </c:pt>
                <c:pt idx="16">
                  <c:v>26</c:v>
                </c:pt>
                <c:pt idx="17">
                  <c:v>19.079999999999998</c:v>
                </c:pt>
                <c:pt idx="18">
                  <c:v>22.25</c:v>
                </c:pt>
              </c:numCache>
            </c:numRef>
          </c:val>
          <c:extLst>
            <c:ext xmlns:c16="http://schemas.microsoft.com/office/drawing/2014/chart" uri="{C3380CC4-5D6E-409C-BE32-E72D297353CC}">
              <c16:uniqueId val="{00000000-8378-460D-B366-75C3B79A09A3}"/>
            </c:ext>
          </c:extLst>
        </c:ser>
        <c:dLbls>
          <c:showLegendKey val="0"/>
          <c:showVal val="0"/>
          <c:showCatName val="0"/>
          <c:showSerName val="0"/>
          <c:showPercent val="0"/>
          <c:showBubbleSize val="0"/>
        </c:dLbls>
        <c:gapWidth val="219"/>
        <c:overlap val="-27"/>
        <c:axId val="994534448"/>
        <c:axId val="994533792"/>
      </c:barChart>
      <c:lineChart>
        <c:grouping val="standard"/>
        <c:varyColors val="0"/>
        <c:ser>
          <c:idx val="1"/>
          <c:order val="1"/>
          <c:tx>
            <c:strRef>
              <c:f>'Output Survey'!$C$128</c:f>
              <c:strCache>
                <c:ptCount val="1"/>
                <c:pt idx="0">
                  <c:v>Average time</c:v>
                </c:pt>
              </c:strCache>
            </c:strRef>
          </c:tx>
          <c:spPr>
            <a:ln w="28575" cap="rnd">
              <a:solidFill>
                <a:schemeClr val="accent2"/>
              </a:solidFill>
              <a:round/>
            </a:ln>
            <a:effectLst/>
          </c:spPr>
          <c:marker>
            <c:symbol val="none"/>
          </c:marker>
          <c:val>
            <c:numRef>
              <c:f>'Output Survey'!$D$128:$V$128</c:f>
              <c:numCache>
                <c:formatCode>0.0</c:formatCode>
                <c:ptCount val="19"/>
                <c:pt idx="0">
                  <c:v>19.826842105210527</c:v>
                </c:pt>
                <c:pt idx="1">
                  <c:v>19.826842105210527</c:v>
                </c:pt>
                <c:pt idx="2">
                  <c:v>19.826842105210527</c:v>
                </c:pt>
                <c:pt idx="3">
                  <c:v>19.826842105210527</c:v>
                </c:pt>
                <c:pt idx="4">
                  <c:v>19.826842105210527</c:v>
                </c:pt>
                <c:pt idx="5">
                  <c:v>19.826842105210527</c:v>
                </c:pt>
                <c:pt idx="6">
                  <c:v>19.826842105210527</c:v>
                </c:pt>
                <c:pt idx="7">
                  <c:v>19.826842105210527</c:v>
                </c:pt>
                <c:pt idx="8">
                  <c:v>19.826842105210527</c:v>
                </c:pt>
                <c:pt idx="9">
                  <c:v>19.826842105210527</c:v>
                </c:pt>
                <c:pt idx="10">
                  <c:v>19.826842105210527</c:v>
                </c:pt>
                <c:pt idx="11">
                  <c:v>19.826842105210527</c:v>
                </c:pt>
                <c:pt idx="12">
                  <c:v>19.826842105210527</c:v>
                </c:pt>
                <c:pt idx="13">
                  <c:v>19.826842105210527</c:v>
                </c:pt>
                <c:pt idx="14">
                  <c:v>19.826842105210527</c:v>
                </c:pt>
                <c:pt idx="15">
                  <c:v>19.826842105210527</c:v>
                </c:pt>
                <c:pt idx="16">
                  <c:v>19.826842105210527</c:v>
                </c:pt>
                <c:pt idx="17">
                  <c:v>19.826842105210527</c:v>
                </c:pt>
                <c:pt idx="18">
                  <c:v>19.826842105210527</c:v>
                </c:pt>
              </c:numCache>
            </c:numRef>
          </c:val>
          <c:smooth val="0"/>
          <c:extLst>
            <c:ext xmlns:c16="http://schemas.microsoft.com/office/drawing/2014/chart" uri="{C3380CC4-5D6E-409C-BE32-E72D297353CC}">
              <c16:uniqueId val="{00000001-8378-460D-B366-75C3B79A09A3}"/>
            </c:ext>
          </c:extLst>
        </c:ser>
        <c:ser>
          <c:idx val="2"/>
          <c:order val="2"/>
          <c:tx>
            <c:strRef>
              <c:f>'Output Survey'!$C$129</c:f>
              <c:strCache>
                <c:ptCount val="1"/>
                <c:pt idx="0">
                  <c:v>Median</c:v>
                </c:pt>
              </c:strCache>
            </c:strRef>
          </c:tx>
          <c:spPr>
            <a:ln w="28575" cap="rnd">
              <a:solidFill>
                <a:schemeClr val="accent3"/>
              </a:solidFill>
              <a:round/>
            </a:ln>
            <a:effectLst/>
          </c:spPr>
          <c:marker>
            <c:symbol val="none"/>
          </c:marker>
          <c:val>
            <c:numRef>
              <c:f>'Output Survey'!$D$129:$V$129</c:f>
              <c:numCache>
                <c:formatCode>0.00</c:formatCode>
                <c:ptCount val="19"/>
                <c:pt idx="0" formatCode="0.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numCache>
            </c:numRef>
          </c:val>
          <c:smooth val="0"/>
          <c:extLst>
            <c:ext xmlns:c16="http://schemas.microsoft.com/office/drawing/2014/chart" uri="{C3380CC4-5D6E-409C-BE32-E72D297353CC}">
              <c16:uniqueId val="{00000002-8378-460D-B366-75C3B79A09A3}"/>
            </c:ext>
          </c:extLst>
        </c:ser>
        <c:ser>
          <c:idx val="3"/>
          <c:order val="3"/>
          <c:tx>
            <c:strRef>
              <c:f>'Output Survey'!$C$130</c:f>
              <c:strCache>
                <c:ptCount val="1"/>
                <c:pt idx="0">
                  <c:v>Time delta w/ partner or w/median if no partner</c:v>
                </c:pt>
              </c:strCache>
            </c:strRef>
          </c:tx>
          <c:spPr>
            <a:ln w="28575" cap="rnd">
              <a:solidFill>
                <a:schemeClr val="accent4"/>
              </a:solidFill>
              <a:round/>
            </a:ln>
            <a:effectLst/>
          </c:spPr>
          <c:marker>
            <c:symbol val="none"/>
          </c:marker>
          <c:val>
            <c:numRef>
              <c:f>'Output Survey'!$D$130:$V$130</c:f>
              <c:numCache>
                <c:formatCode>0.0</c:formatCode>
                <c:ptCount val="19"/>
                <c:pt idx="0">
                  <c:v>9</c:v>
                </c:pt>
                <c:pt idx="1">
                  <c:v>9</c:v>
                </c:pt>
                <c:pt idx="2">
                  <c:v>6.02</c:v>
                </c:pt>
                <c:pt idx="3">
                  <c:v>6.02</c:v>
                </c:pt>
                <c:pt idx="4">
                  <c:v>1.0199999999999996</c:v>
                </c:pt>
                <c:pt idx="5">
                  <c:v>2.3000000000000007</c:v>
                </c:pt>
                <c:pt idx="6">
                  <c:v>2.3000000000000007</c:v>
                </c:pt>
                <c:pt idx="7">
                  <c:v>3</c:v>
                </c:pt>
                <c:pt idx="8">
                  <c:v>3</c:v>
                </c:pt>
                <c:pt idx="9">
                  <c:v>7</c:v>
                </c:pt>
                <c:pt idx="10">
                  <c:v>3.009999999999998</c:v>
                </c:pt>
                <c:pt idx="11">
                  <c:v>3.009999999999998</c:v>
                </c:pt>
                <c:pt idx="12">
                  <c:v>2.0099999999999998</c:v>
                </c:pt>
                <c:pt idx="13">
                  <c:v>2.0099999999999998</c:v>
                </c:pt>
                <c:pt idx="14">
                  <c:v>1.0000000010000001</c:v>
                </c:pt>
                <c:pt idx="15">
                  <c:v>1.0000000010000001</c:v>
                </c:pt>
                <c:pt idx="16">
                  <c:v>5</c:v>
                </c:pt>
                <c:pt idx="17">
                  <c:v>3.1700000000000017</c:v>
                </c:pt>
                <c:pt idx="18">
                  <c:v>3.1700000000000017</c:v>
                </c:pt>
              </c:numCache>
            </c:numRef>
          </c:val>
          <c:smooth val="0"/>
          <c:extLst>
            <c:ext xmlns:c16="http://schemas.microsoft.com/office/drawing/2014/chart" uri="{C3380CC4-5D6E-409C-BE32-E72D297353CC}">
              <c16:uniqueId val="{00000004-8378-460D-B366-75C3B79A09A3}"/>
            </c:ext>
          </c:extLst>
        </c:ser>
        <c:dLbls>
          <c:showLegendKey val="0"/>
          <c:showVal val="0"/>
          <c:showCatName val="0"/>
          <c:showSerName val="0"/>
          <c:showPercent val="0"/>
          <c:showBubbleSize val="0"/>
        </c:dLbls>
        <c:marker val="1"/>
        <c:smooth val="0"/>
        <c:axId val="994534448"/>
        <c:axId val="994533792"/>
      </c:lineChart>
      <c:catAx>
        <c:axId val="994534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33792"/>
        <c:crosses val="autoZero"/>
        <c:auto val="1"/>
        <c:lblAlgn val="ctr"/>
        <c:lblOffset val="100"/>
        <c:noMultiLvlLbl val="0"/>
      </c:catAx>
      <c:valAx>
        <c:axId val="994533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3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Was the evaluation framework useful?</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'Output Survey'!$D$140</c:f>
              <c:strCache>
                <c:ptCount val="1"/>
                <c:pt idx="0">
                  <c:v>Student</c:v>
                </c:pt>
              </c:strCache>
            </c:strRef>
          </c:tx>
          <c:spPr>
            <a:solidFill>
              <a:schemeClr val="accent1"/>
            </a:solidFill>
            <a:ln>
              <a:noFill/>
            </a:ln>
            <a:effectLst/>
          </c:spPr>
          <c:invertIfNegative val="0"/>
          <c:cat>
            <c:strRef>
              <c:f>'Output Survey'!$C$141:$C$143</c:f>
              <c:strCache>
                <c:ptCount val="3"/>
                <c:pt idx="0">
                  <c:v>Yes</c:v>
                </c:pt>
                <c:pt idx="1">
                  <c:v>Mostly yes</c:v>
                </c:pt>
                <c:pt idx="2">
                  <c:v>Not really</c:v>
                </c:pt>
              </c:strCache>
            </c:strRef>
          </c:cat>
          <c:val>
            <c:numRef>
              <c:f>'Output Survey'!$D$141:$D$143</c:f>
              <c:numCache>
                <c:formatCode>General</c:formatCode>
                <c:ptCount val="3"/>
                <c:pt idx="0">
                  <c:v>15</c:v>
                </c:pt>
                <c:pt idx="1">
                  <c:v>4</c:v>
                </c:pt>
                <c:pt idx="2">
                  <c:v>0</c:v>
                </c:pt>
              </c:numCache>
            </c:numRef>
          </c:val>
          <c:extLst>
            <c:ext xmlns:c16="http://schemas.microsoft.com/office/drawing/2014/chart" uri="{C3380CC4-5D6E-409C-BE32-E72D297353CC}">
              <c16:uniqueId val="{00000000-9616-4CA9-9B72-970FE7B95809}"/>
            </c:ext>
          </c:extLst>
        </c:ser>
        <c:ser>
          <c:idx val="1"/>
          <c:order val="1"/>
          <c:tx>
            <c:strRef>
              <c:f>'Output Survey'!$E$140</c:f>
              <c:strCache>
                <c:ptCount val="1"/>
                <c:pt idx="0">
                  <c:v>Industry</c:v>
                </c:pt>
              </c:strCache>
            </c:strRef>
          </c:tx>
          <c:spPr>
            <a:solidFill>
              <a:schemeClr val="accent2"/>
            </a:solidFill>
            <a:ln>
              <a:noFill/>
            </a:ln>
            <a:effectLst/>
          </c:spPr>
          <c:invertIfNegative val="0"/>
          <c:cat>
            <c:strRef>
              <c:f>'Output Survey'!$C$141:$C$143</c:f>
              <c:strCache>
                <c:ptCount val="3"/>
                <c:pt idx="0">
                  <c:v>Yes</c:v>
                </c:pt>
                <c:pt idx="1">
                  <c:v>Mostly yes</c:v>
                </c:pt>
                <c:pt idx="2">
                  <c:v>Not really</c:v>
                </c:pt>
              </c:strCache>
            </c:strRef>
          </c:cat>
          <c:val>
            <c:numRef>
              <c:f>'Output Survey'!$E$141:$E$143</c:f>
              <c:numCache>
                <c:formatCode>General</c:formatCode>
                <c:ptCount val="3"/>
                <c:pt idx="0">
                  <c:v>10</c:v>
                </c:pt>
                <c:pt idx="1">
                  <c:v>4</c:v>
                </c:pt>
                <c:pt idx="2">
                  <c:v>1</c:v>
                </c:pt>
              </c:numCache>
            </c:numRef>
          </c:val>
          <c:extLst>
            <c:ext xmlns:c16="http://schemas.microsoft.com/office/drawing/2014/chart" uri="{C3380CC4-5D6E-409C-BE32-E72D297353CC}">
              <c16:uniqueId val="{00000001-9616-4CA9-9B72-970FE7B95809}"/>
            </c:ext>
          </c:extLst>
        </c:ser>
        <c:dLbls>
          <c:showLegendKey val="0"/>
          <c:showVal val="0"/>
          <c:showCatName val="0"/>
          <c:showSerName val="0"/>
          <c:showPercent val="0"/>
          <c:showBubbleSize val="0"/>
        </c:dLbls>
        <c:gapWidth val="219"/>
        <c:overlap val="-27"/>
        <c:axId val="656723528"/>
        <c:axId val="656725496"/>
      </c:barChart>
      <c:lineChart>
        <c:grouping val="standard"/>
        <c:varyColors val="0"/>
        <c:ser>
          <c:idx val="2"/>
          <c:order val="2"/>
          <c:tx>
            <c:strRef>
              <c:f>'Output Survey'!$F$140</c:f>
              <c:strCache>
                <c:ptCount val="1"/>
                <c:pt idx="0">
                  <c:v>Total</c:v>
                </c:pt>
              </c:strCache>
            </c:strRef>
          </c:tx>
          <c:spPr>
            <a:ln w="28575" cap="rnd">
              <a:solidFill>
                <a:schemeClr val="accent3"/>
              </a:solidFill>
              <a:round/>
            </a:ln>
            <a:effectLst/>
          </c:spPr>
          <c:marker>
            <c:symbol val="none"/>
          </c:marker>
          <c:cat>
            <c:strRef>
              <c:f>'Output Survey'!$C$141:$C$143</c:f>
              <c:strCache>
                <c:ptCount val="3"/>
                <c:pt idx="0">
                  <c:v>Yes</c:v>
                </c:pt>
                <c:pt idx="1">
                  <c:v>Mostly yes</c:v>
                </c:pt>
                <c:pt idx="2">
                  <c:v>Not really</c:v>
                </c:pt>
              </c:strCache>
            </c:strRef>
          </c:cat>
          <c:val>
            <c:numRef>
              <c:f>'Output Survey'!$F$141:$F$143</c:f>
              <c:numCache>
                <c:formatCode>General</c:formatCode>
                <c:ptCount val="3"/>
                <c:pt idx="0">
                  <c:v>25</c:v>
                </c:pt>
                <c:pt idx="1">
                  <c:v>8</c:v>
                </c:pt>
                <c:pt idx="2">
                  <c:v>1</c:v>
                </c:pt>
              </c:numCache>
            </c:numRef>
          </c:val>
          <c:smooth val="0"/>
          <c:extLst>
            <c:ext xmlns:c16="http://schemas.microsoft.com/office/drawing/2014/chart" uri="{C3380CC4-5D6E-409C-BE32-E72D297353CC}">
              <c16:uniqueId val="{00000002-9616-4CA9-9B72-970FE7B95809}"/>
            </c:ext>
          </c:extLst>
        </c:ser>
        <c:dLbls>
          <c:showLegendKey val="0"/>
          <c:showVal val="0"/>
          <c:showCatName val="0"/>
          <c:showSerName val="0"/>
          <c:showPercent val="0"/>
          <c:showBubbleSize val="0"/>
        </c:dLbls>
        <c:marker val="1"/>
        <c:smooth val="0"/>
        <c:axId val="656723528"/>
        <c:axId val="656725496"/>
      </c:lineChart>
      <c:catAx>
        <c:axId val="65672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25496"/>
        <c:crosses val="autoZero"/>
        <c:auto val="1"/>
        <c:lblAlgn val="ctr"/>
        <c:lblOffset val="100"/>
        <c:noMultiLvlLbl val="0"/>
      </c:catAx>
      <c:valAx>
        <c:axId val="656725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723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How confident do you feel about the evaluation results?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'Output Survey'!$C$186</c:f>
              <c:strCache>
                <c:ptCount val="1"/>
                <c:pt idx="0">
                  <c:v>Highly confident</c:v>
                </c:pt>
              </c:strCache>
            </c:strRef>
          </c:tx>
          <c:spPr>
            <a:solidFill>
              <a:schemeClr val="accent1"/>
            </a:solidFill>
            <a:ln>
              <a:noFill/>
            </a:ln>
            <a:effectLst/>
          </c:spPr>
          <c:invertIfNegative val="0"/>
          <c:cat>
            <c:strRef>
              <c:f>'Output Survey'!$D$185:$F$185</c:f>
              <c:strCache>
                <c:ptCount val="3"/>
                <c:pt idx="0">
                  <c:v>Student</c:v>
                </c:pt>
                <c:pt idx="1">
                  <c:v>Industry</c:v>
                </c:pt>
                <c:pt idx="2">
                  <c:v>Total</c:v>
                </c:pt>
              </c:strCache>
            </c:strRef>
          </c:cat>
          <c:val>
            <c:numRef>
              <c:f>'Output Survey'!$D$186:$F$186</c:f>
              <c:numCache>
                <c:formatCode>General</c:formatCode>
                <c:ptCount val="3"/>
                <c:pt idx="0">
                  <c:v>10</c:v>
                </c:pt>
                <c:pt idx="1">
                  <c:v>5</c:v>
                </c:pt>
                <c:pt idx="2">
                  <c:v>15</c:v>
                </c:pt>
              </c:numCache>
            </c:numRef>
          </c:val>
          <c:extLst>
            <c:ext xmlns:c16="http://schemas.microsoft.com/office/drawing/2014/chart" uri="{C3380CC4-5D6E-409C-BE32-E72D297353CC}">
              <c16:uniqueId val="{00000000-B3FC-4915-A9C9-B69883414C62}"/>
            </c:ext>
          </c:extLst>
        </c:ser>
        <c:ser>
          <c:idx val="1"/>
          <c:order val="1"/>
          <c:tx>
            <c:strRef>
              <c:f>'Output Survey'!$C$187</c:f>
              <c:strCache>
                <c:ptCount val="1"/>
                <c:pt idx="0">
                  <c:v>Relatively confident</c:v>
                </c:pt>
              </c:strCache>
            </c:strRef>
          </c:tx>
          <c:spPr>
            <a:solidFill>
              <a:schemeClr val="accent2"/>
            </a:solidFill>
            <a:ln>
              <a:noFill/>
            </a:ln>
            <a:effectLst/>
          </c:spPr>
          <c:invertIfNegative val="0"/>
          <c:cat>
            <c:strRef>
              <c:f>'Output Survey'!$D$185:$F$185</c:f>
              <c:strCache>
                <c:ptCount val="3"/>
                <c:pt idx="0">
                  <c:v>Student</c:v>
                </c:pt>
                <c:pt idx="1">
                  <c:v>Industry</c:v>
                </c:pt>
                <c:pt idx="2">
                  <c:v>Total</c:v>
                </c:pt>
              </c:strCache>
            </c:strRef>
          </c:cat>
          <c:val>
            <c:numRef>
              <c:f>'Output Survey'!$D$187:$F$187</c:f>
              <c:numCache>
                <c:formatCode>General</c:formatCode>
                <c:ptCount val="3"/>
                <c:pt idx="0">
                  <c:v>9</c:v>
                </c:pt>
                <c:pt idx="1">
                  <c:v>7</c:v>
                </c:pt>
                <c:pt idx="2">
                  <c:v>16</c:v>
                </c:pt>
              </c:numCache>
            </c:numRef>
          </c:val>
          <c:extLst>
            <c:ext xmlns:c16="http://schemas.microsoft.com/office/drawing/2014/chart" uri="{C3380CC4-5D6E-409C-BE32-E72D297353CC}">
              <c16:uniqueId val="{00000001-B3FC-4915-A9C9-B69883414C62}"/>
            </c:ext>
          </c:extLst>
        </c:ser>
        <c:ser>
          <c:idx val="2"/>
          <c:order val="2"/>
          <c:tx>
            <c:strRef>
              <c:f>'Output Survey'!$C$188</c:f>
              <c:strCache>
                <c:ptCount val="1"/>
                <c:pt idx="0">
                  <c:v>Not very confident</c:v>
                </c:pt>
              </c:strCache>
            </c:strRef>
          </c:tx>
          <c:spPr>
            <a:solidFill>
              <a:schemeClr val="accent3"/>
            </a:solidFill>
            <a:ln>
              <a:noFill/>
            </a:ln>
            <a:effectLst/>
          </c:spPr>
          <c:invertIfNegative val="0"/>
          <c:cat>
            <c:strRef>
              <c:f>'Output Survey'!$D$185:$F$185</c:f>
              <c:strCache>
                <c:ptCount val="3"/>
                <c:pt idx="0">
                  <c:v>Student</c:v>
                </c:pt>
                <c:pt idx="1">
                  <c:v>Industry</c:v>
                </c:pt>
                <c:pt idx="2">
                  <c:v>Total</c:v>
                </c:pt>
              </c:strCache>
            </c:strRef>
          </c:cat>
          <c:val>
            <c:numRef>
              <c:f>'Output Survey'!$D$188:$F$188</c:f>
              <c:numCache>
                <c:formatCode>General</c:formatCode>
                <c:ptCount val="3"/>
                <c:pt idx="0">
                  <c:v>0</c:v>
                </c:pt>
                <c:pt idx="1">
                  <c:v>3</c:v>
                </c:pt>
                <c:pt idx="2">
                  <c:v>3</c:v>
                </c:pt>
              </c:numCache>
            </c:numRef>
          </c:val>
          <c:extLst>
            <c:ext xmlns:c16="http://schemas.microsoft.com/office/drawing/2014/chart" uri="{C3380CC4-5D6E-409C-BE32-E72D297353CC}">
              <c16:uniqueId val="{00000002-B3FC-4915-A9C9-B69883414C62}"/>
            </c:ext>
          </c:extLst>
        </c:ser>
        <c:dLbls>
          <c:showLegendKey val="0"/>
          <c:showVal val="0"/>
          <c:showCatName val="0"/>
          <c:showSerName val="0"/>
          <c:showPercent val="0"/>
          <c:showBubbleSize val="0"/>
        </c:dLbls>
        <c:gapWidth val="182"/>
        <c:axId val="794273072"/>
        <c:axId val="794270448"/>
      </c:barChart>
      <c:catAx>
        <c:axId val="79427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70448"/>
        <c:crosses val="autoZero"/>
        <c:auto val="1"/>
        <c:lblAlgn val="ctr"/>
        <c:lblOffset val="100"/>
        <c:noMultiLvlLbl val="0"/>
      </c:catAx>
      <c:valAx>
        <c:axId val="79427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7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Modification(s) to the REF</cx:v>
        </cx:txData>
      </cx:tx>
      <cx:txPr>
        <a:bodyPr spcFirstLastPara="1" vertOverflow="ellipsis" horzOverflow="overflow" wrap="square" lIns="0" tIns="0" rIns="0" bIns="0" anchor="ctr" anchorCtr="1"/>
        <a:lstStyle/>
        <a:p>
          <a:pPr algn="ctr" rtl="0">
            <a:defRPr/>
          </a:pPr>
          <a:r>
            <a:rPr lang="en-US" sz="1100" b="0" i="0" u="none" strike="noStrike" baseline="0">
              <a:solidFill>
                <a:sysClr val="windowText" lastClr="000000">
                  <a:lumMod val="65000"/>
                  <a:lumOff val="35000"/>
                </a:sysClr>
              </a:solidFill>
              <a:latin typeface="Calibri" panose="020F0502020204030204"/>
            </a:rPr>
            <a:t>Modification(s) to the REF</a:t>
          </a:r>
        </a:p>
      </cx:txPr>
    </cx:title>
    <cx:plotArea>
      <cx:plotAreaRegion>
        <cx:series layoutId="funnel" uniqueId="{A0AD0D68-B20C-4BE8-A345-2E3FF20380EC}">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506730</xdr:colOff>
      <xdr:row>1</xdr:row>
      <xdr:rowOff>95250</xdr:rowOff>
    </xdr:from>
    <xdr:to>
      <xdr:col>16</xdr:col>
      <xdr:colOff>586740</xdr:colOff>
      <xdr:row>12</xdr:row>
      <xdr:rowOff>133350</xdr:rowOff>
    </xdr:to>
    <xdr:graphicFrame macro="">
      <xdr:nvGraphicFramePr>
        <xdr:cNvPr id="2" name="Chart 1">
          <a:extLst>
            <a:ext uri="{FF2B5EF4-FFF2-40B4-BE49-F238E27FC236}">
              <a16:creationId xmlns:a16="http://schemas.microsoft.com/office/drawing/2014/main" id="{C7A4ACDC-E7E6-4748-87C9-BD9696D0A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513080</xdr:colOff>
      <xdr:row>13</xdr:row>
      <xdr:rowOff>26670</xdr:rowOff>
    </xdr:from>
    <xdr:to>
      <xdr:col>16</xdr:col>
      <xdr:colOff>604520</xdr:colOff>
      <xdr:row>28</xdr:row>
      <xdr:rowOff>19050</xdr:rowOff>
    </xdr:to>
    <xdr:graphicFrame macro="">
      <xdr:nvGraphicFramePr>
        <xdr:cNvPr id="3" name="Chart 2">
          <a:extLst>
            <a:ext uri="{FF2B5EF4-FFF2-40B4-BE49-F238E27FC236}">
              <a16:creationId xmlns:a16="http://schemas.microsoft.com/office/drawing/2014/main" id="{F230955D-031F-4039-BA2B-142AE2EB5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120650</xdr:colOff>
      <xdr:row>13</xdr:row>
      <xdr:rowOff>34290</xdr:rowOff>
    </xdr:from>
    <xdr:to>
      <xdr:col>26</xdr:col>
      <xdr:colOff>223520</xdr:colOff>
      <xdr:row>28</xdr:row>
      <xdr:rowOff>34290</xdr:rowOff>
    </xdr:to>
    <xdr:graphicFrame macro="">
      <xdr:nvGraphicFramePr>
        <xdr:cNvPr id="4" name="Chart 3">
          <a:extLst>
            <a:ext uri="{FF2B5EF4-FFF2-40B4-BE49-F238E27FC236}">
              <a16:creationId xmlns:a16="http://schemas.microsoft.com/office/drawing/2014/main" id="{AD9AA7AF-00EE-47AB-A9CD-174B0F314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194732</xdr:colOff>
      <xdr:row>60</xdr:row>
      <xdr:rowOff>9525</xdr:rowOff>
    </xdr:from>
    <xdr:to>
      <xdr:col>12</xdr:col>
      <xdr:colOff>63499</xdr:colOff>
      <xdr:row>72</xdr:row>
      <xdr:rowOff>127000</xdr:rowOff>
    </xdr:to>
    <xdr:graphicFrame macro="">
      <xdr:nvGraphicFramePr>
        <xdr:cNvPr id="6" name="Chart 5">
          <a:extLst>
            <a:ext uri="{FF2B5EF4-FFF2-40B4-BE49-F238E27FC236}">
              <a16:creationId xmlns:a16="http://schemas.microsoft.com/office/drawing/2014/main" id="{9CABC0CF-9D19-4C66-8C60-C4F31E549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202141</xdr:colOff>
      <xdr:row>73</xdr:row>
      <xdr:rowOff>134408</xdr:rowOff>
    </xdr:from>
    <xdr:to>
      <xdr:col>18</xdr:col>
      <xdr:colOff>624417</xdr:colOff>
      <xdr:row>86</xdr:row>
      <xdr:rowOff>44450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DB58E3AC-99B3-4122-9593-575DCEEF9A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578301" y="13484648"/>
              <a:ext cx="6823076" cy="22874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140548</xdr:colOff>
      <xdr:row>60</xdr:row>
      <xdr:rowOff>10372</xdr:rowOff>
    </xdr:from>
    <xdr:to>
      <xdr:col>15</xdr:col>
      <xdr:colOff>416984</xdr:colOff>
      <xdr:row>72</xdr:row>
      <xdr:rowOff>118322</xdr:rowOff>
    </xdr:to>
    <xdr:graphicFrame macro="">
      <xdr:nvGraphicFramePr>
        <xdr:cNvPr id="8" name="Chart 7">
          <a:extLst>
            <a:ext uri="{FF2B5EF4-FFF2-40B4-BE49-F238E27FC236}">
              <a16:creationId xmlns:a16="http://schemas.microsoft.com/office/drawing/2014/main" id="{ABB9BCA3-23CA-4FB3-B595-D58731541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91440</xdr:colOff>
      <xdr:row>73</xdr:row>
      <xdr:rowOff>144780</xdr:rowOff>
    </xdr:from>
    <xdr:to>
      <xdr:col>26</xdr:col>
      <xdr:colOff>182880</xdr:colOff>
      <xdr:row>86</xdr:row>
      <xdr:rowOff>67310</xdr:rowOff>
    </xdr:to>
    <xdr:graphicFrame macro="">
      <xdr:nvGraphicFramePr>
        <xdr:cNvPr id="9" name="Chart 8">
          <a:extLst>
            <a:ext uri="{FF2B5EF4-FFF2-40B4-BE49-F238E27FC236}">
              <a16:creationId xmlns:a16="http://schemas.microsoft.com/office/drawing/2014/main" id="{D2185F00-8E54-4E51-B02C-68A1A626D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261910</xdr:colOff>
      <xdr:row>97</xdr:row>
      <xdr:rowOff>171033</xdr:rowOff>
    </xdr:from>
    <xdr:to>
      <xdr:col>26</xdr:col>
      <xdr:colOff>469170</xdr:colOff>
      <xdr:row>115</xdr:row>
      <xdr:rowOff>24985</xdr:rowOff>
    </xdr:to>
    <xdr:graphicFrame macro="">
      <xdr:nvGraphicFramePr>
        <xdr:cNvPr id="12" name="Chart 11">
          <a:extLst>
            <a:ext uri="{FF2B5EF4-FFF2-40B4-BE49-F238E27FC236}">
              <a16:creationId xmlns:a16="http://schemas.microsoft.com/office/drawing/2014/main" id="{61ADEE13-CF96-4075-9B0D-3392980B1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504687</xdr:colOff>
      <xdr:row>60</xdr:row>
      <xdr:rowOff>10795</xdr:rowOff>
    </xdr:from>
    <xdr:to>
      <xdr:col>20</xdr:col>
      <xdr:colOff>508000</xdr:colOff>
      <xdr:row>72</xdr:row>
      <xdr:rowOff>106902</xdr:rowOff>
    </xdr:to>
    <xdr:graphicFrame macro="">
      <xdr:nvGraphicFramePr>
        <xdr:cNvPr id="13" name="Chart 12">
          <a:extLst>
            <a:ext uri="{FF2B5EF4-FFF2-40B4-BE49-F238E27FC236}">
              <a16:creationId xmlns:a16="http://schemas.microsoft.com/office/drawing/2014/main" id="{21A3150D-249E-4459-A2C5-136DD66C9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546516</xdr:colOff>
      <xdr:row>180</xdr:row>
      <xdr:rowOff>57150</xdr:rowOff>
    </xdr:from>
    <xdr:to>
      <xdr:col>15</xdr:col>
      <xdr:colOff>501649</xdr:colOff>
      <xdr:row>196</xdr:row>
      <xdr:rowOff>125543</xdr:rowOff>
    </xdr:to>
    <xdr:graphicFrame macro="">
      <xdr:nvGraphicFramePr>
        <xdr:cNvPr id="14" name="Chart 13">
          <a:extLst>
            <a:ext uri="{FF2B5EF4-FFF2-40B4-BE49-F238E27FC236}">
              <a16:creationId xmlns:a16="http://schemas.microsoft.com/office/drawing/2014/main" id="{2D883083-6A5D-43F9-BC93-F620C50F1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3" workbookViewId="0">
      <pane xSplit="1" topLeftCell="F1" activePane="topRight" state="frozen"/>
      <selection pane="topRight" activeCell="F14" sqref="F14"/>
    </sheetView>
  </sheetViews>
  <sheetFormatPr defaultRowHeight="14.4" x14ac:dyDescent="0.55000000000000004"/>
  <cols>
    <col min="1" max="1" width="28.41796875" customWidth="1"/>
    <col min="2" max="2" width="6.47265625" customWidth="1"/>
    <col min="3" max="3" width="11" customWidth="1"/>
    <col min="4" max="4" width="8.3671875" customWidth="1"/>
    <col min="5" max="5" width="10.578125" customWidth="1"/>
    <col min="15" max="15" width="28.62890625" customWidth="1"/>
  </cols>
  <sheetData>
    <row r="1" spans="1:25" s="1" customFormat="1" x14ac:dyDescent="0.550000000000000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s="1" customFormat="1" x14ac:dyDescent="0.55000000000000004">
      <c r="A2" s="1" t="s">
        <v>574</v>
      </c>
      <c r="B2" s="1" t="s">
        <v>26</v>
      </c>
      <c r="C2" s="1" t="s">
        <v>27</v>
      </c>
      <c r="D2" s="1" t="s">
        <v>28</v>
      </c>
      <c r="E2" s="1" t="s">
        <v>29</v>
      </c>
      <c r="F2" s="1" t="s">
        <v>30</v>
      </c>
      <c r="G2" s="1" t="s">
        <v>31</v>
      </c>
      <c r="H2" s="1" t="s">
        <v>32</v>
      </c>
      <c r="I2" s="1" t="s">
        <v>33</v>
      </c>
      <c r="J2" s="1" t="s">
        <v>34</v>
      </c>
      <c r="K2" s="1" t="s">
        <v>35</v>
      </c>
      <c r="L2" s="1" t="s">
        <v>36</v>
      </c>
      <c r="M2" s="1" t="s">
        <v>37</v>
      </c>
      <c r="N2" s="1" t="s">
        <v>38</v>
      </c>
      <c r="O2" s="1" t="s">
        <v>33</v>
      </c>
      <c r="P2" s="1" t="s">
        <v>39</v>
      </c>
      <c r="Q2" s="1" t="s">
        <v>33</v>
      </c>
      <c r="R2" s="1" t="s">
        <v>40</v>
      </c>
      <c r="S2" s="1" t="s">
        <v>41</v>
      </c>
      <c r="T2" s="1" t="s">
        <v>42</v>
      </c>
      <c r="U2" s="1" t="s">
        <v>43</v>
      </c>
      <c r="V2" s="1" t="s">
        <v>33</v>
      </c>
      <c r="W2" s="1" t="s">
        <v>44</v>
      </c>
      <c r="X2" s="1" t="s">
        <v>45</v>
      </c>
    </row>
    <row r="3" spans="1:25" s="1" customFormat="1" x14ac:dyDescent="0.55000000000000004">
      <c r="A3" s="1" t="s">
        <v>575</v>
      </c>
      <c r="B3" s="1" t="s">
        <v>47</v>
      </c>
      <c r="C3" s="1" t="s">
        <v>48</v>
      </c>
      <c r="D3" s="1" t="s">
        <v>49</v>
      </c>
      <c r="E3" s="1" t="s">
        <v>50</v>
      </c>
      <c r="F3" s="1" t="s">
        <v>30</v>
      </c>
      <c r="G3" s="1" t="s">
        <v>51</v>
      </c>
      <c r="H3" s="1" t="s">
        <v>52</v>
      </c>
      <c r="I3" s="1" t="s">
        <v>53</v>
      </c>
      <c r="J3" s="1" t="s">
        <v>54</v>
      </c>
      <c r="K3" s="1" t="s">
        <v>55</v>
      </c>
      <c r="L3" s="1" t="s">
        <v>36</v>
      </c>
      <c r="M3" s="1">
        <v>13.25</v>
      </c>
      <c r="N3" s="1" t="s">
        <v>56</v>
      </c>
      <c r="O3" s="1" t="s">
        <v>33</v>
      </c>
      <c r="P3" s="1" t="s">
        <v>57</v>
      </c>
      <c r="Q3" s="1" t="s">
        <v>30</v>
      </c>
      <c r="R3" s="1" t="s">
        <v>58</v>
      </c>
      <c r="S3" s="1" t="s">
        <v>59</v>
      </c>
      <c r="T3" s="1" t="s">
        <v>60</v>
      </c>
      <c r="U3" s="1" t="s">
        <v>61</v>
      </c>
      <c r="V3" s="1" t="s">
        <v>33</v>
      </c>
      <c r="W3" s="1" t="s">
        <v>62</v>
      </c>
      <c r="X3" s="1" t="s">
        <v>45</v>
      </c>
    </row>
    <row r="4" spans="1:25" s="1" customFormat="1" x14ac:dyDescent="0.55000000000000004">
      <c r="A4" s="1" t="s">
        <v>576</v>
      </c>
      <c r="B4" s="1" t="s">
        <v>26</v>
      </c>
      <c r="C4" s="1" t="s">
        <v>63</v>
      </c>
      <c r="D4" s="1" t="s">
        <v>64</v>
      </c>
      <c r="E4" s="1" t="s">
        <v>65</v>
      </c>
      <c r="F4" s="1" t="s">
        <v>30</v>
      </c>
      <c r="G4" s="1" t="s">
        <v>66</v>
      </c>
      <c r="H4" s="1" t="s">
        <v>67</v>
      </c>
      <c r="I4" s="1" t="s">
        <v>33</v>
      </c>
      <c r="J4" s="1" t="s">
        <v>68</v>
      </c>
      <c r="K4" s="1" t="s">
        <v>69</v>
      </c>
      <c r="L4" s="1" t="s">
        <v>70</v>
      </c>
      <c r="M4" s="1" t="s">
        <v>71</v>
      </c>
      <c r="N4" s="1" t="s">
        <v>72</v>
      </c>
      <c r="O4" s="1" t="s">
        <v>72</v>
      </c>
      <c r="P4" s="1" t="s">
        <v>72</v>
      </c>
      <c r="Q4" s="1" t="s">
        <v>33</v>
      </c>
      <c r="R4" s="1" t="s">
        <v>73</v>
      </c>
      <c r="S4" s="1" t="s">
        <v>41</v>
      </c>
      <c r="T4" s="1" t="s">
        <v>74</v>
      </c>
      <c r="U4" s="1" t="s">
        <v>75</v>
      </c>
      <c r="V4" s="1" t="s">
        <v>33</v>
      </c>
      <c r="W4" s="1" t="s">
        <v>76</v>
      </c>
      <c r="X4" s="1" t="s">
        <v>77</v>
      </c>
      <c r="Y4" s="1" t="s">
        <v>78</v>
      </c>
    </row>
    <row r="5" spans="1:25" s="1" customFormat="1" x14ac:dyDescent="0.55000000000000004">
      <c r="A5" s="1" t="s">
        <v>577</v>
      </c>
      <c r="B5" s="1" t="s">
        <v>47</v>
      </c>
      <c r="C5" s="1" t="s">
        <v>80</v>
      </c>
      <c r="D5" s="1" t="s">
        <v>81</v>
      </c>
      <c r="E5" s="1" t="s">
        <v>82</v>
      </c>
      <c r="F5" s="1" t="s">
        <v>30</v>
      </c>
      <c r="G5" s="1" t="s">
        <v>83</v>
      </c>
      <c r="H5" s="1" t="s">
        <v>84</v>
      </c>
      <c r="I5" s="1" t="s">
        <v>33</v>
      </c>
      <c r="J5" s="1" t="s">
        <v>85</v>
      </c>
      <c r="K5" s="1" t="s">
        <v>86</v>
      </c>
      <c r="L5" s="1" t="s">
        <v>87</v>
      </c>
      <c r="M5" s="1" t="s">
        <v>88</v>
      </c>
      <c r="N5" s="1" t="s">
        <v>89</v>
      </c>
      <c r="O5" s="1" t="s">
        <v>33</v>
      </c>
      <c r="P5" s="1" t="s">
        <v>90</v>
      </c>
      <c r="Q5" s="1" t="s">
        <v>33</v>
      </c>
      <c r="R5" s="1" t="s">
        <v>91</v>
      </c>
      <c r="S5" s="1" t="s">
        <v>41</v>
      </c>
      <c r="T5" s="1" t="s">
        <v>92</v>
      </c>
      <c r="U5" s="1" t="s">
        <v>93</v>
      </c>
      <c r="V5" s="1" t="s">
        <v>33</v>
      </c>
      <c r="W5" s="1" t="s">
        <v>94</v>
      </c>
      <c r="X5" s="1" t="s">
        <v>45</v>
      </c>
      <c r="Y5" s="1" t="s">
        <v>95</v>
      </c>
    </row>
    <row r="6" spans="1:25" s="1" customFormat="1" x14ac:dyDescent="0.55000000000000004">
      <c r="A6" s="1" t="s">
        <v>578</v>
      </c>
      <c r="B6" s="1" t="s">
        <v>26</v>
      </c>
      <c r="C6" s="1" t="s">
        <v>96</v>
      </c>
      <c r="D6" s="1" t="s">
        <v>97</v>
      </c>
      <c r="E6" s="1" t="s">
        <v>98</v>
      </c>
      <c r="F6" s="1" t="s">
        <v>33</v>
      </c>
      <c r="G6" s="1" t="s">
        <v>99</v>
      </c>
      <c r="H6" s="1" t="s">
        <v>100</v>
      </c>
      <c r="I6" s="1" t="s">
        <v>33</v>
      </c>
      <c r="J6" s="1" t="s">
        <v>101</v>
      </c>
      <c r="K6" s="1" t="s">
        <v>102</v>
      </c>
      <c r="L6" s="1" t="s">
        <v>103</v>
      </c>
      <c r="M6" s="1" t="s">
        <v>104</v>
      </c>
      <c r="N6" s="1" t="s">
        <v>105</v>
      </c>
      <c r="O6" s="1" t="s">
        <v>36</v>
      </c>
      <c r="P6" s="1" t="s">
        <v>106</v>
      </c>
      <c r="Q6" s="1" t="s">
        <v>33</v>
      </c>
      <c r="R6" s="1" t="s">
        <v>107</v>
      </c>
      <c r="S6" s="1" t="s">
        <v>59</v>
      </c>
      <c r="T6" s="1" t="s">
        <v>108</v>
      </c>
      <c r="U6" s="1" t="s">
        <v>109</v>
      </c>
      <c r="V6" s="1" t="s">
        <v>33</v>
      </c>
      <c r="W6" s="1" t="s">
        <v>110</v>
      </c>
      <c r="X6" s="1" t="s">
        <v>45</v>
      </c>
      <c r="Y6" s="1" t="s">
        <v>111</v>
      </c>
    </row>
    <row r="7" spans="1:25" s="1" customFormat="1" x14ac:dyDescent="0.55000000000000004">
      <c r="A7" s="1" t="s">
        <v>579</v>
      </c>
      <c r="B7" s="1" t="s">
        <v>47</v>
      </c>
      <c r="C7" s="1" t="s">
        <v>113</v>
      </c>
      <c r="D7" s="1" t="s">
        <v>114</v>
      </c>
      <c r="E7" s="1" t="s">
        <v>115</v>
      </c>
      <c r="F7" s="1" t="s">
        <v>33</v>
      </c>
      <c r="G7" s="1" t="s">
        <v>66</v>
      </c>
      <c r="H7" s="1" t="s">
        <v>280</v>
      </c>
      <c r="I7" s="1" t="s">
        <v>33</v>
      </c>
      <c r="J7" s="1" t="s">
        <v>116</v>
      </c>
      <c r="K7" s="1" t="s">
        <v>117</v>
      </c>
      <c r="L7" s="1" t="s">
        <v>36</v>
      </c>
      <c r="M7" s="1" t="s">
        <v>118</v>
      </c>
      <c r="N7" s="1" t="s">
        <v>119</v>
      </c>
      <c r="O7" s="1" t="s">
        <v>120</v>
      </c>
      <c r="Q7" s="1" t="s">
        <v>33</v>
      </c>
      <c r="R7" s="1" t="s">
        <v>121</v>
      </c>
      <c r="S7" s="1" t="s">
        <v>59</v>
      </c>
      <c r="T7" s="1" t="s">
        <v>122</v>
      </c>
      <c r="U7" s="1" t="s">
        <v>123</v>
      </c>
      <c r="V7" s="1" t="s">
        <v>33</v>
      </c>
      <c r="W7" s="1" t="s">
        <v>124</v>
      </c>
      <c r="X7" s="1" t="s">
        <v>125</v>
      </c>
      <c r="Y7" s="1" t="s">
        <v>126</v>
      </c>
    </row>
    <row r="8" spans="1:25" s="1" customFormat="1" x14ac:dyDescent="0.55000000000000004">
      <c r="A8" s="1" t="s">
        <v>580</v>
      </c>
      <c r="B8" s="1" t="s">
        <v>26</v>
      </c>
      <c r="C8" s="1" t="s">
        <v>127</v>
      </c>
      <c r="D8" s="1" t="s">
        <v>128</v>
      </c>
      <c r="E8" s="1" t="s">
        <v>129</v>
      </c>
      <c r="F8" s="1" t="s">
        <v>33</v>
      </c>
      <c r="G8" s="1" t="s">
        <v>130</v>
      </c>
      <c r="H8" s="1" t="s">
        <v>131</v>
      </c>
      <c r="I8" s="1" t="s">
        <v>33</v>
      </c>
      <c r="J8" s="1" t="s">
        <v>68</v>
      </c>
      <c r="K8" s="1" t="s">
        <v>132</v>
      </c>
      <c r="L8" s="1" t="s">
        <v>36</v>
      </c>
      <c r="M8" s="1" t="s">
        <v>133</v>
      </c>
      <c r="N8" s="1" t="s">
        <v>134</v>
      </c>
      <c r="O8" s="1" t="s">
        <v>33</v>
      </c>
      <c r="P8" s="1" t="s">
        <v>135</v>
      </c>
      <c r="Q8" s="1" t="s">
        <v>30</v>
      </c>
      <c r="R8" s="1" t="s">
        <v>136</v>
      </c>
      <c r="S8" s="1" t="s">
        <v>59</v>
      </c>
      <c r="T8" s="1" t="s">
        <v>137</v>
      </c>
      <c r="U8" s="1" t="s">
        <v>138</v>
      </c>
      <c r="V8" s="1" t="s">
        <v>33</v>
      </c>
      <c r="W8" s="1" t="s">
        <v>139</v>
      </c>
      <c r="X8" s="1" t="s">
        <v>45</v>
      </c>
      <c r="Y8" s="1" t="s">
        <v>140</v>
      </c>
    </row>
    <row r="9" spans="1:25" s="1" customFormat="1" x14ac:dyDescent="0.55000000000000004">
      <c r="A9" s="1" t="s">
        <v>581</v>
      </c>
      <c r="B9" s="1" t="s">
        <v>47</v>
      </c>
      <c r="C9" s="1" t="s">
        <v>141</v>
      </c>
      <c r="D9" s="1" t="s">
        <v>142</v>
      </c>
      <c r="E9" s="1" t="s">
        <v>143</v>
      </c>
      <c r="F9" s="1" t="s">
        <v>33</v>
      </c>
      <c r="G9" s="1" t="s">
        <v>494</v>
      </c>
      <c r="H9" s="1" t="s">
        <v>144</v>
      </c>
      <c r="I9" s="1" t="s">
        <v>33</v>
      </c>
      <c r="J9" s="1" t="s">
        <v>145</v>
      </c>
      <c r="K9" s="1" t="s">
        <v>146</v>
      </c>
      <c r="L9" s="1" t="s">
        <v>147</v>
      </c>
      <c r="M9" s="1" t="s">
        <v>148</v>
      </c>
      <c r="N9" s="1" t="s">
        <v>149</v>
      </c>
      <c r="O9" s="1" t="s">
        <v>33</v>
      </c>
      <c r="P9" s="1" t="s">
        <v>150</v>
      </c>
      <c r="Q9" s="1" t="s">
        <v>33</v>
      </c>
      <c r="R9" s="1" t="s">
        <v>151</v>
      </c>
      <c r="S9" s="1" t="s">
        <v>41</v>
      </c>
      <c r="T9" s="1" t="s">
        <v>152</v>
      </c>
      <c r="U9" s="1" t="s">
        <v>153</v>
      </c>
      <c r="V9" s="1" t="s">
        <v>33</v>
      </c>
      <c r="W9" s="1" t="s">
        <v>154</v>
      </c>
      <c r="X9" s="1" t="s">
        <v>45</v>
      </c>
      <c r="Y9" s="1" t="s">
        <v>155</v>
      </c>
    </row>
    <row r="10" spans="1:25" s="1" customFormat="1" x14ac:dyDescent="0.55000000000000004">
      <c r="A10" s="1" t="s">
        <v>582</v>
      </c>
      <c r="B10" s="1" t="s">
        <v>47</v>
      </c>
      <c r="C10" s="1" t="s">
        <v>156</v>
      </c>
      <c r="D10" s="1" t="s">
        <v>157</v>
      </c>
      <c r="E10" s="1" t="s">
        <v>158</v>
      </c>
      <c r="F10" s="1" t="s">
        <v>33</v>
      </c>
      <c r="G10" s="1" t="s">
        <v>495</v>
      </c>
      <c r="H10" s="1" t="s">
        <v>159</v>
      </c>
      <c r="I10" s="1" t="s">
        <v>33</v>
      </c>
      <c r="J10" s="1" t="s">
        <v>160</v>
      </c>
      <c r="K10" s="1" t="s">
        <v>161</v>
      </c>
      <c r="L10" s="1" t="s">
        <v>36</v>
      </c>
      <c r="M10" s="1" t="s">
        <v>162</v>
      </c>
      <c r="N10" s="1" t="s">
        <v>163</v>
      </c>
      <c r="O10" s="1" t="s">
        <v>36</v>
      </c>
      <c r="P10" s="1" t="s">
        <v>164</v>
      </c>
      <c r="Q10" s="1" t="s">
        <v>33</v>
      </c>
      <c r="R10" s="1" t="s">
        <v>165</v>
      </c>
      <c r="S10" s="1" t="s">
        <v>41</v>
      </c>
      <c r="T10" s="1" t="s">
        <v>166</v>
      </c>
      <c r="U10" s="1" t="s">
        <v>167</v>
      </c>
      <c r="V10" s="1" t="s">
        <v>33</v>
      </c>
      <c r="W10" s="1" t="s">
        <v>168</v>
      </c>
      <c r="X10" s="1" t="s">
        <v>45</v>
      </c>
    </row>
    <row r="11" spans="1:25" s="1" customFormat="1" x14ac:dyDescent="0.55000000000000004">
      <c r="A11" s="1" t="s">
        <v>583</v>
      </c>
      <c r="B11" s="1" t="s">
        <v>26</v>
      </c>
      <c r="C11" s="1" t="s">
        <v>170</v>
      </c>
      <c r="D11" s="1" t="s">
        <v>171</v>
      </c>
      <c r="E11" s="1" t="s">
        <v>172</v>
      </c>
      <c r="F11" s="1" t="s">
        <v>33</v>
      </c>
      <c r="G11" s="1" t="s">
        <v>66</v>
      </c>
      <c r="H11" s="1" t="s">
        <v>173</v>
      </c>
      <c r="I11" s="1" t="s">
        <v>33</v>
      </c>
      <c r="J11" s="1" t="s">
        <v>174</v>
      </c>
      <c r="K11" s="1" t="s">
        <v>175</v>
      </c>
      <c r="L11" s="1" t="s">
        <v>36</v>
      </c>
      <c r="M11" s="1" t="s">
        <v>176</v>
      </c>
      <c r="N11" s="1" t="s">
        <v>177</v>
      </c>
      <c r="O11" s="1" t="s">
        <v>33</v>
      </c>
      <c r="P11" s="1" t="s">
        <v>178</v>
      </c>
      <c r="Q11" s="1" t="s">
        <v>33</v>
      </c>
      <c r="R11" s="1" t="s">
        <v>179</v>
      </c>
      <c r="S11" s="1" t="s">
        <v>41</v>
      </c>
      <c r="T11" s="1" t="s">
        <v>180</v>
      </c>
      <c r="U11" s="1" t="s">
        <v>181</v>
      </c>
      <c r="V11" s="1" t="s">
        <v>33</v>
      </c>
      <c r="W11" s="1" t="s">
        <v>182</v>
      </c>
      <c r="X11" s="1" t="s">
        <v>45</v>
      </c>
    </row>
    <row r="12" spans="1:25" s="1" customFormat="1" x14ac:dyDescent="0.55000000000000004">
      <c r="A12" s="1" t="s">
        <v>584</v>
      </c>
      <c r="B12" s="1" t="s">
        <v>47</v>
      </c>
      <c r="C12" s="1" t="s">
        <v>183</v>
      </c>
      <c r="D12" s="1" t="s">
        <v>184</v>
      </c>
      <c r="E12" s="1" t="s">
        <v>185</v>
      </c>
      <c r="F12" s="1" t="s">
        <v>33</v>
      </c>
      <c r="G12" s="1" t="s">
        <v>496</v>
      </c>
      <c r="H12" s="1" t="s">
        <v>186</v>
      </c>
      <c r="I12" s="1" t="s">
        <v>33</v>
      </c>
      <c r="J12" s="1" t="s">
        <v>145</v>
      </c>
      <c r="K12" s="1" t="s">
        <v>187</v>
      </c>
      <c r="L12" s="1" t="s">
        <v>188</v>
      </c>
      <c r="M12" s="1" t="s">
        <v>189</v>
      </c>
      <c r="N12" s="1" t="s">
        <v>190</v>
      </c>
      <c r="O12" s="1" t="s">
        <v>33</v>
      </c>
      <c r="P12" s="1" t="s">
        <v>191</v>
      </c>
      <c r="Q12" s="1" t="s">
        <v>33</v>
      </c>
      <c r="R12" s="1" t="s">
        <v>192</v>
      </c>
      <c r="S12" s="1" t="s">
        <v>41</v>
      </c>
      <c r="T12" s="1" t="s">
        <v>180</v>
      </c>
      <c r="U12" s="1" t="s">
        <v>193</v>
      </c>
      <c r="V12" s="1" t="s">
        <v>33</v>
      </c>
      <c r="W12" s="1" t="s">
        <v>194</v>
      </c>
      <c r="X12" s="1" t="s">
        <v>45</v>
      </c>
      <c r="Y12" s="1" t="s">
        <v>195</v>
      </c>
    </row>
    <row r="13" spans="1:25" s="1" customFormat="1" x14ac:dyDescent="0.55000000000000004">
      <c r="A13" s="1" t="s">
        <v>585</v>
      </c>
      <c r="B13" s="1" t="s">
        <v>26</v>
      </c>
      <c r="C13" s="1" t="s">
        <v>197</v>
      </c>
      <c r="D13" s="1" t="s">
        <v>198</v>
      </c>
      <c r="E13" s="1" t="s">
        <v>199</v>
      </c>
      <c r="F13" s="1" t="s">
        <v>33</v>
      </c>
      <c r="G13" s="1" t="s">
        <v>200</v>
      </c>
      <c r="I13" s="1" t="s">
        <v>33</v>
      </c>
      <c r="J13" s="1" t="s">
        <v>201</v>
      </c>
      <c r="K13" s="1" t="s">
        <v>202</v>
      </c>
      <c r="L13" s="1" t="s">
        <v>203</v>
      </c>
      <c r="M13" s="1" t="s">
        <v>204</v>
      </c>
      <c r="N13" s="1" t="s">
        <v>205</v>
      </c>
      <c r="O13" s="1" t="s">
        <v>33</v>
      </c>
      <c r="P13" s="1" t="s">
        <v>206</v>
      </c>
      <c r="Q13" s="1" t="s">
        <v>33</v>
      </c>
      <c r="R13" s="1" t="s">
        <v>207</v>
      </c>
      <c r="S13" s="1" t="s">
        <v>59</v>
      </c>
      <c r="T13" s="1" t="s">
        <v>208</v>
      </c>
      <c r="U13" s="1" t="s">
        <v>209</v>
      </c>
      <c r="V13" s="1" t="s">
        <v>33</v>
      </c>
      <c r="W13" s="1" t="s">
        <v>210</v>
      </c>
      <c r="X13" s="1" t="s">
        <v>45</v>
      </c>
    </row>
    <row r="14" spans="1:25" s="1" customFormat="1" x14ac:dyDescent="0.55000000000000004">
      <c r="A14" s="1" t="s">
        <v>586</v>
      </c>
      <c r="B14" s="1" t="s">
        <v>26</v>
      </c>
      <c r="C14" s="1" t="s">
        <v>156</v>
      </c>
      <c r="D14" s="1" t="s">
        <v>212</v>
      </c>
      <c r="E14" s="1" t="s">
        <v>213</v>
      </c>
      <c r="F14" s="1" t="s">
        <v>30</v>
      </c>
      <c r="G14" s="1" t="s">
        <v>66</v>
      </c>
      <c r="H14" s="1" t="s">
        <v>214</v>
      </c>
      <c r="I14" s="1" t="s">
        <v>33</v>
      </c>
      <c r="J14" s="1" t="s">
        <v>215</v>
      </c>
      <c r="K14" s="1" t="s">
        <v>216</v>
      </c>
      <c r="L14" s="1" t="s">
        <v>36</v>
      </c>
      <c r="M14" s="1" t="s">
        <v>217</v>
      </c>
      <c r="N14" s="1" t="s">
        <v>218</v>
      </c>
      <c r="O14" s="1" t="s">
        <v>33</v>
      </c>
      <c r="P14" s="1" t="s">
        <v>219</v>
      </c>
      <c r="Q14" s="1" t="s">
        <v>33</v>
      </c>
      <c r="R14" s="1" t="s">
        <v>220</v>
      </c>
      <c r="S14" s="1" t="s">
        <v>41</v>
      </c>
      <c r="T14" s="1" t="s">
        <v>42</v>
      </c>
      <c r="U14" s="1" t="s">
        <v>221</v>
      </c>
      <c r="V14" s="1" t="s">
        <v>33</v>
      </c>
      <c r="W14" s="1" t="s">
        <v>222</v>
      </c>
      <c r="X14" s="1" t="s">
        <v>125</v>
      </c>
      <c r="Y14" s="1" t="s">
        <v>223</v>
      </c>
    </row>
    <row r="15" spans="1:25" s="1" customFormat="1" x14ac:dyDescent="0.55000000000000004">
      <c r="A15" s="1" t="s">
        <v>587</v>
      </c>
      <c r="B15" s="1" t="s">
        <v>47</v>
      </c>
      <c r="C15" s="1" t="s">
        <v>224</v>
      </c>
      <c r="D15" s="1" t="s">
        <v>225</v>
      </c>
      <c r="E15" s="1" t="s">
        <v>226</v>
      </c>
      <c r="F15" s="1" t="s">
        <v>30</v>
      </c>
      <c r="G15" s="1" t="s">
        <v>66</v>
      </c>
      <c r="H15" s="1" t="s">
        <v>227</v>
      </c>
      <c r="I15" s="1" t="s">
        <v>33</v>
      </c>
      <c r="J15" s="1" t="s">
        <v>228</v>
      </c>
      <c r="K15" s="1" t="s">
        <v>229</v>
      </c>
      <c r="L15" s="1" t="s">
        <v>36</v>
      </c>
      <c r="M15" s="1" t="s">
        <v>230</v>
      </c>
      <c r="N15" s="1" t="s">
        <v>231</v>
      </c>
      <c r="O15" s="1" t="s">
        <v>232</v>
      </c>
      <c r="P15" s="1" t="s">
        <v>233</v>
      </c>
      <c r="Q15" s="1" t="s">
        <v>33</v>
      </c>
      <c r="R15" s="1" t="s">
        <v>234</v>
      </c>
      <c r="S15" s="1" t="s">
        <v>59</v>
      </c>
      <c r="T15" s="1" t="s">
        <v>235</v>
      </c>
      <c r="U15" s="1" t="s">
        <v>236</v>
      </c>
      <c r="V15" s="1" t="s">
        <v>33</v>
      </c>
      <c r="W15" s="1" t="s">
        <v>237</v>
      </c>
      <c r="X15" s="1" t="s">
        <v>45</v>
      </c>
      <c r="Y15" s="1" t="s">
        <v>238</v>
      </c>
    </row>
    <row r="16" spans="1:25" s="1" customFormat="1" x14ac:dyDescent="0.55000000000000004">
      <c r="A16" s="1" t="s">
        <v>588</v>
      </c>
      <c r="B16" s="1" t="s">
        <v>26</v>
      </c>
      <c r="C16" s="1" t="s">
        <v>239</v>
      </c>
      <c r="D16" s="1" t="s">
        <v>240</v>
      </c>
      <c r="E16" s="1" t="s">
        <v>241</v>
      </c>
      <c r="F16" s="1" t="s">
        <v>30</v>
      </c>
      <c r="G16" s="1" t="s">
        <v>66</v>
      </c>
      <c r="I16" s="1" t="s">
        <v>33</v>
      </c>
      <c r="J16" s="1" t="s">
        <v>242</v>
      </c>
      <c r="K16" s="1" t="s">
        <v>243</v>
      </c>
      <c r="L16" s="1" t="s">
        <v>244</v>
      </c>
      <c r="M16" s="1" t="s">
        <v>245</v>
      </c>
      <c r="Q16" s="1" t="s">
        <v>30</v>
      </c>
      <c r="R16" s="1" t="s">
        <v>246</v>
      </c>
      <c r="S16" s="1" t="s">
        <v>41</v>
      </c>
      <c r="T16" s="1" t="s">
        <v>247</v>
      </c>
      <c r="U16" s="1" t="s">
        <v>248</v>
      </c>
      <c r="V16" s="1" t="s">
        <v>249</v>
      </c>
      <c r="W16" s="1" t="s">
        <v>250</v>
      </c>
      <c r="X16" s="1" t="s">
        <v>125</v>
      </c>
      <c r="Y16" s="1" t="s">
        <v>251</v>
      </c>
    </row>
    <row r="17" spans="1:26" s="1" customFormat="1" x14ac:dyDescent="0.55000000000000004">
      <c r="A17" s="1" t="s">
        <v>589</v>
      </c>
      <c r="B17" s="1" t="s">
        <v>26</v>
      </c>
      <c r="C17" s="1" t="s">
        <v>253</v>
      </c>
      <c r="D17" s="1" t="s">
        <v>254</v>
      </c>
      <c r="E17" s="1" t="s">
        <v>255</v>
      </c>
      <c r="F17" s="1" t="s">
        <v>30</v>
      </c>
      <c r="G17" s="1" t="s">
        <v>66</v>
      </c>
      <c r="H17" s="1" t="s">
        <v>497</v>
      </c>
      <c r="I17" s="1" t="s">
        <v>33</v>
      </c>
      <c r="J17" s="1" t="s">
        <v>256</v>
      </c>
      <c r="K17" s="1" t="s">
        <v>257</v>
      </c>
      <c r="L17" s="1" t="s">
        <v>258</v>
      </c>
      <c r="M17" s="1" t="s">
        <v>259</v>
      </c>
      <c r="N17" s="1" t="s">
        <v>260</v>
      </c>
      <c r="O17" s="1" t="s">
        <v>33</v>
      </c>
      <c r="P17" s="1" t="s">
        <v>261</v>
      </c>
      <c r="Q17" s="1" t="s">
        <v>30</v>
      </c>
      <c r="R17" s="1" t="s">
        <v>262</v>
      </c>
      <c r="S17" s="1" t="s">
        <v>59</v>
      </c>
      <c r="T17" s="1" t="s">
        <v>42</v>
      </c>
      <c r="U17" s="1" t="s">
        <v>263</v>
      </c>
      <c r="V17" s="1" t="s">
        <v>33</v>
      </c>
      <c r="W17" s="1" t="s">
        <v>264</v>
      </c>
      <c r="X17" s="1" t="s">
        <v>77</v>
      </c>
    </row>
    <row r="18" spans="1:26" s="1" customFormat="1" x14ac:dyDescent="0.55000000000000004">
      <c r="A18" s="1" t="s">
        <v>590</v>
      </c>
      <c r="B18" s="1" t="s">
        <v>47</v>
      </c>
      <c r="C18" s="1" t="s">
        <v>265</v>
      </c>
      <c r="D18" s="1" t="s">
        <v>266</v>
      </c>
      <c r="E18" s="1" t="s">
        <v>267</v>
      </c>
      <c r="F18" s="1" t="s">
        <v>30</v>
      </c>
      <c r="G18" s="1" t="s">
        <v>268</v>
      </c>
      <c r="H18" s="1" t="s">
        <v>269</v>
      </c>
      <c r="I18" s="1" t="s">
        <v>33</v>
      </c>
      <c r="J18" s="1" t="s">
        <v>270</v>
      </c>
      <c r="K18" s="1" t="s">
        <v>271</v>
      </c>
      <c r="L18" s="1" t="s">
        <v>272</v>
      </c>
      <c r="M18" s="1">
        <v>20</v>
      </c>
      <c r="Q18" s="1" t="s">
        <v>33</v>
      </c>
      <c r="R18" s="1" t="s">
        <v>273</v>
      </c>
      <c r="S18" s="1" t="s">
        <v>59</v>
      </c>
      <c r="T18" s="1" t="s">
        <v>274</v>
      </c>
      <c r="U18" s="1" t="s">
        <v>275</v>
      </c>
      <c r="V18" s="1" t="s">
        <v>33</v>
      </c>
      <c r="W18" s="1" t="s">
        <v>276</v>
      </c>
      <c r="X18" s="1" t="s">
        <v>77</v>
      </c>
    </row>
    <row r="19" spans="1:26" s="1" customFormat="1" x14ac:dyDescent="0.55000000000000004">
      <c r="A19" s="1" t="s">
        <v>591</v>
      </c>
      <c r="B19" s="1" t="s">
        <v>47</v>
      </c>
      <c r="C19" s="1" t="s">
        <v>277</v>
      </c>
      <c r="D19" s="1" t="s">
        <v>278</v>
      </c>
      <c r="E19" s="1" t="s">
        <v>279</v>
      </c>
      <c r="F19" s="1" t="s">
        <v>33</v>
      </c>
      <c r="G19" s="1" t="s">
        <v>280</v>
      </c>
      <c r="H19" s="1" t="s">
        <v>280</v>
      </c>
      <c r="I19" s="1" t="s">
        <v>33</v>
      </c>
      <c r="J19" s="1" t="s">
        <v>281</v>
      </c>
      <c r="K19" s="1" t="s">
        <v>282</v>
      </c>
      <c r="L19" s="1" t="s">
        <v>283</v>
      </c>
      <c r="M19" s="1" t="s">
        <v>284</v>
      </c>
      <c r="N19" s="1" t="s">
        <v>285</v>
      </c>
      <c r="O19" s="1" t="s">
        <v>33</v>
      </c>
      <c r="P19" s="1" t="s">
        <v>286</v>
      </c>
      <c r="Q19" s="1" t="s">
        <v>33</v>
      </c>
      <c r="R19" s="1" t="s">
        <v>287</v>
      </c>
      <c r="S19" s="1" t="s">
        <v>41</v>
      </c>
      <c r="T19" s="1" t="s">
        <v>288</v>
      </c>
      <c r="U19" s="1" t="s">
        <v>289</v>
      </c>
      <c r="V19" s="1" t="s">
        <v>33</v>
      </c>
      <c r="W19" s="1" t="s">
        <v>290</v>
      </c>
      <c r="X19" s="1" t="s">
        <v>45</v>
      </c>
    </row>
    <row r="20" spans="1:26" s="1" customFormat="1" x14ac:dyDescent="0.55000000000000004">
      <c r="A20" s="1" t="s">
        <v>592</v>
      </c>
      <c r="B20" s="1" t="s">
        <v>26</v>
      </c>
      <c r="C20" s="1" t="s">
        <v>292</v>
      </c>
      <c r="D20" s="1" t="s">
        <v>293</v>
      </c>
      <c r="E20" s="1" t="s">
        <v>294</v>
      </c>
      <c r="F20" s="1" t="s">
        <v>33</v>
      </c>
      <c r="G20" s="1" t="s">
        <v>66</v>
      </c>
      <c r="H20" s="1" t="s">
        <v>295</v>
      </c>
      <c r="I20" s="1" t="s">
        <v>33</v>
      </c>
      <c r="J20" s="1" t="s">
        <v>296</v>
      </c>
      <c r="K20" s="1" t="s">
        <v>297</v>
      </c>
      <c r="L20" s="1" t="s">
        <v>298</v>
      </c>
      <c r="M20" s="1">
        <v>12</v>
      </c>
      <c r="N20" s="1" t="s">
        <v>299</v>
      </c>
      <c r="O20" s="1" t="s">
        <v>33</v>
      </c>
      <c r="P20" s="1" t="s">
        <v>300</v>
      </c>
      <c r="Q20" s="1" t="s">
        <v>33</v>
      </c>
      <c r="R20" s="1" t="s">
        <v>301</v>
      </c>
      <c r="S20" s="1" t="s">
        <v>59</v>
      </c>
      <c r="T20" s="1" t="s">
        <v>302</v>
      </c>
      <c r="U20" s="1" t="s">
        <v>303</v>
      </c>
      <c r="V20" s="1" t="s">
        <v>33</v>
      </c>
      <c r="W20" s="1" t="s">
        <v>304</v>
      </c>
      <c r="X20" s="1" t="s">
        <v>45</v>
      </c>
      <c r="Y20" s="1" t="s">
        <v>305</v>
      </c>
    </row>
    <row r="22" spans="1:26" x14ac:dyDescent="0.55000000000000004">
      <c r="B22" s="1" t="s">
        <v>1</v>
      </c>
      <c r="C22" s="1" t="s">
        <v>2</v>
      </c>
      <c r="D22" s="1" t="s">
        <v>3</v>
      </c>
      <c r="E22" s="1" t="s">
        <v>4</v>
      </c>
      <c r="F22" s="1" t="s">
        <v>5</v>
      </c>
      <c r="G22" s="1" t="s">
        <v>6</v>
      </c>
      <c r="H22" s="1" t="s">
        <v>7</v>
      </c>
      <c r="I22" s="1" t="s">
        <v>8</v>
      </c>
      <c r="J22" s="1" t="s">
        <v>9</v>
      </c>
      <c r="K22" s="1" t="s">
        <v>10</v>
      </c>
      <c r="L22" s="1" t="s">
        <v>336</v>
      </c>
      <c r="Q22" s="1" t="s">
        <v>16</v>
      </c>
      <c r="R22" s="1" t="s">
        <v>17</v>
      </c>
      <c r="S22" s="1" t="s">
        <v>18</v>
      </c>
      <c r="T22" s="1" t="s">
        <v>337</v>
      </c>
      <c r="U22" s="1" t="s">
        <v>20</v>
      </c>
      <c r="V22" s="1" t="s">
        <v>21</v>
      </c>
      <c r="W22" s="1" t="s">
        <v>338</v>
      </c>
      <c r="X22" s="1" t="s">
        <v>339</v>
      </c>
      <c r="Y22" s="1" t="s">
        <v>340</v>
      </c>
      <c r="Z22" s="1" t="s">
        <v>24</v>
      </c>
    </row>
    <row r="23" spans="1:26" x14ac:dyDescent="0.55000000000000004">
      <c r="A23" t="s">
        <v>593</v>
      </c>
      <c r="B23" s="1" t="s">
        <v>26</v>
      </c>
      <c r="C23" s="1" t="s">
        <v>341</v>
      </c>
      <c r="D23" s="1" t="s">
        <v>478</v>
      </c>
      <c r="E23" s="1" t="s">
        <v>342</v>
      </c>
      <c r="F23" s="1" t="s">
        <v>30</v>
      </c>
      <c r="G23" s="1" t="s">
        <v>324</v>
      </c>
      <c r="H23" s="1"/>
      <c r="I23" s="1" t="s">
        <v>33</v>
      </c>
      <c r="J23" s="1" t="s">
        <v>343</v>
      </c>
      <c r="K23" s="1" t="s">
        <v>344</v>
      </c>
      <c r="L23" s="1" t="s">
        <v>345</v>
      </c>
      <c r="Q23" s="1" t="s">
        <v>33</v>
      </c>
      <c r="R23" s="1" t="s">
        <v>346</v>
      </c>
      <c r="S23" s="1" t="s">
        <v>59</v>
      </c>
      <c r="T23" s="1" t="s">
        <v>347</v>
      </c>
      <c r="U23" s="1" t="s">
        <v>348</v>
      </c>
      <c r="V23" s="1" t="s">
        <v>33</v>
      </c>
      <c r="W23" s="1" t="s">
        <v>349</v>
      </c>
      <c r="X23" s="1" t="s">
        <v>45</v>
      </c>
      <c r="Y23" s="1" t="s">
        <v>45</v>
      </c>
      <c r="Z23" s="1" t="s">
        <v>350</v>
      </c>
    </row>
    <row r="24" spans="1:26" x14ac:dyDescent="0.55000000000000004">
      <c r="A24" t="s">
        <v>594</v>
      </c>
      <c r="B24" s="1" t="s">
        <v>47</v>
      </c>
      <c r="C24" s="1" t="s">
        <v>351</v>
      </c>
      <c r="D24" s="1" t="s">
        <v>352</v>
      </c>
      <c r="E24" s="1" t="s">
        <v>353</v>
      </c>
      <c r="F24" s="1" t="s">
        <v>30</v>
      </c>
      <c r="G24" s="1" t="s">
        <v>354</v>
      </c>
      <c r="H24" s="1" t="s">
        <v>355</v>
      </c>
      <c r="I24" s="1" t="s">
        <v>33</v>
      </c>
      <c r="J24" s="1" t="s">
        <v>356</v>
      </c>
      <c r="K24" s="1" t="s">
        <v>357</v>
      </c>
      <c r="L24" s="1" t="s">
        <v>358</v>
      </c>
      <c r="Q24" s="1" t="s">
        <v>33</v>
      </c>
      <c r="R24" s="1" t="s">
        <v>359</v>
      </c>
      <c r="S24" s="1" t="s">
        <v>41</v>
      </c>
      <c r="T24" s="1" t="s">
        <v>360</v>
      </c>
      <c r="U24" s="1" t="s">
        <v>361</v>
      </c>
      <c r="V24" s="1" t="s">
        <v>33</v>
      </c>
      <c r="W24" s="1" t="s">
        <v>349</v>
      </c>
      <c r="X24" s="1" t="s">
        <v>45</v>
      </c>
      <c r="Y24" s="1" t="s">
        <v>45</v>
      </c>
      <c r="Z24" s="1" t="s">
        <v>362</v>
      </c>
    </row>
    <row r="25" spans="1:26" x14ac:dyDescent="0.55000000000000004">
      <c r="A25" t="s">
        <v>595</v>
      </c>
      <c r="B25" s="1" t="s">
        <v>26</v>
      </c>
      <c r="C25" s="1" t="s">
        <v>363</v>
      </c>
      <c r="D25" s="1" t="s">
        <v>364</v>
      </c>
      <c r="E25" s="1" t="s">
        <v>365</v>
      </c>
      <c r="F25" s="1" t="s">
        <v>30</v>
      </c>
      <c r="G25" s="1" t="s">
        <v>66</v>
      </c>
      <c r="H25" s="1" t="s">
        <v>366</v>
      </c>
      <c r="I25" s="1" t="s">
        <v>33</v>
      </c>
      <c r="J25" s="1" t="s">
        <v>323</v>
      </c>
      <c r="K25" s="1" t="s">
        <v>367</v>
      </c>
      <c r="L25" s="1" t="s">
        <v>368</v>
      </c>
      <c r="Q25" s="1" t="s">
        <v>33</v>
      </c>
      <c r="R25" s="1" t="s">
        <v>369</v>
      </c>
      <c r="S25" s="1" t="s">
        <v>41</v>
      </c>
      <c r="T25" s="1" t="s">
        <v>370</v>
      </c>
      <c r="U25" s="1" t="s">
        <v>371</v>
      </c>
      <c r="V25" s="1" t="s">
        <v>33</v>
      </c>
      <c r="W25" s="1" t="s">
        <v>372</v>
      </c>
      <c r="X25" s="1" t="s">
        <v>45</v>
      </c>
      <c r="Y25" s="1" t="s">
        <v>45</v>
      </c>
      <c r="Z25" s="1" t="s">
        <v>373</v>
      </c>
    </row>
    <row r="26" spans="1:26" x14ac:dyDescent="0.55000000000000004">
      <c r="A26" t="s">
        <v>596</v>
      </c>
      <c r="B26" s="1" t="s">
        <v>26</v>
      </c>
      <c r="C26" s="1" t="s">
        <v>374</v>
      </c>
      <c r="D26" s="1" t="s">
        <v>375</v>
      </c>
      <c r="E26" s="1" t="s">
        <v>376</v>
      </c>
      <c r="F26" s="1" t="s">
        <v>30</v>
      </c>
      <c r="G26" s="1" t="s">
        <v>66</v>
      </c>
      <c r="H26" s="1" t="s">
        <v>377</v>
      </c>
      <c r="I26" s="1" t="s">
        <v>33</v>
      </c>
      <c r="J26" s="1" t="s">
        <v>174</v>
      </c>
      <c r="K26" s="1" t="s">
        <v>378</v>
      </c>
      <c r="L26" s="1" t="s">
        <v>379</v>
      </c>
      <c r="Q26" s="1" t="s">
        <v>33</v>
      </c>
      <c r="R26" s="1" t="s">
        <v>380</v>
      </c>
      <c r="S26" s="1" t="s">
        <v>59</v>
      </c>
      <c r="T26" s="1" t="s">
        <v>381</v>
      </c>
      <c r="U26" s="1" t="s">
        <v>382</v>
      </c>
      <c r="V26" s="1" t="s">
        <v>33</v>
      </c>
      <c r="W26" s="1" t="s">
        <v>349</v>
      </c>
      <c r="X26" s="1" t="s">
        <v>45</v>
      </c>
      <c r="Y26" s="1" t="s">
        <v>45</v>
      </c>
      <c r="Z26" s="1"/>
    </row>
    <row r="27" spans="1:26" x14ac:dyDescent="0.55000000000000004">
      <c r="A27" t="s">
        <v>597</v>
      </c>
      <c r="B27" s="1" t="s">
        <v>47</v>
      </c>
      <c r="C27" s="1" t="s">
        <v>383</v>
      </c>
      <c r="D27" s="1" t="s">
        <v>384</v>
      </c>
      <c r="E27" s="1" t="s">
        <v>385</v>
      </c>
      <c r="F27" s="1" t="s">
        <v>33</v>
      </c>
      <c r="G27" s="1" t="s">
        <v>66</v>
      </c>
      <c r="H27" s="1" t="s">
        <v>66</v>
      </c>
      <c r="I27" s="1" t="s">
        <v>33</v>
      </c>
      <c r="J27" s="1" t="s">
        <v>145</v>
      </c>
      <c r="K27" s="1" t="s">
        <v>386</v>
      </c>
      <c r="L27" s="1" t="s">
        <v>36</v>
      </c>
      <c r="Q27" s="1" t="s">
        <v>33</v>
      </c>
      <c r="R27" s="1" t="s">
        <v>387</v>
      </c>
      <c r="S27" s="1" t="s">
        <v>59</v>
      </c>
      <c r="T27" s="1" t="s">
        <v>388</v>
      </c>
      <c r="U27" s="1" t="s">
        <v>389</v>
      </c>
      <c r="V27" s="1" t="s">
        <v>33</v>
      </c>
      <c r="W27" s="1" t="s">
        <v>390</v>
      </c>
      <c r="X27" s="1" t="s">
        <v>45</v>
      </c>
      <c r="Y27" s="1" t="s">
        <v>45</v>
      </c>
      <c r="Z27" s="1" t="s">
        <v>391</v>
      </c>
    </row>
    <row r="28" spans="1:26" x14ac:dyDescent="0.55000000000000004">
      <c r="A28" t="s">
        <v>598</v>
      </c>
      <c r="B28" s="1" t="s">
        <v>47</v>
      </c>
      <c r="C28" s="1" t="s">
        <v>392</v>
      </c>
      <c r="D28" s="1" t="s">
        <v>49</v>
      </c>
      <c r="E28" s="1" t="s">
        <v>393</v>
      </c>
      <c r="F28" s="1" t="s">
        <v>36</v>
      </c>
      <c r="G28" s="1" t="s">
        <v>66</v>
      </c>
      <c r="H28" s="1"/>
      <c r="I28" s="1" t="s">
        <v>36</v>
      </c>
      <c r="J28" s="1" t="s">
        <v>281</v>
      </c>
      <c r="K28" s="1" t="s">
        <v>394</v>
      </c>
      <c r="L28" s="1" t="s">
        <v>36</v>
      </c>
      <c r="Q28" s="1" t="s">
        <v>30</v>
      </c>
      <c r="R28" s="1" t="s">
        <v>395</v>
      </c>
      <c r="S28" s="1" t="s">
        <v>331</v>
      </c>
      <c r="T28" s="1" t="s">
        <v>396</v>
      </c>
      <c r="U28" s="1" t="s">
        <v>397</v>
      </c>
      <c r="V28" s="1" t="s">
        <v>398</v>
      </c>
      <c r="W28" s="1" t="s">
        <v>390</v>
      </c>
      <c r="X28" s="1" t="s">
        <v>45</v>
      </c>
      <c r="Y28" s="1" t="s">
        <v>45</v>
      </c>
      <c r="Z28" s="1" t="s">
        <v>399</v>
      </c>
    </row>
    <row r="29" spans="1:26" x14ac:dyDescent="0.55000000000000004">
      <c r="A29" t="s">
        <v>599</v>
      </c>
      <c r="B29" s="1" t="s">
        <v>47</v>
      </c>
      <c r="C29" s="1" t="s">
        <v>224</v>
      </c>
      <c r="D29" s="1" t="s">
        <v>400</v>
      </c>
      <c r="E29" s="1" t="s">
        <v>401</v>
      </c>
      <c r="F29" s="1" t="s">
        <v>33</v>
      </c>
      <c r="G29" s="1" t="s">
        <v>66</v>
      </c>
      <c r="H29" s="1"/>
      <c r="I29" s="1" t="s">
        <v>33</v>
      </c>
      <c r="J29" s="1" t="s">
        <v>201</v>
      </c>
      <c r="K29" s="1"/>
      <c r="L29" s="1" t="s">
        <v>36</v>
      </c>
      <c r="Q29" s="1" t="s">
        <v>33</v>
      </c>
      <c r="R29" s="1" t="s">
        <v>402</v>
      </c>
      <c r="S29" s="1" t="s">
        <v>41</v>
      </c>
      <c r="T29" s="1" t="s">
        <v>302</v>
      </c>
      <c r="U29" s="1" t="s">
        <v>403</v>
      </c>
      <c r="V29" s="1" t="s">
        <v>33</v>
      </c>
      <c r="W29" s="1" t="s">
        <v>349</v>
      </c>
      <c r="X29" s="1" t="s">
        <v>45</v>
      </c>
      <c r="Y29" s="1" t="s">
        <v>45</v>
      </c>
      <c r="Z29" s="1"/>
    </row>
    <row r="30" spans="1:26" x14ac:dyDescent="0.55000000000000004">
      <c r="A30" t="s">
        <v>600</v>
      </c>
      <c r="B30" s="1" t="s">
        <v>47</v>
      </c>
      <c r="C30" s="1" t="s">
        <v>404</v>
      </c>
      <c r="D30" s="1" t="s">
        <v>405</v>
      </c>
      <c r="E30" s="1" t="s">
        <v>406</v>
      </c>
      <c r="F30" s="1" t="s">
        <v>33</v>
      </c>
      <c r="G30" s="1" t="s">
        <v>66</v>
      </c>
      <c r="H30" s="1"/>
      <c r="I30" s="1" t="s">
        <v>33</v>
      </c>
      <c r="J30" s="1" t="s">
        <v>160</v>
      </c>
      <c r="K30" s="1" t="s">
        <v>407</v>
      </c>
      <c r="L30" s="1" t="s">
        <v>408</v>
      </c>
      <c r="Q30" s="1" t="s">
        <v>33</v>
      </c>
      <c r="R30" s="1" t="s">
        <v>409</v>
      </c>
      <c r="S30" s="1" t="s">
        <v>59</v>
      </c>
      <c r="T30" s="1" t="s">
        <v>410</v>
      </c>
      <c r="U30" s="1" t="s">
        <v>411</v>
      </c>
      <c r="V30" s="1" t="s">
        <v>412</v>
      </c>
      <c r="W30" s="1" t="s">
        <v>349</v>
      </c>
      <c r="X30" s="1" t="s">
        <v>45</v>
      </c>
      <c r="Y30" s="1" t="s">
        <v>77</v>
      </c>
      <c r="Z30" s="1" t="s">
        <v>413</v>
      </c>
    </row>
    <row r="31" spans="1:26" x14ac:dyDescent="0.55000000000000004">
      <c r="A31" t="s">
        <v>601</v>
      </c>
      <c r="B31" s="1" t="s">
        <v>47</v>
      </c>
      <c r="C31" s="1" t="s">
        <v>414</v>
      </c>
      <c r="D31" s="1" t="s">
        <v>415</v>
      </c>
      <c r="E31" s="1" t="s">
        <v>416</v>
      </c>
      <c r="F31" s="1" t="s">
        <v>33</v>
      </c>
      <c r="G31" s="1" t="s">
        <v>66</v>
      </c>
      <c r="H31" s="1" t="s">
        <v>417</v>
      </c>
      <c r="I31" s="1" t="s">
        <v>33</v>
      </c>
      <c r="J31" s="1" t="s">
        <v>324</v>
      </c>
      <c r="K31" s="1" t="s">
        <v>418</v>
      </c>
      <c r="L31" s="1" t="s">
        <v>419</v>
      </c>
      <c r="Q31" s="1" t="s">
        <v>33</v>
      </c>
      <c r="R31" s="1" t="s">
        <v>420</v>
      </c>
      <c r="S31" s="1" t="s">
        <v>41</v>
      </c>
      <c r="T31" s="1" t="s">
        <v>166</v>
      </c>
      <c r="U31" s="1" t="s">
        <v>421</v>
      </c>
      <c r="V31" s="1" t="s">
        <v>33</v>
      </c>
      <c r="W31" s="1" t="s">
        <v>349</v>
      </c>
      <c r="X31" s="1" t="s">
        <v>45</v>
      </c>
      <c r="Y31" s="1" t="s">
        <v>45</v>
      </c>
      <c r="Z31" s="1"/>
    </row>
    <row r="32" spans="1:26" x14ac:dyDescent="0.55000000000000004">
      <c r="A32" t="s">
        <v>602</v>
      </c>
      <c r="B32" s="1" t="s">
        <v>26</v>
      </c>
      <c r="C32" s="1" t="s">
        <v>422</v>
      </c>
      <c r="D32" s="1" t="s">
        <v>423</v>
      </c>
      <c r="E32" s="1" t="s">
        <v>424</v>
      </c>
      <c r="F32" s="1" t="s">
        <v>30</v>
      </c>
      <c r="G32" s="1" t="s">
        <v>66</v>
      </c>
      <c r="H32" s="1" t="s">
        <v>425</v>
      </c>
      <c r="I32" s="1" t="s">
        <v>33</v>
      </c>
      <c r="J32" s="1" t="s">
        <v>116</v>
      </c>
      <c r="K32" s="1" t="s">
        <v>426</v>
      </c>
      <c r="L32" s="1" t="s">
        <v>36</v>
      </c>
      <c r="Q32" s="1" t="s">
        <v>33</v>
      </c>
      <c r="R32" s="1" t="s">
        <v>427</v>
      </c>
      <c r="S32" s="1" t="s">
        <v>59</v>
      </c>
      <c r="T32" s="1" t="s">
        <v>288</v>
      </c>
      <c r="U32" s="1" t="s">
        <v>428</v>
      </c>
      <c r="V32" s="1" t="s">
        <v>33</v>
      </c>
      <c r="W32" s="1" t="s">
        <v>429</v>
      </c>
      <c r="X32" s="1" t="s">
        <v>77</v>
      </c>
      <c r="Y32" s="1" t="s">
        <v>77</v>
      </c>
      <c r="Z32" s="1"/>
    </row>
    <row r="33" spans="1:26" x14ac:dyDescent="0.55000000000000004">
      <c r="A33" t="s">
        <v>603</v>
      </c>
      <c r="B33" s="1" t="s">
        <v>26</v>
      </c>
      <c r="C33" s="1" t="s">
        <v>430</v>
      </c>
      <c r="D33" s="1" t="s">
        <v>240</v>
      </c>
      <c r="E33" s="1" t="s">
        <v>431</v>
      </c>
      <c r="F33" s="1" t="s">
        <v>30</v>
      </c>
      <c r="G33" s="1" t="s">
        <v>280</v>
      </c>
      <c r="H33" s="1" t="s">
        <v>432</v>
      </c>
      <c r="I33" s="1" t="s">
        <v>33</v>
      </c>
      <c r="J33" s="1" t="s">
        <v>433</v>
      </c>
      <c r="K33" s="1" t="s">
        <v>434</v>
      </c>
      <c r="L33" s="1" t="s">
        <v>435</v>
      </c>
      <c r="Q33" s="1" t="s">
        <v>30</v>
      </c>
      <c r="R33" s="1" t="s">
        <v>436</v>
      </c>
      <c r="S33" s="1" t="s">
        <v>59</v>
      </c>
      <c r="T33" s="1" t="s">
        <v>437</v>
      </c>
      <c r="U33" s="1" t="s">
        <v>438</v>
      </c>
      <c r="V33" s="1" t="s">
        <v>33</v>
      </c>
      <c r="W33" s="1" t="s">
        <v>349</v>
      </c>
      <c r="X33" s="1" t="s">
        <v>77</v>
      </c>
      <c r="Y33" s="1" t="s">
        <v>439</v>
      </c>
      <c r="Z33" s="1" t="s">
        <v>440</v>
      </c>
    </row>
    <row r="34" spans="1:26" x14ac:dyDescent="0.55000000000000004">
      <c r="A34" t="s">
        <v>604</v>
      </c>
      <c r="B34" s="1" t="s">
        <v>26</v>
      </c>
      <c r="C34" s="1" t="s">
        <v>441</v>
      </c>
      <c r="D34" s="1" t="s">
        <v>442</v>
      </c>
      <c r="E34" s="1" t="s">
        <v>443</v>
      </c>
      <c r="F34" s="1" t="s">
        <v>30</v>
      </c>
      <c r="G34" s="1" t="s">
        <v>66</v>
      </c>
      <c r="H34" s="1" t="s">
        <v>444</v>
      </c>
      <c r="I34" s="1" t="s">
        <v>33</v>
      </c>
      <c r="J34" s="1" t="s">
        <v>445</v>
      </c>
      <c r="K34" s="1" t="s">
        <v>446</v>
      </c>
      <c r="L34" s="1" t="s">
        <v>447</v>
      </c>
      <c r="Q34" s="1" t="s">
        <v>30</v>
      </c>
      <c r="R34" s="1" t="s">
        <v>448</v>
      </c>
      <c r="S34" s="1" t="s">
        <v>331</v>
      </c>
      <c r="T34" s="1" t="s">
        <v>449</v>
      </c>
      <c r="U34" s="1" t="s">
        <v>450</v>
      </c>
      <c r="V34" s="1" t="s">
        <v>33</v>
      </c>
      <c r="W34" s="1" t="s">
        <v>451</v>
      </c>
      <c r="X34" s="1" t="s">
        <v>45</v>
      </c>
      <c r="Y34" s="1" t="s">
        <v>77</v>
      </c>
      <c r="Z34" s="1" t="s">
        <v>452</v>
      </c>
    </row>
    <row r="35" spans="1:26" x14ac:dyDescent="0.55000000000000004">
      <c r="A35" t="s">
        <v>605</v>
      </c>
      <c r="B35" s="1" t="s">
        <v>47</v>
      </c>
      <c r="C35" s="1" t="s">
        <v>453</v>
      </c>
      <c r="D35" s="1" t="s">
        <v>454</v>
      </c>
      <c r="E35" s="1" t="s">
        <v>455</v>
      </c>
      <c r="F35" s="1" t="s">
        <v>33</v>
      </c>
      <c r="G35" s="1" t="s">
        <v>456</v>
      </c>
      <c r="H35" s="1" t="s">
        <v>457</v>
      </c>
      <c r="I35" s="1" t="s">
        <v>33</v>
      </c>
      <c r="J35" s="1" t="s">
        <v>508</v>
      </c>
      <c r="K35" s="1"/>
      <c r="L35" s="1" t="s">
        <v>458</v>
      </c>
      <c r="Q35" s="1" t="s">
        <v>33</v>
      </c>
      <c r="R35" s="1" t="s">
        <v>459</v>
      </c>
      <c r="S35" s="1" t="s">
        <v>41</v>
      </c>
      <c r="T35" s="1" t="s">
        <v>460</v>
      </c>
      <c r="U35" s="1" t="s">
        <v>461</v>
      </c>
      <c r="V35" s="1" t="s">
        <v>33</v>
      </c>
      <c r="W35" s="1" t="s">
        <v>462</v>
      </c>
      <c r="X35" s="1" t="s">
        <v>45</v>
      </c>
      <c r="Y35" s="1" t="s">
        <v>45</v>
      </c>
      <c r="Z35" s="1" t="s">
        <v>463</v>
      </c>
    </row>
    <row r="36" spans="1:26" x14ac:dyDescent="0.55000000000000004">
      <c r="A36" t="s">
        <v>606</v>
      </c>
      <c r="B36" s="1" t="s">
        <v>26</v>
      </c>
      <c r="C36" s="1" t="s">
        <v>392</v>
      </c>
      <c r="D36" s="1" t="s">
        <v>454</v>
      </c>
      <c r="E36" s="1" t="s">
        <v>464</v>
      </c>
      <c r="F36" s="1" t="s">
        <v>30</v>
      </c>
      <c r="G36" s="1" t="s">
        <v>66</v>
      </c>
      <c r="H36" s="1" t="s">
        <v>465</v>
      </c>
      <c r="I36" s="1" t="s">
        <v>33</v>
      </c>
      <c r="J36" s="1" t="s">
        <v>116</v>
      </c>
      <c r="K36" s="1" t="s">
        <v>466</v>
      </c>
      <c r="L36" s="1" t="s">
        <v>36</v>
      </c>
      <c r="Q36" s="1" t="s">
        <v>330</v>
      </c>
      <c r="R36" s="1" t="s">
        <v>467</v>
      </c>
      <c r="S36" s="1" t="s">
        <v>331</v>
      </c>
      <c r="T36" s="1" t="s">
        <v>468</v>
      </c>
      <c r="U36" s="1" t="s">
        <v>469</v>
      </c>
      <c r="V36" s="1" t="s">
        <v>36</v>
      </c>
      <c r="W36" s="1" t="s">
        <v>470</v>
      </c>
      <c r="X36" s="1" t="s">
        <v>45</v>
      </c>
      <c r="Y36" s="1" t="s">
        <v>45</v>
      </c>
      <c r="Z36" s="1"/>
    </row>
    <row r="37" spans="1:26" x14ac:dyDescent="0.55000000000000004">
      <c r="A37" t="s">
        <v>607</v>
      </c>
      <c r="B37" s="24" t="s">
        <v>26</v>
      </c>
      <c r="C37" s="24" t="s">
        <v>565</v>
      </c>
      <c r="D37" s="23" t="s">
        <v>566</v>
      </c>
      <c r="E37" s="24"/>
      <c r="F37" s="24" t="s">
        <v>30</v>
      </c>
      <c r="G37" s="24"/>
      <c r="H37" s="24"/>
      <c r="I37" s="24" t="s">
        <v>33</v>
      </c>
      <c r="J37" s="24" t="s">
        <v>567</v>
      </c>
      <c r="K37" s="24"/>
      <c r="L37" s="24" t="s">
        <v>36</v>
      </c>
      <c r="Q37" s="24" t="s">
        <v>30</v>
      </c>
      <c r="R37" s="24" t="s">
        <v>568</v>
      </c>
      <c r="S37" s="24" t="s">
        <v>59</v>
      </c>
      <c r="T37" s="24" t="s">
        <v>569</v>
      </c>
      <c r="U37" s="24" t="s">
        <v>570</v>
      </c>
      <c r="V37" s="24" t="s">
        <v>33</v>
      </c>
      <c r="W37" s="24" t="s">
        <v>390</v>
      </c>
      <c r="X37" s="24" t="s">
        <v>77</v>
      </c>
      <c r="Y37" s="24" t="s">
        <v>77</v>
      </c>
    </row>
    <row r="38" spans="1:26" x14ac:dyDescent="0.55000000000000004">
      <c r="A38" s="22"/>
    </row>
  </sheetData>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3A4CD-F712-4721-BD91-4468734C0F60}">
  <dimension ref="B2:AB242"/>
  <sheetViews>
    <sheetView showGridLines="0" view="pageBreakPreview" topLeftCell="A98" zoomScale="60" zoomScaleNormal="20" workbookViewId="0">
      <selection activeCell="K37" sqref="K37"/>
    </sheetView>
  </sheetViews>
  <sheetFormatPr defaultRowHeight="14.4" x14ac:dyDescent="0.55000000000000004"/>
  <cols>
    <col min="1" max="1" width="3.47265625" customWidth="1"/>
    <col min="2" max="2" width="3.3125" customWidth="1"/>
    <col min="3" max="3" width="39.89453125" customWidth="1"/>
    <col min="4" max="4" width="14.3671875" customWidth="1"/>
    <col min="5" max="5" width="14.1015625" customWidth="1"/>
    <col min="6" max="6" width="9.05078125" customWidth="1"/>
  </cols>
  <sheetData>
    <row r="2" spans="2:6" x14ac:dyDescent="0.55000000000000004">
      <c r="D2" s="5" t="s">
        <v>325</v>
      </c>
      <c r="E2" s="5" t="s">
        <v>327</v>
      </c>
      <c r="F2" s="5" t="s">
        <v>326</v>
      </c>
    </row>
    <row r="3" spans="2:6" x14ac:dyDescent="0.55000000000000004">
      <c r="C3" t="s">
        <v>471</v>
      </c>
      <c r="D3">
        <v>19</v>
      </c>
      <c r="E3">
        <v>15</v>
      </c>
      <c r="F3">
        <f>SUM(D3,E3)</f>
        <v>34</v>
      </c>
    </row>
    <row r="5" spans="2:6" x14ac:dyDescent="0.55000000000000004">
      <c r="B5" t="s">
        <v>320</v>
      </c>
      <c r="C5" s="2" t="s">
        <v>1</v>
      </c>
    </row>
    <row r="6" spans="2:6" x14ac:dyDescent="0.55000000000000004">
      <c r="C6" s="2"/>
      <c r="D6" s="5" t="s">
        <v>325</v>
      </c>
      <c r="E6" s="5" t="s">
        <v>327</v>
      </c>
      <c r="F6" s="5" t="s">
        <v>326</v>
      </c>
    </row>
    <row r="7" spans="2:6" x14ac:dyDescent="0.55000000000000004">
      <c r="B7" s="20"/>
      <c r="C7" s="1" t="s">
        <v>47</v>
      </c>
      <c r="D7">
        <f>COUNTIF('CEE 327 Final Project Survey (s'!$B$2:$B$20,"*highly*")</f>
        <v>9</v>
      </c>
      <c r="E7">
        <f>COUNTIF('CEE 327 Final Project Survey (s'!$B$23:$B$37,"*highly*")</f>
        <v>7</v>
      </c>
      <c r="F7">
        <f>SUM(D7,E7)</f>
        <v>16</v>
      </c>
    </row>
    <row r="8" spans="2:6" x14ac:dyDescent="0.55000000000000004">
      <c r="B8" s="20"/>
      <c r="C8" s="1" t="s">
        <v>26</v>
      </c>
      <c r="D8">
        <f>COUNTIF('CEE 327 Final Project Survey (s'!$B$2:$B$20,"*somewhat*")</f>
        <v>10</v>
      </c>
      <c r="E8">
        <f>COUNTIF('CEE 327 Final Project Survey (s'!$B$23:$B$37,"*somewhat*")</f>
        <v>8</v>
      </c>
      <c r="F8">
        <f>SUM(D8,E8)</f>
        <v>18</v>
      </c>
    </row>
    <row r="9" spans="2:6" x14ac:dyDescent="0.55000000000000004">
      <c r="B9" s="20"/>
      <c r="C9" s="1" t="s">
        <v>307</v>
      </c>
      <c r="D9">
        <f>COUNTIF('CEE 327 Final Project Survey (s'!$B$2:$B$20,"*not*")</f>
        <v>0</v>
      </c>
      <c r="E9">
        <f>COUNTIF('CEE 327 Final Project Survey (s'!$B$23:$B$37,"*not*")</f>
        <v>0</v>
      </c>
      <c r="F9">
        <f>SUM(D9,E9)</f>
        <v>0</v>
      </c>
    </row>
    <row r="11" spans="2:6" x14ac:dyDescent="0.55000000000000004">
      <c r="B11" t="s">
        <v>320</v>
      </c>
      <c r="C11" s="2" t="s">
        <v>2</v>
      </c>
    </row>
    <row r="12" spans="2:6" x14ac:dyDescent="0.55000000000000004">
      <c r="C12" s="2"/>
      <c r="D12" s="5" t="s">
        <v>325</v>
      </c>
      <c r="E12" s="5" t="s">
        <v>327</v>
      </c>
      <c r="F12" s="5" t="s">
        <v>326</v>
      </c>
    </row>
    <row r="13" spans="2:6" x14ac:dyDescent="0.55000000000000004">
      <c r="B13" s="20"/>
      <c r="C13" s="1" t="s">
        <v>170</v>
      </c>
      <c r="D13">
        <f>COUNTIF('CEE 327 Final Project Survey (s'!$C$2:$C$20,"*optimize*")</f>
        <v>14</v>
      </c>
      <c r="E13">
        <f>COUNTIF('CEE 327 Final Project Survey (s'!$C$23:$C$37,"*optimize*")</f>
        <v>13</v>
      </c>
      <c r="F13">
        <f>SUM(D13,E13)</f>
        <v>27</v>
      </c>
    </row>
    <row r="14" spans="2:6" x14ac:dyDescent="0.55000000000000004">
      <c r="B14" s="20"/>
      <c r="C14" t="s">
        <v>308</v>
      </c>
      <c r="D14">
        <f>COUNTIF('CEE 327 Final Project Survey (s'!$C$2:$C$20,"*quality*")</f>
        <v>12</v>
      </c>
      <c r="E14">
        <f>COUNTIF('CEE 327 Final Project Survey (s'!$C$23:$C$37,"*quality*")</f>
        <v>4</v>
      </c>
      <c r="F14">
        <f t="shared" ref="F14:F23" si="0">SUM(D14,E14)</f>
        <v>16</v>
      </c>
    </row>
    <row r="15" spans="2:6" x14ac:dyDescent="0.55000000000000004">
      <c r="B15" s="20"/>
      <c r="C15" t="s">
        <v>309</v>
      </c>
      <c r="D15">
        <f>COUNTIF('CEE 327 Final Project Survey (s'!$C$2:$C$20,"*safety*")</f>
        <v>14</v>
      </c>
      <c r="E15">
        <f>COUNTIF('CEE 327 Final Project Survey (s'!$C$23:$C$37,"*safety*")</f>
        <v>11</v>
      </c>
      <c r="F15">
        <f t="shared" si="0"/>
        <v>25</v>
      </c>
    </row>
    <row r="16" spans="2:6" x14ac:dyDescent="0.55000000000000004">
      <c r="B16" s="20"/>
      <c r="C16" t="s">
        <v>310</v>
      </c>
      <c r="D16">
        <f>COUNTIF('CEE 327 Final Project Survey (s'!$C$2:$C$20,"*willingness*")</f>
        <v>9</v>
      </c>
      <c r="E16">
        <f>COUNTIF('CEE 327 Final Project Survey (s'!$C$23:$C$37,"*willingness*")</f>
        <v>4</v>
      </c>
      <c r="F16">
        <f t="shared" si="0"/>
        <v>13</v>
      </c>
    </row>
    <row r="17" spans="2:6" x14ac:dyDescent="0.55000000000000004">
      <c r="B17" s="20"/>
      <c r="C17" t="s">
        <v>311</v>
      </c>
      <c r="D17">
        <f>COUNTIF('CEE 327 Final Project Survey (s'!$C$2:$C$20,"*COVID*")</f>
        <v>4</v>
      </c>
      <c r="E17">
        <f>COUNTIF('CEE 327 Final Project Survey (s'!$C$23:$C$37,"*COVID*")</f>
        <v>4</v>
      </c>
      <c r="F17">
        <f t="shared" si="0"/>
        <v>8</v>
      </c>
    </row>
    <row r="18" spans="2:6" x14ac:dyDescent="0.55000000000000004">
      <c r="B18" s="20"/>
      <c r="C18" t="s">
        <v>312</v>
      </c>
      <c r="D18">
        <f>COUNTIF('CEE 327 Final Project Survey (s'!$C$2:$C$20,"*BIM*")</f>
        <v>8</v>
      </c>
      <c r="E18">
        <f>COUNTIF('CEE 327 Final Project Survey (s'!$C$23:$C$37,"*BIM*")</f>
        <v>11</v>
      </c>
      <c r="F18">
        <f t="shared" si="0"/>
        <v>19</v>
      </c>
    </row>
    <row r="19" spans="2:6" x14ac:dyDescent="0.55000000000000004">
      <c r="B19" s="20"/>
      <c r="C19" t="s">
        <v>313</v>
      </c>
      <c r="D19">
        <f>COUNTIF('CEE 327 Final Project Survey (s'!$C$2:$C$20,"*labor*")</f>
        <v>10</v>
      </c>
      <c r="E19">
        <f>COUNTIF('CEE 327 Final Project Survey (s'!$C$23:$C$37,"*labor*")</f>
        <v>10</v>
      </c>
      <c r="F19">
        <f t="shared" si="0"/>
        <v>20</v>
      </c>
    </row>
    <row r="20" spans="2:6" x14ac:dyDescent="0.55000000000000004">
      <c r="B20" s="20"/>
      <c r="C20" t="s">
        <v>314</v>
      </c>
      <c r="D20">
        <f>COUNTIF('CEE 327 Final Project Survey (s'!$C$2:$C$20,"*complexity*")</f>
        <v>7</v>
      </c>
      <c r="E20">
        <f>COUNTIF('CEE 327 Final Project Survey (s'!$C$23:$C$37,"*complexity*")</f>
        <v>3</v>
      </c>
      <c r="F20">
        <f t="shared" si="0"/>
        <v>10</v>
      </c>
    </row>
    <row r="21" spans="2:6" x14ac:dyDescent="0.55000000000000004">
      <c r="B21" s="20"/>
      <c r="C21" t="s">
        <v>472</v>
      </c>
      <c r="D21">
        <f>COUNTIF('CEE 327 Final Project Survey (s'!$C$2:$C$20,"*repe*")</f>
        <v>2</v>
      </c>
      <c r="E21">
        <f>COUNTIF('CEE 327 Final Project Survey (s'!$C$23:$C$37,"*repe*")</f>
        <v>0</v>
      </c>
      <c r="F21">
        <f t="shared" si="0"/>
        <v>2</v>
      </c>
    </row>
    <row r="22" spans="2:6" x14ac:dyDescent="0.55000000000000004">
      <c r="B22" s="20"/>
      <c r="C22" t="s">
        <v>473</v>
      </c>
      <c r="D22">
        <f>COUNTIF('CEE 327 Final Project Survey (s'!$C$2:$C$20,"*business*")</f>
        <v>1</v>
      </c>
      <c r="E22">
        <f>COUNTIF('CEE 327 Final Project Survey (s'!$C$23:$C$37,"*business*")</f>
        <v>0</v>
      </c>
      <c r="F22">
        <f t="shared" si="0"/>
        <v>1</v>
      </c>
    </row>
    <row r="23" spans="2:6" x14ac:dyDescent="0.55000000000000004">
      <c r="B23" s="20"/>
      <c r="C23" t="s">
        <v>474</v>
      </c>
      <c r="D23">
        <f>COUNTIF('CEE 327 Final Project Survey (s'!$C$2:$C$20,"*sustainability*")</f>
        <v>0</v>
      </c>
      <c r="E23">
        <f>COUNTIF('CEE 327 Final Project Survey (s'!$C$23:$C$37,"*sustainab*")</f>
        <v>1</v>
      </c>
      <c r="F23">
        <f t="shared" si="0"/>
        <v>1</v>
      </c>
    </row>
    <row r="24" spans="2:6" x14ac:dyDescent="0.55000000000000004">
      <c r="B24" s="20"/>
    </row>
    <row r="25" spans="2:6" x14ac:dyDescent="0.55000000000000004">
      <c r="B25" t="s">
        <v>320</v>
      </c>
      <c r="C25" s="3" t="s">
        <v>3</v>
      </c>
    </row>
    <row r="26" spans="2:6" x14ac:dyDescent="0.55000000000000004">
      <c r="C26" s="3"/>
      <c r="D26" s="5" t="s">
        <v>325</v>
      </c>
      <c r="E26" s="5" t="s">
        <v>327</v>
      </c>
      <c r="F26" s="5" t="s">
        <v>326</v>
      </c>
    </row>
    <row r="27" spans="2:6" x14ac:dyDescent="0.55000000000000004">
      <c r="B27" s="20"/>
      <c r="C27" t="s">
        <v>184</v>
      </c>
      <c r="D27">
        <f>COUNTIF('CEE 327 Final Project Survey (s'!$D$2:$D$20,"*resistance*")</f>
        <v>12</v>
      </c>
      <c r="E27">
        <f>COUNTIF('CEE 327 Final Project Survey (s'!$D$23:$D$37,"*resistance*")</f>
        <v>13</v>
      </c>
      <c r="F27">
        <f>SUM(D27,E27)</f>
        <v>25</v>
      </c>
    </row>
    <row r="28" spans="2:6" x14ac:dyDescent="0.55000000000000004">
      <c r="B28" s="20"/>
      <c r="C28" t="s">
        <v>315</v>
      </c>
      <c r="D28">
        <f>COUNTIF('CEE 327 Final Project Survey (s'!$D$2:$D$20,"*training*")</f>
        <v>3</v>
      </c>
      <c r="E28">
        <f>COUNTIF('CEE 327 Final Project Survey (s'!$D$23:$D$37,"*training*")</f>
        <v>2</v>
      </c>
      <c r="F28">
        <f t="shared" ref="F28:F33" si="1">SUM(D28,E28)</f>
        <v>5</v>
      </c>
    </row>
    <row r="29" spans="2:6" x14ac:dyDescent="0.55000000000000004">
      <c r="B29" s="20"/>
      <c r="C29" t="s">
        <v>316</v>
      </c>
      <c r="D29">
        <f>COUNTIF('CEE 327 Final Project Survey (s'!$D$2:$D$20,"*cost*")</f>
        <v>11</v>
      </c>
      <c r="E29">
        <f>COUNTIF('CEE 327 Final Project Survey (s'!$D$23:$D$37,"*cost*")</f>
        <v>9</v>
      </c>
      <c r="F29">
        <f t="shared" si="1"/>
        <v>20</v>
      </c>
    </row>
    <row r="30" spans="2:6" x14ac:dyDescent="0.55000000000000004">
      <c r="B30" s="20"/>
      <c r="C30" t="s">
        <v>142</v>
      </c>
      <c r="D30">
        <f>COUNTIF('CEE 327 Final Project Survey (s'!$D$2:$D$20,"*unpredictable*")</f>
        <v>8</v>
      </c>
      <c r="E30">
        <f>COUNTIF('CEE 327 Final Project Survey (s'!$D$23:$D$37,"*unpredictable*")</f>
        <v>11</v>
      </c>
      <c r="F30">
        <f t="shared" si="1"/>
        <v>19</v>
      </c>
    </row>
    <row r="31" spans="2:6" x14ac:dyDescent="0.55000000000000004">
      <c r="B31" s="20"/>
      <c r="C31" t="s">
        <v>317</v>
      </c>
      <c r="D31">
        <f>COUNTIF('CEE 327 Final Project Survey (s'!$D$2:$D$20,"*lack of infor*")</f>
        <v>8</v>
      </c>
      <c r="E31">
        <f>COUNTIF('CEE 327 Final Project Survey (s'!$D$23:$D$37,"*lack of infor*")</f>
        <v>3</v>
      </c>
      <c r="F31">
        <f t="shared" si="1"/>
        <v>11</v>
      </c>
    </row>
    <row r="32" spans="2:6" x14ac:dyDescent="0.55000000000000004">
      <c r="B32" s="20"/>
      <c r="C32" t="s">
        <v>318</v>
      </c>
      <c r="D32">
        <f>COUNTIF('CEE 327 Final Project Survey (s'!$D$2:$D$20,"*union*")</f>
        <v>3</v>
      </c>
      <c r="E32">
        <f>COUNTIF('CEE 327 Final Project Survey (s'!$D$23:$D$37,"*union*")</f>
        <v>5</v>
      </c>
      <c r="F32">
        <f t="shared" si="1"/>
        <v>8</v>
      </c>
    </row>
    <row r="33" spans="2:28" x14ac:dyDescent="0.55000000000000004">
      <c r="B33" s="20"/>
      <c r="C33" t="s">
        <v>319</v>
      </c>
      <c r="D33">
        <f>COUNTIF('CEE 327 Final Project Survey (s'!$D$2:$D$20,"*process*")</f>
        <v>9</v>
      </c>
      <c r="E33">
        <f>COUNTIF('CEE 327 Final Project Survey (s'!$D$23:$D$37,"*process*")</f>
        <v>7</v>
      </c>
      <c r="F33">
        <f t="shared" si="1"/>
        <v>16</v>
      </c>
    </row>
    <row r="34" spans="2:28" x14ac:dyDescent="0.55000000000000004">
      <c r="B34" s="20"/>
      <c r="C34" t="s">
        <v>479</v>
      </c>
      <c r="D34">
        <f>COUNTIF('CEE 327 Final Project Survey (s'!$D$2:$D$20,"*develop*")</f>
        <v>1</v>
      </c>
      <c r="E34">
        <f>COUNTIF('CEE 327 Final Project Survey (s'!$D$23:$D$37,"*develop*")+COUNTIF('CEE 327 Final Project Survey (s'!$D$23:$D$37,"*box*")</f>
        <v>1</v>
      </c>
      <c r="F34">
        <f t="shared" ref="F34" si="2">SUM(D34,E34)</f>
        <v>2</v>
      </c>
    </row>
    <row r="35" spans="2:28" x14ac:dyDescent="0.55000000000000004">
      <c r="B35" s="20"/>
      <c r="C35" t="s">
        <v>475</v>
      </c>
      <c r="D35">
        <f>COUNTIF('CEE 327 Final Project Survey (s'!$D$2:$D$20,"*adaptability*")+COUNTIF('CEE 327 Final Project Survey (s'!$D$2:$D$20,"*manner*")</f>
        <v>2</v>
      </c>
      <c r="E35">
        <f>COUNTIF('CEE 327 Final Project Survey (s'!$D$23:$D$37,"*adaptability*")</f>
        <v>0</v>
      </c>
      <c r="F35">
        <f t="shared" ref="F35:F36" si="3">SUM(D35,E35)</f>
        <v>2</v>
      </c>
    </row>
    <row r="36" spans="2:28" x14ac:dyDescent="0.55000000000000004">
      <c r="B36" s="20"/>
      <c r="C36" t="s">
        <v>476</v>
      </c>
      <c r="D36">
        <f>COUNTIF('CEE 327 Final Project Survey (s'!$D$2:$D$20,"*contract*")</f>
        <v>1</v>
      </c>
      <c r="E36">
        <f>COUNTIF('CEE 327 Final Project Survey (s'!$D$23:$D$37,"*contract*")</f>
        <v>0</v>
      </c>
      <c r="F36">
        <f t="shared" si="3"/>
        <v>1</v>
      </c>
    </row>
    <row r="37" spans="2:28" x14ac:dyDescent="0.55000000000000004">
      <c r="B37" s="20"/>
      <c r="C37" t="s">
        <v>477</v>
      </c>
      <c r="D37">
        <f>COUNTIF('CEE 327 Final Project Survey (s'!$D$2:$D$20,"*suppliers*")</f>
        <v>0</v>
      </c>
      <c r="E37">
        <f>COUNTIF('CEE 327 Final Project Survey (s'!$D$23:$D$37,"*suppliers*")</f>
        <v>1</v>
      </c>
      <c r="F37">
        <f t="shared" ref="F37" si="4">SUM(D37,E37)</f>
        <v>1</v>
      </c>
    </row>
    <row r="39" spans="2:28" x14ac:dyDescent="0.55000000000000004">
      <c r="B39" s="17" t="s">
        <v>320</v>
      </c>
      <c r="C39" s="3" t="s">
        <v>4</v>
      </c>
    </row>
    <row r="40" spans="2:28" x14ac:dyDescent="0.55000000000000004">
      <c r="C40" s="5" t="s">
        <v>325</v>
      </c>
      <c r="D40" s="5" t="s">
        <v>327</v>
      </c>
      <c r="E40" s="5"/>
    </row>
    <row r="41" spans="2:28" x14ac:dyDescent="0.55000000000000004">
      <c r="C41" t="s">
        <v>480</v>
      </c>
      <c r="D41" s="1" t="s">
        <v>342</v>
      </c>
    </row>
    <row r="42" spans="2:28" x14ac:dyDescent="0.55000000000000004">
      <c r="C42" t="s">
        <v>481</v>
      </c>
      <c r="D42" t="s">
        <v>491</v>
      </c>
    </row>
    <row r="43" spans="2:28" x14ac:dyDescent="0.55000000000000004">
      <c r="C43" t="s">
        <v>482</v>
      </c>
      <c r="D43" s="1" t="s">
        <v>365</v>
      </c>
    </row>
    <row r="44" spans="2:28" x14ac:dyDescent="0.55000000000000004">
      <c r="C44" t="s">
        <v>483</v>
      </c>
      <c r="D44" s="1" t="s">
        <v>376</v>
      </c>
    </row>
    <row r="45" spans="2:28" x14ac:dyDescent="0.55000000000000004">
      <c r="C45" t="s">
        <v>484</v>
      </c>
      <c r="D45" s="1" t="s">
        <v>385</v>
      </c>
    </row>
    <row r="46" spans="2:28" x14ac:dyDescent="0.55000000000000004">
      <c r="C46" t="s">
        <v>485</v>
      </c>
      <c r="D46" s="1" t="s">
        <v>393</v>
      </c>
    </row>
    <row r="47" spans="2:28" x14ac:dyDescent="0.55000000000000004">
      <c r="C47" t="s">
        <v>486</v>
      </c>
      <c r="D47" s="1" t="s">
        <v>401</v>
      </c>
      <c r="AB47" t="s">
        <v>269</v>
      </c>
    </row>
    <row r="48" spans="2:28" x14ac:dyDescent="0.55000000000000004">
      <c r="C48" t="s">
        <v>487</v>
      </c>
      <c r="D48" s="1" t="s">
        <v>406</v>
      </c>
    </row>
    <row r="49" spans="2:28" x14ac:dyDescent="0.55000000000000004">
      <c r="C49" t="s">
        <v>488</v>
      </c>
      <c r="D49" s="1" t="s">
        <v>416</v>
      </c>
    </row>
    <row r="50" spans="2:28" x14ac:dyDescent="0.55000000000000004">
      <c r="C50" t="s">
        <v>489</v>
      </c>
      <c r="D50" s="1" t="s">
        <v>424</v>
      </c>
      <c r="AB50" t="s">
        <v>269</v>
      </c>
    </row>
    <row r="51" spans="2:28" x14ac:dyDescent="0.55000000000000004">
      <c r="C51" t="s">
        <v>490</v>
      </c>
      <c r="D51" s="1" t="s">
        <v>431</v>
      </c>
    </row>
    <row r="52" spans="2:28" x14ac:dyDescent="0.55000000000000004">
      <c r="D52" s="1" t="s">
        <v>455</v>
      </c>
    </row>
    <row r="53" spans="2:28" x14ac:dyDescent="0.55000000000000004">
      <c r="D53" s="1" t="s">
        <v>464</v>
      </c>
    </row>
    <row r="54" spans="2:28" x14ac:dyDescent="0.55000000000000004">
      <c r="D54" s="1"/>
    </row>
    <row r="55" spans="2:28" x14ac:dyDescent="0.55000000000000004">
      <c r="B55" t="s">
        <v>320</v>
      </c>
      <c r="C55" s="3" t="s">
        <v>5</v>
      </c>
    </row>
    <row r="56" spans="2:28" x14ac:dyDescent="0.55000000000000004">
      <c r="C56" s="3"/>
      <c r="D56" s="5" t="s">
        <v>325</v>
      </c>
      <c r="E56" s="5" t="s">
        <v>327</v>
      </c>
      <c r="F56" s="5" t="s">
        <v>326</v>
      </c>
    </row>
    <row r="57" spans="2:28" x14ac:dyDescent="0.55000000000000004">
      <c r="B57" s="20"/>
      <c r="C57" t="s">
        <v>33</v>
      </c>
      <c r="D57">
        <f>COUNTIF('CEE 327 Final Project Survey (s'!$F$2:$F$20,"yes")</f>
        <v>10</v>
      </c>
      <c r="E57">
        <f>COUNTIF('CEE 327 Final Project Survey (s'!$F$23:$F$37,"yes")</f>
        <v>5</v>
      </c>
      <c r="F57">
        <f>SUM(D57,E57)</f>
        <v>15</v>
      </c>
      <c r="G57">
        <f>F57/SUM(F57:F59)</f>
        <v>0.44117647058823528</v>
      </c>
    </row>
    <row r="58" spans="2:28" x14ac:dyDescent="0.55000000000000004">
      <c r="B58" s="20"/>
      <c r="C58" t="s">
        <v>30</v>
      </c>
      <c r="D58">
        <f>COUNTIF('CEE 327 Final Project Survey (s'!$F$2:$F$20,"*Mostly*")</f>
        <v>9</v>
      </c>
      <c r="E58">
        <f>COUNTIF('CEE 327 Final Project Survey (s'!$F$23:$F$37,"*Mostly yes*")</f>
        <v>9</v>
      </c>
      <c r="F58">
        <f>SUM(D58,E58)</f>
        <v>18</v>
      </c>
      <c r="G58">
        <f>F58/SUM(F57:F59)</f>
        <v>0.52941176470588236</v>
      </c>
    </row>
    <row r="59" spans="2:28" x14ac:dyDescent="0.55000000000000004">
      <c r="B59" s="20"/>
      <c r="C59" t="s">
        <v>36</v>
      </c>
      <c r="D59">
        <f>COUNTIF('CEE 327 Final Project Survey (s'!$F$2:$F$20,"*no*")</f>
        <v>0</v>
      </c>
      <c r="E59">
        <f>COUNTIF('CEE 327 Final Project Survey (s'!$F$23:$F$37,"*no*")</f>
        <v>1</v>
      </c>
      <c r="F59">
        <f>SUM(D59,E59)</f>
        <v>1</v>
      </c>
    </row>
    <row r="62" spans="2:28" x14ac:dyDescent="0.55000000000000004">
      <c r="B62" s="17" t="s">
        <v>320</v>
      </c>
      <c r="C62" s="3" t="s">
        <v>6</v>
      </c>
    </row>
    <row r="63" spans="2:28" x14ac:dyDescent="0.55000000000000004">
      <c r="D63" s="5" t="s">
        <v>325</v>
      </c>
      <c r="E63" s="5" t="s">
        <v>327</v>
      </c>
      <c r="F63" s="5" t="s">
        <v>326</v>
      </c>
    </row>
    <row r="64" spans="2:28" x14ac:dyDescent="0.55000000000000004">
      <c r="B64" s="20"/>
      <c r="C64" t="s">
        <v>492</v>
      </c>
      <c r="D64">
        <f>COUNTIF('CEE 327 Final Project Survey (s'!$G$2:$G$20,"*insurance*")</f>
        <v>1</v>
      </c>
      <c r="E64">
        <f>COUNTIF('CEE 327 Final Project Survey (s'!$G$23:$G$37,"*insurance*")</f>
        <v>0</v>
      </c>
      <c r="F64">
        <f>SUM(D64,E64)</f>
        <v>1</v>
      </c>
    </row>
    <row r="65" spans="2:6" x14ac:dyDescent="0.55000000000000004">
      <c r="B65" s="20"/>
      <c r="C65" t="s">
        <v>493</v>
      </c>
      <c r="D65">
        <f>COUNTIF('CEE 327 Final Project Survey (s'!$G$2:$G$20,"*control*")</f>
        <v>1</v>
      </c>
      <c r="E65">
        <f>COUNTIF('CEE 327 Final Project Survey (s'!$G$23:$G$37,"*control*")</f>
        <v>0</v>
      </c>
      <c r="F65">
        <f t="shared" ref="F65:F69" si="5">SUM(D65,E65)</f>
        <v>1</v>
      </c>
    </row>
    <row r="66" spans="2:6" x14ac:dyDescent="0.55000000000000004">
      <c r="B66" s="20"/>
      <c r="C66" t="s">
        <v>324</v>
      </c>
      <c r="D66">
        <f>COUNTIF('CEE 327 Final Project Survey (s'!$G$2:$G$20,"*quality*")</f>
        <v>2</v>
      </c>
      <c r="E66">
        <f>COUNTIF('CEE 327 Final Project Survey (s'!$G$23:$G$37,"*quality*")</f>
        <v>1</v>
      </c>
      <c r="F66">
        <f t="shared" si="5"/>
        <v>3</v>
      </c>
    </row>
    <row r="67" spans="2:6" x14ac:dyDescent="0.55000000000000004">
      <c r="B67" s="20"/>
      <c r="C67" t="s">
        <v>321</v>
      </c>
      <c r="D67">
        <f>COUNTIF('CEE 327 Final Project Survey (s'!$G$2:$G$20,"*organization*")</f>
        <v>1</v>
      </c>
      <c r="E67">
        <f>COUNTIF('CEE 327 Final Project Survey (s'!$G$23:$G$37,"*organization*")</f>
        <v>0</v>
      </c>
      <c r="F67">
        <f t="shared" si="5"/>
        <v>1</v>
      </c>
    </row>
    <row r="68" spans="2:6" x14ac:dyDescent="0.55000000000000004">
      <c r="B68" s="20"/>
      <c r="C68" t="s">
        <v>498</v>
      </c>
      <c r="D68">
        <f>COUNTIF('CEE 327 Final Project Survey (s'!$G$2:$G$20,"*efficiency*")</f>
        <v>0</v>
      </c>
      <c r="E68">
        <f>COUNTIF('CEE 327 Final Project Survey (s'!$G$23:$G$37,"*efficiency*")</f>
        <v>1</v>
      </c>
      <c r="F68">
        <f t="shared" si="5"/>
        <v>1</v>
      </c>
    </row>
    <row r="69" spans="2:6" x14ac:dyDescent="0.55000000000000004">
      <c r="C69" t="s">
        <v>66</v>
      </c>
      <c r="D69">
        <f>COUNTIF('CEE 327 Final Project Survey (s'!$G$2:$G$20,"*none*")</f>
        <v>13</v>
      </c>
      <c r="E69">
        <f>COUNTIF('CEE 327 Final Project Survey (s'!$G$23:$G$37,"*none*")</f>
        <v>12</v>
      </c>
      <c r="F69">
        <f t="shared" si="5"/>
        <v>25</v>
      </c>
    </row>
    <row r="71" spans="2:6" x14ac:dyDescent="0.55000000000000004">
      <c r="B71" t="s">
        <v>320</v>
      </c>
      <c r="C71" s="3" t="s">
        <v>7</v>
      </c>
    </row>
    <row r="72" spans="2:6" x14ac:dyDescent="0.55000000000000004">
      <c r="D72" s="5" t="s">
        <v>325</v>
      </c>
      <c r="E72" s="5" t="s">
        <v>327</v>
      </c>
      <c r="F72" s="5" t="s">
        <v>326</v>
      </c>
    </row>
    <row r="73" spans="2:6" x14ac:dyDescent="0.55000000000000004">
      <c r="B73" s="20"/>
      <c r="C73" t="s">
        <v>499</v>
      </c>
      <c r="D73">
        <v>2</v>
      </c>
      <c r="E73">
        <v>1</v>
      </c>
      <c r="F73">
        <f t="shared" ref="F73:F81" si="6">SUM(D73,E73)</f>
        <v>3</v>
      </c>
    </row>
    <row r="74" spans="2:6" x14ac:dyDescent="0.55000000000000004">
      <c r="B74" s="20"/>
      <c r="C74" t="s">
        <v>500</v>
      </c>
      <c r="D74">
        <v>3</v>
      </c>
      <c r="E74">
        <v>0</v>
      </c>
      <c r="F74">
        <f t="shared" si="6"/>
        <v>3</v>
      </c>
    </row>
    <row r="75" spans="2:6" x14ac:dyDescent="0.55000000000000004">
      <c r="B75" s="20"/>
      <c r="C75" t="s">
        <v>501</v>
      </c>
      <c r="D75">
        <v>1</v>
      </c>
      <c r="E75">
        <v>0</v>
      </c>
      <c r="F75">
        <f t="shared" si="6"/>
        <v>1</v>
      </c>
    </row>
    <row r="76" spans="2:6" x14ac:dyDescent="0.55000000000000004">
      <c r="B76" s="20"/>
      <c r="C76" t="s">
        <v>502</v>
      </c>
      <c r="D76">
        <v>2</v>
      </c>
      <c r="E76">
        <v>0</v>
      </c>
      <c r="F76">
        <f t="shared" si="6"/>
        <v>2</v>
      </c>
    </row>
    <row r="77" spans="2:6" x14ac:dyDescent="0.55000000000000004">
      <c r="B77" s="20"/>
      <c r="C77" t="s">
        <v>503</v>
      </c>
      <c r="D77">
        <v>1</v>
      </c>
      <c r="E77">
        <v>0</v>
      </c>
      <c r="F77">
        <f t="shared" si="6"/>
        <v>1</v>
      </c>
    </row>
    <row r="78" spans="2:6" x14ac:dyDescent="0.55000000000000004">
      <c r="B78" s="20"/>
      <c r="C78" t="s">
        <v>560</v>
      </c>
      <c r="D78">
        <v>0</v>
      </c>
      <c r="E78">
        <v>1</v>
      </c>
      <c r="F78">
        <f t="shared" si="6"/>
        <v>1</v>
      </c>
    </row>
    <row r="79" spans="2:6" x14ac:dyDescent="0.55000000000000004">
      <c r="B79" s="20"/>
      <c r="C79" t="s">
        <v>504</v>
      </c>
      <c r="D79">
        <v>0</v>
      </c>
      <c r="E79">
        <v>1</v>
      </c>
      <c r="F79">
        <f t="shared" si="6"/>
        <v>1</v>
      </c>
    </row>
    <row r="80" spans="2:6" x14ac:dyDescent="0.55000000000000004">
      <c r="B80" s="20"/>
      <c r="C80" t="s">
        <v>505</v>
      </c>
      <c r="D80">
        <v>0</v>
      </c>
      <c r="E80">
        <v>1</v>
      </c>
      <c r="F80">
        <f t="shared" si="6"/>
        <v>1</v>
      </c>
    </row>
    <row r="81" spans="2:7" x14ac:dyDescent="0.55000000000000004">
      <c r="B81" s="20"/>
      <c r="C81" t="s">
        <v>506</v>
      </c>
      <c r="D81">
        <v>0</v>
      </c>
      <c r="E81">
        <v>1</v>
      </c>
      <c r="F81">
        <f t="shared" si="6"/>
        <v>1</v>
      </c>
    </row>
    <row r="84" spans="2:7" x14ac:dyDescent="0.55000000000000004">
      <c r="B84" t="s">
        <v>320</v>
      </c>
      <c r="C84" s="3" t="s">
        <v>8</v>
      </c>
    </row>
    <row r="85" spans="2:7" x14ac:dyDescent="0.55000000000000004">
      <c r="C85" s="3"/>
      <c r="D85" s="5" t="s">
        <v>325</v>
      </c>
      <c r="E85" s="5" t="s">
        <v>327</v>
      </c>
      <c r="F85" s="5" t="s">
        <v>326</v>
      </c>
    </row>
    <row r="86" spans="2:7" x14ac:dyDescent="0.55000000000000004">
      <c r="B86" s="20"/>
      <c r="C86" t="s">
        <v>33</v>
      </c>
      <c r="D86">
        <f>COUNTIF('CEE 327 Final Project Survey (s'!$I$2:$I$20,"Yes")</f>
        <v>18</v>
      </c>
      <c r="E86">
        <f>COUNTIF('CEE 327 Final Project Survey (s'!$I$23:$I$37,"Yes")</f>
        <v>14</v>
      </c>
      <c r="F86">
        <f t="shared" ref="F86" si="7">SUM(D86,E86)</f>
        <v>32</v>
      </c>
    </row>
    <row r="87" spans="2:7" x14ac:dyDescent="0.55000000000000004">
      <c r="B87" s="20"/>
      <c r="C87" t="s">
        <v>507</v>
      </c>
      <c r="D87">
        <f>COUNTIF('CEE 327 Final Project Survey (s'!$I$2:$I$20,"*pretty much*")</f>
        <v>1</v>
      </c>
      <c r="E87">
        <f>COUNTIF('CEE 327 Final Project Survey (s'!$I$23:$I$37,"*pretty much*")</f>
        <v>0</v>
      </c>
      <c r="F87">
        <f t="shared" ref="F87:F88" si="8">SUM(D87,E87)</f>
        <v>1</v>
      </c>
    </row>
    <row r="88" spans="2:7" x14ac:dyDescent="0.55000000000000004">
      <c r="B88" s="20"/>
      <c r="C88" t="s">
        <v>36</v>
      </c>
      <c r="D88">
        <f>COUNTIF('CEE 327 Final Project Survey (s'!$I$2:$I$20,"No")</f>
        <v>0</v>
      </c>
      <c r="E88">
        <f>COUNTIF('CEE 327 Final Project Survey (s'!$I$23:$I$37,"No")</f>
        <v>1</v>
      </c>
      <c r="F88">
        <f t="shared" si="8"/>
        <v>1</v>
      </c>
    </row>
    <row r="90" spans="2:7" x14ac:dyDescent="0.55000000000000004">
      <c r="B90" t="s">
        <v>320</v>
      </c>
      <c r="C90" s="3" t="s">
        <v>9</v>
      </c>
    </row>
    <row r="91" spans="2:7" x14ac:dyDescent="0.55000000000000004">
      <c r="C91" s="3"/>
      <c r="D91" s="5" t="s">
        <v>325</v>
      </c>
      <c r="E91" s="5" t="s">
        <v>327</v>
      </c>
      <c r="F91" s="5" t="s">
        <v>326</v>
      </c>
      <c r="G91" s="18" t="s">
        <v>516</v>
      </c>
    </row>
    <row r="92" spans="2:7" x14ac:dyDescent="0.55000000000000004">
      <c r="B92" s="20"/>
      <c r="C92" t="s">
        <v>54</v>
      </c>
      <c r="D92">
        <f>COUNTIF('CEE 327 Final Project Survey (s'!$J$2:$J$20,"*Product*")</f>
        <v>1</v>
      </c>
      <c r="E92">
        <f>COUNTIF('CEE 327 Final Project Survey (s'!$J$23:$J$37,"*Product*")</f>
        <v>1</v>
      </c>
      <c r="F92">
        <f t="shared" ref="F92" si="9">SUM(D92,E92)</f>
        <v>2</v>
      </c>
      <c r="G92" s="5" t="s">
        <v>512</v>
      </c>
    </row>
    <row r="93" spans="2:7" x14ac:dyDescent="0.55000000000000004">
      <c r="B93" s="20"/>
      <c r="C93" t="s">
        <v>321</v>
      </c>
      <c r="D93">
        <f>COUNTIF('CEE 327 Final Project Survey (s'!$J$2:$J$20,"*Organization*")</f>
        <v>2</v>
      </c>
      <c r="E93">
        <f>COUNTIF('CEE 327 Final Project Survey (s'!$J$23:$J$37,"*Organization*")</f>
        <v>2</v>
      </c>
      <c r="F93">
        <f t="shared" ref="F93" si="10">SUM(D93,E93)</f>
        <v>4</v>
      </c>
      <c r="G93" t="s">
        <v>510</v>
      </c>
    </row>
    <row r="94" spans="2:7" x14ac:dyDescent="0.55000000000000004">
      <c r="B94" s="20"/>
      <c r="C94" t="s">
        <v>322</v>
      </c>
      <c r="D94">
        <f>COUNTIF('CEE 327 Final Project Survey (s'!$J$2:$J$20,"*Process*")</f>
        <v>5</v>
      </c>
      <c r="E94">
        <f>COUNTIF('CEE 327 Final Project Survey (s'!$J$23:$J$37,"*Process*")</f>
        <v>4</v>
      </c>
      <c r="F94">
        <f t="shared" ref="F94" si="11">SUM(D94,E94)</f>
        <v>9</v>
      </c>
      <c r="G94" s="5" t="s">
        <v>515</v>
      </c>
    </row>
    <row r="95" spans="2:7" x14ac:dyDescent="0.55000000000000004">
      <c r="B95" s="20"/>
      <c r="C95" t="s">
        <v>323</v>
      </c>
      <c r="D95">
        <f>COUNTIF('CEE 327 Final Project Survey (s'!$J$2:$J$20,"*Safety*")</f>
        <v>7</v>
      </c>
      <c r="E95">
        <f>COUNTIF('CEE 327 Final Project Survey (s'!$J$23:$J$37,"*Safety*")</f>
        <v>6</v>
      </c>
      <c r="F95">
        <f t="shared" ref="F95" si="12">SUM(D95,E95)</f>
        <v>13</v>
      </c>
      <c r="G95" s="5" t="s">
        <v>514</v>
      </c>
    </row>
    <row r="96" spans="2:7" x14ac:dyDescent="0.55000000000000004">
      <c r="B96" s="20"/>
      <c r="C96" t="s">
        <v>324</v>
      </c>
      <c r="D96">
        <f>COUNTIF('CEE 327 Final Project Survey (s'!$J$2:$J$20,"*Quality*")</f>
        <v>9</v>
      </c>
      <c r="E96">
        <f>COUNTIF('CEE 327 Final Project Survey (s'!$J$23:$J$37,"*Quality*")</f>
        <v>5</v>
      </c>
      <c r="F96">
        <f t="shared" ref="F96" si="13">SUM(D96,E96)</f>
        <v>14</v>
      </c>
      <c r="G96" s="5" t="s">
        <v>513</v>
      </c>
    </row>
    <row r="97" spans="2:7" x14ac:dyDescent="0.55000000000000004">
      <c r="B97" s="20"/>
      <c r="C97" t="s">
        <v>145</v>
      </c>
      <c r="D97">
        <f>COUNTIF('CEE 327 Final Project Survey (s'!$J$2:$J$20,"*Schedule*")</f>
        <v>10</v>
      </c>
      <c r="E97">
        <f>COUNTIF('CEE 327 Final Project Survey (s'!$J$23:$J$37,"*Schedule*")</f>
        <v>2</v>
      </c>
      <c r="F97">
        <f t="shared" ref="F97" si="14">SUM(D97,E97)</f>
        <v>12</v>
      </c>
      <c r="G97" s="5" t="s">
        <v>509</v>
      </c>
    </row>
    <row r="98" spans="2:7" x14ac:dyDescent="0.55000000000000004">
      <c r="B98" s="20"/>
      <c r="C98" t="s">
        <v>174</v>
      </c>
      <c r="D98">
        <f>COUNTIF('CEE 327 Final Project Survey (s'!$J$2:$J$20,"*Cost*")</f>
        <v>8</v>
      </c>
      <c r="E98">
        <f>COUNTIF('CEE 327 Final Project Survey (s'!$J$23:$J$37,"*Cost*")</f>
        <v>6</v>
      </c>
      <c r="F98">
        <f t="shared" ref="F98" si="15">SUM(D98,E98)</f>
        <v>14</v>
      </c>
      <c r="G98" s="5" t="s">
        <v>511</v>
      </c>
    </row>
    <row r="99" spans="2:7" x14ac:dyDescent="0.55000000000000004">
      <c r="B99" s="20"/>
      <c r="C99" t="s">
        <v>66</v>
      </c>
      <c r="D99">
        <f>COUNTIF('CEE 327 Final Project Survey (s'!$J$2:$J$20,"*None*")</f>
        <v>0</v>
      </c>
      <c r="E99">
        <f>COUNTIF('CEE 327 Final Project Survey (s'!$J$23:$J$37,"*None*")</f>
        <v>1</v>
      </c>
      <c r="F99">
        <f t="shared" ref="F99" si="16">SUM(D99,E99)</f>
        <v>1</v>
      </c>
    </row>
    <row r="101" spans="2:7" x14ac:dyDescent="0.55000000000000004">
      <c r="B101" s="17" t="s">
        <v>320</v>
      </c>
      <c r="C101" s="3" t="s">
        <v>11</v>
      </c>
    </row>
    <row r="102" spans="2:7" x14ac:dyDescent="0.55000000000000004">
      <c r="C102" s="5"/>
      <c r="D102" s="5" t="s">
        <v>325</v>
      </c>
      <c r="E102" s="5" t="s">
        <v>327</v>
      </c>
      <c r="F102" s="5" t="s">
        <v>326</v>
      </c>
    </row>
    <row r="103" spans="2:7" x14ac:dyDescent="0.55000000000000004">
      <c r="B103" s="20"/>
      <c r="C103" s="6" t="s">
        <v>517</v>
      </c>
      <c r="D103" s="6">
        <v>1</v>
      </c>
      <c r="E103" s="6">
        <v>0</v>
      </c>
      <c r="F103">
        <f t="shared" ref="F103:F112" si="17">SUM(D103,E103)</f>
        <v>1</v>
      </c>
    </row>
    <row r="104" spans="2:7" x14ac:dyDescent="0.55000000000000004">
      <c r="B104" s="20"/>
      <c r="C104" s="6" t="s">
        <v>518</v>
      </c>
      <c r="D104" s="6">
        <v>3</v>
      </c>
      <c r="E104" s="6">
        <v>0</v>
      </c>
      <c r="F104">
        <f t="shared" si="17"/>
        <v>3</v>
      </c>
    </row>
    <row r="105" spans="2:7" x14ac:dyDescent="0.55000000000000004">
      <c r="B105" s="20"/>
      <c r="C105" s="6" t="s">
        <v>519</v>
      </c>
      <c r="D105" s="6">
        <v>1</v>
      </c>
      <c r="E105" s="6">
        <v>0</v>
      </c>
      <c r="F105">
        <f t="shared" si="17"/>
        <v>1</v>
      </c>
    </row>
    <row r="106" spans="2:7" x14ac:dyDescent="0.55000000000000004">
      <c r="B106" s="20"/>
      <c r="C106" s="6" t="s">
        <v>520</v>
      </c>
      <c r="D106" s="6">
        <v>2</v>
      </c>
      <c r="E106" s="6">
        <v>1</v>
      </c>
      <c r="F106">
        <f t="shared" si="17"/>
        <v>3</v>
      </c>
    </row>
    <row r="107" spans="2:7" x14ac:dyDescent="0.55000000000000004">
      <c r="B107" s="20"/>
      <c r="C107" s="6" t="s">
        <v>521</v>
      </c>
      <c r="D107" s="6">
        <v>1</v>
      </c>
      <c r="E107" s="6">
        <v>0</v>
      </c>
      <c r="F107">
        <f t="shared" si="17"/>
        <v>1</v>
      </c>
    </row>
    <row r="108" spans="2:7" x14ac:dyDescent="0.55000000000000004">
      <c r="B108" s="20"/>
      <c r="C108" s="6" t="s">
        <v>524</v>
      </c>
      <c r="D108" s="6">
        <v>0</v>
      </c>
      <c r="E108" s="6">
        <v>4</v>
      </c>
      <c r="F108">
        <f t="shared" si="17"/>
        <v>4</v>
      </c>
    </row>
    <row r="109" spans="2:7" x14ac:dyDescent="0.55000000000000004">
      <c r="B109" s="20"/>
      <c r="C109" s="6" t="s">
        <v>522</v>
      </c>
      <c r="D109" s="6">
        <v>0</v>
      </c>
      <c r="E109" s="6">
        <v>3</v>
      </c>
      <c r="F109">
        <f t="shared" si="17"/>
        <v>3</v>
      </c>
    </row>
    <row r="110" spans="2:7" x14ac:dyDescent="0.55000000000000004">
      <c r="B110" s="20"/>
      <c r="C110" s="6" t="s">
        <v>523</v>
      </c>
      <c r="D110" s="6">
        <v>0</v>
      </c>
      <c r="E110" s="6">
        <v>1</v>
      </c>
      <c r="F110">
        <f t="shared" si="17"/>
        <v>1</v>
      </c>
    </row>
    <row r="111" spans="2:7" x14ac:dyDescent="0.55000000000000004">
      <c r="B111" s="20"/>
      <c r="C111" s="7" t="s">
        <v>525</v>
      </c>
      <c r="D111" s="7">
        <v>0</v>
      </c>
      <c r="E111" s="7">
        <v>2</v>
      </c>
      <c r="F111" s="4">
        <f t="shared" si="17"/>
        <v>2</v>
      </c>
    </row>
    <row r="112" spans="2:7" x14ac:dyDescent="0.55000000000000004">
      <c r="B112" s="20"/>
      <c r="C112" s="3" t="s">
        <v>33</v>
      </c>
      <c r="D112" s="3">
        <f>D3-D113</f>
        <v>10</v>
      </c>
      <c r="E112" s="3">
        <f>E3-E113</f>
        <v>9</v>
      </c>
      <c r="F112" s="3">
        <f t="shared" si="17"/>
        <v>19</v>
      </c>
    </row>
    <row r="113" spans="2:22" x14ac:dyDescent="0.55000000000000004">
      <c r="B113" s="20"/>
      <c r="C113" s="3" t="s">
        <v>36</v>
      </c>
      <c r="D113" s="3">
        <f>COUNTIF('CEE 327 Final Project Survey (s'!$L$2:$L$20,"No")</f>
        <v>9</v>
      </c>
      <c r="E113" s="3">
        <f>COUNTIF('CEE 327 Final Project Survey (s'!$L$23:$L$37,"No")</f>
        <v>6</v>
      </c>
      <c r="F113" s="3">
        <f t="shared" ref="F113" si="18">SUM(D113,E113)</f>
        <v>15</v>
      </c>
    </row>
    <row r="115" spans="2:22" x14ac:dyDescent="0.55000000000000004">
      <c r="B115" s="17" t="s">
        <v>320</v>
      </c>
      <c r="C115" s="3" t="s">
        <v>328</v>
      </c>
    </row>
    <row r="116" spans="2:22" x14ac:dyDescent="0.55000000000000004">
      <c r="D116" t="s">
        <v>46</v>
      </c>
      <c r="E116" s="8" t="s">
        <v>25</v>
      </c>
      <c r="F116" t="s">
        <v>79</v>
      </c>
      <c r="G116" t="s">
        <v>547</v>
      </c>
      <c r="H116" t="s">
        <v>532</v>
      </c>
      <c r="I116" t="s">
        <v>534</v>
      </c>
      <c r="J116" t="s">
        <v>291</v>
      </c>
      <c r="K116" t="s">
        <v>537</v>
      </c>
      <c r="L116" t="s">
        <v>252</v>
      </c>
      <c r="M116" t="s">
        <v>538</v>
      </c>
      <c r="N116" t="s">
        <v>211</v>
      </c>
      <c r="O116" t="s">
        <v>196</v>
      </c>
      <c r="P116" t="s">
        <v>542</v>
      </c>
      <c r="Q116" t="s">
        <v>169</v>
      </c>
      <c r="R116" s="8" t="s">
        <v>544</v>
      </c>
      <c r="S116" t="s">
        <v>550</v>
      </c>
      <c r="T116" t="s">
        <v>112</v>
      </c>
      <c r="U116" t="s">
        <v>548</v>
      </c>
      <c r="V116" t="s">
        <v>306</v>
      </c>
    </row>
    <row r="117" spans="2:22" x14ac:dyDescent="0.55000000000000004">
      <c r="B117" s="20"/>
      <c r="C117" s="3" t="s">
        <v>527</v>
      </c>
      <c r="D117" t="s">
        <v>528</v>
      </c>
      <c r="E117" t="s">
        <v>531</v>
      </c>
      <c r="F117" t="s">
        <v>546</v>
      </c>
      <c r="G117" t="s">
        <v>546</v>
      </c>
      <c r="H117" t="s">
        <v>533</v>
      </c>
      <c r="I117" t="s">
        <v>535</v>
      </c>
      <c r="J117" t="s">
        <v>535</v>
      </c>
      <c r="K117" t="s">
        <v>536</v>
      </c>
      <c r="L117" t="s">
        <v>536</v>
      </c>
      <c r="M117" t="s">
        <v>539</v>
      </c>
      <c r="N117" t="s">
        <v>541</v>
      </c>
      <c r="O117" t="s">
        <v>541</v>
      </c>
      <c r="P117" t="s">
        <v>543</v>
      </c>
      <c r="Q117" t="s">
        <v>543</v>
      </c>
      <c r="R117" t="s">
        <v>545</v>
      </c>
      <c r="S117" t="s">
        <v>545</v>
      </c>
      <c r="T117" t="s">
        <v>551</v>
      </c>
      <c r="U117" t="s">
        <v>549</v>
      </c>
      <c r="V117" t="s">
        <v>549</v>
      </c>
    </row>
    <row r="118" spans="2:22" x14ac:dyDescent="0.55000000000000004">
      <c r="B118" s="20"/>
      <c r="C118" t="s">
        <v>54</v>
      </c>
      <c r="D118" s="9">
        <v>1.5</v>
      </c>
      <c r="E118" s="10">
        <v>2.5</v>
      </c>
      <c r="F118" s="10">
        <v>1</v>
      </c>
      <c r="G118" s="10">
        <v>2.5</v>
      </c>
      <c r="H118" s="10">
        <v>1</v>
      </c>
      <c r="I118" s="10">
        <v>1</v>
      </c>
      <c r="J118" s="10">
        <v>1.5</v>
      </c>
      <c r="K118" s="10">
        <v>1</v>
      </c>
      <c r="L118" s="10">
        <v>1</v>
      </c>
      <c r="M118" s="10">
        <v>2</v>
      </c>
      <c r="N118" s="10">
        <v>1</v>
      </c>
      <c r="O118" s="10">
        <v>1.33</v>
      </c>
      <c r="P118" s="10">
        <v>1</v>
      </c>
      <c r="Q118" s="10">
        <v>0.5</v>
      </c>
      <c r="R118" s="10">
        <v>3</v>
      </c>
      <c r="S118" s="10">
        <v>2</v>
      </c>
      <c r="T118" s="10">
        <v>5</v>
      </c>
      <c r="U118" s="10">
        <v>1.5</v>
      </c>
      <c r="V118" s="10">
        <v>3.27</v>
      </c>
    </row>
    <row r="119" spans="2:22" x14ac:dyDescent="0.55000000000000004">
      <c r="B119" s="20"/>
      <c r="C119" t="s">
        <v>321</v>
      </c>
      <c r="D119" s="9">
        <v>0.5</v>
      </c>
      <c r="E119" s="10">
        <v>0.75</v>
      </c>
      <c r="F119" s="10">
        <v>1.25</v>
      </c>
      <c r="G119" s="10">
        <v>1.5</v>
      </c>
      <c r="H119" s="10">
        <v>0.5</v>
      </c>
      <c r="I119" s="10">
        <v>0.25</v>
      </c>
      <c r="J119" s="10">
        <v>1.5</v>
      </c>
      <c r="K119" s="10">
        <v>1</v>
      </c>
      <c r="L119" s="10">
        <v>1</v>
      </c>
      <c r="M119" s="10">
        <v>2</v>
      </c>
      <c r="N119" s="10">
        <v>1</v>
      </c>
      <c r="O119" s="10">
        <v>1.33</v>
      </c>
      <c r="P119" s="10">
        <v>0.5</v>
      </c>
      <c r="Q119" s="10">
        <v>0.5</v>
      </c>
      <c r="R119" s="10">
        <v>1.5</v>
      </c>
      <c r="S119" s="10">
        <v>2</v>
      </c>
      <c r="T119" s="10">
        <v>2</v>
      </c>
      <c r="U119" s="10">
        <v>1</v>
      </c>
      <c r="V119" s="10">
        <v>1.27</v>
      </c>
    </row>
    <row r="120" spans="2:22" x14ac:dyDescent="0.55000000000000004">
      <c r="B120" s="20"/>
      <c r="C120" t="s">
        <v>322</v>
      </c>
      <c r="D120" s="9">
        <v>3</v>
      </c>
      <c r="E120" s="10">
        <v>5</v>
      </c>
      <c r="F120" s="10">
        <v>1.25</v>
      </c>
      <c r="G120" s="10">
        <v>1.5</v>
      </c>
      <c r="H120" s="10">
        <v>0.83</v>
      </c>
      <c r="I120" s="10">
        <v>0.75</v>
      </c>
      <c r="J120" s="10">
        <v>1</v>
      </c>
      <c r="K120" s="10">
        <v>1</v>
      </c>
      <c r="L120" s="10">
        <v>1</v>
      </c>
      <c r="M120" s="10">
        <v>9</v>
      </c>
      <c r="N120" s="10">
        <v>3</v>
      </c>
      <c r="O120" s="10">
        <v>4.83</v>
      </c>
      <c r="P120" s="10">
        <v>0.5</v>
      </c>
      <c r="Q120" s="10">
        <v>2.5</v>
      </c>
      <c r="R120" s="10">
        <v>1.5</v>
      </c>
      <c r="S120" s="10">
        <v>2</v>
      </c>
      <c r="T120" s="10">
        <v>2</v>
      </c>
      <c r="U120" s="10">
        <v>1</v>
      </c>
      <c r="V120" s="10">
        <v>1.27</v>
      </c>
    </row>
    <row r="121" spans="2:22" x14ac:dyDescent="0.55000000000000004">
      <c r="B121" s="20"/>
      <c r="C121" t="s">
        <v>323</v>
      </c>
      <c r="D121" s="9">
        <v>1.25</v>
      </c>
      <c r="E121" s="10">
        <v>0.8125</v>
      </c>
      <c r="F121" s="10">
        <v>1.81</v>
      </c>
      <c r="G121" s="10">
        <v>2.625</v>
      </c>
      <c r="H121" s="10">
        <v>1.08</v>
      </c>
      <c r="I121" s="10">
        <v>1.125</v>
      </c>
      <c r="J121" s="10">
        <v>1</v>
      </c>
      <c r="K121" s="10">
        <v>2</v>
      </c>
      <c r="L121" s="10">
        <v>1.5</v>
      </c>
      <c r="M121" s="10">
        <v>1.125</v>
      </c>
      <c r="N121" s="10">
        <v>0.5</v>
      </c>
      <c r="O121" s="10">
        <v>0.75</v>
      </c>
      <c r="P121" s="10">
        <v>1</v>
      </c>
      <c r="Q121" s="10">
        <v>0.33</v>
      </c>
      <c r="R121" s="10">
        <v>1.3333333329999999</v>
      </c>
      <c r="S121" s="10">
        <v>3.5</v>
      </c>
      <c r="T121" s="10">
        <v>2.25</v>
      </c>
      <c r="U121" s="10">
        <v>0.75</v>
      </c>
      <c r="V121" s="10">
        <v>1.63</v>
      </c>
    </row>
    <row r="122" spans="2:22" x14ac:dyDescent="0.55000000000000004">
      <c r="B122" s="20"/>
      <c r="C122" t="s">
        <v>324</v>
      </c>
      <c r="D122" s="9">
        <v>1.25</v>
      </c>
      <c r="E122" s="10">
        <v>0.8125</v>
      </c>
      <c r="F122" s="10">
        <v>1.81</v>
      </c>
      <c r="G122" s="10">
        <v>2.625</v>
      </c>
      <c r="H122" s="10">
        <v>0.57999999999999996</v>
      </c>
      <c r="I122" s="10">
        <v>1.125</v>
      </c>
      <c r="J122" s="10">
        <v>1</v>
      </c>
      <c r="K122" s="10">
        <v>2</v>
      </c>
      <c r="L122" s="10">
        <v>1.5</v>
      </c>
      <c r="M122" s="10">
        <v>1.125</v>
      </c>
      <c r="N122" s="10">
        <v>0.5</v>
      </c>
      <c r="O122" s="10">
        <v>0.75</v>
      </c>
      <c r="P122" s="10">
        <v>1</v>
      </c>
      <c r="Q122" s="10">
        <v>0.33</v>
      </c>
      <c r="R122" s="10">
        <v>1.3333333329999999</v>
      </c>
      <c r="S122" s="10">
        <v>3.5</v>
      </c>
      <c r="T122" s="10">
        <v>2.25</v>
      </c>
      <c r="U122" s="10">
        <v>0.75</v>
      </c>
      <c r="V122" s="10">
        <v>1.63</v>
      </c>
    </row>
    <row r="123" spans="2:22" x14ac:dyDescent="0.55000000000000004">
      <c r="B123" s="20"/>
      <c r="C123" t="s">
        <v>145</v>
      </c>
      <c r="D123" s="9">
        <v>2</v>
      </c>
      <c r="E123" s="10">
        <v>3.8125</v>
      </c>
      <c r="F123" s="10">
        <v>6.31</v>
      </c>
      <c r="G123" s="10">
        <v>2.625</v>
      </c>
      <c r="H123" s="10">
        <v>2.08</v>
      </c>
      <c r="I123" s="10">
        <v>1.125</v>
      </c>
      <c r="J123" s="10">
        <v>1</v>
      </c>
      <c r="K123" s="10">
        <v>2</v>
      </c>
      <c r="L123" s="10">
        <v>3.5</v>
      </c>
      <c r="M123" s="10">
        <v>1.125</v>
      </c>
      <c r="N123" s="10">
        <v>5.25</v>
      </c>
      <c r="O123" s="10">
        <v>2.75</v>
      </c>
      <c r="P123" s="10">
        <v>1</v>
      </c>
      <c r="Q123" s="10">
        <v>3</v>
      </c>
      <c r="R123" s="10">
        <v>1.3333333329999999</v>
      </c>
      <c r="S123" s="10">
        <v>3.5</v>
      </c>
      <c r="T123" s="10">
        <v>2.25</v>
      </c>
      <c r="U123" s="10">
        <v>0.75</v>
      </c>
      <c r="V123" s="10">
        <v>1.63</v>
      </c>
    </row>
    <row r="124" spans="2:22" x14ac:dyDescent="0.55000000000000004">
      <c r="B124" s="20"/>
      <c r="C124" t="s">
        <v>174</v>
      </c>
      <c r="D124" s="9">
        <v>1.25</v>
      </c>
      <c r="E124" s="10">
        <v>0.8125</v>
      </c>
      <c r="F124" s="10">
        <v>1.81</v>
      </c>
      <c r="G124" s="10">
        <v>2.625</v>
      </c>
      <c r="H124" s="10">
        <v>1.08</v>
      </c>
      <c r="I124" s="10">
        <v>1.125</v>
      </c>
      <c r="J124" s="10">
        <v>1</v>
      </c>
      <c r="K124" s="10">
        <v>4</v>
      </c>
      <c r="L124" s="10">
        <v>1.5</v>
      </c>
      <c r="M124" s="10">
        <v>1.125</v>
      </c>
      <c r="N124" s="10">
        <v>1.25</v>
      </c>
      <c r="O124" s="10">
        <v>0.75</v>
      </c>
      <c r="P124" s="10">
        <v>1</v>
      </c>
      <c r="Q124" s="10">
        <v>0.33</v>
      </c>
      <c r="R124" s="10">
        <v>6</v>
      </c>
      <c r="S124" s="10">
        <v>3.5</v>
      </c>
      <c r="T124" s="10">
        <v>2.25</v>
      </c>
      <c r="U124" s="10">
        <v>0.75</v>
      </c>
      <c r="V124" s="10">
        <v>1.63</v>
      </c>
    </row>
    <row r="125" spans="2:22" x14ac:dyDescent="0.55000000000000004">
      <c r="B125" s="20"/>
      <c r="C125" t="s">
        <v>529</v>
      </c>
      <c r="D125" s="9">
        <v>2.5</v>
      </c>
      <c r="E125" s="10">
        <v>7.75</v>
      </c>
      <c r="F125" s="10">
        <v>14.58</v>
      </c>
      <c r="G125" s="10">
        <v>7.8</v>
      </c>
      <c r="H125" s="10">
        <v>12.83</v>
      </c>
      <c r="I125" s="10">
        <v>7.8</v>
      </c>
      <c r="J125" s="10">
        <v>4</v>
      </c>
      <c r="K125" s="10">
        <v>13</v>
      </c>
      <c r="L125" s="10">
        <v>12</v>
      </c>
      <c r="M125" s="10">
        <v>10.5</v>
      </c>
      <c r="N125" s="10">
        <v>8</v>
      </c>
      <c r="O125" s="10">
        <v>5.5</v>
      </c>
      <c r="P125" s="10">
        <v>3.5</v>
      </c>
      <c r="Q125" s="9"/>
      <c r="R125" s="10">
        <v>4</v>
      </c>
      <c r="S125" s="10">
        <v>1</v>
      </c>
      <c r="T125" s="10">
        <v>7.5</v>
      </c>
      <c r="U125" s="10">
        <v>12.58</v>
      </c>
      <c r="V125" s="10">
        <v>9.92</v>
      </c>
    </row>
    <row r="126" spans="2:22" x14ac:dyDescent="0.55000000000000004">
      <c r="B126" s="20"/>
      <c r="C126" s="4" t="s">
        <v>540</v>
      </c>
      <c r="D126" s="11"/>
      <c r="E126" s="11"/>
      <c r="F126" s="11"/>
      <c r="G126" s="11"/>
      <c r="H126" s="11"/>
      <c r="I126" s="11"/>
      <c r="J126" s="11"/>
      <c r="K126" s="11"/>
      <c r="L126" s="11"/>
      <c r="M126" s="11"/>
      <c r="N126" s="12">
        <v>0.5</v>
      </c>
      <c r="O126" s="11"/>
      <c r="P126" s="11"/>
      <c r="Q126" s="11"/>
      <c r="R126" s="11"/>
      <c r="S126" s="11"/>
      <c r="T126" s="12">
        <v>0.5</v>
      </c>
      <c r="U126" s="11"/>
      <c r="V126" s="11"/>
    </row>
    <row r="127" spans="2:22" x14ac:dyDescent="0.55000000000000004">
      <c r="B127" s="20"/>
      <c r="C127" t="s">
        <v>526</v>
      </c>
      <c r="D127" s="9">
        <f t="shared" ref="D127:V127" si="19">SUM(D118:D126)</f>
        <v>13.25</v>
      </c>
      <c r="E127" s="9">
        <f t="shared" si="19"/>
        <v>22.25</v>
      </c>
      <c r="F127" s="9">
        <f t="shared" si="19"/>
        <v>29.82</v>
      </c>
      <c r="G127" s="9">
        <f t="shared" si="19"/>
        <v>23.8</v>
      </c>
      <c r="H127" s="9">
        <f t="shared" si="19"/>
        <v>19.98</v>
      </c>
      <c r="I127" s="9">
        <f t="shared" si="19"/>
        <v>14.3</v>
      </c>
      <c r="J127" s="9">
        <f t="shared" si="19"/>
        <v>12</v>
      </c>
      <c r="K127" s="9">
        <f t="shared" si="19"/>
        <v>26</v>
      </c>
      <c r="L127" s="9">
        <f t="shared" si="19"/>
        <v>23</v>
      </c>
      <c r="M127" s="9">
        <f t="shared" si="19"/>
        <v>28</v>
      </c>
      <c r="N127" s="9">
        <f t="shared" si="19"/>
        <v>21</v>
      </c>
      <c r="O127" s="9">
        <f t="shared" si="19"/>
        <v>17.990000000000002</v>
      </c>
      <c r="P127" s="9">
        <f t="shared" si="19"/>
        <v>9.5</v>
      </c>
      <c r="Q127" s="9">
        <f t="shared" si="19"/>
        <v>7.49</v>
      </c>
      <c r="R127" s="9">
        <f t="shared" si="19"/>
        <v>19.999999999</v>
      </c>
      <c r="S127" s="9">
        <f t="shared" si="19"/>
        <v>21</v>
      </c>
      <c r="T127" s="9">
        <f t="shared" si="19"/>
        <v>26</v>
      </c>
      <c r="U127" s="9">
        <f t="shared" si="19"/>
        <v>19.079999999999998</v>
      </c>
      <c r="V127" s="9">
        <f t="shared" si="19"/>
        <v>22.25</v>
      </c>
    </row>
    <row r="128" spans="2:22" x14ac:dyDescent="0.55000000000000004">
      <c r="B128" s="20"/>
      <c r="C128" t="s">
        <v>530</v>
      </c>
      <c r="D128" s="9">
        <f>AVERAGE(D127:V127)</f>
        <v>19.826842105210527</v>
      </c>
      <c r="E128" s="9">
        <f>D128</f>
        <v>19.826842105210527</v>
      </c>
      <c r="F128" s="9">
        <f t="shared" ref="F128:V128" si="20">E128</f>
        <v>19.826842105210527</v>
      </c>
      <c r="G128" s="9">
        <f t="shared" si="20"/>
        <v>19.826842105210527</v>
      </c>
      <c r="H128" s="9">
        <f t="shared" si="20"/>
        <v>19.826842105210527</v>
      </c>
      <c r="I128" s="9">
        <f t="shared" si="20"/>
        <v>19.826842105210527</v>
      </c>
      <c r="J128" s="9">
        <f t="shared" si="20"/>
        <v>19.826842105210527</v>
      </c>
      <c r="K128" s="9">
        <f t="shared" si="20"/>
        <v>19.826842105210527</v>
      </c>
      <c r="L128" s="9">
        <f t="shared" si="20"/>
        <v>19.826842105210527</v>
      </c>
      <c r="M128" s="9">
        <f t="shared" si="20"/>
        <v>19.826842105210527</v>
      </c>
      <c r="N128" s="9">
        <f t="shared" si="20"/>
        <v>19.826842105210527</v>
      </c>
      <c r="O128" s="9">
        <f t="shared" si="20"/>
        <v>19.826842105210527</v>
      </c>
      <c r="P128" s="9">
        <f t="shared" si="20"/>
        <v>19.826842105210527</v>
      </c>
      <c r="Q128" s="9">
        <f t="shared" si="20"/>
        <v>19.826842105210527</v>
      </c>
      <c r="R128" s="9">
        <f t="shared" si="20"/>
        <v>19.826842105210527</v>
      </c>
      <c r="S128" s="9">
        <f t="shared" si="20"/>
        <v>19.826842105210527</v>
      </c>
      <c r="T128" s="9">
        <f t="shared" si="20"/>
        <v>19.826842105210527</v>
      </c>
      <c r="U128" s="9">
        <f t="shared" si="20"/>
        <v>19.826842105210527</v>
      </c>
      <c r="V128" s="9">
        <f t="shared" si="20"/>
        <v>19.826842105210527</v>
      </c>
    </row>
    <row r="129" spans="2:23" x14ac:dyDescent="0.55000000000000004">
      <c r="B129" s="20"/>
      <c r="C129" t="s">
        <v>552</v>
      </c>
      <c r="D129" s="9">
        <f>MEDIAN(D127:V127)</f>
        <v>21</v>
      </c>
      <c r="E129" s="15">
        <f>D129</f>
        <v>21</v>
      </c>
      <c r="F129" s="15">
        <f t="shared" ref="F129:V129" si="21">E129</f>
        <v>21</v>
      </c>
      <c r="G129" s="15">
        <f t="shared" si="21"/>
        <v>21</v>
      </c>
      <c r="H129" s="15">
        <f t="shared" si="21"/>
        <v>21</v>
      </c>
      <c r="I129" s="15">
        <f t="shared" si="21"/>
        <v>21</v>
      </c>
      <c r="J129" s="15">
        <f t="shared" si="21"/>
        <v>21</v>
      </c>
      <c r="K129" s="15">
        <f t="shared" si="21"/>
        <v>21</v>
      </c>
      <c r="L129" s="15">
        <f t="shared" si="21"/>
        <v>21</v>
      </c>
      <c r="M129" s="15">
        <f t="shared" si="21"/>
        <v>21</v>
      </c>
      <c r="N129" s="15">
        <f t="shared" si="21"/>
        <v>21</v>
      </c>
      <c r="O129" s="15">
        <f t="shared" si="21"/>
        <v>21</v>
      </c>
      <c r="P129" s="15">
        <f t="shared" si="21"/>
        <v>21</v>
      </c>
      <c r="Q129" s="15">
        <f t="shared" si="21"/>
        <v>21</v>
      </c>
      <c r="R129" s="15">
        <f t="shared" si="21"/>
        <v>21</v>
      </c>
      <c r="S129" s="15">
        <f t="shared" si="21"/>
        <v>21</v>
      </c>
      <c r="T129" s="15">
        <f t="shared" si="21"/>
        <v>21</v>
      </c>
      <c r="U129" s="15">
        <f t="shared" si="21"/>
        <v>21</v>
      </c>
      <c r="V129" s="15">
        <f t="shared" si="21"/>
        <v>21</v>
      </c>
    </row>
    <row r="130" spans="2:23" x14ac:dyDescent="0.55000000000000004">
      <c r="B130" s="20"/>
      <c r="C130" s="4" t="s">
        <v>553</v>
      </c>
      <c r="D130" s="11">
        <f>$E$127-$D$127</f>
        <v>9</v>
      </c>
      <c r="E130" s="11">
        <f>$E$127-$D$127</f>
        <v>9</v>
      </c>
      <c r="F130" s="11">
        <f>$F$127-$G$127</f>
        <v>6.02</v>
      </c>
      <c r="G130" s="11">
        <f>$F$127-$G$127</f>
        <v>6.02</v>
      </c>
      <c r="H130" s="11">
        <f>$D$129-$H$127</f>
        <v>1.0199999999999996</v>
      </c>
      <c r="I130" s="11">
        <f>$I$127-$J$127</f>
        <v>2.3000000000000007</v>
      </c>
      <c r="J130" s="11">
        <f>$I$127-$J$127</f>
        <v>2.3000000000000007</v>
      </c>
      <c r="K130" s="11">
        <f>$K$127-$L$127</f>
        <v>3</v>
      </c>
      <c r="L130" s="11">
        <f>$K$127-$L$127</f>
        <v>3</v>
      </c>
      <c r="M130" s="11">
        <f>$M$127-$D$129</f>
        <v>7</v>
      </c>
      <c r="N130" s="11">
        <f>$N$127-$O$127</f>
        <v>3.009999999999998</v>
      </c>
      <c r="O130" s="11">
        <f>$N$127-$O$127</f>
        <v>3.009999999999998</v>
      </c>
      <c r="P130" s="11">
        <f>$P$127-$Q$127</f>
        <v>2.0099999999999998</v>
      </c>
      <c r="Q130" s="11">
        <f>$P$127-$Q$127</f>
        <v>2.0099999999999998</v>
      </c>
      <c r="R130" s="11">
        <f>$S$127-$R$127</f>
        <v>1.0000000010000001</v>
      </c>
      <c r="S130" s="11">
        <f>$S$127-$R$127</f>
        <v>1.0000000010000001</v>
      </c>
      <c r="T130" s="11">
        <f>T127-S127</f>
        <v>5</v>
      </c>
      <c r="U130" s="11">
        <f>$V$127-$U$127</f>
        <v>3.1700000000000017</v>
      </c>
      <c r="V130" s="11">
        <f>$V$127-$U$127</f>
        <v>3.1700000000000017</v>
      </c>
    </row>
    <row r="131" spans="2:23" x14ac:dyDescent="0.55000000000000004">
      <c r="B131" s="20"/>
      <c r="C131" t="s">
        <v>554</v>
      </c>
      <c r="D131" s="13">
        <f>AVERAGE(D130:V130)</f>
        <v>3.7915789474736843</v>
      </c>
      <c r="E131" s="13"/>
      <c r="F131" s="9"/>
      <c r="G131" s="9"/>
      <c r="H131" s="9"/>
      <c r="I131" s="9"/>
      <c r="J131" s="9"/>
      <c r="K131" s="9"/>
      <c r="L131" s="9"/>
      <c r="M131" s="9"/>
      <c r="N131" s="9"/>
      <c r="O131" s="9"/>
      <c r="P131" s="9"/>
      <c r="Q131" s="9"/>
      <c r="R131" s="9"/>
      <c r="S131" s="9"/>
      <c r="T131" s="9"/>
      <c r="U131" s="9"/>
      <c r="V131" s="9"/>
    </row>
    <row r="132" spans="2:23" x14ac:dyDescent="0.55000000000000004">
      <c r="B132" s="20"/>
      <c r="C132" t="s">
        <v>555</v>
      </c>
      <c r="D132" s="9">
        <f>MEDIAN(D130:V130)</f>
        <v>3.009999999999998</v>
      </c>
      <c r="E132" s="13"/>
      <c r="F132" s="9"/>
      <c r="G132" s="9"/>
      <c r="H132" s="9"/>
      <c r="I132" s="9"/>
      <c r="J132" s="9"/>
      <c r="K132" s="9"/>
      <c r="L132" s="9"/>
      <c r="M132" s="9"/>
      <c r="N132" s="9"/>
      <c r="O132" s="9"/>
      <c r="P132" s="9"/>
      <c r="Q132" s="9"/>
      <c r="R132" s="9"/>
      <c r="S132" s="9"/>
      <c r="T132" s="9"/>
      <c r="U132" s="9"/>
      <c r="V132" s="9"/>
    </row>
    <row r="133" spans="2:23" x14ac:dyDescent="0.55000000000000004">
      <c r="B133" s="20"/>
      <c r="C133" t="s">
        <v>558</v>
      </c>
      <c r="D133" t="str">
        <f>'CEE 327 Final Project Survey (s'!O2</f>
        <v>Yes</v>
      </c>
      <c r="E133" t="str">
        <f>'CEE 327 Final Project Survey (s'!O3</f>
        <v>Yes</v>
      </c>
      <c r="F133" t="str">
        <f>'CEE 327 Final Project Survey (s'!O5</f>
        <v>Yes</v>
      </c>
      <c r="G133" t="str">
        <f>'CEE 327 Final Project Survey (s'!O12</f>
        <v>Yes</v>
      </c>
      <c r="H133" s="14"/>
      <c r="I133" t="str">
        <f>'CEE 327 Final Project Survey (s'!O8</f>
        <v>Yes</v>
      </c>
      <c r="J133" t="str">
        <f>'CEE 327 Final Project Survey (s'!O20</f>
        <v>Yes</v>
      </c>
      <c r="K133" t="str">
        <f>'CEE 327 Final Project Survey (s'!O17</f>
        <v>Yes</v>
      </c>
      <c r="L133" t="s">
        <v>33</v>
      </c>
      <c r="M133" s="14"/>
      <c r="N133" t="s">
        <v>33</v>
      </c>
      <c r="O133" t="s">
        <v>33</v>
      </c>
      <c r="P133" t="s">
        <v>33</v>
      </c>
      <c r="Q133" t="s">
        <v>33</v>
      </c>
      <c r="R133" t="s">
        <v>33</v>
      </c>
      <c r="S133" t="s">
        <v>33</v>
      </c>
      <c r="T133" s="14" t="s">
        <v>33</v>
      </c>
      <c r="U133" t="s">
        <v>559</v>
      </c>
    </row>
    <row r="134" spans="2:23" x14ac:dyDescent="0.55000000000000004">
      <c r="B134" s="20"/>
      <c r="C134" t="s">
        <v>329</v>
      </c>
      <c r="T134" t="s">
        <v>572</v>
      </c>
      <c r="U134" t="s">
        <v>269</v>
      </c>
      <c r="V134" t="s">
        <v>573</v>
      </c>
    </row>
    <row r="135" spans="2:23" x14ac:dyDescent="0.55000000000000004">
      <c r="B135" s="20"/>
      <c r="C135" t="s">
        <v>561</v>
      </c>
      <c r="D135" s="16">
        <f>D120/D127</f>
        <v>0.22641509433962265</v>
      </c>
      <c r="E135" s="16">
        <f t="shared" ref="E135:V135" si="22">E120/E127</f>
        <v>0.2247191011235955</v>
      </c>
      <c r="F135" s="16">
        <f t="shared" si="22"/>
        <v>4.1918175720992622E-2</v>
      </c>
      <c r="G135" s="16">
        <f t="shared" si="22"/>
        <v>6.3025210084033612E-2</v>
      </c>
      <c r="H135" s="16">
        <f t="shared" si="22"/>
        <v>4.1541541541541542E-2</v>
      </c>
      <c r="I135" s="16">
        <f t="shared" si="22"/>
        <v>5.2447552447552448E-2</v>
      </c>
      <c r="J135" s="16">
        <f t="shared" si="22"/>
        <v>8.3333333333333329E-2</v>
      </c>
      <c r="K135" s="16">
        <f t="shared" si="22"/>
        <v>3.8461538461538464E-2</v>
      </c>
      <c r="L135" s="16">
        <f t="shared" si="22"/>
        <v>4.3478260869565216E-2</v>
      </c>
      <c r="M135" s="16">
        <f t="shared" si="22"/>
        <v>0.32142857142857145</v>
      </c>
      <c r="N135" s="16">
        <f t="shared" si="22"/>
        <v>0.14285714285714285</v>
      </c>
      <c r="O135" s="16">
        <f t="shared" si="22"/>
        <v>0.26848249027237353</v>
      </c>
      <c r="P135" s="16">
        <f t="shared" si="22"/>
        <v>5.2631578947368418E-2</v>
      </c>
      <c r="Q135" s="16">
        <f t="shared" si="22"/>
        <v>0.33377837116154874</v>
      </c>
      <c r="R135" s="16">
        <f t="shared" si="22"/>
        <v>7.5000000003749998E-2</v>
      </c>
      <c r="S135" s="16">
        <f t="shared" si="22"/>
        <v>9.5238095238095233E-2</v>
      </c>
      <c r="T135" s="16">
        <f t="shared" si="22"/>
        <v>7.6923076923076927E-2</v>
      </c>
      <c r="U135" s="16">
        <f t="shared" si="22"/>
        <v>5.2410901467505246E-2</v>
      </c>
      <c r="V135" s="16">
        <f t="shared" si="22"/>
        <v>5.7078651685393257E-2</v>
      </c>
      <c r="W135" s="21">
        <f>AVERAGE(D135:V135)</f>
        <v>0.12058782567929478</v>
      </c>
    </row>
    <row r="136" spans="2:23" x14ac:dyDescent="0.55000000000000004">
      <c r="B136" s="20"/>
      <c r="C136" t="s">
        <v>563</v>
      </c>
      <c r="D136" s="16">
        <f>D123/D127</f>
        <v>0.15094339622641509</v>
      </c>
      <c r="E136" s="16">
        <f t="shared" ref="E136:V136" si="23">E123/E127</f>
        <v>0.17134831460674158</v>
      </c>
      <c r="F136" s="16">
        <f t="shared" si="23"/>
        <v>0.21160295103957075</v>
      </c>
      <c r="G136" s="16">
        <f t="shared" si="23"/>
        <v>0.11029411764705882</v>
      </c>
      <c r="H136" s="16">
        <f t="shared" si="23"/>
        <v>0.1041041041041041</v>
      </c>
      <c r="I136" s="16">
        <f t="shared" si="23"/>
        <v>7.8671328671328672E-2</v>
      </c>
      <c r="J136" s="16">
        <f t="shared" si="23"/>
        <v>8.3333333333333329E-2</v>
      </c>
      <c r="K136" s="16">
        <f t="shared" si="23"/>
        <v>7.6923076923076927E-2</v>
      </c>
      <c r="L136" s="16">
        <f t="shared" si="23"/>
        <v>0.15217391304347827</v>
      </c>
      <c r="M136" s="16">
        <f t="shared" si="23"/>
        <v>4.0178571428571432E-2</v>
      </c>
      <c r="N136" s="16">
        <f t="shared" si="23"/>
        <v>0.25</v>
      </c>
      <c r="O136" s="16">
        <f t="shared" si="23"/>
        <v>0.15286270150083378</v>
      </c>
      <c r="P136" s="16">
        <f t="shared" si="23"/>
        <v>0.10526315789473684</v>
      </c>
      <c r="Q136" s="16">
        <f t="shared" si="23"/>
        <v>0.40053404539385845</v>
      </c>
      <c r="R136" s="16">
        <f t="shared" si="23"/>
        <v>6.6666666653333331E-2</v>
      </c>
      <c r="S136" s="16">
        <f t="shared" si="23"/>
        <v>0.16666666666666666</v>
      </c>
      <c r="T136" s="16">
        <f t="shared" si="23"/>
        <v>8.6538461538461536E-2</v>
      </c>
      <c r="U136" s="16">
        <f t="shared" si="23"/>
        <v>3.9308176100628936E-2</v>
      </c>
      <c r="V136" s="16">
        <f t="shared" si="23"/>
        <v>7.3258426966292131E-2</v>
      </c>
      <c r="W136" s="21">
        <f>AVERAGE(D136:V136)</f>
        <v>0.13266691630202584</v>
      </c>
    </row>
    <row r="137" spans="2:23" x14ac:dyDescent="0.55000000000000004">
      <c r="B137" s="20"/>
      <c r="C137" t="s">
        <v>562</v>
      </c>
      <c r="D137" s="16">
        <f>D125/D127</f>
        <v>0.18867924528301888</v>
      </c>
      <c r="E137" s="16">
        <f t="shared" ref="E137:V137" si="24">E125/E127</f>
        <v>0.34831460674157305</v>
      </c>
      <c r="F137" s="16">
        <f t="shared" si="24"/>
        <v>0.48893360160965793</v>
      </c>
      <c r="G137" s="16">
        <f t="shared" si="24"/>
        <v>0.32773109243697479</v>
      </c>
      <c r="H137" s="16">
        <f t="shared" si="24"/>
        <v>0.64214214214214216</v>
      </c>
      <c r="I137" s="16">
        <f t="shared" si="24"/>
        <v>0.54545454545454541</v>
      </c>
      <c r="J137" s="16">
        <f t="shared" si="24"/>
        <v>0.33333333333333331</v>
      </c>
      <c r="K137" s="16">
        <f t="shared" si="24"/>
        <v>0.5</v>
      </c>
      <c r="L137" s="16">
        <f t="shared" si="24"/>
        <v>0.52173913043478259</v>
      </c>
      <c r="M137" s="16">
        <f t="shared" si="24"/>
        <v>0.375</v>
      </c>
      <c r="N137" s="16">
        <f t="shared" si="24"/>
        <v>0.38095238095238093</v>
      </c>
      <c r="O137" s="16">
        <f t="shared" si="24"/>
        <v>0.30572540300166756</v>
      </c>
      <c r="P137" s="16">
        <f t="shared" si="24"/>
        <v>0.36842105263157893</v>
      </c>
      <c r="Q137" s="16">
        <f t="shared" si="24"/>
        <v>0</v>
      </c>
      <c r="R137" s="16">
        <f t="shared" si="24"/>
        <v>0.20000000001000001</v>
      </c>
      <c r="S137" s="16">
        <f t="shared" si="24"/>
        <v>4.7619047619047616E-2</v>
      </c>
      <c r="T137" s="16">
        <f t="shared" si="24"/>
        <v>0.28846153846153844</v>
      </c>
      <c r="U137" s="16">
        <f t="shared" si="24"/>
        <v>0.65932914046121605</v>
      </c>
      <c r="V137" s="16">
        <f t="shared" si="24"/>
        <v>0.4458426966292135</v>
      </c>
      <c r="W137" s="21">
        <f>AVERAGE(D137:V137)</f>
        <v>0.36671994511593009</v>
      </c>
    </row>
    <row r="139" spans="2:23" x14ac:dyDescent="0.55000000000000004">
      <c r="B139" t="s">
        <v>320</v>
      </c>
      <c r="C139" s="3" t="s">
        <v>16</v>
      </c>
    </row>
    <row r="140" spans="2:23" x14ac:dyDescent="0.55000000000000004">
      <c r="C140" s="3"/>
      <c r="D140" s="5" t="s">
        <v>325</v>
      </c>
      <c r="E140" s="5" t="s">
        <v>327</v>
      </c>
      <c r="F140" s="5" t="s">
        <v>326</v>
      </c>
    </row>
    <row r="141" spans="2:23" x14ac:dyDescent="0.55000000000000004">
      <c r="B141" s="20"/>
      <c r="C141" t="s">
        <v>33</v>
      </c>
      <c r="D141">
        <f>COUNTIF('CEE 327 Final Project Survey (s'!$Q$2:$Q$20,"Yes")</f>
        <v>15</v>
      </c>
      <c r="E141">
        <f>COUNTIF('CEE 327 Final Project Survey (s'!$Q$23:$Q$37,"Yes")</f>
        <v>10</v>
      </c>
      <c r="F141">
        <f t="shared" ref="F141" si="25">SUM(D141,E141)</f>
        <v>25</v>
      </c>
    </row>
    <row r="142" spans="2:23" x14ac:dyDescent="0.55000000000000004">
      <c r="B142" s="20"/>
      <c r="C142" t="s">
        <v>30</v>
      </c>
      <c r="D142">
        <f>COUNTIF('CEE 327 Final Project Survey (s'!$Q$2:$Q$20,"*Mostly*")</f>
        <v>4</v>
      </c>
      <c r="E142">
        <f>COUNTIF('CEE 327 Final Project Survey (s'!$Q$23:$Q$37,"*Mostly*")</f>
        <v>4</v>
      </c>
      <c r="F142">
        <f t="shared" ref="F142:F143" si="26">SUM(D142,E142)</f>
        <v>8</v>
      </c>
    </row>
    <row r="143" spans="2:23" x14ac:dyDescent="0.55000000000000004">
      <c r="B143" s="20"/>
      <c r="C143" t="s">
        <v>330</v>
      </c>
      <c r="D143">
        <f>COUNTIF('CEE 327 Final Project Survey (s'!$Q$2:$Q$20,"*Not*")</f>
        <v>0</v>
      </c>
      <c r="E143">
        <f>COUNTIF('CEE 327 Final Project Survey (s'!$Q$23:$Q$37,"*Not*")</f>
        <v>1</v>
      </c>
      <c r="F143">
        <f t="shared" si="26"/>
        <v>1</v>
      </c>
    </row>
    <row r="146" spans="2:28" x14ac:dyDescent="0.55000000000000004">
      <c r="B146" s="17" t="s">
        <v>320</v>
      </c>
      <c r="C146" s="3" t="s">
        <v>17</v>
      </c>
    </row>
    <row r="147" spans="2:28" x14ac:dyDescent="0.55000000000000004">
      <c r="C147" s="5" t="s">
        <v>557</v>
      </c>
    </row>
    <row r="148" spans="2:28" x14ac:dyDescent="0.55000000000000004">
      <c r="B148" s="20"/>
      <c r="C148" s="1" t="s">
        <v>40</v>
      </c>
    </row>
    <row r="149" spans="2:28" x14ac:dyDescent="0.55000000000000004">
      <c r="B149" s="20"/>
      <c r="C149" s="1" t="s">
        <v>58</v>
      </c>
    </row>
    <row r="150" spans="2:28" x14ac:dyDescent="0.55000000000000004">
      <c r="B150" s="20"/>
      <c r="C150" s="1" t="s">
        <v>73</v>
      </c>
    </row>
    <row r="151" spans="2:28" x14ac:dyDescent="0.55000000000000004">
      <c r="B151" s="20"/>
      <c r="C151" s="1" t="s">
        <v>91</v>
      </c>
      <c r="AB151" t="s">
        <v>269</v>
      </c>
    </row>
    <row r="152" spans="2:28" x14ac:dyDescent="0.55000000000000004">
      <c r="B152" s="20"/>
      <c r="C152" s="1" t="s">
        <v>107</v>
      </c>
    </row>
    <row r="153" spans="2:28" x14ac:dyDescent="0.55000000000000004">
      <c r="B153" s="20"/>
      <c r="C153" s="1" t="s">
        <v>121</v>
      </c>
    </row>
    <row r="154" spans="2:28" x14ac:dyDescent="0.55000000000000004">
      <c r="B154" s="20"/>
      <c r="C154" s="1" t="s">
        <v>136</v>
      </c>
      <c r="AB154" t="s">
        <v>269</v>
      </c>
    </row>
    <row r="155" spans="2:28" x14ac:dyDescent="0.55000000000000004">
      <c r="B155" s="20"/>
      <c r="C155" s="1" t="s">
        <v>151</v>
      </c>
    </row>
    <row r="156" spans="2:28" x14ac:dyDescent="0.55000000000000004">
      <c r="B156" s="20"/>
      <c r="C156" s="1" t="s">
        <v>165</v>
      </c>
    </row>
    <row r="157" spans="2:28" x14ac:dyDescent="0.55000000000000004">
      <c r="B157" s="20"/>
      <c r="C157" s="1" t="s">
        <v>179</v>
      </c>
    </row>
    <row r="158" spans="2:28" x14ac:dyDescent="0.55000000000000004">
      <c r="B158" s="20"/>
      <c r="C158" s="1" t="s">
        <v>192</v>
      </c>
    </row>
    <row r="159" spans="2:28" x14ac:dyDescent="0.55000000000000004">
      <c r="B159" s="20"/>
      <c r="C159" s="1" t="s">
        <v>207</v>
      </c>
      <c r="AB159" t="s">
        <v>269</v>
      </c>
    </row>
    <row r="160" spans="2:28" x14ac:dyDescent="0.55000000000000004">
      <c r="B160" s="20"/>
      <c r="C160" s="1" t="s">
        <v>220</v>
      </c>
    </row>
    <row r="161" spans="2:28" x14ac:dyDescent="0.55000000000000004">
      <c r="B161" s="20"/>
      <c r="C161" s="1" t="s">
        <v>234</v>
      </c>
    </row>
    <row r="162" spans="2:28" x14ac:dyDescent="0.55000000000000004">
      <c r="B162" s="20"/>
      <c r="C162" s="1" t="s">
        <v>246</v>
      </c>
    </row>
    <row r="163" spans="2:28" x14ac:dyDescent="0.55000000000000004">
      <c r="B163" s="20"/>
      <c r="C163" s="1" t="s">
        <v>262</v>
      </c>
    </row>
    <row r="164" spans="2:28" x14ac:dyDescent="0.55000000000000004">
      <c r="B164" s="20"/>
      <c r="C164" s="1" t="s">
        <v>273</v>
      </c>
    </row>
    <row r="165" spans="2:28" x14ac:dyDescent="0.55000000000000004">
      <c r="B165" s="20"/>
      <c r="C165" s="1" t="s">
        <v>287</v>
      </c>
    </row>
    <row r="166" spans="2:28" x14ac:dyDescent="0.55000000000000004">
      <c r="B166" s="20"/>
      <c r="C166" s="1" t="s">
        <v>301</v>
      </c>
    </row>
    <row r="167" spans="2:28" x14ac:dyDescent="0.55000000000000004">
      <c r="B167" s="20"/>
    </row>
    <row r="168" spans="2:28" x14ac:dyDescent="0.55000000000000004">
      <c r="B168" s="20"/>
      <c r="C168" s="5" t="s">
        <v>327</v>
      </c>
    </row>
    <row r="169" spans="2:28" x14ac:dyDescent="0.55000000000000004">
      <c r="B169" s="20"/>
      <c r="C169" s="1" t="s">
        <v>346</v>
      </c>
    </row>
    <row r="170" spans="2:28" x14ac:dyDescent="0.55000000000000004">
      <c r="B170" s="20"/>
      <c r="C170" s="1" t="s">
        <v>359</v>
      </c>
    </row>
    <row r="171" spans="2:28" x14ac:dyDescent="0.55000000000000004">
      <c r="B171" s="20"/>
      <c r="C171" s="1" t="s">
        <v>369</v>
      </c>
      <c r="AB171" t="s">
        <v>269</v>
      </c>
    </row>
    <row r="172" spans="2:28" x14ac:dyDescent="0.55000000000000004">
      <c r="B172" s="20"/>
      <c r="C172" s="1" t="s">
        <v>380</v>
      </c>
    </row>
    <row r="173" spans="2:28" x14ac:dyDescent="0.55000000000000004">
      <c r="B173" s="20"/>
      <c r="C173" s="1" t="s">
        <v>387</v>
      </c>
    </row>
    <row r="174" spans="2:28" x14ac:dyDescent="0.55000000000000004">
      <c r="B174" s="20"/>
      <c r="C174" s="1" t="s">
        <v>395</v>
      </c>
    </row>
    <row r="175" spans="2:28" x14ac:dyDescent="0.55000000000000004">
      <c r="B175" s="20"/>
      <c r="C175" s="1" t="s">
        <v>402</v>
      </c>
    </row>
    <row r="176" spans="2:28" x14ac:dyDescent="0.55000000000000004">
      <c r="B176" s="20"/>
      <c r="C176" s="1" t="s">
        <v>409</v>
      </c>
    </row>
    <row r="177" spans="2:6" x14ac:dyDescent="0.55000000000000004">
      <c r="B177" s="20"/>
      <c r="C177" s="1" t="s">
        <v>420</v>
      </c>
    </row>
    <row r="178" spans="2:6" x14ac:dyDescent="0.55000000000000004">
      <c r="B178" s="20"/>
      <c r="C178" s="1" t="s">
        <v>427</v>
      </c>
    </row>
    <row r="179" spans="2:6" x14ac:dyDescent="0.55000000000000004">
      <c r="B179" s="20"/>
      <c r="C179" s="1" t="s">
        <v>448</v>
      </c>
    </row>
    <row r="180" spans="2:6" x14ac:dyDescent="0.55000000000000004">
      <c r="B180" s="20"/>
      <c r="C180" s="1" t="s">
        <v>459</v>
      </c>
    </row>
    <row r="181" spans="2:6" x14ac:dyDescent="0.55000000000000004">
      <c r="B181" s="20"/>
      <c r="C181" s="1" t="s">
        <v>467</v>
      </c>
    </row>
    <row r="182" spans="2:6" x14ac:dyDescent="0.55000000000000004">
      <c r="B182" s="20"/>
      <c r="C182" t="s">
        <v>568</v>
      </c>
    </row>
    <row r="184" spans="2:6" x14ac:dyDescent="0.55000000000000004">
      <c r="B184" t="s">
        <v>320</v>
      </c>
      <c r="C184" s="3" t="s">
        <v>18</v>
      </c>
    </row>
    <row r="185" spans="2:6" x14ac:dyDescent="0.55000000000000004">
      <c r="C185" s="3"/>
      <c r="D185" s="5" t="s">
        <v>325</v>
      </c>
      <c r="E185" s="5" t="s">
        <v>327</v>
      </c>
      <c r="F185" s="5" t="s">
        <v>326</v>
      </c>
    </row>
    <row r="186" spans="2:6" x14ac:dyDescent="0.55000000000000004">
      <c r="B186" s="20"/>
      <c r="C186" t="s">
        <v>41</v>
      </c>
      <c r="D186">
        <f>COUNTIF('CEE 327 Final Project Survey (s'!$S$2:$S$20,"*Highly*")</f>
        <v>10</v>
      </c>
      <c r="E186">
        <f>COUNTIF('CEE 327 Final Project Survey (s'!$S$23:$S$37,"*Highly*")</f>
        <v>5</v>
      </c>
      <c r="F186">
        <f t="shared" ref="F186:F188" si="27">SUM(D186,E186)</f>
        <v>15</v>
      </c>
    </row>
    <row r="187" spans="2:6" x14ac:dyDescent="0.55000000000000004">
      <c r="B187" s="20"/>
      <c r="C187" t="s">
        <v>59</v>
      </c>
      <c r="D187">
        <f>COUNTIF('CEE 327 Final Project Survey (s'!$S$2:$S$20,"*relatively*")</f>
        <v>9</v>
      </c>
      <c r="E187">
        <f>COUNTIF('CEE 327 Final Project Survey (s'!$S$23:$S$37,"*relatively*")</f>
        <v>7</v>
      </c>
      <c r="F187">
        <f t="shared" si="27"/>
        <v>16</v>
      </c>
    </row>
    <row r="188" spans="2:6" x14ac:dyDescent="0.55000000000000004">
      <c r="B188" s="20"/>
      <c r="C188" t="s">
        <v>331</v>
      </c>
      <c r="D188">
        <f>COUNTIF('CEE 327 Final Project Survey (s'!$S$2:$S$20,"*not*")</f>
        <v>0</v>
      </c>
      <c r="E188">
        <f>COUNTIF('CEE 327 Final Project Survey (s'!$S$23:$S$37,"*not*")</f>
        <v>3</v>
      </c>
      <c r="F188">
        <f t="shared" si="27"/>
        <v>3</v>
      </c>
    </row>
    <row r="190" spans="2:6" x14ac:dyDescent="0.55000000000000004">
      <c r="B190" s="17" t="s">
        <v>320</v>
      </c>
      <c r="C190" s="3" t="s">
        <v>571</v>
      </c>
    </row>
    <row r="191" spans="2:6" x14ac:dyDescent="0.55000000000000004">
      <c r="D191" s="5" t="s">
        <v>325</v>
      </c>
      <c r="E191" s="5" t="s">
        <v>327</v>
      </c>
      <c r="F191" s="5" t="s">
        <v>326</v>
      </c>
    </row>
    <row r="192" spans="2:6" x14ac:dyDescent="0.55000000000000004">
      <c r="B192" s="20"/>
      <c r="C192" t="s">
        <v>288</v>
      </c>
      <c r="D192">
        <f>COUNTIF('CEE 327 Final Project Survey (s'!$T$2:$T$20,"*traditional work*")</f>
        <v>11</v>
      </c>
      <c r="E192">
        <f>COUNTIF('CEE 327 Final Project Survey (s'!$T$23:$T$37,"*traditional*")</f>
        <v>7</v>
      </c>
      <c r="F192">
        <f t="shared" ref="F192:F197" si="28">SUM(D192,E192)</f>
        <v>18</v>
      </c>
    </row>
    <row r="193" spans="2:6" x14ac:dyDescent="0.55000000000000004">
      <c r="B193" s="20"/>
      <c r="C193" t="s">
        <v>274</v>
      </c>
      <c r="D193">
        <f>COUNTIF('CEE 327 Final Project Survey (s'!$T$2:$T$20,"*data about the robot*")</f>
        <v>11</v>
      </c>
      <c r="E193">
        <f>COUNTIF('CEE 327 Final Project Survey (s'!$T$23:$T$37,"*data about the robot work*")</f>
        <v>4</v>
      </c>
      <c r="F193">
        <f t="shared" si="28"/>
        <v>15</v>
      </c>
    </row>
    <row r="194" spans="2:6" x14ac:dyDescent="0.55000000000000004">
      <c r="B194" s="20"/>
      <c r="C194" t="s">
        <v>302</v>
      </c>
      <c r="D194">
        <f>COUNTIF('CEE 327 Final Project Survey (s'!$T$2:$T$20,"*organizational*")</f>
        <v>12</v>
      </c>
      <c r="E194">
        <f>COUNTIF('CEE 327 Final Project Survey (s'!$T$23:$T$37,"*organizational*")</f>
        <v>10</v>
      </c>
      <c r="F194">
        <f t="shared" si="28"/>
        <v>22</v>
      </c>
    </row>
    <row r="195" spans="2:6" x14ac:dyDescent="0.55000000000000004">
      <c r="B195" s="20"/>
      <c r="C195" t="s">
        <v>332</v>
      </c>
      <c r="D195">
        <f>COUNTIF('CEE 327 Final Project Survey (s'!$T$2:$T$20,"*design of buildings*")</f>
        <v>7</v>
      </c>
      <c r="E195">
        <f>COUNTIF('CEE 327 Final Project Survey (s'!$T$23:$T$37,"*design of buildings*")</f>
        <v>3</v>
      </c>
      <c r="F195">
        <f t="shared" si="28"/>
        <v>10</v>
      </c>
    </row>
    <row r="196" spans="2:6" x14ac:dyDescent="0.55000000000000004">
      <c r="B196" s="20"/>
      <c r="C196" t="s">
        <v>152</v>
      </c>
      <c r="D196">
        <f>COUNTIF('CEE 327 Final Project Survey (s'!$T$2:$T$20,"*timing*")</f>
        <v>9</v>
      </c>
      <c r="E196">
        <f>COUNTIF('CEE 327 Final Project Survey (s'!$T$23:$T$37,"*timing*")</f>
        <v>5</v>
      </c>
      <c r="F196">
        <f t="shared" si="28"/>
        <v>14</v>
      </c>
    </row>
    <row r="197" spans="2:6" x14ac:dyDescent="0.55000000000000004">
      <c r="B197" s="20"/>
      <c r="C197" t="s">
        <v>333</v>
      </c>
      <c r="D197">
        <f>COUNTIF('CEE 327 Final Project Survey (s'!$T$2:$T$20,"*Highly*")</f>
        <v>1</v>
      </c>
      <c r="E197">
        <f>COUNTIF('CEE 327 Final Project Survey (s'!$T$23:$T$37,"*Highly*")</f>
        <v>0</v>
      </c>
      <c r="F197">
        <f t="shared" si="28"/>
        <v>1</v>
      </c>
    </row>
    <row r="199" spans="2:6" x14ac:dyDescent="0.55000000000000004">
      <c r="C199" t="s">
        <v>334</v>
      </c>
    </row>
    <row r="200" spans="2:6" x14ac:dyDescent="0.55000000000000004">
      <c r="C200" s="5" t="s">
        <v>335</v>
      </c>
      <c r="D200" s="5" t="s">
        <v>556</v>
      </c>
    </row>
    <row r="201" spans="2:6" x14ac:dyDescent="0.55000000000000004">
      <c r="C201" t="str">
        <f>'CEE 327 Final Project Survey (s'!A2</f>
        <v>Student 1</v>
      </c>
      <c r="D201" t="str">
        <f>'CEE 327 Final Project Survey (s'!X2</f>
        <v>Highly likely</v>
      </c>
    </row>
    <row r="202" spans="2:6" x14ac:dyDescent="0.55000000000000004">
      <c r="C202" t="str">
        <f>'CEE 327 Final Project Survey (s'!A3</f>
        <v>Student 2</v>
      </c>
      <c r="D202" t="str">
        <f>'CEE 327 Final Project Survey (s'!X3</f>
        <v>Highly likely</v>
      </c>
    </row>
    <row r="203" spans="2:6" x14ac:dyDescent="0.55000000000000004">
      <c r="C203" t="str">
        <f>'CEE 327 Final Project Survey (s'!A4</f>
        <v>Student 3</v>
      </c>
      <c r="D203" t="str">
        <f>'CEE 327 Final Project Survey (s'!X4</f>
        <v>Pretty likely</v>
      </c>
    </row>
    <row r="204" spans="2:6" x14ac:dyDescent="0.55000000000000004">
      <c r="C204" t="str">
        <f>'CEE 327 Final Project Survey (s'!A5</f>
        <v>Student 4</v>
      </c>
      <c r="D204" t="str">
        <f>'CEE 327 Final Project Survey (s'!X5</f>
        <v>Highly likely</v>
      </c>
    </row>
    <row r="205" spans="2:6" x14ac:dyDescent="0.55000000000000004">
      <c r="C205" t="str">
        <f>'CEE 327 Final Project Survey (s'!A6</f>
        <v>Student 5</v>
      </c>
      <c r="D205" t="str">
        <f>'CEE 327 Final Project Survey (s'!X6</f>
        <v>Highly likely</v>
      </c>
    </row>
    <row r="206" spans="2:6" x14ac:dyDescent="0.55000000000000004">
      <c r="C206" t="str">
        <f>'CEE 327 Final Project Survey (s'!A7</f>
        <v>Student 6</v>
      </c>
      <c r="D206" t="str">
        <f>'CEE 327 Final Project Survey (s'!X7</f>
        <v>Hard to say at this time</v>
      </c>
    </row>
    <row r="207" spans="2:6" x14ac:dyDescent="0.55000000000000004">
      <c r="C207" t="str">
        <f>'CEE 327 Final Project Survey (s'!A8</f>
        <v>Student 7</v>
      </c>
      <c r="D207" t="str">
        <f>'CEE 327 Final Project Survey (s'!X8</f>
        <v>Highly likely</v>
      </c>
    </row>
    <row r="208" spans="2:6" x14ac:dyDescent="0.55000000000000004">
      <c r="C208" t="str">
        <f>'CEE 327 Final Project Survey (s'!A9</f>
        <v>Student 8</v>
      </c>
      <c r="D208" t="str">
        <f>'CEE 327 Final Project Survey (s'!X9</f>
        <v>Highly likely</v>
      </c>
    </row>
    <row r="209" spans="3:4" x14ac:dyDescent="0.55000000000000004">
      <c r="C209" t="str">
        <f>'CEE 327 Final Project Survey (s'!A10</f>
        <v>Student 9</v>
      </c>
      <c r="D209" t="str">
        <f>'CEE 327 Final Project Survey (s'!X10</f>
        <v>Highly likely</v>
      </c>
    </row>
    <row r="210" spans="3:4" x14ac:dyDescent="0.55000000000000004">
      <c r="C210" t="str">
        <f>'CEE 327 Final Project Survey (s'!A11</f>
        <v>Student 10</v>
      </c>
      <c r="D210" t="str">
        <f>'CEE 327 Final Project Survey (s'!X11</f>
        <v>Highly likely</v>
      </c>
    </row>
    <row r="211" spans="3:4" x14ac:dyDescent="0.55000000000000004">
      <c r="C211" t="str">
        <f>'CEE 327 Final Project Survey (s'!A12</f>
        <v>Student 11</v>
      </c>
      <c r="D211" t="str">
        <f>'CEE 327 Final Project Survey (s'!X12</f>
        <v>Highly likely</v>
      </c>
    </row>
    <row r="212" spans="3:4" x14ac:dyDescent="0.55000000000000004">
      <c r="C212" t="str">
        <f>'CEE 327 Final Project Survey (s'!A13</f>
        <v>Student 12</v>
      </c>
      <c r="D212" t="str">
        <f>'CEE 327 Final Project Survey (s'!X13</f>
        <v>Highly likely</v>
      </c>
    </row>
    <row r="213" spans="3:4" x14ac:dyDescent="0.55000000000000004">
      <c r="C213" t="str">
        <f>'CEE 327 Final Project Survey (s'!A14</f>
        <v>Student 13</v>
      </c>
      <c r="D213" t="str">
        <f>'CEE 327 Final Project Survey (s'!X14</f>
        <v>Hard to say at this time</v>
      </c>
    </row>
    <row r="214" spans="3:4" x14ac:dyDescent="0.55000000000000004">
      <c r="C214" t="str">
        <f>'CEE 327 Final Project Survey (s'!A15</f>
        <v>Student 14</v>
      </c>
      <c r="D214" t="str">
        <f>'CEE 327 Final Project Survey (s'!X15</f>
        <v>Highly likely</v>
      </c>
    </row>
    <row r="215" spans="3:4" x14ac:dyDescent="0.55000000000000004">
      <c r="C215" t="str">
        <f>'CEE 327 Final Project Survey (s'!A16</f>
        <v>Student 15</v>
      </c>
      <c r="D215" t="str">
        <f>'CEE 327 Final Project Survey (s'!X16</f>
        <v>Hard to say at this time</v>
      </c>
    </row>
    <row r="216" spans="3:4" x14ac:dyDescent="0.55000000000000004">
      <c r="C216" t="str">
        <f>'CEE 327 Final Project Survey (s'!A17</f>
        <v>Student 16</v>
      </c>
      <c r="D216" t="str">
        <f>'CEE 327 Final Project Survey (s'!X17</f>
        <v>Pretty likely</v>
      </c>
    </row>
    <row r="217" spans="3:4" x14ac:dyDescent="0.55000000000000004">
      <c r="C217" t="str">
        <f>'CEE 327 Final Project Survey (s'!A18</f>
        <v>Student 17</v>
      </c>
      <c r="D217" t="str">
        <f>'CEE 327 Final Project Survey (s'!X18</f>
        <v>Pretty likely</v>
      </c>
    </row>
    <row r="218" spans="3:4" x14ac:dyDescent="0.55000000000000004">
      <c r="C218" t="str">
        <f>'CEE 327 Final Project Survey (s'!A19</f>
        <v>Student 18</v>
      </c>
      <c r="D218" t="str">
        <f>'CEE 327 Final Project Survey (s'!X19</f>
        <v>Highly likely</v>
      </c>
    </row>
    <row r="219" spans="3:4" x14ac:dyDescent="0.55000000000000004">
      <c r="C219" t="str">
        <f>'CEE 327 Final Project Survey (s'!A20</f>
        <v>Student 19</v>
      </c>
      <c r="D219" t="str">
        <f>'CEE 327 Final Project Survey (s'!X20</f>
        <v>Highly likely</v>
      </c>
    </row>
    <row r="222" spans="3:4" x14ac:dyDescent="0.55000000000000004">
      <c r="C222" t="str">
        <f>'CEE 327 Final Project Survey (s'!A23</f>
        <v>Industry Partner 1</v>
      </c>
      <c r="D222" t="str">
        <f>'CEE 327 Final Project Survey (s'!X23</f>
        <v>Highly likely</v>
      </c>
    </row>
    <row r="223" spans="3:4" x14ac:dyDescent="0.55000000000000004">
      <c r="C223" t="str">
        <f>'CEE 327 Final Project Survey (s'!A24</f>
        <v>Industry Partner 2</v>
      </c>
      <c r="D223" t="str">
        <f>'CEE 327 Final Project Survey (s'!X24</f>
        <v>Highly likely</v>
      </c>
    </row>
    <row r="224" spans="3:4" x14ac:dyDescent="0.55000000000000004">
      <c r="C224" t="str">
        <f>'CEE 327 Final Project Survey (s'!A25</f>
        <v>Industry Partner 3</v>
      </c>
      <c r="D224" t="str">
        <f>'CEE 327 Final Project Survey (s'!X25</f>
        <v>Highly likely</v>
      </c>
    </row>
    <row r="225" spans="3:4" x14ac:dyDescent="0.55000000000000004">
      <c r="C225" t="str">
        <f>'CEE 327 Final Project Survey (s'!A26</f>
        <v>Industry Partner 4</v>
      </c>
      <c r="D225" t="str">
        <f>'CEE 327 Final Project Survey (s'!X26</f>
        <v>Highly likely</v>
      </c>
    </row>
    <row r="226" spans="3:4" x14ac:dyDescent="0.55000000000000004">
      <c r="C226" t="str">
        <f>'CEE 327 Final Project Survey (s'!A27</f>
        <v>Industry Partner 5</v>
      </c>
      <c r="D226" t="str">
        <f>'CEE 327 Final Project Survey (s'!X27</f>
        <v>Highly likely</v>
      </c>
    </row>
    <row r="227" spans="3:4" x14ac:dyDescent="0.55000000000000004">
      <c r="C227" t="str">
        <f>'CEE 327 Final Project Survey (s'!A28</f>
        <v>Industry Partner 6</v>
      </c>
      <c r="D227" t="str">
        <f>'CEE 327 Final Project Survey (s'!X28</f>
        <v>Highly likely</v>
      </c>
    </row>
    <row r="228" spans="3:4" x14ac:dyDescent="0.55000000000000004">
      <c r="C228" t="str">
        <f>'CEE 327 Final Project Survey (s'!A29</f>
        <v>Industry Partner 7</v>
      </c>
      <c r="D228" t="str">
        <f>'CEE 327 Final Project Survey (s'!X29</f>
        <v>Highly likely</v>
      </c>
    </row>
    <row r="229" spans="3:4" x14ac:dyDescent="0.55000000000000004">
      <c r="C229" t="str">
        <f>'CEE 327 Final Project Survey (s'!A30</f>
        <v>Industry Partner 8</v>
      </c>
      <c r="D229" t="str">
        <f>'CEE 327 Final Project Survey (s'!X30</f>
        <v>Highly likely</v>
      </c>
    </row>
    <row r="230" spans="3:4" x14ac:dyDescent="0.55000000000000004">
      <c r="C230" t="str">
        <f>'CEE 327 Final Project Survey (s'!A31</f>
        <v>Industry Partner 9</v>
      </c>
      <c r="D230" t="str">
        <f>'CEE 327 Final Project Survey (s'!X31</f>
        <v>Highly likely</v>
      </c>
    </row>
    <row r="231" spans="3:4" x14ac:dyDescent="0.55000000000000004">
      <c r="C231" t="str">
        <f>'CEE 327 Final Project Survey (s'!A32</f>
        <v>Industry Partner 10</v>
      </c>
      <c r="D231" t="str">
        <f>'CEE 327 Final Project Survey (s'!X32</f>
        <v>Pretty likely</v>
      </c>
    </row>
    <row r="232" spans="3:4" x14ac:dyDescent="0.55000000000000004">
      <c r="C232" t="str">
        <f>'CEE 327 Final Project Survey (s'!A33</f>
        <v>Industry Partner 11</v>
      </c>
      <c r="D232" t="str">
        <f>'CEE 327 Final Project Survey (s'!X33</f>
        <v>Pretty likely</v>
      </c>
    </row>
    <row r="233" spans="3:4" x14ac:dyDescent="0.55000000000000004">
      <c r="C233" t="str">
        <f>'CEE 327 Final Project Survey (s'!A34</f>
        <v>Industry Partner 12</v>
      </c>
      <c r="D233" t="str">
        <f>'CEE 327 Final Project Survey (s'!X34</f>
        <v>Highly likely</v>
      </c>
    </row>
    <row r="234" spans="3:4" x14ac:dyDescent="0.55000000000000004">
      <c r="C234" t="str">
        <f>'CEE 327 Final Project Survey (s'!A35</f>
        <v>Industry Partner 13</v>
      </c>
      <c r="D234" t="str">
        <f>'CEE 327 Final Project Survey (s'!X35</f>
        <v>Highly likely</v>
      </c>
    </row>
    <row r="235" spans="3:4" x14ac:dyDescent="0.55000000000000004">
      <c r="C235" t="str">
        <f>'CEE 327 Final Project Survey (s'!A36</f>
        <v>Industry Partner 14</v>
      </c>
      <c r="D235" t="str">
        <f>'CEE 327 Final Project Survey (s'!X36</f>
        <v>Highly likely</v>
      </c>
    </row>
    <row r="237" spans="3:4" x14ac:dyDescent="0.55000000000000004">
      <c r="C237" t="s">
        <v>608</v>
      </c>
      <c r="D237" t="s">
        <v>564</v>
      </c>
    </row>
    <row r="238" spans="3:4" x14ac:dyDescent="0.55000000000000004">
      <c r="D238" t="str">
        <f>'CEE 327 Final Project Survey (s'!X37</f>
        <v>Pretty likely</v>
      </c>
    </row>
    <row r="239" spans="3:4" x14ac:dyDescent="0.55000000000000004">
      <c r="D239" s="19"/>
    </row>
    <row r="240" spans="3:4" x14ac:dyDescent="0.55000000000000004">
      <c r="D240" s="19"/>
    </row>
    <row r="241" spans="4:4" x14ac:dyDescent="0.55000000000000004">
      <c r="D241" s="19"/>
    </row>
    <row r="242" spans="4:4" x14ac:dyDescent="0.55000000000000004">
      <c r="D242" s="19"/>
    </row>
  </sheetData>
  <conditionalFormatting sqref="D220:D221">
    <cfRule type="colorScale" priority="10">
      <colorScale>
        <cfvo type="min"/>
        <cfvo type="percentile" val="50"/>
        <cfvo type="max"/>
        <color rgb="FFF8696B"/>
        <color rgb="FFFFEB84"/>
        <color rgb="FF63BE7B"/>
      </colorScale>
    </cfRule>
    <cfRule type="cellIs" dxfId="9" priority="12" operator="equal">
      <formula>"""Pretty likely"""</formula>
    </cfRule>
  </conditionalFormatting>
  <conditionalFormatting sqref="D201:D235">
    <cfRule type="cellIs" dxfId="8" priority="7" operator="equal">
      <formula>"hard to say at this time"</formula>
    </cfRule>
    <cfRule type="cellIs" dxfId="7" priority="8" operator="equal">
      <formula>"Highly likely"</formula>
    </cfRule>
    <cfRule type="cellIs" dxfId="6" priority="9" operator="equal">
      <formula>"Pretty likely"</formula>
    </cfRule>
  </conditionalFormatting>
  <conditionalFormatting sqref="D237">
    <cfRule type="cellIs" dxfId="5" priority="4" operator="equal">
      <formula>"hard to say at this time"</formula>
    </cfRule>
    <cfRule type="cellIs" dxfId="4" priority="5" operator="equal">
      <formula>"Highly likely"</formula>
    </cfRule>
    <cfRule type="cellIs" dxfId="3" priority="6" operator="equal">
      <formula>"Pretty likely"</formula>
    </cfRule>
  </conditionalFormatting>
  <conditionalFormatting sqref="D238">
    <cfRule type="cellIs" dxfId="2" priority="1" operator="equal">
      <formula>"hard to say at this time"</formula>
    </cfRule>
    <cfRule type="cellIs" dxfId="1" priority="2" operator="equal">
      <formula>"Highly likely"</formula>
    </cfRule>
    <cfRule type="cellIs" dxfId="0" priority="3" operator="equal">
      <formula>"Pretty likely"</formula>
    </cfRule>
  </conditionalFormatting>
  <pageMargins left="0.7" right="0.7" top="0.75" bottom="0.75" header="0.3" footer="0.3"/>
  <pageSetup scale="33" orientation="portrait" r:id="rId1"/>
  <rowBreaks count="1" manualBreakCount="1">
    <brk id="144" max="26" man="1"/>
  </rowBreaks>
  <colBreaks count="1" manualBreakCount="1">
    <brk id="27" max="197"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CEE 327 Final Project Survey (s</vt:lpstr>
      <vt:lpstr>Output Survey</vt:lpstr>
      <vt:lpstr>'Output Survey'!Print_Area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Cynthia Brosque</cp:lastModifiedBy>
  <cp:lastPrinted>2021-08-29T21:22:53Z</cp:lastPrinted>
  <dcterms:created xsi:type="dcterms:W3CDTF">2021-04-28T17:36:41Z</dcterms:created>
  <dcterms:modified xsi:type="dcterms:W3CDTF">2021-09-19T01:34:38Z</dcterms:modified>
</cp:coreProperties>
</file>