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15360" windowHeight="8340" firstSheet="1" activeTab="3"/>
  </bookViews>
  <sheets>
    <sheet name="BLACK.PUT" sheetId="1" r:id="rId1"/>
    <sheet name="MonteCarlo" sheetId="2" r:id="rId2"/>
    <sheet name="AntitheticVariables" sheetId="3" r:id="rId3"/>
    <sheet name="ControlVariates" sheetId="4" r:id="rId4"/>
  </sheets>
  <definedNames>
    <definedName name="a">ControlVariates!$C$5</definedName>
    <definedName name="b">ControlVariates!$C$6</definedName>
    <definedName name="B_t">MonteCarlo!$C$3</definedName>
    <definedName name="count">MonteCarlo!$C$6</definedName>
    <definedName name="f">BLACK.PUT!$C$3</definedName>
    <definedName name="F_t">MonteCarlo!$C$4</definedName>
    <definedName name="k">BLACK.PUT!$C$5</definedName>
    <definedName name="sigma">BLACK.PUT!$C$4</definedName>
    <definedName name="t">BLACK.PUT!$C$6</definedName>
    <definedName name="value">BLACK.PUT!$C$2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F7" i="4" l="1"/>
  <c r="G4" i="2"/>
  <c r="G7" i="4" s="1"/>
  <c r="F4" i="2"/>
  <c r="G3" i="2"/>
  <c r="D3" i="3"/>
  <c r="C8" i="2"/>
  <c r="C2" i="1"/>
  <c r="D2" i="4"/>
  <c r="C6" i="2"/>
  <c r="C3" i="3"/>
  <c r="C9" i="2"/>
  <c r="C2" i="4"/>
  <c r="C3" i="2" l="1"/>
  <c r="C4" i="2" s="1"/>
  <c r="F5" i="2"/>
  <c r="C3" i="4"/>
  <c r="C5" i="3"/>
  <c r="C4" i="3"/>
  <c r="C6" i="3" s="1"/>
  <c r="H7" i="3"/>
  <c r="H6" i="3"/>
  <c r="D9" i="2" a="1"/>
  <c r="D3" i="2" a="1"/>
  <c r="C8" i="3" l="1"/>
  <c r="C7" i="3"/>
  <c r="G5" i="3"/>
  <c r="E9" i="2"/>
  <c r="H9" i="2" s="1"/>
  <c r="I9" i="2" s="1"/>
  <c r="D9" i="2"/>
  <c r="C4" i="4"/>
  <c r="C7" i="4"/>
  <c r="D3" i="2"/>
  <c r="E3" i="2"/>
  <c r="H3" i="2" s="1"/>
  <c r="I3" i="2" s="1"/>
  <c r="H5" i="3"/>
  <c r="D7" i="3" a="1"/>
  <c r="D7" i="4" a="1"/>
  <c r="D4" i="4" a="1"/>
  <c r="D8" i="3" a="1"/>
  <c r="D4" i="2" a="1"/>
  <c r="C9" i="3" l="1"/>
  <c r="H8" i="3"/>
  <c r="E7" i="3"/>
  <c r="D7" i="3"/>
  <c r="D7" i="4"/>
  <c r="E7" i="4"/>
  <c r="D4" i="4"/>
  <c r="E4" i="4"/>
  <c r="C8" i="4"/>
  <c r="D8" i="3"/>
  <c r="E8" i="3"/>
  <c r="E4" i="2"/>
  <c r="H4" i="2" s="1"/>
  <c r="I4" i="2" s="1"/>
  <c r="D4" i="2"/>
  <c r="C5" i="2"/>
  <c r="D8" i="4" a="1"/>
  <c r="D9" i="3" a="1"/>
  <c r="D5" i="2" a="1"/>
  <c r="D8" i="4" l="1"/>
  <c r="D10" i="4" s="1"/>
  <c r="C11" i="4" s="1"/>
  <c r="C12" i="4" s="1"/>
  <c r="E8" i="4"/>
  <c r="D9" i="3"/>
  <c r="E9" i="3"/>
  <c r="D5" i="2"/>
  <c r="E5" i="2"/>
  <c r="H5" i="2" s="1"/>
  <c r="E10" i="4" l="1"/>
  <c r="I5" i="2"/>
  <c r="D12" i="4" a="1"/>
  <c r="D12" i="4" l="1"/>
  <c r="E12" i="4"/>
</calcChain>
</file>

<file path=xl/comments1.xml><?xml version="1.0" encoding="utf-8"?>
<comments xmlns="http://schemas.openxmlformats.org/spreadsheetml/2006/main">
  <authors>
    <author>Keith Lewis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This is too high. Fix it.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Use this instead of NORMSINV(RAND()) in C3</t>
        </r>
      </text>
    </comment>
  </commentList>
</comments>
</file>

<file path=xl/comments2.xml><?xml version="1.0" encoding="utf-8"?>
<comments xmlns="http://schemas.openxmlformats.org/spreadsheetml/2006/main">
  <authors>
    <author>Keith Lewis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payoff - alpha (forward - E(forward))
Formula (3) in the reading</t>
        </r>
      </text>
    </comment>
  </commentList>
</comments>
</file>

<file path=xl/sharedStrings.xml><?xml version="1.0" encoding="utf-8"?>
<sst xmlns="http://schemas.openxmlformats.org/spreadsheetml/2006/main" count="38" uniqueCount="25">
  <si>
    <t>f</t>
  </si>
  <si>
    <t>sigma</t>
  </si>
  <si>
    <t>k</t>
  </si>
  <si>
    <t>t</t>
  </si>
  <si>
    <t>value</t>
  </si>
  <si>
    <t>payoff</t>
  </si>
  <si>
    <t>B_t</t>
  </si>
  <si>
    <t>F_t</t>
  </si>
  <si>
    <t>stdev</t>
  </si>
  <si>
    <t>average</t>
  </si>
  <si>
    <t>actual</t>
  </si>
  <si>
    <t>count</t>
  </si>
  <si>
    <t>E-sigma</t>
  </si>
  <si>
    <t>E+sigma</t>
  </si>
  <si>
    <t>-B_t</t>
  </si>
  <si>
    <t>F~_t</t>
  </si>
  <si>
    <t>payoff~</t>
  </si>
  <si>
    <t>forward</t>
  </si>
  <si>
    <t>payoff*forward</t>
  </si>
  <si>
    <t>Cov</t>
  </si>
  <si>
    <t>corr</t>
  </si>
  <si>
    <t>alpha</t>
  </si>
  <si>
    <t>a</t>
  </si>
  <si>
    <t>b</t>
  </si>
  <si>
    <t>forward^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</si>
</sst>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right"/>
    </xf>
    <xf numFmtId="0" fontId="2" fillId="3" borderId="2" xfId="2"/>
    <xf numFmtId="0" fontId="1" fillId="2" borderId="1" xfId="1" quotePrefix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</xdr:colOff>
          <xdr:row>2</xdr:row>
          <xdr:rowOff>1</xdr:rowOff>
        </xdr:from>
        <xdr:to>
          <xdr:col>9</xdr:col>
          <xdr:colOff>1</xdr:colOff>
          <xdr:row>3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2" sqref="C2"/>
    </sheetView>
  </sheetViews>
  <sheetFormatPr defaultRowHeight="15" x14ac:dyDescent="0.25"/>
  <cols>
    <col min="2" max="2" width="11.7109375" bestFit="1" customWidth="1"/>
  </cols>
  <sheetData>
    <row r="2" spans="2:3" x14ac:dyDescent="0.25">
      <c r="B2" s="1" t="s">
        <v>4</v>
      </c>
      <c r="C2">
        <f>_xll.BLACK.PUT.VALUE(f, sigma, k, t)</f>
        <v>3.987761167674492</v>
      </c>
    </row>
    <row r="3" spans="2:3" x14ac:dyDescent="0.25">
      <c r="B3" s="1" t="s">
        <v>0</v>
      </c>
      <c r="C3">
        <v>100</v>
      </c>
    </row>
    <row r="4" spans="2:3" x14ac:dyDescent="0.25">
      <c r="B4" s="1" t="s">
        <v>1</v>
      </c>
      <c r="C4">
        <v>0.2</v>
      </c>
    </row>
    <row r="5" spans="2:3" x14ac:dyDescent="0.25">
      <c r="B5" s="1" t="s">
        <v>2</v>
      </c>
      <c r="C5">
        <v>100</v>
      </c>
    </row>
    <row r="6" spans="2:3" x14ac:dyDescent="0.25">
      <c r="B6" s="1" t="s">
        <v>3</v>
      </c>
      <c r="C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9"/>
  <sheetViews>
    <sheetView workbookViewId="0">
      <selection activeCell="H9" sqref="H9"/>
    </sheetView>
  </sheetViews>
  <sheetFormatPr defaultRowHeight="15" x14ac:dyDescent="0.25"/>
  <cols>
    <col min="3" max="3" width="11" bestFit="1" customWidth="1"/>
  </cols>
  <sheetData>
    <row r="2" spans="2:9" x14ac:dyDescent="0.25">
      <c r="D2" s="2" t="s">
        <v>9</v>
      </c>
      <c r="E2" s="2" t="s">
        <v>8</v>
      </c>
      <c r="F2" s="2" t="s">
        <v>10</v>
      </c>
      <c r="G2" s="2" t="s">
        <v>8</v>
      </c>
      <c r="H2" s="2" t="s">
        <v>12</v>
      </c>
      <c r="I2" s="2" t="s">
        <v>13</v>
      </c>
    </row>
    <row r="3" spans="2:9" x14ac:dyDescent="0.25">
      <c r="B3" s="1" t="s">
        <v>6</v>
      </c>
      <c r="C3" s="6">
        <f ca="1">C9</f>
        <v>0.27503872748937824</v>
      </c>
      <c r="D3">
        <f t="array" aca="1" ref="D3:E3" ca="1">_xll.TUKHI.STDEV(C3)</f>
        <v>2.7135578551322321E-3</v>
      </c>
      <c r="E3">
        <f ca="1"/>
        <v>0.50083531897939504</v>
      </c>
      <c r="F3">
        <v>0</v>
      </c>
      <c r="G3">
        <f>SQRT(t)</f>
        <v>0.5</v>
      </c>
      <c r="H3">
        <f ca="1">F3-E3/SQRT(count)</f>
        <v>-4.4867918944149288E-3</v>
      </c>
      <c r="I3">
        <f t="shared" ref="I3:I4" ca="1" si="0">2*F3-H3</f>
        <v>4.4867918944149288E-3</v>
      </c>
    </row>
    <row r="4" spans="2:9" x14ac:dyDescent="0.25">
      <c r="B4" s="1" t="s">
        <v>7</v>
      </c>
      <c r="C4">
        <f ca="1">f*EXP(-(sigma^2)*t/2+sigma*B_t)</f>
        <v>105.12792390256021</v>
      </c>
      <c r="D4">
        <f t="array" aca="1" ref="D4:E4" ca="1">_xll.TUKHI.STDEV(F_t)</f>
        <v>100.05624661081328</v>
      </c>
      <c r="E4">
        <f ca="1"/>
        <v>10.056999803043116</v>
      </c>
      <c r="F4">
        <f>f</f>
        <v>100</v>
      </c>
      <c r="G4">
        <f>f*SQRT(EXP((sigma^2)*t)-1)</f>
        <v>10.025052161544073</v>
      </c>
      <c r="H4">
        <f ca="1">F4-E4/SQRT(count)</f>
        <v>99.909903188755976</v>
      </c>
      <c r="I4">
        <f t="shared" ca="1" si="0"/>
        <v>100.09009681124402</v>
      </c>
    </row>
    <row r="5" spans="2:9" x14ac:dyDescent="0.25">
      <c r="B5" s="1" t="s">
        <v>5</v>
      </c>
      <c r="C5">
        <f ca="1">MAX(k-F_t,0)</f>
        <v>0</v>
      </c>
      <c r="D5">
        <f t="array" aca="1" ref="D5:E5" ca="1">_xll.TUKHI.STDEV(C5)</f>
        <v>3.9683917021645665</v>
      </c>
      <c r="E5">
        <f ca="1"/>
        <v>5.4870431109281128</v>
      </c>
      <c r="F5">
        <f>value</f>
        <v>3.987761167674492</v>
      </c>
      <c r="H5">
        <f ca="1">F5-E5/SQRT(count)</f>
        <v>3.9386048489775862</v>
      </c>
      <c r="I5">
        <f ca="1">2*F5-H5</f>
        <v>4.0369174863713972</v>
      </c>
    </row>
    <row r="6" spans="2:9" x14ac:dyDescent="0.25">
      <c r="B6" s="1" t="s">
        <v>11</v>
      </c>
      <c r="C6">
        <f ca="1">_xll.TUKHI.COUNT()</f>
        <v>12460</v>
      </c>
    </row>
    <row r="8" spans="2:9" x14ac:dyDescent="0.25">
      <c r="C8">
        <f>_xll.GSL.RNG(_xll.GSL_RNG_MT19937())</f>
        <v>2.8460486978883334E-216</v>
      </c>
    </row>
    <row r="9" spans="2:9" x14ac:dyDescent="0.25">
      <c r="C9" s="3">
        <f ca="1">_xll.GSL.RAN.GAUSSIAN(C8,SQRT(t))</f>
        <v>0.27503872748937824</v>
      </c>
      <c r="D9">
        <f t="array" aca="1" ref="D9:E9" ca="1">_xll.TUKHI.STDEV(C9)</f>
        <v>2.7135578551322321E-3</v>
      </c>
      <c r="E9">
        <f ca="1"/>
        <v>0.50083531897939504</v>
      </c>
      <c r="F9">
        <v>0</v>
      </c>
      <c r="G9">
        <f>SQRT(t)</f>
        <v>0.5</v>
      </c>
      <c r="H9">
        <f ca="1">F9-E9/SQRT(count)</f>
        <v>-4.4867918944149288E-3</v>
      </c>
      <c r="I9">
        <f ca="1">2*F9-H9</f>
        <v>4.4867918944149288E-3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C8" sqref="C8"/>
    </sheetView>
  </sheetViews>
  <sheetFormatPr defaultRowHeight="15" x14ac:dyDescent="0.25"/>
  <cols>
    <col min="4" max="4" width="12" bestFit="1" customWidth="1"/>
  </cols>
  <sheetData>
    <row r="3" spans="2:8" x14ac:dyDescent="0.25">
      <c r="B3" s="1" t="s">
        <v>6</v>
      </c>
      <c r="C3">
        <f ca="1">_xll.GSL.RAN.GAUSSIAN(D3,SQRT(t))</f>
        <v>0.99648271676551248</v>
      </c>
      <c r="D3">
        <f>_xll.GSL.RNG(_xll.GSL_RNG_MT19937())</f>
        <v>2.845816315892495E-216</v>
      </c>
    </row>
    <row r="4" spans="2:8" x14ac:dyDescent="0.25">
      <c r="B4" s="4" t="s">
        <v>14</v>
      </c>
      <c r="C4">
        <f ca="1">-C3</f>
        <v>-0.99648271676551248</v>
      </c>
    </row>
    <row r="5" spans="2:8" x14ac:dyDescent="0.25">
      <c r="B5" s="1" t="s">
        <v>7</v>
      </c>
      <c r="C5">
        <f ca="1">f*EXP(-sigma*sigma*t/2+sigma*C3)</f>
        <v>121.44563685268228</v>
      </c>
      <c r="G5">
        <f ca="1">C5*C6</f>
        <v>9900.4983374916828</v>
      </c>
      <c r="H5">
        <f ca="1">_xll.TUKHI.AVERAGE(G5)</f>
        <v>9900.498337491681</v>
      </c>
    </row>
    <row r="6" spans="2:8" x14ac:dyDescent="0.25">
      <c r="B6" s="1" t="s">
        <v>15</v>
      </c>
      <c r="C6">
        <f ca="1">f*EXP(-sigma*sigma*t/2+sigma*C4)</f>
        <v>81.522058709291684</v>
      </c>
      <c r="D6" s="2" t="s">
        <v>9</v>
      </c>
      <c r="E6" s="2" t="s">
        <v>8</v>
      </c>
      <c r="H6">
        <f ca="1">_xll.TUKHI.AVERAGE(C5)</f>
        <v>99.860772803942282</v>
      </c>
    </row>
    <row r="7" spans="2:8" x14ac:dyDescent="0.25">
      <c r="B7" s="1" t="s">
        <v>5</v>
      </c>
      <c r="C7">
        <f ca="1">MAX(k-C5,0)</f>
        <v>0</v>
      </c>
      <c r="D7">
        <f t="array" aca="1" ref="D7:E7" ca="1">_xll.TUKHI.STDEV(C7)</f>
        <v>4.0388181019206115</v>
      </c>
      <c r="E7">
        <f ca="1"/>
        <v>5.5495799572245534</v>
      </c>
      <c r="H7">
        <f ca="1">_xll.TUKHI.AVERAGE(C6)</f>
        <v>100.13726251148005</v>
      </c>
    </row>
    <row r="8" spans="2:8" x14ac:dyDescent="0.25">
      <c r="B8" s="1" t="s">
        <v>16</v>
      </c>
      <c r="C8">
        <f ca="1">MAX(k-C6,0)</f>
        <v>18.477941290708316</v>
      </c>
      <c r="D8">
        <f t="array" aca="1" ref="D8:E8" ca="1">_xll.TUKHI.STDEV(C8)</f>
        <v>3.9079206324980986</v>
      </c>
      <c r="E8">
        <f ca="1"/>
        <v>5.4631949060517035</v>
      </c>
      <c r="G8" t="s">
        <v>19</v>
      </c>
      <c r="H8">
        <f ca="1">H5-H6*H7</f>
        <v>-99.286083375955059</v>
      </c>
    </row>
    <row r="9" spans="2:8" x14ac:dyDescent="0.25">
      <c r="B9" s="1" t="s">
        <v>9</v>
      </c>
      <c r="C9">
        <f ca="1">(C7+C8)/2</f>
        <v>9.2389706453541578</v>
      </c>
      <c r="D9">
        <f t="array" aca="1" ref="D9:E9" ca="1">_xll.TUKHI.STDEV(C9)</f>
        <v>3.9733693672093717</v>
      </c>
      <c r="E9">
        <f ca="1"/>
        <v>2.6967546059190779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E12" sqref="E12"/>
    </sheetView>
  </sheetViews>
  <sheetFormatPr defaultRowHeight="15" x14ac:dyDescent="0.25"/>
  <cols>
    <col min="4" max="4" width="12" bestFit="1" customWidth="1"/>
  </cols>
  <sheetData>
    <row r="2" spans="2:7" x14ac:dyDescent="0.25">
      <c r="B2" s="1" t="s">
        <v>6</v>
      </c>
      <c r="C2">
        <f ca="1">_xll.GSL.RAN.GAUSSIAN(D2,SQRT(t))</f>
        <v>-0.11133781611371737</v>
      </c>
      <c r="D2">
        <f>_xll.GSL.RNG(_xll.GSL_RNG_MT19937())</f>
        <v>2.8486823605078348E-216</v>
      </c>
    </row>
    <row r="3" spans="2:7" x14ac:dyDescent="0.25">
      <c r="B3" s="1" t="s">
        <v>7</v>
      </c>
      <c r="C3">
        <f ca="1">f*EXP(-sigma*sigma*t/2+sigma*C2)</f>
        <v>97.310084069205743</v>
      </c>
    </row>
    <row r="4" spans="2:7" x14ac:dyDescent="0.25">
      <c r="B4" s="1" t="s">
        <v>5</v>
      </c>
      <c r="C4">
        <f ca="1">MAX(k-C3,0)</f>
        <v>2.6899159307942568</v>
      </c>
      <c r="D4">
        <f t="array" aca="1" ref="D4:E4" ca="1">_xll.TUKHI.STDEV(C4)</f>
        <v>3.9384215528255844</v>
      </c>
      <c r="E4">
        <f ca="1"/>
        <v>5.4820927193111357</v>
      </c>
    </row>
    <row r="5" spans="2:7" x14ac:dyDescent="0.25">
      <c r="B5" s="1" t="s">
        <v>22</v>
      </c>
      <c r="C5">
        <v>100</v>
      </c>
    </row>
    <row r="6" spans="2:7" x14ac:dyDescent="0.25">
      <c r="B6" s="1" t="s">
        <v>23</v>
      </c>
      <c r="C6">
        <v>-1</v>
      </c>
      <c r="F6" t="s">
        <v>9</v>
      </c>
      <c r="G6" t="s">
        <v>8</v>
      </c>
    </row>
    <row r="7" spans="2:7" x14ac:dyDescent="0.25">
      <c r="B7" s="1" t="s">
        <v>17</v>
      </c>
      <c r="C7">
        <f ca="1">a+b*C3</f>
        <v>2.6899159307942568</v>
      </c>
      <c r="D7">
        <f t="array" aca="1" ref="D7:E7" ca="1">_xll.TUKHI.STDEV(C7)</f>
        <v>-2.0954139842687257E-2</v>
      </c>
      <c r="E7">
        <f ca="1"/>
        <v>9.9702887920040801</v>
      </c>
      <c r="F7">
        <f>a+b*f</f>
        <v>0</v>
      </c>
      <c r="G7">
        <f>ABS(b)*MonteCarlo!G4</f>
        <v>10.025052161544073</v>
      </c>
    </row>
    <row r="8" spans="2:7" x14ac:dyDescent="0.25">
      <c r="B8" s="1" t="s">
        <v>18</v>
      </c>
      <c r="C8">
        <f ca="1">C4*C7</f>
        <v>7.2356477147407334</v>
      </c>
      <c r="D8">
        <f t="array" aca="1" ref="D8:E8" ca="1">_xll.TUKHI.STDEV(C8)</f>
        <v>45.56400669913625</v>
      </c>
      <c r="E8">
        <f ca="1"/>
        <v>94.118177149986309</v>
      </c>
    </row>
    <row r="10" spans="2:7" x14ac:dyDescent="0.25">
      <c r="C10" s="1" t="s">
        <v>19</v>
      </c>
      <c r="D10">
        <f ca="1">D8-D4*D7</f>
        <v>45.646532935113612</v>
      </c>
      <c r="E10">
        <f ca="1">D10/(E4*E7)</f>
        <v>0.83512922511325682</v>
      </c>
      <c r="F10" t="s">
        <v>20</v>
      </c>
    </row>
    <row r="11" spans="2:7" x14ac:dyDescent="0.25">
      <c r="B11" s="1" t="s">
        <v>21</v>
      </c>
      <c r="C11">
        <f ca="1">IFERROR(D10/(E7^2),0)</f>
        <v>0.45918989311011543</v>
      </c>
    </row>
    <row r="12" spans="2:7" x14ac:dyDescent="0.25">
      <c r="B12" s="1" t="s">
        <v>24</v>
      </c>
      <c r="C12" s="5">
        <f ca="1">C4-C11*(C7-F7)</f>
        <v>1.4547337220576453</v>
      </c>
      <c r="D12">
        <f t="array" aca="1" ref="D12:E12" ca="1">_xll.TUKHI.STDEV(C12)</f>
        <v>3.9472981189494458</v>
      </c>
      <c r="E12">
        <f ca="1"/>
        <v>3.0134363076850694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_xll.TUKHI.RUN">
                <anchor moveWithCells="1" sizeWithCells="1">
                  <from>
                    <xdr:col>8</xdr:col>
                    <xdr:colOff>0</xdr:colOff>
                    <xdr:row>2</xdr:row>
                    <xdr:rowOff>0</xdr:rowOff>
                  </from>
                  <to>
                    <xdr:col>9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BLACK.PUT</vt:lpstr>
      <vt:lpstr>MonteCarlo</vt:lpstr>
      <vt:lpstr>AntitheticVariables</vt:lpstr>
      <vt:lpstr>ControlVariates</vt:lpstr>
      <vt:lpstr>a</vt:lpstr>
      <vt:lpstr>b</vt:lpstr>
      <vt:lpstr>B_t</vt:lpstr>
      <vt:lpstr>count</vt:lpstr>
      <vt:lpstr>f</vt:lpstr>
      <vt:lpstr>F_t</vt:lpstr>
      <vt:lpstr>k</vt:lpstr>
      <vt:lpstr>sigma</vt:lpstr>
      <vt:lpstr>t</vt:lpstr>
      <vt:lpstr>value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2015-11-12T22:58:34Z</dcterms:created>
  <dcterms:modified xsi:type="dcterms:W3CDTF">2015-11-20T01:32:01Z</dcterms:modified>
</cp:coreProperties>
</file>