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15360" windowHeight="8340" firstSheet="1" activeTab="3"/>
  </bookViews>
  <sheets>
    <sheet name="BLACK.PUT" sheetId="1" r:id="rId1"/>
    <sheet name="MonteCarlo" sheetId="2" r:id="rId2"/>
    <sheet name="AntitheticVariables" sheetId="3" r:id="rId3"/>
    <sheet name="ControlVariates" sheetId="4" r:id="rId4"/>
  </sheets>
  <definedNames>
    <definedName name="a">ControlVariates!$C$5</definedName>
    <definedName name="b">ControlVariates!$C$6</definedName>
    <definedName name="B_t">MonteCarlo!$C$3</definedName>
    <definedName name="count">MonteCarlo!$C$6</definedName>
    <definedName name="f">BLACK.PUT!$C$3</definedName>
    <definedName name="F_t">MonteCarlo!$C$4</definedName>
    <definedName name="k">BLACK.PUT!$C$5</definedName>
    <definedName name="sigma">BLACK.PUT!$C$4</definedName>
    <definedName name="t">BLACK.PUT!$C$6</definedName>
    <definedName name="value">BLACK.PUT!$C$2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C3" i="2"/>
  <c r="G4" i="2"/>
  <c r="G7" i="4" s="1"/>
  <c r="F4" i="2"/>
  <c r="G3" i="2"/>
  <c r="C8" i="2"/>
  <c r="C2" i="1"/>
  <c r="D2" i="4"/>
  <c r="D3" i="3"/>
  <c r="C3" i="3"/>
  <c r="C9" i="2"/>
  <c r="D9" i="2" s="1" a="1"/>
  <c r="C2" i="4"/>
  <c r="C6" i="2"/>
  <c r="F5" i="2" l="1"/>
  <c r="C3" i="4"/>
  <c r="C5" i="3"/>
  <c r="C7" i="3" s="1"/>
  <c r="C9" i="3" s="1"/>
  <c r="C4" i="3"/>
  <c r="C4" i="2"/>
  <c r="D9" i="2"/>
  <c r="E9" i="2"/>
  <c r="H9" i="2" s="1"/>
  <c r="D3" i="2" a="1"/>
  <c r="D7" i="3" a="1"/>
  <c r="C4" i="4" l="1"/>
  <c r="C7" i="4"/>
  <c r="D7" i="3"/>
  <c r="E7" i="3"/>
  <c r="D3" i="2"/>
  <c r="E3" i="2"/>
  <c r="H3" i="2" s="1"/>
  <c r="I3" i="2" s="1"/>
  <c r="I9" i="2"/>
  <c r="D4" i="4" a="1"/>
  <c r="D8" i="3" a="1"/>
  <c r="D4" i="2" a="1"/>
  <c r="D7" i="4" a="1"/>
  <c r="E7" i="4" l="1"/>
  <c r="D7" i="4"/>
  <c r="D4" i="4"/>
  <c r="E4" i="4"/>
  <c r="C8" i="4"/>
  <c r="D8" i="3"/>
  <c r="E8" i="3"/>
  <c r="E4" i="2"/>
  <c r="H4" i="2" s="1"/>
  <c r="I4" i="2" s="1"/>
  <c r="D4" i="2"/>
  <c r="C5" i="2"/>
  <c r="D5" i="2" a="1"/>
  <c r="D8" i="4" a="1"/>
  <c r="D9" i="3" a="1"/>
  <c r="D8" i="4" l="1"/>
  <c r="D10" i="4" s="1"/>
  <c r="E8" i="4"/>
  <c r="D9" i="3"/>
  <c r="E9" i="3"/>
  <c r="D5" i="2"/>
  <c r="E5" i="2"/>
  <c r="H5" i="2" s="1"/>
  <c r="C11" i="4" l="1"/>
  <c r="E10" i="4"/>
  <c r="I5" i="2"/>
  <c r="D12" i="4" a="1"/>
  <c r="D12" i="4" l="1"/>
  <c r="E12" i="4"/>
</calcChain>
</file>

<file path=xl/comments1.xml><?xml version="1.0" encoding="utf-8"?>
<comments xmlns="http://schemas.openxmlformats.org/spreadsheetml/2006/main">
  <authors>
    <author>Keith Lewis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This is too high. Fix it.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Use this instead of NORMSINV(RAND()) in C3</t>
        </r>
      </text>
    </comment>
  </commentList>
</comments>
</file>

<file path=xl/comments2.xml><?xml version="1.0" encoding="utf-8"?>
<comments xmlns="http://schemas.openxmlformats.org/spreadsheetml/2006/main">
  <authors>
    <author>Keith Lewis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f exp(-sigma^2 t/2 - sigma B_t)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payoff for F~</t>
        </r>
      </text>
    </comment>
  </commentList>
</comments>
</file>

<file path=xl/comments3.xml><?xml version="1.0" encoding="utf-8"?>
<comments xmlns="http://schemas.openxmlformats.org/spreadsheetml/2006/main">
  <authors>
    <author>Keith Lewis</author>
  </authors>
  <commentList>
    <comment ref="C12" authorId="0" shapeId="0">
      <text>
        <r>
          <rPr>
            <b/>
            <sz val="9"/>
            <color indexed="81"/>
            <rFont val="Tahoma"/>
            <charset val="1"/>
          </rPr>
          <t>payoff - alpha (forward - E(forward))
Formula (3) in the reading</t>
        </r>
      </text>
    </comment>
  </commentList>
</comments>
</file>

<file path=xl/sharedStrings.xml><?xml version="1.0" encoding="utf-8"?>
<sst xmlns="http://schemas.openxmlformats.org/spreadsheetml/2006/main" count="37" uniqueCount="25">
  <si>
    <t>f</t>
  </si>
  <si>
    <t>sigma</t>
  </si>
  <si>
    <t>k</t>
  </si>
  <si>
    <t>t</t>
  </si>
  <si>
    <t>value</t>
  </si>
  <si>
    <t>payoff</t>
  </si>
  <si>
    <t>B_t</t>
  </si>
  <si>
    <t>F_t</t>
  </si>
  <si>
    <t>stdev</t>
  </si>
  <si>
    <t>average</t>
  </si>
  <si>
    <t>actual</t>
  </si>
  <si>
    <t>count</t>
  </si>
  <si>
    <t>E-sigma</t>
  </si>
  <si>
    <t>E+sigma</t>
  </si>
  <si>
    <t>-B_t</t>
  </si>
  <si>
    <t>F~_t</t>
  </si>
  <si>
    <t>payoff~</t>
  </si>
  <si>
    <t>forward</t>
  </si>
  <si>
    <t>payoff*forward</t>
  </si>
  <si>
    <t>Cov</t>
  </si>
  <si>
    <t>corr</t>
  </si>
  <si>
    <t>alpha</t>
  </si>
  <si>
    <t>a</t>
  </si>
  <si>
    <t>b</t>
  </si>
  <si>
    <t>forward^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</si>
</sst>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right"/>
    </xf>
    <xf numFmtId="0" fontId="2" fillId="3" borderId="2" xfId="2"/>
    <xf numFmtId="0" fontId="1" fillId="2" borderId="1" xfId="1" quotePrefix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590550</xdr:colOff>
          <xdr:row>2</xdr:row>
          <xdr:rowOff>9525</xdr:rowOff>
        </xdr:from>
        <xdr:to>
          <xdr:col>9</xdr:col>
          <xdr:colOff>504825</xdr:colOff>
          <xdr:row>4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3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2" sqref="C2"/>
    </sheetView>
  </sheetViews>
  <sheetFormatPr defaultRowHeight="15" x14ac:dyDescent="0.25"/>
  <cols>
    <col min="2" max="2" width="11.7109375" bestFit="1" customWidth="1"/>
  </cols>
  <sheetData>
    <row r="2" spans="2:3" x14ac:dyDescent="0.25">
      <c r="B2" s="1" t="s">
        <v>4</v>
      </c>
      <c r="C2">
        <f>_xll.BLACK.PUT.VALUE(f, sigma, k, t)</f>
        <v>3.987761167674492</v>
      </c>
    </row>
    <row r="3" spans="2:3" x14ac:dyDescent="0.25">
      <c r="B3" s="1" t="s">
        <v>0</v>
      </c>
      <c r="C3">
        <v>100</v>
      </c>
    </row>
    <row r="4" spans="2:3" x14ac:dyDescent="0.25">
      <c r="B4" s="1" t="s">
        <v>1</v>
      </c>
      <c r="C4">
        <v>0.2</v>
      </c>
    </row>
    <row r="5" spans="2:3" x14ac:dyDescent="0.25">
      <c r="B5" s="1" t="s">
        <v>2</v>
      </c>
      <c r="C5">
        <v>100</v>
      </c>
    </row>
    <row r="6" spans="2:3" x14ac:dyDescent="0.25">
      <c r="B6" s="1" t="s">
        <v>3</v>
      </c>
      <c r="C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9"/>
  <sheetViews>
    <sheetView workbookViewId="0">
      <selection activeCell="C9" sqref="C9"/>
    </sheetView>
  </sheetViews>
  <sheetFormatPr defaultRowHeight="15" x14ac:dyDescent="0.25"/>
  <cols>
    <col min="3" max="3" width="11" bestFit="1" customWidth="1"/>
  </cols>
  <sheetData>
    <row r="2" spans="2:9" x14ac:dyDescent="0.25">
      <c r="D2" s="2" t="s">
        <v>9</v>
      </c>
      <c r="E2" s="2" t="s">
        <v>8</v>
      </c>
      <c r="F2" s="2" t="s">
        <v>10</v>
      </c>
      <c r="G2" s="2" t="s">
        <v>8</v>
      </c>
      <c r="H2" s="2" t="s">
        <v>12</v>
      </c>
      <c r="I2" s="2" t="s">
        <v>13</v>
      </c>
    </row>
    <row r="3" spans="2:9" x14ac:dyDescent="0.25">
      <c r="B3" s="1" t="s">
        <v>6</v>
      </c>
      <c r="C3" s="6">
        <f ca="1">NORMSINV(RAND())*SQRT(t)</f>
        <v>0.18731664921787144</v>
      </c>
      <c r="D3">
        <f t="array" aca="1" ref="D3:E3" ca="1">_xll.TUKHI.STDEV(C3)</f>
        <v>-8.3664939411637954E-3</v>
      </c>
      <c r="E3">
        <f ca="1"/>
        <v>0.4926610062554499</v>
      </c>
      <c r="F3">
        <v>0</v>
      </c>
      <c r="G3">
        <f>SQRT(t)</f>
        <v>0.5</v>
      </c>
      <c r="H3">
        <f ca="1">F3-E3/SQRT(count)</f>
        <v>-6.6894182260432014E-3</v>
      </c>
      <c r="I3">
        <f t="shared" ref="I3:I4" ca="1" si="0">2*F3-H3</f>
        <v>6.6894182260432014E-3</v>
      </c>
    </row>
    <row r="4" spans="2:9" x14ac:dyDescent="0.25">
      <c r="B4" s="1" t="s">
        <v>7</v>
      </c>
      <c r="C4">
        <f ca="1">f*EXP(-sigma^2*t/2+sigma*B_t)</f>
        <v>104.33777948452064</v>
      </c>
      <c r="D4">
        <f t="array" aca="1" ref="D4:E4" ca="1">_xll.TUKHI.STDEV(F_t)</f>
        <v>100.82158804989425</v>
      </c>
      <c r="E4">
        <f ca="1"/>
        <v>9.9699143472757203</v>
      </c>
      <c r="F4">
        <f>f</f>
        <v>100</v>
      </c>
      <c r="G4">
        <f>f*SQRT(EXP((sigma^2)*t)-1)</f>
        <v>10.025052161544073</v>
      </c>
      <c r="H4">
        <f ca="1">F4-E4/SQRT(count)</f>
        <v>99.864627145440906</v>
      </c>
      <c r="I4">
        <f t="shared" ca="1" si="0"/>
        <v>100.13537285455909</v>
      </c>
    </row>
    <row r="5" spans="2:9" x14ac:dyDescent="0.25">
      <c r="B5" s="1" t="s">
        <v>5</v>
      </c>
      <c r="C5">
        <f ca="1">MAX(k-F_t,0)</f>
        <v>0</v>
      </c>
      <c r="D5">
        <f t="array" aca="1" ref="D5:E5" ca="1">_xll.TUKHI.STDEV(C5)</f>
        <v>3.5305610544634947</v>
      </c>
      <c r="E5">
        <f ca="1"/>
        <v>5.1687846363918553</v>
      </c>
      <c r="F5">
        <f>value</f>
        <v>3.987761167674492</v>
      </c>
      <c r="H5">
        <f ca="1">F5-E5/SQRT(count)</f>
        <v>3.9175787060748344</v>
      </c>
      <c r="I5">
        <f ca="1">2*F5-H5</f>
        <v>4.0579436292741491</v>
      </c>
    </row>
    <row r="6" spans="2:9" x14ac:dyDescent="0.25">
      <c r="B6" s="1" t="s">
        <v>11</v>
      </c>
      <c r="C6">
        <f ca="1">_xll.TUKHI.COUNT()</f>
        <v>5424</v>
      </c>
    </row>
    <row r="8" spans="2:9" x14ac:dyDescent="0.25">
      <c r="C8">
        <f>_xll.GSL.RNG(_xll.GSL_RNG_MT19937())</f>
        <v>3.277018399497641E-218</v>
      </c>
    </row>
    <row r="9" spans="2:9" x14ac:dyDescent="0.25">
      <c r="C9" s="3">
        <f ca="1">_xll.GSL.RAN.GAUSSIAN(C8,SQRT(t))</f>
        <v>-0.11745618305668805</v>
      </c>
      <c r="D9">
        <f t="array" aca="1" ref="D9:E9" ca="1">_xll.TUKHI.STDEV(C9)</f>
        <v>1.905781053654135E-3</v>
      </c>
      <c r="E9">
        <f ca="1"/>
        <v>0.48949180001011772</v>
      </c>
      <c r="F9">
        <v>0</v>
      </c>
      <c r="G9">
        <v>1</v>
      </c>
      <c r="H9">
        <f ca="1">F9-E9/SQRT(count)</f>
        <v>-6.6463863121096218E-3</v>
      </c>
      <c r="I9">
        <f ca="1">2*F9-H9</f>
        <v>6.6463863121096218E-3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9"/>
  <sheetViews>
    <sheetView workbookViewId="0">
      <selection activeCell="F9" sqref="F9:F10"/>
    </sheetView>
  </sheetViews>
  <sheetFormatPr defaultRowHeight="15" x14ac:dyDescent="0.25"/>
  <cols>
    <col min="4" max="4" width="12" bestFit="1" customWidth="1"/>
  </cols>
  <sheetData>
    <row r="3" spans="2:5" x14ac:dyDescent="0.25">
      <c r="B3" s="1" t="s">
        <v>6</v>
      </c>
      <c r="C3">
        <f ca="1">_xll.GSL.RAN.GAUSSIAN(D3,SQRT(t))</f>
        <v>0.44677777276040903</v>
      </c>
      <c r="D3">
        <f>_xll.GSL.RNG(_xll.GSL_RNG_MT19937())</f>
        <v>3.2775025286556375E-218</v>
      </c>
    </row>
    <row r="4" spans="2:5" x14ac:dyDescent="0.25">
      <c r="B4" s="4" t="s">
        <v>14</v>
      </c>
      <c r="C4">
        <f ca="1">-C3</f>
        <v>-0.44677777276040903</v>
      </c>
    </row>
    <row r="5" spans="2:5" x14ac:dyDescent="0.25">
      <c r="B5" s="1" t="s">
        <v>7</v>
      </c>
      <c r="C5">
        <f ca="1">f*EXP(-sigma*sigma*t/2+sigma*C3)</f>
        <v>108.80156739696443</v>
      </c>
    </row>
    <row r="6" spans="2:5" x14ac:dyDescent="0.25">
      <c r="B6" s="1" t="s">
        <v>15</v>
      </c>
      <c r="C6" s="5"/>
      <c r="D6" s="2" t="s">
        <v>9</v>
      </c>
      <c r="E6" s="2" t="s">
        <v>8</v>
      </c>
    </row>
    <row r="7" spans="2:5" x14ac:dyDescent="0.25">
      <c r="B7" s="1" t="s">
        <v>5</v>
      </c>
      <c r="C7">
        <f ca="1">MAX(k-C5,0)</f>
        <v>0</v>
      </c>
      <c r="D7" t="e">
        <f t="array" aca="1" ref="D7:E7" ca="1">_xll.TUKHI.STDEV(C7)</f>
        <v>#VALUE!</v>
      </c>
      <c r="E7" t="e">
        <f ca="1"/>
        <v>#VALUE!</v>
      </c>
    </row>
    <row r="8" spans="2:5" x14ac:dyDescent="0.25">
      <c r="B8" s="1" t="s">
        <v>16</v>
      </c>
      <c r="C8" s="5"/>
      <c r="D8">
        <f t="array" aca="1" ref="D8:E8" ca="1">_xll.TUKHI.STDEV(C8)</f>
        <v>3.9442442789703027</v>
      </c>
      <c r="E8">
        <f ca="1"/>
        <v>5.4749423738542946</v>
      </c>
    </row>
    <row r="9" spans="2:5" x14ac:dyDescent="0.25">
      <c r="B9" s="1" t="s">
        <v>9</v>
      </c>
      <c r="C9">
        <f ca="1">(C7+C8)/2</f>
        <v>0</v>
      </c>
      <c r="D9" t="e">
        <f t="array" aca="1" ref="D9:E9" ca="1">_xll.TUKHI.STDEV(C9)</f>
        <v>#VALUE!</v>
      </c>
      <c r="E9" t="e">
        <f ca="1"/>
        <v>#VALUE!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I8" sqref="I8"/>
    </sheetView>
  </sheetViews>
  <sheetFormatPr defaultRowHeight="15" x14ac:dyDescent="0.25"/>
  <cols>
    <col min="4" max="4" width="12" bestFit="1" customWidth="1"/>
  </cols>
  <sheetData>
    <row r="2" spans="2:7" x14ac:dyDescent="0.25">
      <c r="B2" s="1" t="s">
        <v>6</v>
      </c>
      <c r="C2">
        <f ca="1">_xll.GSL.RAN.GAUSSIAN(D2,SQRT(t))</f>
        <v>4.5895626192773542E-2</v>
      </c>
      <c r="D2">
        <f>_xll.GSL.RNG(_xll.GSL_RNG_MT19937())</f>
        <v>3.2791969807086256E-218</v>
      </c>
    </row>
    <row r="3" spans="2:7" x14ac:dyDescent="0.25">
      <c r="B3" s="1" t="s">
        <v>7</v>
      </c>
      <c r="C3">
        <f ca="1">f*EXP(-sigma*sigma*t/2+sigma*C2)</f>
        <v>100.41878699599529</v>
      </c>
    </row>
    <row r="4" spans="2:7" x14ac:dyDescent="0.25">
      <c r="B4" s="1" t="s">
        <v>5</v>
      </c>
      <c r="C4">
        <f ca="1">MAX(k-C3,0)</f>
        <v>0</v>
      </c>
      <c r="D4" t="e">
        <f t="array" aca="1" ref="D4:E4" ca="1">_xll.TUKHI.STDEV(C4)</f>
        <v>#NUM!</v>
      </c>
      <c r="E4" t="e">
        <f ca="1"/>
        <v>#NUM!</v>
      </c>
    </row>
    <row r="5" spans="2:7" x14ac:dyDescent="0.25">
      <c r="B5" s="1" t="s">
        <v>22</v>
      </c>
      <c r="C5">
        <v>100</v>
      </c>
    </row>
    <row r="6" spans="2:7" x14ac:dyDescent="0.25">
      <c r="B6" s="1" t="s">
        <v>23</v>
      </c>
      <c r="C6">
        <v>-1</v>
      </c>
      <c r="F6" t="s">
        <v>9</v>
      </c>
      <c r="G6" t="s">
        <v>8</v>
      </c>
    </row>
    <row r="7" spans="2:7" x14ac:dyDescent="0.25">
      <c r="B7" s="1" t="s">
        <v>17</v>
      </c>
      <c r="C7">
        <f ca="1">a+b*C3</f>
        <v>-0.41878699599529057</v>
      </c>
      <c r="D7" t="e">
        <f t="array" aca="1" ref="D7:E7" ca="1">_xll.TUKHI.STDEV(C7)</f>
        <v>#NUM!</v>
      </c>
      <c r="E7" t="e">
        <f ca="1"/>
        <v>#NUM!</v>
      </c>
      <c r="F7">
        <f>a+b*f</f>
        <v>0</v>
      </c>
      <c r="G7">
        <f>ABS(b)*MonteCarlo!G4</f>
        <v>10.025052161544073</v>
      </c>
    </row>
    <row r="8" spans="2:7" x14ac:dyDescent="0.25">
      <c r="B8" s="1" t="s">
        <v>18</v>
      </c>
      <c r="C8">
        <f ca="1">C4*C7</f>
        <v>0</v>
      </c>
      <c r="D8" t="e">
        <f t="array" aca="1" ref="D8:E8" ca="1">_xll.TUKHI.STDEV(C8)</f>
        <v>#NUM!</v>
      </c>
      <c r="E8" t="e">
        <f ca="1"/>
        <v>#NUM!</v>
      </c>
    </row>
    <row r="10" spans="2:7" x14ac:dyDescent="0.25">
      <c r="C10" s="1" t="s">
        <v>19</v>
      </c>
      <c r="D10" t="e">
        <f ca="1">D8-D4*D7</f>
        <v>#NUM!</v>
      </c>
      <c r="E10" t="e">
        <f ca="1">D10/(E4*E7)</f>
        <v>#NUM!</v>
      </c>
      <c r="F10" t="s">
        <v>20</v>
      </c>
    </row>
    <row r="11" spans="2:7" x14ac:dyDescent="0.25">
      <c r="B11" s="1" t="s">
        <v>21</v>
      </c>
      <c r="C11">
        <f ca="1">IFERROR(D10/(E8^2),0)</f>
        <v>0</v>
      </c>
    </row>
    <row r="12" spans="2:7" x14ac:dyDescent="0.25">
      <c r="B12" s="1" t="s">
        <v>24</v>
      </c>
      <c r="C12" s="5"/>
      <c r="D12">
        <f t="array" aca="1" ref="D12:E12" ca="1">_xll.TUKHI.STDEV(C12)</f>
        <v>1.7513243799393658</v>
      </c>
      <c r="E12">
        <f ca="1"/>
        <v>4.112126359848002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_xll.TUKHI.RUN">
                <anchor moveWithCells="1" sizeWithCells="1">
                  <from>
                    <xdr:col>7</xdr:col>
                    <xdr:colOff>590550</xdr:colOff>
                    <xdr:row>2</xdr:row>
                    <xdr:rowOff>9525</xdr:rowOff>
                  </from>
                  <to>
                    <xdr:col>9</xdr:col>
                    <xdr:colOff>504825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BLACK.PUT</vt:lpstr>
      <vt:lpstr>MonteCarlo</vt:lpstr>
      <vt:lpstr>AntitheticVariables</vt:lpstr>
      <vt:lpstr>ControlVariates</vt:lpstr>
      <vt:lpstr>a</vt:lpstr>
      <vt:lpstr>b</vt:lpstr>
      <vt:lpstr>B_t</vt:lpstr>
      <vt:lpstr>count</vt:lpstr>
      <vt:lpstr>f</vt:lpstr>
      <vt:lpstr>F_t</vt:lpstr>
      <vt:lpstr>k</vt:lpstr>
      <vt:lpstr>sigma</vt:lpstr>
      <vt:lpstr>t</vt:lpstr>
      <vt:lpstr>value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2015-11-12T22:58:34Z</dcterms:created>
  <dcterms:modified xsi:type="dcterms:W3CDTF">2015-11-13T04:38:32Z</dcterms:modified>
</cp:coreProperties>
</file>