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0" yWindow="-45" windowWidth="14460" windowHeight="12825"/>
  </bookViews>
  <sheets>
    <sheet name="Presupuesto Proyecto" sheetId="5" r:id="rId1"/>
    <sheet name="Cuadro Valores " sheetId="8" r:id="rId2"/>
  </sheets>
  <definedNames>
    <definedName name="_xlnm.Print_Area" localSheetId="0">'Presupuesto Proyecto'!$A$3:$Q$87</definedName>
  </definedNames>
  <calcPr calcId="145621"/>
</workbook>
</file>

<file path=xl/calcChain.xml><?xml version="1.0" encoding="utf-8"?>
<calcChain xmlns="http://schemas.openxmlformats.org/spreadsheetml/2006/main">
  <c r="O66" i="5" l="1"/>
  <c r="O82" i="5" l="1"/>
  <c r="O71" i="5"/>
  <c r="O72" i="5"/>
  <c r="O73" i="5"/>
  <c r="O74" i="5"/>
  <c r="O75" i="5"/>
  <c r="O76" i="5"/>
  <c r="O77" i="5"/>
  <c r="O78" i="5"/>
  <c r="O70" i="5"/>
  <c r="E17" i="5"/>
  <c r="E18" i="5"/>
  <c r="E19" i="5"/>
  <c r="M17" i="5"/>
  <c r="P17" i="5" s="1"/>
  <c r="L59" i="5" s="1"/>
  <c r="O59" i="5" s="1"/>
  <c r="M18" i="5"/>
  <c r="P18" i="5" s="1"/>
  <c r="L60" i="5" s="1"/>
  <c r="O60" i="5" s="1"/>
  <c r="M19" i="5"/>
  <c r="P19" i="5" s="1"/>
  <c r="L61" i="5" s="1"/>
  <c r="O61" i="5" s="1"/>
  <c r="L120" i="5" l="1"/>
  <c r="O120" i="5" s="1"/>
  <c r="M20" i="5" l="1"/>
  <c r="P20" i="5" s="1"/>
  <c r="M16" i="5"/>
  <c r="P16" i="5" s="1"/>
  <c r="E20" i="5"/>
  <c r="E16" i="5"/>
  <c r="D39" i="5"/>
  <c r="L58" i="5" l="1"/>
  <c r="O58" i="5" s="1"/>
  <c r="L94" i="5"/>
  <c r="L62" i="5"/>
  <c r="O62" i="5" s="1"/>
  <c r="L95" i="5"/>
  <c r="O95" i="5" s="1"/>
  <c r="I41" i="5"/>
  <c r="J41" i="5"/>
  <c r="O94" i="5" l="1"/>
  <c r="E33" i="5"/>
  <c r="E30" i="5"/>
  <c r="E29" i="5"/>
  <c r="L41" i="5" l="1"/>
  <c r="G41" i="5"/>
  <c r="F41" i="5"/>
  <c r="E21" i="5" l="1"/>
  <c r="M21" i="5"/>
  <c r="E22" i="5"/>
  <c r="M22" i="5"/>
  <c r="E23" i="5"/>
  <c r="M23" i="5"/>
  <c r="E24" i="5"/>
  <c r="M24" i="5"/>
  <c r="E25" i="5"/>
  <c r="M25" i="5"/>
  <c r="E26" i="5"/>
  <c r="M26" i="5"/>
  <c r="E27" i="5"/>
  <c r="M27" i="5"/>
  <c r="E28" i="5"/>
  <c r="M28" i="5"/>
  <c r="M29" i="5"/>
  <c r="P29" i="5" s="1"/>
  <c r="L104" i="5" s="1"/>
  <c r="O104" i="5" s="1"/>
  <c r="M30" i="5"/>
  <c r="E31" i="5"/>
  <c r="M31" i="5"/>
  <c r="E32" i="5"/>
  <c r="M32" i="5"/>
  <c r="M33" i="5"/>
  <c r="E34" i="5"/>
  <c r="M34" i="5"/>
  <c r="E35" i="5"/>
  <c r="M35" i="5"/>
  <c r="E36" i="5"/>
  <c r="M36" i="5"/>
  <c r="E37" i="5"/>
  <c r="M37" i="5"/>
  <c r="E38" i="5"/>
  <c r="M38" i="5"/>
  <c r="E41" i="5"/>
  <c r="M41" i="5"/>
  <c r="P27" i="5" l="1"/>
  <c r="L102" i="5" s="1"/>
  <c r="O102" i="5" s="1"/>
  <c r="P28" i="5"/>
  <c r="L103" i="5" s="1"/>
  <c r="O103" i="5" s="1"/>
  <c r="P23" i="5"/>
  <c r="L98" i="5" s="1"/>
  <c r="O98" i="5" s="1"/>
  <c r="L115" i="5"/>
  <c r="O115" i="5" s="1"/>
  <c r="P36" i="5"/>
  <c r="L111" i="5" s="1"/>
  <c r="O111" i="5" s="1"/>
  <c r="L114" i="5"/>
  <c r="O114" i="5" s="1"/>
  <c r="P35" i="5"/>
  <c r="L110" i="5" s="1"/>
  <c r="O110" i="5" s="1"/>
  <c r="P24" i="5"/>
  <c r="L99" i="5" s="1"/>
  <c r="O99" i="5" s="1"/>
  <c r="P32" i="5"/>
  <c r="L107" i="5" s="1"/>
  <c r="O107" i="5" s="1"/>
  <c r="P31" i="5"/>
  <c r="L106" i="5" s="1"/>
  <c r="O106" i="5" s="1"/>
  <c r="P41" i="5"/>
  <c r="L121" i="5" s="1"/>
  <c r="O121" i="5" s="1"/>
  <c r="L116" i="5"/>
  <c r="O116" i="5" s="1"/>
  <c r="P37" i="5"/>
  <c r="P25" i="5"/>
  <c r="L100" i="5" s="1"/>
  <c r="O100" i="5" s="1"/>
  <c r="P21" i="5"/>
  <c r="L96" i="5" s="1"/>
  <c r="L113" i="5"/>
  <c r="O113" i="5" s="1"/>
  <c r="P34" i="5"/>
  <c r="L109" i="5" s="1"/>
  <c r="O109" i="5" s="1"/>
  <c r="P30" i="5"/>
  <c r="L105" i="5" s="1"/>
  <c r="O105" i="5" s="1"/>
  <c r="P26" i="5"/>
  <c r="L101" i="5" s="1"/>
  <c r="O101" i="5" s="1"/>
  <c r="P22" i="5"/>
  <c r="L97" i="5" s="1"/>
  <c r="O97" i="5" s="1"/>
  <c r="P33" i="5"/>
  <c r="L108" i="5" s="1"/>
  <c r="O108" i="5" s="1"/>
  <c r="L118" i="5" l="1"/>
  <c r="O118" i="5" s="1"/>
  <c r="L119" i="5"/>
  <c r="O119" i="5" s="1"/>
  <c r="L79" i="5"/>
  <c r="O79" i="5" s="1"/>
  <c r="L112" i="5"/>
  <c r="O112" i="5" s="1"/>
  <c r="L117" i="5"/>
  <c r="O117" i="5" s="1"/>
  <c r="O96" i="5"/>
  <c r="P43" i="5"/>
  <c r="P44" i="5"/>
  <c r="L81" i="5" s="1"/>
  <c r="O81" i="5" s="1"/>
  <c r="L78" i="5"/>
  <c r="L76" i="5"/>
  <c r="L77" i="5"/>
  <c r="O122" i="5" l="1"/>
  <c r="O123" i="5" s="1"/>
  <c r="O124" i="5" s="1"/>
  <c r="P45" i="5"/>
  <c r="P46" i="5"/>
  <c r="L122" i="5"/>
  <c r="L80" i="5"/>
  <c r="O80" i="5" s="1"/>
  <c r="L72" i="5" l="1"/>
  <c r="L71" i="5" l="1"/>
  <c r="L73" i="5" l="1"/>
  <c r="L75" i="5"/>
  <c r="L74" i="5"/>
  <c r="L70" i="5"/>
  <c r="L69" i="5"/>
  <c r="O69" i="5" s="1"/>
  <c r="L67" i="5" l="1"/>
  <c r="O67" i="5" s="1"/>
  <c r="L66" i="5"/>
  <c r="L68" i="5"/>
  <c r="O68" i="5" s="1"/>
  <c r="L63" i="5" l="1"/>
  <c r="O63" i="5" l="1"/>
  <c r="L65" i="5"/>
  <c r="O65" i="5" s="1"/>
  <c r="L64" i="5" l="1"/>
  <c r="L82" i="5" s="1"/>
  <c r="O64" i="5" l="1"/>
  <c r="O83" i="5" s="1"/>
  <c r="O84" i="5" s="1"/>
</calcChain>
</file>

<file path=xl/sharedStrings.xml><?xml version="1.0" encoding="utf-8"?>
<sst xmlns="http://schemas.openxmlformats.org/spreadsheetml/2006/main" count="329" uniqueCount="195">
  <si>
    <t>PISOS</t>
  </si>
  <si>
    <t>TOTAL</t>
  </si>
  <si>
    <t>AREA TECHADA (m2)</t>
  </si>
  <si>
    <t>CATEGORIAS</t>
  </si>
  <si>
    <t>SUMATORIA DE VALORES</t>
  </si>
  <si>
    <t>FACTOR DE REAJUSTE (INEI)</t>
  </si>
  <si>
    <t>FACTOR A PARTIR DEL 5PISO</t>
  </si>
  <si>
    <t>VALOR DE OBRA POR PISO</t>
  </si>
  <si>
    <t>M-C</t>
  </si>
  <si>
    <t>T</t>
  </si>
  <si>
    <t>P</t>
  </si>
  <si>
    <t>P-V</t>
  </si>
  <si>
    <t>R</t>
  </si>
  <si>
    <t>B</t>
  </si>
  <si>
    <t>I.E -I.S.</t>
  </si>
  <si>
    <t>C</t>
  </si>
  <si>
    <t>D</t>
  </si>
  <si>
    <t>F</t>
  </si>
  <si>
    <t>VALOR TOTAL DE LA OBRA</t>
  </si>
  <si>
    <t>COSTO UNITARIO PROMEDIO POR m2.</t>
  </si>
  <si>
    <t>SUBTOTAL</t>
  </si>
  <si>
    <t>2 Piso</t>
  </si>
  <si>
    <t>3 Piso</t>
  </si>
  <si>
    <t>4 Piso</t>
  </si>
  <si>
    <t>5 Piso</t>
  </si>
  <si>
    <t>6 Piso</t>
  </si>
  <si>
    <t>7 Piso</t>
  </si>
  <si>
    <t>8 Piso</t>
  </si>
  <si>
    <t>9 Piso</t>
  </si>
  <si>
    <t>10 Piso</t>
  </si>
  <si>
    <t>PRESUPUESTO DE OBRA</t>
  </si>
  <si>
    <t>11 Piso</t>
  </si>
  <si>
    <t>12 Piso</t>
  </si>
  <si>
    <t>13 Piso</t>
  </si>
  <si>
    <t>14 Piso</t>
  </si>
  <si>
    <t>15 Piso</t>
  </si>
  <si>
    <t>1 PIso</t>
  </si>
  <si>
    <t>ETAPA 3</t>
  </si>
  <si>
    <t>EDIFICIO C</t>
  </si>
  <si>
    <t>CISTERNA</t>
  </si>
  <si>
    <t>A</t>
  </si>
  <si>
    <t>CALCULO DE LOS DERECHOS DE REVISION AL COLEGIO DE ARQUITECTOS DEL PERU</t>
  </si>
  <si>
    <t>REGIONAL LIMA</t>
  </si>
  <si>
    <t>Cantidad</t>
  </si>
  <si>
    <t>Descripción de las Plantas de Distribución</t>
  </si>
  <si>
    <t>Valor de la Obra</t>
  </si>
  <si>
    <t>Porcentajes a aplicar para Derecho de Revisión</t>
  </si>
  <si>
    <t>Monto</t>
  </si>
  <si>
    <t>PLANTA ATIPICA</t>
  </si>
  <si>
    <t>100% del 0.05% del Valor de la Obra</t>
  </si>
  <si>
    <t>1° PISO</t>
  </si>
  <si>
    <t>2° PISO</t>
  </si>
  <si>
    <t>3° PISO</t>
  </si>
  <si>
    <t>PLANTA TIPICA (módulo de repetición)</t>
  </si>
  <si>
    <t>50% del 0.05% del Valor de la Obra</t>
  </si>
  <si>
    <t>4° PISO</t>
  </si>
  <si>
    <t>5° PISO</t>
  </si>
  <si>
    <t>6° PISO</t>
  </si>
  <si>
    <t xml:space="preserve">VALOR TOTAL DE LA OBRA  S/. </t>
  </si>
  <si>
    <t>DERECHO DE REVISIÓN</t>
  </si>
  <si>
    <t>18% I.G.V.</t>
  </si>
  <si>
    <t>TOTAL A PAGAR</t>
  </si>
  <si>
    <t>7° PISO</t>
  </si>
  <si>
    <t>PLANTA ATIPICA (módulo)</t>
  </si>
  <si>
    <t xml:space="preserve">PLANTA ATIPICA </t>
  </si>
  <si>
    <t>16 Piso</t>
  </si>
  <si>
    <t>17 Piso</t>
  </si>
  <si>
    <t>BASE LEGAL: DECRETO SUPREMO  N° 029-2019-VIVIENDA</t>
  </si>
  <si>
    <t>8 PISO</t>
  </si>
  <si>
    <t>9 PISO</t>
  </si>
  <si>
    <t>10 PISO</t>
  </si>
  <si>
    <t>11 PISO</t>
  </si>
  <si>
    <t>12 PISO</t>
  </si>
  <si>
    <t>13 PISO</t>
  </si>
  <si>
    <t>14 PISO</t>
  </si>
  <si>
    <t>15 PISO</t>
  </si>
  <si>
    <t>16 PISO</t>
  </si>
  <si>
    <t>17 PISO</t>
  </si>
  <si>
    <t>18 PISO</t>
  </si>
  <si>
    <t>19 PISO</t>
  </si>
  <si>
    <t>20 PISO</t>
  </si>
  <si>
    <t>21 PISO</t>
  </si>
  <si>
    <t>22 PISO</t>
  </si>
  <si>
    <t>23 PISO</t>
  </si>
  <si>
    <t>24 PISO</t>
  </si>
  <si>
    <t>VALOR OBRA CISTERNA</t>
  </si>
  <si>
    <t>AZOTEA</t>
  </si>
  <si>
    <t>SOLICITANTE:</t>
  </si>
  <si>
    <r>
      <rPr>
        <b/>
        <sz val="26"/>
        <rFont val="Arial Narrow"/>
        <family val="34"/>
      </rPr>
      <t>A</t>
    </r>
  </si>
  <si>
    <r>
      <rPr>
        <sz val="7"/>
        <rFont val="Arial Narrow"/>
        <family val="34"/>
      </rPr>
      <t>Estructuras laminares curvadas de concreto armado que incluyen en una sola armadura la cimentación y el techo. Para este caso no se considera los valores de la columna Nº2.</t>
    </r>
  </si>
  <si>
    <r>
      <rPr>
        <sz val="7"/>
        <rFont val="Arial Narrow"/>
        <family val="34"/>
      </rPr>
      <t>Losa o aligerado de concreto armado con luces mayores de 6m. Con sobrecarga mayor a 300 kg/m</t>
    </r>
    <r>
      <rPr>
        <sz val="5"/>
        <rFont val="Arial Narrow"/>
        <family val="34"/>
      </rPr>
      <t>2</t>
    </r>
    <r>
      <rPr>
        <sz val="7"/>
        <rFont val="Arial Narrow"/>
        <family val="34"/>
      </rPr>
      <t>.</t>
    </r>
  </si>
  <si>
    <r>
      <rPr>
        <sz val="7"/>
        <rFont val="Arial Narrow"/>
        <family val="34"/>
      </rPr>
      <t>Mármol importado, piedras naturales importadas, porcelanato.</t>
    </r>
  </si>
  <si>
    <r>
      <rPr>
        <sz val="7"/>
        <rFont val="Arial Narrow"/>
        <family val="34"/>
      </rPr>
      <t xml:space="preserve">Aluminio pesado con perfiles especiales. Madera fina ornamental (caoba, cedro o pino selecto). Vidrio insulado </t>
    </r>
    <r>
      <rPr>
        <sz val="6"/>
        <rFont val="Arial Narrow"/>
        <family val="34"/>
      </rPr>
      <t>(1)</t>
    </r>
  </si>
  <si>
    <r>
      <rPr>
        <sz val="7"/>
        <rFont val="Arial Narrow"/>
        <family val="34"/>
      </rPr>
      <t>Mármol importado, madera fina (caoba o similar), baldosa acústica en techo o similar.</t>
    </r>
  </si>
  <si>
    <r>
      <rPr>
        <sz val="7"/>
        <rFont val="Arial Narrow"/>
        <family val="34"/>
      </rPr>
      <t xml:space="preserve">Baños completos (7)
</t>
    </r>
    <r>
      <rPr>
        <sz val="7"/>
        <rFont val="Arial Narrow"/>
        <family val="34"/>
      </rPr>
      <t>de lujo importado con enchape fino (mármol o similar).</t>
    </r>
  </si>
  <si>
    <r>
      <rPr>
        <sz val="7"/>
        <rFont val="Arial Narrow"/>
        <family val="34"/>
      </rPr>
      <t>Aire acondicionado, ilu- minación especial, venti lación forzada, sist. hidro neumático, agua caliente y fría, intercomunicador alarmas, ascensor, sist. de bombeo de agua y desague (5), teléfono, gas natural.</t>
    </r>
  </si>
  <si>
    <r>
      <rPr>
        <b/>
        <sz val="26"/>
        <rFont val="Arial Narrow"/>
        <family val="34"/>
      </rPr>
      <t>B</t>
    </r>
  </si>
  <si>
    <r>
      <rPr>
        <sz val="7"/>
        <rFont val="Arial Narrow"/>
        <family val="34"/>
      </rPr>
      <t>Columnas, vigas y/o placas de concreto armado y/o metálicas.</t>
    </r>
  </si>
  <si>
    <r>
      <rPr>
        <sz val="7"/>
        <rFont val="Arial Narrow"/>
        <family val="34"/>
      </rPr>
      <t>Aligerados o losas de concreto armado inclinadas.</t>
    </r>
  </si>
  <si>
    <r>
      <rPr>
        <sz val="7"/>
        <rFont val="Arial Narrow"/>
        <family val="34"/>
      </rPr>
      <t>Mármol nacional o reconstituido, parquet fino (olivo, chonta o similar), cerámica importada, madera fina.</t>
    </r>
  </si>
  <si>
    <r>
      <rPr>
        <sz val="7"/>
        <rFont val="Arial Narrow"/>
        <family val="34"/>
      </rPr>
      <t>aluminio o madera fina (caoba o similar) de diseño especial, vidrio polarizado (2) y curvado, laminado o templado.</t>
    </r>
  </si>
  <si>
    <r>
      <rPr>
        <sz val="7"/>
        <rFont val="Arial Narrow"/>
        <family val="34"/>
      </rPr>
      <t>Mármol nacional, madera fina (caoba o similar) enchapes en techos.</t>
    </r>
  </si>
  <si>
    <r>
      <rPr>
        <sz val="7"/>
        <rFont val="Arial Narrow"/>
        <family val="34"/>
      </rPr>
      <t>Baños completos (7) importados con mayólica o cerámico deco- rativo importado.</t>
    </r>
  </si>
  <si>
    <r>
      <rPr>
        <sz val="7"/>
        <rFont val="Arial Narrow"/>
        <family val="34"/>
      </rPr>
      <t>Sistemas de bombeo de agua potable (5), ascensor, teléfono, agua caliente y fría, gas natural.</t>
    </r>
  </si>
  <si>
    <r>
      <rPr>
        <b/>
        <sz val="26"/>
        <rFont val="Arial Narrow"/>
        <family val="34"/>
      </rPr>
      <t>C</t>
    </r>
  </si>
  <si>
    <r>
      <rPr>
        <sz val="7"/>
        <rFont val="Arial Narrow"/>
        <family val="34"/>
      </rPr>
      <t>Placas de concreto (e=10 a 15 cm), alba- ñilería armada, ladrillo o similar con columna y vigas de amarre de concreto armado.</t>
    </r>
  </si>
  <si>
    <r>
      <rPr>
        <sz val="7"/>
        <rFont val="Arial Narrow"/>
        <family val="34"/>
      </rPr>
      <t>Aligerado o losas de concreto armado horizontales.</t>
    </r>
  </si>
  <si>
    <r>
      <rPr>
        <sz val="7"/>
        <rFont val="Arial Narrow"/>
        <family val="34"/>
      </rPr>
      <t>Madera fina machihembrada, terrazo.</t>
    </r>
  </si>
  <si>
    <r>
      <rPr>
        <sz val="7"/>
        <rFont val="Arial Narrow"/>
        <family val="34"/>
      </rPr>
      <t>Aluminio o madera fina (caoba o similar), vidrio tratado polarizado (2), laminado o templado.</t>
    </r>
  </si>
  <si>
    <r>
      <rPr>
        <sz val="7"/>
        <rFont val="Arial Narrow"/>
        <family val="34"/>
      </rPr>
      <t>Superficie caravista obtenida mediante encofrado especial, enchape en techos.</t>
    </r>
  </si>
  <si>
    <r>
      <rPr>
        <sz val="7"/>
        <rFont val="Arial Narrow"/>
        <family val="34"/>
      </rPr>
      <t>Baños completos (7) nacionales con mayólica o cerámico nacional de color.</t>
    </r>
  </si>
  <si>
    <r>
      <rPr>
        <sz val="7"/>
        <rFont val="Arial Narrow"/>
        <family val="34"/>
      </rPr>
      <t>Igual al Punto "B" sin ascensor.</t>
    </r>
  </si>
  <si>
    <r>
      <rPr>
        <b/>
        <sz val="26"/>
        <rFont val="Arial Narrow"/>
        <family val="34"/>
      </rPr>
      <t>D</t>
    </r>
  </si>
  <si>
    <r>
      <rPr>
        <sz val="7"/>
        <rFont val="Arial Narrow"/>
        <family val="34"/>
      </rPr>
      <t>Ladrillo o similar sin elementos de concreto armado. Drywall o similar incluye techo (6)</t>
    </r>
  </si>
  <si>
    <r>
      <rPr>
        <sz val="7"/>
        <rFont val="Arial Narrow"/>
        <family val="34"/>
      </rPr>
      <t>Calamina metálica, fibrocemento sobre viguería metálica.</t>
    </r>
  </si>
  <si>
    <r>
      <rPr>
        <sz val="7"/>
        <rFont val="Arial Narrow"/>
        <family val="34"/>
      </rPr>
      <t xml:space="preserve">Parquet de 1ra., la- jas, cerámica nacio- nal, loseta veneciana
</t>
    </r>
    <r>
      <rPr>
        <sz val="7"/>
        <rFont val="Arial Narrow"/>
        <family val="34"/>
      </rPr>
      <t>40x40 cm, piso laminado.</t>
    </r>
  </si>
  <si>
    <r>
      <rPr>
        <sz val="7"/>
        <rFont val="Arial Narrow"/>
        <family val="34"/>
      </rPr>
      <t>Ventanas de aluminio, puertas de madera selecta, vidrio tratado transparente (3).</t>
    </r>
  </si>
  <si>
    <r>
      <rPr>
        <sz val="7"/>
        <rFont val="Arial Narrow"/>
        <family val="34"/>
      </rPr>
      <t>Enchape de madera o laminados, piedra o material vitrificado.</t>
    </r>
  </si>
  <si>
    <r>
      <rPr>
        <sz val="7"/>
        <rFont val="Arial Narrow"/>
        <family val="34"/>
      </rPr>
      <t xml:space="preserve">Baños completos (7) nacionales blancos con mayólica
</t>
    </r>
    <r>
      <rPr>
        <sz val="7"/>
        <rFont val="Arial Narrow"/>
        <family val="34"/>
      </rPr>
      <t>blanca.</t>
    </r>
  </si>
  <si>
    <r>
      <rPr>
        <sz val="7"/>
        <rFont val="Arial Narrow"/>
        <family val="34"/>
      </rPr>
      <t>Agua fría, agua caliente, corriente trifásica teléfono, gas natural.</t>
    </r>
  </si>
  <si>
    <r>
      <rPr>
        <b/>
        <sz val="26"/>
        <rFont val="Arial Narrow"/>
        <family val="34"/>
      </rPr>
      <t>E</t>
    </r>
  </si>
  <si>
    <r>
      <rPr>
        <sz val="7"/>
        <rFont val="Arial Narrow"/>
        <family val="34"/>
      </rPr>
      <t>Adobe, tapial o quincha.</t>
    </r>
  </si>
  <si>
    <r>
      <rPr>
        <sz val="7"/>
        <rFont val="Arial Narrow"/>
        <family val="34"/>
      </rPr>
      <t>Madera con material impermeabilizante.</t>
    </r>
  </si>
  <si>
    <r>
      <rPr>
        <sz val="7"/>
        <rFont val="Arial Narrow"/>
        <family val="34"/>
      </rPr>
      <t>Parquet de 2da., loseta veneciana 30x30 cm, lajas de cemento con canto rodado.</t>
    </r>
  </si>
  <si>
    <r>
      <rPr>
        <sz val="7"/>
        <rFont val="Arial Narrow"/>
        <family val="34"/>
      </rPr>
      <t>Ventanas de fierro, puertas de madera selecta (caoba o similar), vidrio transparente (4)</t>
    </r>
  </si>
  <si>
    <r>
      <rPr>
        <sz val="7"/>
        <rFont val="Arial Narrow"/>
        <family val="34"/>
      </rPr>
      <t>Superficie de ladrillo caravista.</t>
    </r>
  </si>
  <si>
    <r>
      <rPr>
        <sz val="7"/>
        <rFont val="Arial Narrow"/>
        <family val="34"/>
      </rPr>
      <t>Baños con mayólica blanca, parcial.</t>
    </r>
  </si>
  <si>
    <r>
      <rPr>
        <sz val="7"/>
        <rFont val="Arial Narrow"/>
        <family val="34"/>
      </rPr>
      <t>Agua fría, agua caliente, corriente monofásica, teléfono, gas natural.</t>
    </r>
  </si>
  <si>
    <r>
      <rPr>
        <b/>
        <sz val="26"/>
        <rFont val="Arial Narrow"/>
        <family val="34"/>
      </rPr>
      <t>F</t>
    </r>
  </si>
  <si>
    <r>
      <rPr>
        <sz val="7"/>
        <rFont val="Arial Narrow"/>
        <family val="34"/>
      </rPr>
      <t>Madera (estoraque, pumaquiro, huayruro, machinga, catahua amarilla, copaiba, diablo fuerte, tornillo o similares). Dry wall o similar (sin techo)</t>
    </r>
  </si>
  <si>
    <r>
      <rPr>
        <sz val="7"/>
        <rFont val="Arial Narrow"/>
        <family val="34"/>
      </rPr>
      <t>Calamina metálica, fibrocemento o teja sobre viguería de madera corriente.</t>
    </r>
  </si>
  <si>
    <r>
      <rPr>
        <sz val="7"/>
        <rFont val="Arial Narrow"/>
        <family val="34"/>
      </rPr>
      <t>Loseta corriente, canto rodado, alfombra.</t>
    </r>
  </si>
  <si>
    <r>
      <rPr>
        <sz val="7"/>
        <rFont val="Arial Narrow"/>
        <family val="34"/>
      </rPr>
      <t>Ventanas de fierro o aluminio industrial, puertas contraplacadas de madera (cedro o similar), puertas material MDF o HDF, vidrio simple transparente (4).</t>
    </r>
  </si>
  <si>
    <r>
      <rPr>
        <sz val="7"/>
        <rFont val="Arial Narrow"/>
        <family val="34"/>
      </rPr>
      <t xml:space="preserve">Tarrajeo frotachado y/o yeso moldurado,
</t>
    </r>
    <r>
      <rPr>
        <sz val="7"/>
        <rFont val="Arial Narrow"/>
        <family val="34"/>
      </rPr>
      <t>pintura lavable.</t>
    </r>
  </si>
  <si>
    <r>
      <rPr>
        <sz val="7"/>
        <rFont val="Arial Narrow"/>
        <family val="34"/>
      </rPr>
      <t>Baños blancos sin mayólica.</t>
    </r>
  </si>
  <si>
    <r>
      <rPr>
        <sz val="7"/>
        <rFont val="Arial Narrow"/>
        <family val="34"/>
      </rPr>
      <t>Agua fría, corriente monofásica, gas natural.</t>
    </r>
  </si>
  <si>
    <r>
      <rPr>
        <b/>
        <sz val="26"/>
        <rFont val="Arial Narrow"/>
        <family val="34"/>
      </rPr>
      <t>G</t>
    </r>
  </si>
  <si>
    <r>
      <rPr>
        <sz val="7"/>
        <rFont val="Arial Narrow"/>
        <family val="34"/>
      </rPr>
      <t>Pircado con mezcla de barro.</t>
    </r>
  </si>
  <si>
    <r>
      <rPr>
        <sz val="7"/>
        <rFont val="Arial Narrow"/>
        <family val="34"/>
      </rPr>
      <t>Madera rústica o caña con torta de barro.</t>
    </r>
  </si>
  <si>
    <r>
      <rPr>
        <sz val="7"/>
        <rFont val="Arial Narrow"/>
        <family val="34"/>
      </rPr>
      <t>Loseta vinílica, cemento bruñado coloreado, tapizón.</t>
    </r>
  </si>
  <si>
    <r>
      <rPr>
        <sz val="7"/>
        <rFont val="Arial Narrow"/>
        <family val="34"/>
      </rPr>
      <t>Madera corriente con marcos en puertas y ventanas de pvc o madera corriente.</t>
    </r>
  </si>
  <si>
    <r>
      <rPr>
        <sz val="7"/>
        <rFont val="Arial Narrow"/>
        <family val="34"/>
      </rPr>
      <t>Estucado de yeso y/o barro, pintura al temple o al agua.</t>
    </r>
  </si>
  <si>
    <r>
      <rPr>
        <sz val="7"/>
        <rFont val="Arial Narrow"/>
        <family val="34"/>
      </rPr>
      <t>Sanitarios básicos de losa de  2da., fierro  fundido o granito.</t>
    </r>
  </si>
  <si>
    <r>
      <rPr>
        <sz val="7"/>
        <rFont val="Arial Narrow"/>
        <family val="34"/>
      </rPr>
      <t>Agua fría, corriente monofásica, teléfono.</t>
    </r>
  </si>
  <si>
    <r>
      <rPr>
        <b/>
        <sz val="26"/>
        <rFont val="Arial Narrow"/>
        <family val="34"/>
      </rPr>
      <t>H</t>
    </r>
  </si>
  <si>
    <r>
      <rPr>
        <sz val="7"/>
        <rFont val="Arial Narrow"/>
        <family val="34"/>
      </rPr>
      <t>Sin techo.</t>
    </r>
  </si>
  <si>
    <r>
      <rPr>
        <sz val="7"/>
        <rFont val="Arial Narrow"/>
        <family val="34"/>
      </rPr>
      <t xml:space="preserve">Cemento pulido, ladrillo corriente, entablado
</t>
    </r>
    <r>
      <rPr>
        <sz val="7"/>
        <rFont val="Arial Narrow"/>
        <family val="34"/>
      </rPr>
      <t>corriente.</t>
    </r>
  </si>
  <si>
    <r>
      <rPr>
        <sz val="7"/>
        <rFont val="Arial Narrow"/>
        <family val="34"/>
      </rPr>
      <t>Madera rústica.</t>
    </r>
  </si>
  <si>
    <r>
      <rPr>
        <sz val="7"/>
        <rFont val="Arial Narrow"/>
        <family val="34"/>
      </rPr>
      <t xml:space="preserve">Pintado en ladrillo rústico, placa de
</t>
    </r>
    <r>
      <rPr>
        <sz val="7"/>
        <rFont val="Arial Narrow"/>
        <family val="34"/>
      </rPr>
      <t>concreto o similar.</t>
    </r>
  </si>
  <si>
    <r>
      <rPr>
        <sz val="7"/>
        <rFont val="Arial Narrow"/>
        <family val="34"/>
      </rPr>
      <t>Sin aparatos sanitarios.</t>
    </r>
  </si>
  <si>
    <r>
      <rPr>
        <sz val="7"/>
        <rFont val="Arial Narrow"/>
        <family val="34"/>
      </rPr>
      <t>Agua fría, corriente monofásica sin empotrar</t>
    </r>
  </si>
  <si>
    <r>
      <rPr>
        <b/>
        <sz val="7"/>
        <rFont val="Arial"/>
        <family val="34"/>
      </rPr>
      <t>-</t>
    </r>
  </si>
  <si>
    <r>
      <rPr>
        <b/>
        <sz val="26"/>
        <rFont val="Arial Narrow"/>
        <family val="34"/>
      </rPr>
      <t>I</t>
    </r>
  </si>
  <si>
    <r>
      <rPr>
        <sz val="7"/>
        <rFont val="Arial Narrow"/>
        <family val="34"/>
      </rPr>
      <t>Tierra compactada.</t>
    </r>
  </si>
  <si>
    <r>
      <rPr>
        <sz val="7"/>
        <rFont val="Arial Narrow"/>
        <family val="34"/>
      </rPr>
      <t>Sin puertas ni ventanas.</t>
    </r>
  </si>
  <si>
    <r>
      <rPr>
        <sz val="7"/>
        <rFont val="Arial Narrow"/>
        <family val="34"/>
      </rPr>
      <t xml:space="preserve">Sin revestimientos en ladrillo, adobe o
</t>
    </r>
    <r>
      <rPr>
        <sz val="7"/>
        <rFont val="Arial Narrow"/>
        <family val="34"/>
      </rPr>
      <t>similar.</t>
    </r>
  </si>
  <si>
    <r>
      <rPr>
        <sz val="7"/>
        <rFont val="Arial Narrow"/>
        <family val="34"/>
      </rPr>
      <t>Sin instalación eléctrica ni sanitaria.</t>
    </r>
  </si>
  <si>
    <r>
      <rPr>
        <b/>
        <i/>
        <sz val="16"/>
        <rFont val="Arial"/>
        <family val="34"/>
      </rPr>
      <t>Cuadro de Valores Unitarios Oficiales de Edificaciones para</t>
    </r>
  </si>
  <si>
    <r>
      <rPr>
        <b/>
        <i/>
        <sz val="16"/>
        <rFont val="Arial"/>
        <family val="34"/>
      </rPr>
      <t>la Costa</t>
    </r>
  </si>
  <si>
    <r>
      <rPr>
        <b/>
        <sz val="7"/>
        <rFont val="Arial"/>
        <family val="34"/>
      </rPr>
      <t>Resolución Ministerial Nº 367-2014-VIVIENDA - Fecha publicación en Diario El Peruano: 30-oct-2014</t>
    </r>
  </si>
  <si>
    <r>
      <rPr>
        <b/>
        <sz val="7"/>
        <rFont val="Arial"/>
        <family val="34"/>
      </rPr>
      <t>Resolución Jefatural Nº 078-2015-INEI- (01-mar-2015)  - IPC del mes de febrero del 2015: 0.30%</t>
    </r>
  </si>
  <si>
    <r>
      <rPr>
        <b/>
        <sz val="8"/>
        <rFont val="Arial"/>
        <family val="34"/>
      </rPr>
      <t>VALORES POR PARTIDAS EN NUEVOS SOLES POR METRO CUADRADO DE ÁREA TECHADA</t>
    </r>
  </si>
  <si>
    <r>
      <rPr>
        <b/>
        <sz val="6"/>
        <rFont val="Arial Narrow"/>
        <family val="34"/>
      </rPr>
      <t>CATEGORÍA</t>
    </r>
  </si>
  <si>
    <r>
      <rPr>
        <b/>
        <sz val="7"/>
        <rFont val="Arial"/>
        <family val="34"/>
      </rPr>
      <t>ESTRUCTURAS</t>
    </r>
  </si>
  <si>
    <r>
      <rPr>
        <b/>
        <sz val="7"/>
        <rFont val="Arial"/>
        <family val="34"/>
      </rPr>
      <t>ACABADOS</t>
    </r>
  </si>
  <si>
    <r>
      <rPr>
        <b/>
        <sz val="7"/>
        <rFont val="Arial"/>
        <family val="34"/>
      </rPr>
      <t xml:space="preserve">INSTALACIONES ELÉCTRICAS Y SANITARIAS
</t>
    </r>
    <r>
      <rPr>
        <b/>
        <sz val="7"/>
        <rFont val="Arial"/>
        <family val="34"/>
      </rPr>
      <t>(7)</t>
    </r>
  </si>
  <si>
    <r>
      <rPr>
        <b/>
        <sz val="7"/>
        <rFont val="Arial"/>
        <family val="34"/>
      </rPr>
      <t xml:space="preserve">MUROS Y
</t>
    </r>
    <r>
      <rPr>
        <b/>
        <sz val="7"/>
        <rFont val="Arial"/>
        <family val="34"/>
      </rPr>
      <t>COLUMNAS (1)</t>
    </r>
  </si>
  <si>
    <r>
      <rPr>
        <b/>
        <sz val="7"/>
        <rFont val="Arial"/>
        <family val="34"/>
      </rPr>
      <t xml:space="preserve">TECHOS
</t>
    </r>
    <r>
      <rPr>
        <b/>
        <sz val="7"/>
        <rFont val="Arial"/>
        <family val="34"/>
      </rPr>
      <t>(2)</t>
    </r>
  </si>
  <si>
    <r>
      <rPr>
        <b/>
        <sz val="7"/>
        <rFont val="Arial"/>
        <family val="34"/>
      </rPr>
      <t xml:space="preserve">PISOS
</t>
    </r>
    <r>
      <rPr>
        <b/>
        <sz val="7"/>
        <rFont val="Arial"/>
        <family val="34"/>
      </rPr>
      <t>(3)</t>
    </r>
  </si>
  <si>
    <r>
      <rPr>
        <b/>
        <sz val="7"/>
        <rFont val="Arial"/>
        <family val="34"/>
      </rPr>
      <t xml:space="preserve">PUERTAS Y
</t>
    </r>
    <r>
      <rPr>
        <b/>
        <sz val="7"/>
        <rFont val="Arial"/>
        <family val="34"/>
      </rPr>
      <t>VENTANAS (4)</t>
    </r>
  </si>
  <si>
    <r>
      <rPr>
        <b/>
        <sz val="7"/>
        <rFont val="Arial"/>
        <family val="34"/>
      </rPr>
      <t xml:space="preserve">REVESTI-
</t>
    </r>
    <r>
      <rPr>
        <b/>
        <sz val="7"/>
        <rFont val="Arial"/>
        <family val="34"/>
      </rPr>
      <t>MIENTOS (5)</t>
    </r>
  </si>
  <si>
    <r>
      <rPr>
        <b/>
        <sz val="7"/>
        <rFont val="Arial"/>
        <family val="34"/>
      </rPr>
      <t xml:space="preserve">BAÑOS
</t>
    </r>
    <r>
      <rPr>
        <b/>
        <sz val="7"/>
        <rFont val="Arial"/>
        <family val="34"/>
      </rPr>
      <t>(6)</t>
    </r>
  </si>
  <si>
    <r>
      <rPr>
        <sz val="6"/>
        <rFont val="Arial Narrow"/>
        <family val="34"/>
      </rPr>
      <t>En Edificios aumentar el valor por m</t>
    </r>
    <r>
      <rPr>
        <sz val="4"/>
        <rFont val="Arial Narrow"/>
        <family val="34"/>
      </rPr>
      <t xml:space="preserve">2 </t>
    </r>
    <r>
      <rPr>
        <sz val="6"/>
        <rFont val="Arial Narrow"/>
        <family val="34"/>
      </rPr>
      <t>en 5% a partir del 5to. Piso.</t>
    </r>
  </si>
  <si>
    <r>
      <rPr>
        <sz val="6"/>
        <rFont val="Arial Narrow"/>
        <family val="34"/>
      </rPr>
      <t>El valor unitario por m</t>
    </r>
    <r>
      <rPr>
        <sz val="4"/>
        <rFont val="Arial Narrow"/>
        <family val="34"/>
      </rPr>
      <t xml:space="preserve">2 </t>
    </r>
    <r>
      <rPr>
        <sz val="6"/>
        <rFont val="Arial Narrow"/>
        <family val="34"/>
      </rPr>
      <t>para una edificación  determinada, se obtiene sumando los valores selecionados de cada una de las 7 columnas del cuadro de acuerdo a sus características predominantes. (1)   Referido al doble vidriado hermético,  con propiedades  de aislamiento  térmico y acúsctico.</t>
    </r>
  </si>
  <si>
    <r>
      <rPr>
        <sz val="6"/>
        <rFont val="Arial Narrow"/>
        <family val="34"/>
      </rPr>
      <t>(2)   Referido al vidrio que recibe tratamiento  para incrementar  su resistencia  mecánica  y propiedades  de aislamiento  acústico y térmico, son coloreados  en su masa permitiendo  la visibilidad  entre 14% y 83%. (3)   Referido al vidrio que recibe tratamiento  para incrementar  su resistencia  mecánica  y propiedades  de aislamiento  acústico y térmico, permiten la visibilidad  entre 75% y 92%.</t>
    </r>
  </si>
  <si>
    <r>
      <rPr>
        <sz val="6"/>
        <rFont val="Arial Narrow"/>
        <family val="34"/>
      </rPr>
      <t>(4)   Referido al vidrio primario sin tratamiento,  permiten la transmisión  de la visibilidad  entre 75% y 92%.</t>
    </r>
  </si>
  <si>
    <r>
      <rPr>
        <sz val="6"/>
        <rFont val="Arial Narrow"/>
        <family val="34"/>
      </rPr>
      <t>(5)   Sistema de bombeo de agua y desague, referido a instalaciones interiores suberráneas  (cisterna, tanque séptico) y aéreas (tanque elevado) que forman parte integrante  de la edificación. (6)   Para este caso no se considera  la columna Nº 2.</t>
    </r>
  </si>
  <si>
    <r>
      <rPr>
        <sz val="6"/>
        <rFont val="Arial Narrow"/>
        <family val="34"/>
      </rPr>
      <t>(7)   Se considera  mínimo lavatorio, inodoro y ducha o tina.</t>
    </r>
  </si>
  <si>
    <t>Vigente desde el 01 al 31 de septiembre del 2023</t>
  </si>
  <si>
    <t>BESCO SAC</t>
  </si>
  <si>
    <t>sotano 1</t>
  </si>
  <si>
    <t>sotano 2</t>
  </si>
  <si>
    <t xml:space="preserve">PLANTA TIPICA </t>
  </si>
  <si>
    <t>csiterna</t>
  </si>
  <si>
    <t>Sotano 1</t>
  </si>
  <si>
    <t>PLANTA TIPICA</t>
  </si>
  <si>
    <t>100% del 0.08% del Valor de la Obra</t>
  </si>
  <si>
    <t>50% del 0.08% del Valor de la Obra</t>
  </si>
  <si>
    <t>50% del 0.0% del Valor de la Obra</t>
  </si>
  <si>
    <t>SOTANO 05</t>
  </si>
  <si>
    <t>SOTANO 4</t>
  </si>
  <si>
    <t>SOTANO 3</t>
  </si>
  <si>
    <t>SOTANO 2</t>
  </si>
  <si>
    <t>SOTANO 5</t>
  </si>
  <si>
    <t xml:space="preserve">SOTANO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</si>
</sst>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&quot;S/.&quot;\ #,##0.00_);[Red]\(&quot;S/.&quot;\ #,##0.00\)"/>
    <numFmt numFmtId="165" formatCode="###0.00;###0.00"/>
    <numFmt numFmtId="166" formatCode="0.00000"/>
    <numFmt numFmtId="167" formatCode="#,##0.000000"/>
    <numFmt numFmtId="168" formatCode="0.000000"/>
    <numFmt numFmtId="169" formatCode="#,##0.00;[Red]#,##0.00"/>
    <numFmt numFmtId="170" formatCode="#,##0.00000000000;[Red]#,##0.00000000000"/>
    <numFmt numFmtId="171" formatCode="#,##0.0000000"/>
    <numFmt numFmtId="172" formatCode="0.0000000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1"/>
      <name val="Century Gothic"/>
      <family val="2"/>
    </font>
    <font>
      <b/>
      <sz val="12"/>
      <name val="Arial"/>
      <family val="2"/>
    </font>
    <font>
      <b/>
      <sz val="11"/>
      <name val="Tahoma"/>
      <family val="2"/>
    </font>
    <font>
      <b/>
      <sz val="11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10"/>
      <name val="Arial"/>
      <family val="34"/>
    </font>
    <font>
      <sz val="7"/>
      <name val="Arial Narrow"/>
      <family val="34"/>
    </font>
    <font>
      <sz val="5"/>
      <name val="Arial Narrow"/>
      <family val="34"/>
    </font>
    <font>
      <sz val="11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6"/>
      <name val="Arial Narrow"/>
      <family val="2"/>
    </font>
    <font>
      <b/>
      <sz val="22"/>
      <name val="Arial"/>
      <family val="2"/>
    </font>
    <font>
      <sz val="22"/>
      <name val="Arial"/>
      <family val="2"/>
    </font>
    <font>
      <sz val="10"/>
      <name val="Arial"/>
      <family val="2"/>
    </font>
    <font>
      <b/>
      <sz val="26"/>
      <name val="Arial Narrow"/>
      <family val="34"/>
    </font>
    <font>
      <sz val="6"/>
      <name val="Arial Narrow"/>
      <family val="34"/>
    </font>
    <font>
      <b/>
      <sz val="7"/>
      <color rgb="FF000000"/>
      <name val="Arial"/>
      <family val="2"/>
    </font>
    <font>
      <b/>
      <sz val="7"/>
      <name val="Arial"/>
      <family val="34"/>
    </font>
    <font>
      <b/>
      <i/>
      <sz val="16"/>
      <name val="Arial"/>
      <family val="34"/>
    </font>
    <font>
      <b/>
      <sz val="8"/>
      <name val="Arial"/>
      <family val="34"/>
    </font>
    <font>
      <b/>
      <sz val="6"/>
      <name val="Arial Narrow"/>
      <family val="34"/>
    </font>
    <font>
      <sz val="4"/>
      <name val="Arial Narrow"/>
      <family val="34"/>
    </font>
    <font>
      <sz val="18"/>
      <name val="Arial"/>
      <family val="2"/>
    </font>
    <font>
      <sz val="12"/>
      <name val="Arial"/>
      <family val="2"/>
    </font>
    <font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43" fontId="22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22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192">
    <xf numFmtId="0" fontId="0" fillId="0" borderId="0" xfId="0"/>
    <xf numFmtId="0" fontId="0" fillId="0" borderId="0" xfId="0" applyBorder="1"/>
    <xf numFmtId="0" fontId="2" fillId="0" borderId="0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0" xfId="0" applyFont="1"/>
    <xf numFmtId="0" fontId="0" fillId="2" borderId="0" xfId="0" applyFill="1" applyBorder="1" applyAlignment="1">
      <alignment horizontal="left" vertical="top"/>
    </xf>
    <xf numFmtId="0" fontId="0" fillId="2" borderId="22" xfId="0" applyFill="1" applyBorder="1" applyAlignment="1">
      <alignment horizontal="center" vertical="top" wrapText="1"/>
    </xf>
    <xf numFmtId="0" fontId="0" fillId="2" borderId="22" xfId="0" applyFill="1" applyBorder="1" applyAlignment="1">
      <alignment horizontal="left" vertical="top" wrapText="1"/>
    </xf>
    <xf numFmtId="0" fontId="0" fillId="0" borderId="0" xfId="0" applyFill="1"/>
    <xf numFmtId="0" fontId="0" fillId="0" borderId="0" xfId="0" applyFill="1" applyBorder="1"/>
    <xf numFmtId="0" fontId="10" fillId="0" borderId="0" xfId="0" applyFont="1" applyFill="1" applyAlignment="1">
      <alignment vertical="center"/>
    </xf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/>
    </xf>
    <xf numFmtId="164" fontId="8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right"/>
    </xf>
    <xf numFmtId="164" fontId="6" fillId="0" borderId="0" xfId="0" applyNumberFormat="1" applyFont="1" applyFill="1" applyBorder="1" applyAlignment="1">
      <alignment horizontal="center"/>
    </xf>
    <xf numFmtId="4" fontId="0" fillId="0" borderId="0" xfId="0" applyNumberFormat="1" applyFill="1"/>
    <xf numFmtId="0" fontId="18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justify"/>
    </xf>
    <xf numFmtId="0" fontId="18" fillId="0" borderId="0" xfId="0" applyFont="1" applyAlignment="1">
      <alignment horizontal="justify"/>
    </xf>
    <xf numFmtId="0" fontId="10" fillId="0" borderId="0" xfId="0" applyFont="1" applyAlignment="1"/>
    <xf numFmtId="0" fontId="18" fillId="0" borderId="0" xfId="0" applyFont="1" applyAlignment="1">
      <alignment horizontal="left"/>
    </xf>
    <xf numFmtId="0" fontId="18" fillId="0" borderId="0" xfId="0" applyFont="1" applyBorder="1"/>
    <xf numFmtId="0" fontId="18" fillId="0" borderId="39" xfId="0" applyFont="1" applyBorder="1"/>
    <xf numFmtId="0" fontId="21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20" fillId="0" borderId="1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/>
    </xf>
    <xf numFmtId="4" fontId="21" fillId="0" borderId="2" xfId="0" applyNumberFormat="1" applyFont="1" applyBorder="1" applyAlignment="1">
      <alignment horizontal="center"/>
    </xf>
    <xf numFmtId="164" fontId="21" fillId="0" borderId="31" xfId="0" applyNumberFormat="1" applyFont="1" applyBorder="1"/>
    <xf numFmtId="0" fontId="21" fillId="0" borderId="28" xfId="0" applyFont="1" applyBorder="1"/>
    <xf numFmtId="164" fontId="21" fillId="4" borderId="31" xfId="0" applyNumberFormat="1" applyFont="1" applyFill="1" applyBorder="1"/>
    <xf numFmtId="0" fontId="21" fillId="0" borderId="32" xfId="0" applyFont="1" applyBorder="1"/>
    <xf numFmtId="4" fontId="21" fillId="0" borderId="35" xfId="0" applyNumberFormat="1" applyFont="1" applyBorder="1" applyAlignment="1">
      <alignment horizontal="center"/>
    </xf>
    <xf numFmtId="164" fontId="21" fillId="0" borderId="36" xfId="0" applyNumberFormat="1" applyFont="1" applyBorder="1"/>
    <xf numFmtId="4" fontId="20" fillId="0" borderId="0" xfId="0" applyNumberFormat="1" applyFont="1" applyAlignment="1">
      <alignment horizontal="right"/>
    </xf>
    <xf numFmtId="164" fontId="21" fillId="0" borderId="4" xfId="0" applyNumberFormat="1" applyFont="1" applyBorder="1" applyAlignment="1">
      <alignment horizontal="center"/>
    </xf>
    <xf numFmtId="0" fontId="21" fillId="0" borderId="0" xfId="0" applyFont="1" applyAlignment="1">
      <alignment horizontal="right"/>
    </xf>
    <xf numFmtId="164" fontId="21" fillId="0" borderId="37" xfId="0" applyNumberFormat="1" applyFont="1" applyBorder="1"/>
    <xf numFmtId="164" fontId="21" fillId="0" borderId="38" xfId="0" applyNumberFormat="1" applyFont="1" applyBorder="1"/>
    <xf numFmtId="0" fontId="20" fillId="3" borderId="0" xfId="0" applyFont="1" applyFill="1" applyAlignment="1">
      <alignment horizontal="right"/>
    </xf>
    <xf numFmtId="164" fontId="20" fillId="3" borderId="3" xfId="0" applyNumberFormat="1" applyFont="1" applyFill="1" applyBorder="1"/>
    <xf numFmtId="0" fontId="21" fillId="4" borderId="28" xfId="0" applyFont="1" applyFill="1" applyBorder="1"/>
    <xf numFmtId="0" fontId="0" fillId="4" borderId="0" xfId="0" applyFill="1"/>
    <xf numFmtId="0" fontId="0" fillId="2" borderId="20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center" vertical="top" wrapText="1"/>
    </xf>
    <xf numFmtId="0" fontId="0" fillId="2" borderId="21" xfId="0" applyFill="1" applyBorder="1" applyAlignment="1">
      <alignment horizontal="center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textRotation="90" wrapText="1"/>
    </xf>
    <xf numFmtId="0" fontId="0" fillId="2" borderId="21" xfId="0" applyFill="1" applyBorder="1" applyAlignment="1">
      <alignment horizontal="left" textRotation="90" wrapText="1"/>
    </xf>
    <xf numFmtId="165" fontId="25" fillId="2" borderId="22" xfId="0" applyNumberFormat="1" applyFont="1" applyFill="1" applyBorder="1" applyAlignment="1">
      <alignment horizontal="left" vertical="top" wrapText="1"/>
    </xf>
    <xf numFmtId="165" fontId="25" fillId="2" borderId="22" xfId="0" applyNumberFormat="1" applyFont="1" applyFill="1" applyBorder="1" applyAlignment="1">
      <alignment horizontal="center" vertical="top" wrapText="1"/>
    </xf>
    <xf numFmtId="0" fontId="9" fillId="4" borderId="0" xfId="0" applyFont="1" applyFill="1" applyAlignment="1">
      <alignment horizontal="center"/>
    </xf>
    <xf numFmtId="0" fontId="4" fillId="4" borderId="0" xfId="0" applyFont="1" applyFill="1" applyAlignment="1"/>
    <xf numFmtId="4" fontId="10" fillId="4" borderId="4" xfId="0" applyNumberFormat="1" applyFont="1" applyFill="1" applyBorder="1" applyAlignment="1">
      <alignment horizontal="center"/>
    </xf>
    <xf numFmtId="0" fontId="14" fillId="4" borderId="0" xfId="0" applyFont="1" applyFill="1"/>
    <xf numFmtId="0" fontId="15" fillId="4" borderId="6" xfId="0" applyFont="1" applyFill="1" applyBorder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 wrapText="1"/>
    </xf>
    <xf numFmtId="0" fontId="0" fillId="2" borderId="18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4" fontId="18" fillId="0" borderId="0" xfId="0" applyNumberFormat="1" applyFont="1"/>
    <xf numFmtId="4" fontId="31" fillId="0" borderId="0" xfId="0" applyNumberFormat="1" applyFont="1"/>
    <xf numFmtId="0" fontId="32" fillId="0" borderId="0" xfId="0" applyFont="1" applyFill="1"/>
    <xf numFmtId="4" fontId="32" fillId="0" borderId="0" xfId="0" applyNumberFormat="1" applyFont="1"/>
    <xf numFmtId="4" fontId="32" fillId="0" borderId="0" xfId="0" applyNumberFormat="1" applyFont="1" applyFill="1"/>
    <xf numFmtId="166" fontId="32" fillId="0" borderId="0" xfId="0" applyNumberFormat="1" applyFont="1" applyFill="1"/>
    <xf numFmtId="0" fontId="17" fillId="0" borderId="0" xfId="0" applyFont="1" applyFill="1"/>
    <xf numFmtId="168" fontId="0" fillId="0" borderId="0" xfId="0" applyNumberFormat="1"/>
    <xf numFmtId="4" fontId="0" fillId="0" borderId="0" xfId="0" applyNumberFormat="1"/>
    <xf numFmtId="169" fontId="18" fillId="0" borderId="0" xfId="0" applyNumberFormat="1" applyFont="1"/>
    <xf numFmtId="170" fontId="18" fillId="0" borderId="0" xfId="0" applyNumberFormat="1" applyFont="1"/>
    <xf numFmtId="171" fontId="33" fillId="0" borderId="0" xfId="0" applyNumberFormat="1" applyFont="1" applyFill="1"/>
    <xf numFmtId="0" fontId="20" fillId="0" borderId="23" xfId="0" applyFont="1" applyBorder="1" applyAlignment="1">
      <alignment horizontal="center" vertical="center" wrapText="1"/>
    </xf>
    <xf numFmtId="4" fontId="21" fillId="3" borderId="2" xfId="0" applyNumberFormat="1" applyFont="1" applyFill="1" applyBorder="1" applyAlignment="1">
      <alignment horizontal="center"/>
    </xf>
    <xf numFmtId="164" fontId="21" fillId="3" borderId="31" xfId="0" applyNumberFormat="1" applyFont="1" applyFill="1" applyBorder="1"/>
    <xf numFmtId="0" fontId="31" fillId="0" borderId="0" xfId="0" applyFont="1" applyFill="1"/>
    <xf numFmtId="0" fontId="31" fillId="4" borderId="0" xfId="0" applyFont="1" applyFill="1"/>
    <xf numFmtId="0" fontId="9" fillId="4" borderId="6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31" fillId="4" borderId="2" xfId="0" applyFont="1" applyFill="1" applyBorder="1" applyAlignment="1">
      <alignment horizontal="center"/>
    </xf>
    <xf numFmtId="4" fontId="31" fillId="4" borderId="2" xfId="0" applyNumberFormat="1" applyFont="1" applyFill="1" applyBorder="1" applyAlignment="1">
      <alignment horizontal="center"/>
    </xf>
    <xf numFmtId="2" fontId="31" fillId="4" borderId="2" xfId="0" applyNumberFormat="1" applyFont="1" applyFill="1" applyBorder="1" applyAlignment="1">
      <alignment horizontal="center"/>
    </xf>
    <xf numFmtId="2" fontId="31" fillId="4" borderId="5" xfId="0" applyNumberFormat="1" applyFont="1" applyFill="1" applyBorder="1" applyAlignment="1">
      <alignment horizontal="center"/>
    </xf>
    <xf numFmtId="4" fontId="31" fillId="4" borderId="2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>
      <alignment horizontal="center"/>
    </xf>
    <xf numFmtId="0" fontId="9" fillId="4" borderId="4" xfId="0" applyFont="1" applyFill="1" applyBorder="1"/>
    <xf numFmtId="4" fontId="9" fillId="4" borderId="4" xfId="0" applyNumberFormat="1" applyFont="1" applyFill="1" applyBorder="1" applyAlignment="1">
      <alignment horizontal="center"/>
    </xf>
    <xf numFmtId="4" fontId="33" fillId="4" borderId="0" xfId="0" applyNumberFormat="1" applyFont="1" applyFill="1"/>
    <xf numFmtId="0" fontId="21" fillId="3" borderId="29" xfId="0" applyFont="1" applyFill="1" applyBorder="1" applyAlignment="1">
      <alignment horizontal="left"/>
    </xf>
    <xf numFmtId="0" fontId="21" fillId="3" borderId="30" xfId="0" applyFont="1" applyFill="1" applyBorder="1" applyAlignment="1">
      <alignment horizontal="left"/>
    </xf>
    <xf numFmtId="4" fontId="31" fillId="4" borderId="2" xfId="0" applyNumberFormat="1" applyFont="1" applyFill="1" applyBorder="1" applyAlignment="1">
      <alignment horizontal="center"/>
    </xf>
    <xf numFmtId="0" fontId="21" fillId="0" borderId="29" xfId="0" applyFont="1" applyBorder="1" applyAlignment="1">
      <alignment horizontal="left"/>
    </xf>
    <xf numFmtId="0" fontId="21" fillId="0" borderId="30" xfId="0" applyFont="1" applyBorder="1" applyAlignment="1">
      <alignment horizontal="left"/>
    </xf>
    <xf numFmtId="0" fontId="21" fillId="0" borderId="5" xfId="0" applyFont="1" applyBorder="1" applyAlignment="1">
      <alignment horizontal="left"/>
    </xf>
    <xf numFmtId="0" fontId="21" fillId="4" borderId="29" xfId="0" applyFont="1" applyFill="1" applyBorder="1" applyAlignment="1">
      <alignment horizontal="left"/>
    </xf>
    <xf numFmtId="0" fontId="21" fillId="4" borderId="30" xfId="0" applyFont="1" applyFill="1" applyBorder="1" applyAlignment="1">
      <alignment horizontal="left"/>
    </xf>
    <xf numFmtId="0" fontId="19" fillId="0" borderId="0" xfId="0" applyFont="1" applyAlignment="1">
      <alignment horizontal="center"/>
    </xf>
    <xf numFmtId="0" fontId="21" fillId="4" borderId="5" xfId="0" applyFont="1" applyFill="1" applyBorder="1" applyAlignment="1">
      <alignment horizontal="left"/>
    </xf>
    <xf numFmtId="0" fontId="21" fillId="3" borderId="5" xfId="0" applyFont="1" applyFill="1" applyBorder="1" applyAlignment="1">
      <alignment horizontal="left"/>
    </xf>
    <xf numFmtId="0" fontId="16" fillId="4" borderId="6" xfId="0" applyFont="1" applyFill="1" applyBorder="1" applyAlignment="1">
      <alignment horizontal="center"/>
    </xf>
    <xf numFmtId="0" fontId="16" fillId="4" borderId="11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172" fontId="10" fillId="4" borderId="6" xfId="0" applyNumberFormat="1" applyFont="1" applyFill="1" applyBorder="1" applyAlignment="1">
      <alignment horizontal="right"/>
    </xf>
    <xf numFmtId="172" fontId="10" fillId="4" borderId="7" xfId="0" applyNumberFormat="1" applyFont="1" applyFill="1" applyBorder="1" applyAlignment="1">
      <alignment horizontal="right"/>
    </xf>
    <xf numFmtId="0" fontId="20" fillId="0" borderId="0" xfId="0" applyFont="1" applyAlignment="1">
      <alignment horizontal="center"/>
    </xf>
    <xf numFmtId="4" fontId="16" fillId="4" borderId="6" xfId="0" applyNumberFormat="1" applyFont="1" applyFill="1" applyBorder="1" applyAlignment="1">
      <alignment horizontal="right"/>
    </xf>
    <xf numFmtId="4" fontId="16" fillId="4" borderId="7" xfId="0" applyNumberFormat="1" applyFont="1" applyFill="1" applyBorder="1" applyAlignment="1">
      <alignment horizontal="right"/>
    </xf>
    <xf numFmtId="4" fontId="10" fillId="4" borderId="6" xfId="0" applyNumberFormat="1" applyFont="1" applyFill="1" applyBorder="1" applyAlignment="1">
      <alignment horizontal="right"/>
    </xf>
    <xf numFmtId="4" fontId="10" fillId="4" borderId="7" xfId="0" applyNumberFormat="1" applyFont="1" applyFill="1" applyBorder="1" applyAlignment="1">
      <alignment horizontal="right"/>
    </xf>
    <xf numFmtId="0" fontId="20" fillId="0" borderId="24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21" fillId="0" borderId="33" xfId="0" applyFont="1" applyBorder="1" applyAlignment="1">
      <alignment horizontal="left"/>
    </xf>
    <xf numFmtId="0" fontId="21" fillId="0" borderId="34" xfId="0" applyFont="1" applyBorder="1" applyAlignment="1">
      <alignment horizontal="left"/>
    </xf>
    <xf numFmtId="0" fontId="31" fillId="4" borderId="41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31" fillId="4" borderId="6" xfId="0" applyFont="1" applyFill="1" applyBorder="1" applyAlignment="1">
      <alignment horizontal="center"/>
    </xf>
    <xf numFmtId="0" fontId="31" fillId="4" borderId="11" xfId="0" applyFont="1" applyFill="1" applyBorder="1" applyAlignment="1">
      <alignment horizontal="center"/>
    </xf>
    <xf numFmtId="0" fontId="31" fillId="4" borderId="7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/>
    </xf>
    <xf numFmtId="167" fontId="17" fillId="4" borderId="2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26" xfId="0" applyFont="1" applyBorder="1" applyAlignment="1">
      <alignment horizontal="center" wrapText="1"/>
    </xf>
    <xf numFmtId="0" fontId="20" fillId="0" borderId="27" xfId="0" applyFont="1" applyBorder="1" applyAlignment="1">
      <alignment horizontal="center" wrapText="1"/>
    </xf>
    <xf numFmtId="0" fontId="0" fillId="2" borderId="17" xfId="0" applyFill="1" applyBorder="1" applyAlignment="1">
      <alignment horizontal="center" vertical="top" wrapText="1"/>
    </xf>
    <xf numFmtId="0" fontId="0" fillId="2" borderId="18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31" fillId="5" borderId="2" xfId="0" applyFont="1" applyFill="1" applyBorder="1" applyAlignment="1">
      <alignment horizontal="center"/>
    </xf>
    <xf numFmtId="4" fontId="31" fillId="5" borderId="2" xfId="0" applyNumberFormat="1" applyFont="1" applyFill="1" applyBorder="1" applyAlignment="1">
      <alignment horizontal="center"/>
    </xf>
    <xf numFmtId="2" fontId="31" fillId="5" borderId="2" xfId="0" applyNumberFormat="1" applyFont="1" applyFill="1" applyBorder="1" applyAlignment="1">
      <alignment horizontal="center"/>
    </xf>
    <xf numFmtId="0" fontId="21" fillId="5" borderId="28" xfId="0" applyFont="1" applyFill="1" applyBorder="1"/>
    <xf numFmtId="0" fontId="21" fillId="5" borderId="29" xfId="0" applyFont="1" applyFill="1" applyBorder="1" applyAlignment="1">
      <alignment horizontal="left"/>
    </xf>
    <xf numFmtId="0" fontId="21" fillId="5" borderId="30" xfId="0" applyFont="1" applyFill="1" applyBorder="1" applyAlignment="1">
      <alignment horizontal="left"/>
    </xf>
    <xf numFmtId="4" fontId="21" fillId="5" borderId="2" xfId="0" applyNumberFormat="1" applyFont="1" applyFill="1" applyBorder="1" applyAlignment="1">
      <alignment horizontal="center"/>
    </xf>
    <xf numFmtId="0" fontId="21" fillId="5" borderId="5" xfId="0" applyFont="1" applyFill="1" applyBorder="1" applyAlignment="1">
      <alignment horizontal="left"/>
    </xf>
    <xf numFmtId="164" fontId="21" fillId="5" borderId="31" xfId="0" applyNumberFormat="1" applyFont="1" applyFill="1" applyBorder="1"/>
    <xf numFmtId="0" fontId="21" fillId="6" borderId="28" xfId="0" applyFont="1" applyFill="1" applyBorder="1"/>
    <xf numFmtId="0" fontId="21" fillId="6" borderId="29" xfId="0" applyFont="1" applyFill="1" applyBorder="1" applyAlignment="1">
      <alignment horizontal="left"/>
    </xf>
    <xf numFmtId="0" fontId="21" fillId="6" borderId="30" xfId="0" applyFont="1" applyFill="1" applyBorder="1" applyAlignment="1">
      <alignment horizontal="left"/>
    </xf>
    <xf numFmtId="4" fontId="21" fillId="6" borderId="2" xfId="0" applyNumberFormat="1" applyFont="1" applyFill="1" applyBorder="1" applyAlignment="1">
      <alignment horizontal="center"/>
    </xf>
    <xf numFmtId="0" fontId="21" fillId="6" borderId="5" xfId="0" applyFont="1" applyFill="1" applyBorder="1" applyAlignment="1">
      <alignment horizontal="left"/>
    </xf>
    <xf numFmtId="164" fontId="21" fillId="6" borderId="31" xfId="0" applyNumberFormat="1" applyFont="1" applyFill="1" applyBorder="1"/>
    <xf numFmtId="0" fontId="21" fillId="3" borderId="28" xfId="0" applyFont="1" applyFill="1" applyBorder="1"/>
    <xf numFmtId="4" fontId="21" fillId="0" borderId="2" xfId="0" applyNumberFormat="1" applyFont="1" applyFill="1" applyBorder="1" applyAlignment="1">
      <alignment horizontal="center"/>
    </xf>
    <xf numFmtId="0" fontId="21" fillId="0" borderId="5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  <xf numFmtId="164" fontId="21" fillId="0" borderId="31" xfId="0" applyNumberFormat="1" applyFont="1" applyFill="1" applyBorder="1"/>
  </cellXfs>
  <cellStyles count="11">
    <cellStyle name="Millares 2" xfId="6"/>
    <cellStyle name="Millares 3" xfId="1"/>
    <cellStyle name="Normal" xfId="0" builtinId="0"/>
    <cellStyle name="Normal 2" xfId="2"/>
    <cellStyle name="Normal 2 2" xfId="7"/>
    <cellStyle name="Normal 3" xfId="3"/>
    <cellStyle name="Normal 3 2" xfId="8"/>
    <cellStyle name="Normal 4" xfId="5"/>
    <cellStyle name="Normal 4 2" xfId="10"/>
    <cellStyle name="Porcentaje 2" xfId="4"/>
    <cellStyle name="Porcentaje 2 2" xfId="9"/>
  </cellStyles>
  <dxfs count="0"/>
  <tableStyles count="0" defaultTableStyle="TableStyleMedium9" defaultPivotStyle="PivotStyleLight16"/>
  <colors>
    <mruColors>
      <color rgb="FF62CD53"/>
      <color rgb="FF00CC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03"/>
  <sheetViews>
    <sheetView tabSelected="1" view="pageBreakPreview" topLeftCell="A10" zoomScale="40" zoomScaleNormal="55" zoomScaleSheetLayoutView="40" workbookViewId="0">
      <selection activeCell="P52" sqref="P52:P56"/>
    </sheetView>
  </sheetViews>
  <sheetFormatPr baseColWidth="10" defaultRowHeight="12.75" x14ac:dyDescent="0.2"/>
  <cols>
    <col min="1" max="1" width="0.5703125" customWidth="1"/>
    <col min="2" max="2" width="1.42578125" customWidth="1"/>
    <col min="3" max="3" width="24.28515625" customWidth="1"/>
    <col min="4" max="4" width="33.7109375" customWidth="1"/>
    <col min="5" max="5" width="25.5703125" customWidth="1"/>
    <col min="6" max="6" width="18.5703125" customWidth="1"/>
    <col min="7" max="11" width="15" customWidth="1"/>
    <col min="12" max="12" width="40.5703125" customWidth="1"/>
    <col min="13" max="13" width="40.7109375" customWidth="1"/>
    <col min="14" max="14" width="39.85546875" customWidth="1"/>
    <col min="15" max="15" width="32.140625" customWidth="1"/>
    <col min="16" max="16" width="43.28515625" customWidth="1"/>
    <col min="17" max="17" width="1.42578125" customWidth="1"/>
    <col min="18" max="18" width="57.140625" customWidth="1"/>
    <col min="19" max="19" width="25.7109375" customWidth="1"/>
    <col min="20" max="20" width="26.42578125" bestFit="1" customWidth="1"/>
    <col min="21" max="21" width="46.85546875" customWidth="1"/>
    <col min="22" max="22" width="39.5703125" customWidth="1"/>
    <col min="23" max="23" width="37.7109375" customWidth="1"/>
    <col min="24" max="24" width="23.7109375" customWidth="1"/>
    <col min="25" max="25" width="24.42578125" customWidth="1"/>
    <col min="26" max="26" width="24.5703125" customWidth="1"/>
    <col min="27" max="27" width="23.42578125" customWidth="1"/>
    <col min="28" max="28" width="22.140625" customWidth="1"/>
    <col min="29" max="29" width="32.28515625" customWidth="1"/>
    <col min="30" max="30" width="23.140625" customWidth="1"/>
  </cols>
  <sheetData>
    <row r="1" spans="1:30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W1" s="1"/>
    </row>
    <row r="2" spans="1:30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V2" s="9"/>
      <c r="W2" s="10"/>
      <c r="X2" s="9"/>
      <c r="Y2" s="9"/>
      <c r="Z2" s="9"/>
      <c r="AA2" s="9"/>
      <c r="AB2" s="9"/>
      <c r="AC2" s="9"/>
      <c r="AD2" s="9"/>
    </row>
    <row r="3" spans="1:30" ht="20.25" customHeight="1" x14ac:dyDescent="0.35">
      <c r="A3" s="9"/>
      <c r="B3" s="9"/>
      <c r="C3" s="135" t="s">
        <v>30</v>
      </c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W3" s="11"/>
      <c r="X3" s="11"/>
      <c r="Y3" s="11"/>
      <c r="Z3" s="11"/>
      <c r="AA3" s="11"/>
      <c r="AB3" s="11"/>
      <c r="AC3" s="9"/>
      <c r="AD3" s="9"/>
    </row>
    <row r="4" spans="1:30" ht="20.25" customHeight="1" x14ac:dyDescent="0.35">
      <c r="A4" s="9"/>
      <c r="B4" s="9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AD4" s="9"/>
    </row>
    <row r="5" spans="1:30" ht="23.25" customHeight="1" x14ac:dyDescent="0.25">
      <c r="A5" s="9"/>
      <c r="B5" s="9"/>
      <c r="C5" s="63" t="s">
        <v>87</v>
      </c>
      <c r="D5" s="131" t="s">
        <v>179</v>
      </c>
      <c r="E5" s="131"/>
      <c r="F5" s="131"/>
      <c r="G5" s="131"/>
      <c r="H5" s="131"/>
      <c r="I5" s="131"/>
      <c r="J5" s="131"/>
      <c r="K5" s="131"/>
      <c r="L5" s="63"/>
      <c r="M5" s="63"/>
      <c r="N5" s="63"/>
      <c r="O5" s="63"/>
      <c r="P5" s="63"/>
      <c r="Q5" s="63"/>
      <c r="AD5" s="9"/>
    </row>
    <row r="6" spans="1:30" ht="18" x14ac:dyDescent="0.25">
      <c r="A6" s="9"/>
      <c r="B6" s="9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AD6" s="9"/>
    </row>
    <row r="7" spans="1:30" x14ac:dyDescent="0.2">
      <c r="A7" s="9"/>
      <c r="B7" s="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AD7" s="9"/>
    </row>
    <row r="8" spans="1:30" ht="26.25" customHeight="1" thickBot="1" x14ac:dyDescent="0.25">
      <c r="A8" s="9"/>
      <c r="B8" s="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AD8" s="9"/>
    </row>
    <row r="9" spans="1:30" ht="28.5" customHeight="1" thickBot="1" x14ac:dyDescent="0.4">
      <c r="A9" s="87"/>
      <c r="B9" s="87"/>
      <c r="C9" s="136"/>
      <c r="D9" s="137"/>
      <c r="E9" s="137"/>
      <c r="F9" s="138"/>
      <c r="G9" s="157" t="s">
        <v>38</v>
      </c>
      <c r="H9" s="158"/>
      <c r="I9" s="88"/>
      <c r="J9" s="88"/>
      <c r="K9" s="88"/>
      <c r="L9" s="88"/>
      <c r="M9" s="88"/>
      <c r="N9" s="88"/>
      <c r="O9" s="88"/>
      <c r="P9" s="88"/>
      <c r="Q9" s="88"/>
      <c r="R9" s="9"/>
      <c r="AD9" s="9"/>
    </row>
    <row r="10" spans="1:30" ht="24" thickBot="1" x14ac:dyDescent="0.4">
      <c r="A10" s="87"/>
      <c r="B10" s="87"/>
      <c r="C10" s="139" t="s">
        <v>37</v>
      </c>
      <c r="D10" s="140"/>
      <c r="E10" s="140"/>
      <c r="F10" s="141"/>
      <c r="G10" s="159"/>
      <c r="H10" s="160"/>
      <c r="I10" s="88"/>
      <c r="J10" s="88"/>
      <c r="K10" s="88"/>
      <c r="L10" s="88"/>
      <c r="M10" s="88"/>
      <c r="N10" s="88"/>
      <c r="O10" s="88"/>
      <c r="P10" s="88"/>
      <c r="Q10" s="88"/>
      <c r="R10" s="9"/>
      <c r="S10" s="3"/>
      <c r="AD10" s="9"/>
    </row>
    <row r="11" spans="1:30" ht="24" thickBot="1" x14ac:dyDescent="0.4">
      <c r="A11" s="87"/>
      <c r="B11" s="87"/>
      <c r="C11" s="142" t="s">
        <v>0</v>
      </c>
      <c r="D11" s="145" t="s">
        <v>2</v>
      </c>
      <c r="E11" s="145" t="s">
        <v>20</v>
      </c>
      <c r="F11" s="148" t="s">
        <v>3</v>
      </c>
      <c r="G11" s="149"/>
      <c r="H11" s="149"/>
      <c r="I11" s="149"/>
      <c r="J11" s="149"/>
      <c r="K11" s="149"/>
      <c r="L11" s="150"/>
      <c r="M11" s="145" t="s">
        <v>4</v>
      </c>
      <c r="N11" s="145" t="s">
        <v>5</v>
      </c>
      <c r="O11" s="145" t="s">
        <v>6</v>
      </c>
      <c r="P11" s="151" t="s">
        <v>7</v>
      </c>
      <c r="Q11" s="152"/>
      <c r="R11" s="9"/>
      <c r="S11" s="3"/>
      <c r="AD11" s="9"/>
    </row>
    <row r="12" spans="1:30" ht="24" thickBot="1" x14ac:dyDescent="0.4">
      <c r="A12" s="87"/>
      <c r="B12" s="87"/>
      <c r="C12" s="143"/>
      <c r="D12" s="146"/>
      <c r="E12" s="146"/>
      <c r="F12" s="89" t="s">
        <v>8</v>
      </c>
      <c r="G12" s="90" t="s">
        <v>9</v>
      </c>
      <c r="H12" s="91" t="s">
        <v>10</v>
      </c>
      <c r="I12" s="90" t="s">
        <v>11</v>
      </c>
      <c r="J12" s="90" t="s">
        <v>12</v>
      </c>
      <c r="K12" s="90" t="s">
        <v>13</v>
      </c>
      <c r="L12" s="92" t="s">
        <v>14</v>
      </c>
      <c r="M12" s="146"/>
      <c r="N12" s="146"/>
      <c r="O12" s="146"/>
      <c r="P12" s="153"/>
      <c r="Q12" s="154"/>
      <c r="R12" s="9"/>
      <c r="S12" s="4"/>
      <c r="AD12" s="9"/>
    </row>
    <row r="13" spans="1:30" ht="35.25" customHeight="1" thickBot="1" x14ac:dyDescent="0.4">
      <c r="A13" s="87"/>
      <c r="B13" s="87"/>
      <c r="C13" s="144"/>
      <c r="D13" s="147"/>
      <c r="E13" s="147"/>
      <c r="F13" s="90" t="s">
        <v>13</v>
      </c>
      <c r="G13" s="93" t="s">
        <v>15</v>
      </c>
      <c r="H13" s="90" t="s">
        <v>16</v>
      </c>
      <c r="I13" s="93" t="s">
        <v>15</v>
      </c>
      <c r="J13" s="90" t="s">
        <v>17</v>
      </c>
      <c r="K13" s="90" t="s">
        <v>16</v>
      </c>
      <c r="L13" s="94" t="s">
        <v>40</v>
      </c>
      <c r="M13" s="147"/>
      <c r="N13" s="147"/>
      <c r="O13" s="147"/>
      <c r="P13" s="155"/>
      <c r="Q13" s="156"/>
      <c r="R13" s="9"/>
      <c r="S13" s="4"/>
      <c r="AD13" s="9"/>
    </row>
    <row r="14" spans="1:30" ht="27.75" customHeight="1" x14ac:dyDescent="0.35">
      <c r="A14" s="87"/>
      <c r="B14" s="87"/>
      <c r="C14" s="95"/>
      <c r="D14" s="96"/>
      <c r="E14" s="97"/>
      <c r="F14" s="97"/>
      <c r="G14" s="97"/>
      <c r="H14" s="97"/>
      <c r="I14" s="97"/>
      <c r="J14" s="97"/>
      <c r="K14" s="97"/>
      <c r="L14" s="97"/>
      <c r="M14" s="98"/>
      <c r="N14" s="97"/>
      <c r="O14" s="97"/>
      <c r="P14" s="106"/>
      <c r="Q14" s="106"/>
      <c r="R14" s="9"/>
      <c r="S14" s="3"/>
      <c r="AD14" s="9"/>
    </row>
    <row r="15" spans="1:30" ht="27.75" customHeight="1" x14ac:dyDescent="0.35">
      <c r="A15" s="87"/>
      <c r="B15" s="87"/>
      <c r="C15" s="95"/>
      <c r="D15" s="99"/>
      <c r="E15" s="97"/>
      <c r="F15" s="97"/>
      <c r="G15" s="97"/>
      <c r="H15" s="97"/>
      <c r="I15" s="97"/>
      <c r="J15" s="97"/>
      <c r="K15" s="97"/>
      <c r="L15" s="97"/>
      <c r="M15" s="98"/>
      <c r="N15" s="97"/>
      <c r="O15" s="97"/>
      <c r="P15" s="99"/>
      <c r="Q15" s="99"/>
      <c r="R15" s="9"/>
      <c r="S15" s="3"/>
      <c r="AD15" s="9"/>
    </row>
    <row r="16" spans="1:30" ht="27.75" customHeight="1" x14ac:dyDescent="0.35">
      <c r="A16" s="87"/>
      <c r="B16" s="87"/>
      <c r="C16" s="172" t="s">
        <v>189</v>
      </c>
      <c r="D16" s="173">
        <v>102.63</v>
      </c>
      <c r="E16" s="174">
        <f>D16</f>
        <v>102.63</v>
      </c>
      <c r="F16" s="97">
        <v>411.97</v>
      </c>
      <c r="G16" s="97">
        <v>209.19</v>
      </c>
      <c r="H16" s="100">
        <v>30.14</v>
      </c>
      <c r="I16" s="97">
        <v>118.14</v>
      </c>
      <c r="J16" s="97">
        <v>78.180000000000007</v>
      </c>
      <c r="K16" s="100">
        <v>0</v>
      </c>
      <c r="L16" s="97">
        <v>370.68</v>
      </c>
      <c r="M16" s="98">
        <f>SUM(F16:L16)</f>
        <v>1218.3000000000002</v>
      </c>
      <c r="N16" s="97">
        <v>1</v>
      </c>
      <c r="O16" s="97">
        <v>1</v>
      </c>
      <c r="P16" s="106">
        <f>D16*M16</f>
        <v>125034.12900000002</v>
      </c>
      <c r="Q16" s="106"/>
      <c r="R16" s="9"/>
      <c r="S16" s="3"/>
      <c r="AD16" s="9"/>
    </row>
    <row r="17" spans="1:30" ht="27.75" customHeight="1" x14ac:dyDescent="0.35">
      <c r="A17" s="87"/>
      <c r="B17" s="87"/>
      <c r="C17" s="172" t="s">
        <v>190</v>
      </c>
      <c r="D17" s="173">
        <v>1811.64</v>
      </c>
      <c r="E17" s="174">
        <f t="shared" ref="E17:E19" si="0">D17</f>
        <v>1811.64</v>
      </c>
      <c r="F17" s="97">
        <v>411.97</v>
      </c>
      <c r="G17" s="97">
        <v>209.19</v>
      </c>
      <c r="H17" s="100">
        <v>30.14</v>
      </c>
      <c r="I17" s="97">
        <v>118.14</v>
      </c>
      <c r="J17" s="97">
        <v>78.180000000000007</v>
      </c>
      <c r="K17" s="100">
        <v>0</v>
      </c>
      <c r="L17" s="97">
        <v>370.68</v>
      </c>
      <c r="M17" s="98">
        <f t="shared" ref="M17:M19" si="1">SUM(F17:L17)</f>
        <v>1218.3000000000002</v>
      </c>
      <c r="N17" s="97">
        <v>1</v>
      </c>
      <c r="O17" s="97">
        <v>1</v>
      </c>
      <c r="P17" s="106">
        <f t="shared" ref="P17:P19" si="2">D17*M17</f>
        <v>2207121.0120000006</v>
      </c>
      <c r="Q17" s="106"/>
      <c r="R17" s="9"/>
      <c r="S17" s="3"/>
      <c r="AD17" s="9"/>
    </row>
    <row r="18" spans="1:30" ht="27.75" customHeight="1" x14ac:dyDescent="0.35">
      <c r="A18" s="87"/>
      <c r="B18" s="87"/>
      <c r="C18" s="172" t="s">
        <v>191</v>
      </c>
      <c r="D18" s="173">
        <v>3473.92</v>
      </c>
      <c r="E18" s="174">
        <f t="shared" si="0"/>
        <v>3473.92</v>
      </c>
      <c r="F18" s="97">
        <v>411.97</v>
      </c>
      <c r="G18" s="97">
        <v>209.19</v>
      </c>
      <c r="H18" s="100">
        <v>30.14</v>
      </c>
      <c r="I18" s="97">
        <v>118.14</v>
      </c>
      <c r="J18" s="97">
        <v>78.180000000000007</v>
      </c>
      <c r="K18" s="100">
        <v>0</v>
      </c>
      <c r="L18" s="97">
        <v>370.68</v>
      </c>
      <c r="M18" s="98">
        <f t="shared" si="1"/>
        <v>1218.3000000000002</v>
      </c>
      <c r="N18" s="97">
        <v>1</v>
      </c>
      <c r="O18" s="97">
        <v>1</v>
      </c>
      <c r="P18" s="106">
        <f t="shared" si="2"/>
        <v>4232276.7360000005</v>
      </c>
      <c r="Q18" s="106"/>
      <c r="R18" s="9"/>
      <c r="S18" s="3"/>
      <c r="AD18" s="9"/>
    </row>
    <row r="19" spans="1:30" ht="27.75" customHeight="1" x14ac:dyDescent="0.35">
      <c r="A19" s="87"/>
      <c r="B19" s="87"/>
      <c r="C19" s="172" t="s">
        <v>192</v>
      </c>
      <c r="D19" s="173">
        <v>3447.17</v>
      </c>
      <c r="E19" s="174">
        <f t="shared" si="0"/>
        <v>3447.17</v>
      </c>
      <c r="F19" s="97">
        <v>411.97</v>
      </c>
      <c r="G19" s="97">
        <v>209.19</v>
      </c>
      <c r="H19" s="100">
        <v>30.14</v>
      </c>
      <c r="I19" s="97">
        <v>118.14</v>
      </c>
      <c r="J19" s="97">
        <v>78.180000000000007</v>
      </c>
      <c r="K19" s="100">
        <v>0</v>
      </c>
      <c r="L19" s="97">
        <v>370.68</v>
      </c>
      <c r="M19" s="98">
        <f t="shared" si="1"/>
        <v>1218.3000000000002</v>
      </c>
      <c r="N19" s="97">
        <v>1</v>
      </c>
      <c r="O19" s="97">
        <v>1</v>
      </c>
      <c r="P19" s="106">
        <f t="shared" si="2"/>
        <v>4199687.2110000011</v>
      </c>
      <c r="Q19" s="106"/>
      <c r="R19" s="9"/>
      <c r="S19" s="3"/>
      <c r="AD19" s="9"/>
    </row>
    <row r="20" spans="1:30" ht="27.75" customHeight="1" x14ac:dyDescent="0.35">
      <c r="A20" s="87"/>
      <c r="B20" s="87"/>
      <c r="C20" s="172" t="s">
        <v>184</v>
      </c>
      <c r="D20" s="173">
        <v>3446.67</v>
      </c>
      <c r="E20" s="174">
        <f>D20</f>
        <v>3446.67</v>
      </c>
      <c r="F20" s="97">
        <v>411.97</v>
      </c>
      <c r="G20" s="97">
        <v>209.19</v>
      </c>
      <c r="H20" s="100">
        <v>30.14</v>
      </c>
      <c r="I20" s="97">
        <v>118.14</v>
      </c>
      <c r="J20" s="97">
        <v>78.180000000000007</v>
      </c>
      <c r="K20" s="100">
        <v>0</v>
      </c>
      <c r="L20" s="97">
        <v>370.68</v>
      </c>
      <c r="M20" s="98">
        <f>SUM(F20:L20)</f>
        <v>1218.3000000000002</v>
      </c>
      <c r="N20" s="97">
        <v>1</v>
      </c>
      <c r="O20" s="97">
        <v>1</v>
      </c>
      <c r="P20" s="106">
        <f>D20*M20</f>
        <v>4199078.0610000007</v>
      </c>
      <c r="Q20" s="106"/>
      <c r="R20" s="9"/>
      <c r="S20" s="3"/>
      <c r="AD20" s="9"/>
    </row>
    <row r="21" spans="1:30" ht="27.75" customHeight="1" x14ac:dyDescent="0.35">
      <c r="A21" s="87"/>
      <c r="B21" s="87"/>
      <c r="C21" s="95" t="s">
        <v>36</v>
      </c>
      <c r="D21" s="96">
        <v>2162.1999999999998</v>
      </c>
      <c r="E21" s="97">
        <f t="shared" ref="E21:E38" si="3">D21*1</f>
        <v>2162.1999999999998</v>
      </c>
      <c r="F21" s="97">
        <v>411.97</v>
      </c>
      <c r="G21" s="97">
        <v>209.19</v>
      </c>
      <c r="H21" s="97">
        <v>119.26</v>
      </c>
      <c r="I21" s="97">
        <v>118.14</v>
      </c>
      <c r="J21" s="97">
        <v>78.180000000000007</v>
      </c>
      <c r="K21" s="97">
        <v>35.49</v>
      </c>
      <c r="L21" s="97">
        <v>370.68</v>
      </c>
      <c r="M21" s="98">
        <f t="shared" ref="M21:M32" si="4">SUM(F21:L21)</f>
        <v>1342.91</v>
      </c>
      <c r="N21" s="97">
        <v>1</v>
      </c>
      <c r="O21" s="97">
        <v>1</v>
      </c>
      <c r="P21" s="106">
        <f t="shared" ref="P21:P27" si="5">E21*M21*N21*O21</f>
        <v>2903640.0019999999</v>
      </c>
      <c r="Q21" s="106"/>
      <c r="R21" s="9"/>
      <c r="S21" s="3"/>
      <c r="AD21" s="9"/>
    </row>
    <row r="22" spans="1:30" ht="27.75" customHeight="1" x14ac:dyDescent="0.35">
      <c r="A22" s="87"/>
      <c r="B22" s="87"/>
      <c r="C22" s="95" t="s">
        <v>21</v>
      </c>
      <c r="D22" s="96">
        <v>2054.33</v>
      </c>
      <c r="E22" s="97">
        <f t="shared" si="3"/>
        <v>2054.33</v>
      </c>
      <c r="F22" s="97">
        <v>411.97</v>
      </c>
      <c r="G22" s="97">
        <v>209.19</v>
      </c>
      <c r="H22" s="97">
        <v>119.26</v>
      </c>
      <c r="I22" s="97">
        <v>118.14</v>
      </c>
      <c r="J22" s="97">
        <v>78.180000000000007</v>
      </c>
      <c r="K22" s="97">
        <v>35.49</v>
      </c>
      <c r="L22" s="97">
        <v>370.68</v>
      </c>
      <c r="M22" s="98">
        <f t="shared" si="4"/>
        <v>1342.91</v>
      </c>
      <c r="N22" s="97">
        <v>1</v>
      </c>
      <c r="O22" s="97">
        <v>1</v>
      </c>
      <c r="P22" s="106">
        <f t="shared" si="5"/>
        <v>2758780.3003000002</v>
      </c>
      <c r="Q22" s="106"/>
      <c r="R22" s="9"/>
      <c r="AD22" s="9"/>
    </row>
    <row r="23" spans="1:30" ht="27.75" customHeight="1" x14ac:dyDescent="0.35">
      <c r="A23" s="87"/>
      <c r="B23" s="87"/>
      <c r="C23" s="95" t="s">
        <v>22</v>
      </c>
      <c r="D23" s="96">
        <v>2157.16</v>
      </c>
      <c r="E23" s="97">
        <f t="shared" si="3"/>
        <v>2157.16</v>
      </c>
      <c r="F23" s="97">
        <v>411.97</v>
      </c>
      <c r="G23" s="97">
        <v>209.19</v>
      </c>
      <c r="H23" s="97">
        <v>119.26</v>
      </c>
      <c r="I23" s="97">
        <v>118.14</v>
      </c>
      <c r="J23" s="97">
        <v>78.180000000000007</v>
      </c>
      <c r="K23" s="97">
        <v>35.49</v>
      </c>
      <c r="L23" s="97">
        <v>370.68</v>
      </c>
      <c r="M23" s="98">
        <f t="shared" si="4"/>
        <v>1342.91</v>
      </c>
      <c r="N23" s="97">
        <v>1</v>
      </c>
      <c r="O23" s="97">
        <v>1</v>
      </c>
      <c r="P23" s="106">
        <f>E23*M23*N23*O23</f>
        <v>2896871.7355999998</v>
      </c>
      <c r="Q23" s="106"/>
      <c r="R23" s="9"/>
      <c r="AD23" s="9"/>
    </row>
    <row r="24" spans="1:30" ht="27.75" customHeight="1" x14ac:dyDescent="0.35">
      <c r="A24" s="87"/>
      <c r="B24" s="87"/>
      <c r="C24" s="95" t="s">
        <v>23</v>
      </c>
      <c r="D24" s="96">
        <v>2157.16</v>
      </c>
      <c r="E24" s="97">
        <f t="shared" si="3"/>
        <v>2157.16</v>
      </c>
      <c r="F24" s="97">
        <v>411.97</v>
      </c>
      <c r="G24" s="97">
        <v>209.19</v>
      </c>
      <c r="H24" s="97">
        <v>119.26</v>
      </c>
      <c r="I24" s="97">
        <v>118.14</v>
      </c>
      <c r="J24" s="97">
        <v>78.180000000000007</v>
      </c>
      <c r="K24" s="97">
        <v>35.49</v>
      </c>
      <c r="L24" s="97">
        <v>370.68</v>
      </c>
      <c r="M24" s="98">
        <f t="shared" si="4"/>
        <v>1342.91</v>
      </c>
      <c r="N24" s="97">
        <v>1</v>
      </c>
      <c r="O24" s="97">
        <v>1</v>
      </c>
      <c r="P24" s="106">
        <f t="shared" si="5"/>
        <v>2896871.7355999998</v>
      </c>
      <c r="Q24" s="106"/>
      <c r="R24" s="9"/>
      <c r="AD24" s="9"/>
    </row>
    <row r="25" spans="1:30" ht="27.75" customHeight="1" x14ac:dyDescent="0.35">
      <c r="A25" s="87"/>
      <c r="B25" s="87"/>
      <c r="C25" s="95" t="s">
        <v>24</v>
      </c>
      <c r="D25" s="96">
        <v>2131.7600000000002</v>
      </c>
      <c r="E25" s="97">
        <f t="shared" si="3"/>
        <v>2131.7600000000002</v>
      </c>
      <c r="F25" s="97">
        <v>411.97</v>
      </c>
      <c r="G25" s="97">
        <v>209.19</v>
      </c>
      <c r="H25" s="97">
        <v>119.26</v>
      </c>
      <c r="I25" s="97">
        <v>118.14</v>
      </c>
      <c r="J25" s="97">
        <v>78.180000000000007</v>
      </c>
      <c r="K25" s="97">
        <v>35.49</v>
      </c>
      <c r="L25" s="97">
        <v>370.68</v>
      </c>
      <c r="M25" s="98">
        <f t="shared" si="4"/>
        <v>1342.91</v>
      </c>
      <c r="N25" s="97">
        <v>1</v>
      </c>
      <c r="O25" s="97">
        <v>1.05</v>
      </c>
      <c r="P25" s="106">
        <f t="shared" si="5"/>
        <v>3005899.9126800005</v>
      </c>
      <c r="Q25" s="106"/>
      <c r="R25" s="9"/>
      <c r="AD25" s="9"/>
    </row>
    <row r="26" spans="1:30" ht="27.75" customHeight="1" x14ac:dyDescent="0.35">
      <c r="A26" s="88"/>
      <c r="B26" s="88"/>
      <c r="C26" s="95" t="s">
        <v>25</v>
      </c>
      <c r="D26" s="96">
        <v>2143.94</v>
      </c>
      <c r="E26" s="97">
        <f t="shared" si="3"/>
        <v>2143.94</v>
      </c>
      <c r="F26" s="97">
        <v>411.97</v>
      </c>
      <c r="G26" s="97">
        <v>209.19</v>
      </c>
      <c r="H26" s="97">
        <v>119.26</v>
      </c>
      <c r="I26" s="97">
        <v>118.14</v>
      </c>
      <c r="J26" s="97">
        <v>78.180000000000007</v>
      </c>
      <c r="K26" s="97">
        <v>35.49</v>
      </c>
      <c r="L26" s="97">
        <v>370.68</v>
      </c>
      <c r="M26" s="98">
        <f t="shared" si="4"/>
        <v>1342.91</v>
      </c>
      <c r="N26" s="97">
        <v>1</v>
      </c>
      <c r="O26" s="97">
        <v>1.05</v>
      </c>
      <c r="P26" s="106">
        <f t="shared" si="5"/>
        <v>3023074.3886700002</v>
      </c>
      <c r="Q26" s="106"/>
      <c r="R26" s="9"/>
      <c r="AD26" s="9"/>
    </row>
    <row r="27" spans="1:30" ht="27.75" customHeight="1" x14ac:dyDescent="0.35">
      <c r="A27" s="88"/>
      <c r="B27" s="88"/>
      <c r="C27" s="95" t="s">
        <v>26</v>
      </c>
      <c r="D27" s="96">
        <v>2148.27</v>
      </c>
      <c r="E27" s="97">
        <f t="shared" si="3"/>
        <v>2148.27</v>
      </c>
      <c r="F27" s="97">
        <v>411.97</v>
      </c>
      <c r="G27" s="97">
        <v>209.19</v>
      </c>
      <c r="H27" s="97">
        <v>119.26</v>
      </c>
      <c r="I27" s="97">
        <v>118.14</v>
      </c>
      <c r="J27" s="97">
        <v>78.180000000000007</v>
      </c>
      <c r="K27" s="97">
        <v>35.49</v>
      </c>
      <c r="L27" s="97">
        <v>370.68</v>
      </c>
      <c r="M27" s="98">
        <f t="shared" si="4"/>
        <v>1342.91</v>
      </c>
      <c r="N27" s="97">
        <v>1</v>
      </c>
      <c r="O27" s="97">
        <v>1.05</v>
      </c>
      <c r="P27" s="106">
        <f t="shared" si="5"/>
        <v>3029179.9289850006</v>
      </c>
      <c r="Q27" s="106"/>
      <c r="R27" s="9"/>
      <c r="AD27" s="9"/>
    </row>
    <row r="28" spans="1:30" ht="27.75" customHeight="1" x14ac:dyDescent="0.35">
      <c r="A28" s="88"/>
      <c r="B28" s="88"/>
      <c r="C28" s="95" t="s">
        <v>27</v>
      </c>
      <c r="D28" s="99">
        <v>2148.27</v>
      </c>
      <c r="E28" s="97">
        <f t="shared" si="3"/>
        <v>2148.27</v>
      </c>
      <c r="F28" s="97">
        <v>411.97</v>
      </c>
      <c r="G28" s="97">
        <v>209.19</v>
      </c>
      <c r="H28" s="97">
        <v>119.26</v>
      </c>
      <c r="I28" s="97">
        <v>118.14</v>
      </c>
      <c r="J28" s="97">
        <v>78.180000000000007</v>
      </c>
      <c r="K28" s="97">
        <v>35.49</v>
      </c>
      <c r="L28" s="97">
        <v>370.68</v>
      </c>
      <c r="M28" s="98">
        <f t="shared" si="4"/>
        <v>1342.91</v>
      </c>
      <c r="N28" s="97">
        <v>1</v>
      </c>
      <c r="O28" s="97">
        <v>1.05</v>
      </c>
      <c r="P28" s="106">
        <f t="shared" ref="P28:P29" si="6">E28*M28*N28*O28</f>
        <v>3029179.9289850006</v>
      </c>
      <c r="Q28" s="106"/>
      <c r="R28" s="9"/>
      <c r="AD28" s="9"/>
    </row>
    <row r="29" spans="1:30" ht="27.75" customHeight="1" x14ac:dyDescent="0.35">
      <c r="A29" s="88"/>
      <c r="B29" s="88"/>
      <c r="C29" s="95" t="s">
        <v>28</v>
      </c>
      <c r="D29" s="99">
        <v>2148.27</v>
      </c>
      <c r="E29" s="97">
        <f t="shared" si="3"/>
        <v>2148.27</v>
      </c>
      <c r="F29" s="97">
        <v>411.97</v>
      </c>
      <c r="G29" s="97">
        <v>209.19</v>
      </c>
      <c r="H29" s="97">
        <v>119.26</v>
      </c>
      <c r="I29" s="97">
        <v>118.14</v>
      </c>
      <c r="J29" s="97">
        <v>78.180000000000007</v>
      </c>
      <c r="K29" s="97">
        <v>35.49</v>
      </c>
      <c r="L29" s="97">
        <v>370.68</v>
      </c>
      <c r="M29" s="98">
        <f t="shared" si="4"/>
        <v>1342.91</v>
      </c>
      <c r="N29" s="97">
        <v>1</v>
      </c>
      <c r="O29" s="97">
        <v>1.05</v>
      </c>
      <c r="P29" s="106">
        <f t="shared" si="6"/>
        <v>3029179.9289850006</v>
      </c>
      <c r="Q29" s="106"/>
      <c r="R29" s="9"/>
      <c r="AD29" s="9"/>
    </row>
    <row r="30" spans="1:30" ht="27.75" customHeight="1" x14ac:dyDescent="0.35">
      <c r="A30" s="88"/>
      <c r="B30" s="88"/>
      <c r="C30" s="95" t="s">
        <v>29</v>
      </c>
      <c r="D30" s="99">
        <v>2148.27</v>
      </c>
      <c r="E30" s="97">
        <f t="shared" si="3"/>
        <v>2148.27</v>
      </c>
      <c r="F30" s="97">
        <v>411.97</v>
      </c>
      <c r="G30" s="97">
        <v>209.19</v>
      </c>
      <c r="H30" s="97">
        <v>119.26</v>
      </c>
      <c r="I30" s="97">
        <v>118.14</v>
      </c>
      <c r="J30" s="97">
        <v>78.180000000000007</v>
      </c>
      <c r="K30" s="97">
        <v>35.49</v>
      </c>
      <c r="L30" s="97">
        <v>370.68</v>
      </c>
      <c r="M30" s="98">
        <f t="shared" si="4"/>
        <v>1342.91</v>
      </c>
      <c r="N30" s="97">
        <v>1</v>
      </c>
      <c r="O30" s="97">
        <v>1.05</v>
      </c>
      <c r="P30" s="106">
        <f>E30*M30*N30*O30</f>
        <v>3029179.9289850006</v>
      </c>
      <c r="Q30" s="106"/>
      <c r="R30" s="9"/>
      <c r="AD30" s="9"/>
    </row>
    <row r="31" spans="1:30" ht="27.75" customHeight="1" x14ac:dyDescent="0.35">
      <c r="A31" s="88"/>
      <c r="B31" s="88"/>
      <c r="C31" s="95" t="s">
        <v>31</v>
      </c>
      <c r="D31" s="99">
        <v>2148.27</v>
      </c>
      <c r="E31" s="97">
        <f t="shared" si="3"/>
        <v>2148.27</v>
      </c>
      <c r="F31" s="97">
        <v>411.97</v>
      </c>
      <c r="G31" s="97">
        <v>209.19</v>
      </c>
      <c r="H31" s="97">
        <v>119.26</v>
      </c>
      <c r="I31" s="97">
        <v>118.14</v>
      </c>
      <c r="J31" s="97">
        <v>78.180000000000007</v>
      </c>
      <c r="K31" s="97">
        <v>35.49</v>
      </c>
      <c r="L31" s="97">
        <v>370.68</v>
      </c>
      <c r="M31" s="98">
        <f t="shared" si="4"/>
        <v>1342.91</v>
      </c>
      <c r="N31" s="97">
        <v>1</v>
      </c>
      <c r="O31" s="97">
        <v>1.05</v>
      </c>
      <c r="P31" s="106">
        <f t="shared" ref="P31:P37" si="7">E31*M31*O31</f>
        <v>3029179.9289850006</v>
      </c>
      <c r="Q31" s="106"/>
      <c r="R31" s="9"/>
      <c r="AD31" s="9"/>
    </row>
    <row r="32" spans="1:30" ht="27.75" customHeight="1" x14ac:dyDescent="0.35">
      <c r="A32" s="88"/>
      <c r="B32" s="88"/>
      <c r="C32" s="95" t="s">
        <v>32</v>
      </c>
      <c r="D32" s="99">
        <v>2148.27</v>
      </c>
      <c r="E32" s="97">
        <f t="shared" si="3"/>
        <v>2148.27</v>
      </c>
      <c r="F32" s="97">
        <v>411.97</v>
      </c>
      <c r="G32" s="97">
        <v>209.19</v>
      </c>
      <c r="H32" s="97">
        <v>119.26</v>
      </c>
      <c r="I32" s="97">
        <v>118.14</v>
      </c>
      <c r="J32" s="97">
        <v>78.180000000000007</v>
      </c>
      <c r="K32" s="97">
        <v>35.49</v>
      </c>
      <c r="L32" s="97">
        <v>370.68</v>
      </c>
      <c r="M32" s="98">
        <f t="shared" si="4"/>
        <v>1342.91</v>
      </c>
      <c r="N32" s="97">
        <v>1</v>
      </c>
      <c r="O32" s="97">
        <v>1.05</v>
      </c>
      <c r="P32" s="106">
        <f t="shared" si="7"/>
        <v>3029179.9289850006</v>
      </c>
      <c r="Q32" s="106"/>
      <c r="R32" s="9"/>
      <c r="AD32" s="9"/>
    </row>
    <row r="33" spans="1:31" ht="27.75" customHeight="1" x14ac:dyDescent="0.35">
      <c r="A33" s="88"/>
      <c r="B33" s="88"/>
      <c r="C33" s="95" t="s">
        <v>33</v>
      </c>
      <c r="D33" s="99">
        <v>2148.27</v>
      </c>
      <c r="E33" s="97">
        <f>D33*1</f>
        <v>2148.27</v>
      </c>
      <c r="F33" s="97">
        <v>411.97</v>
      </c>
      <c r="G33" s="97">
        <v>209.19</v>
      </c>
      <c r="H33" s="97">
        <v>119.26</v>
      </c>
      <c r="I33" s="97">
        <v>118.14</v>
      </c>
      <c r="J33" s="97">
        <v>78.180000000000007</v>
      </c>
      <c r="K33" s="97">
        <v>35.49</v>
      </c>
      <c r="L33" s="97">
        <v>370.68</v>
      </c>
      <c r="M33" s="98">
        <f t="shared" ref="M33:M37" si="8">SUM(F28:L28)</f>
        <v>1342.91</v>
      </c>
      <c r="N33" s="97">
        <v>1</v>
      </c>
      <c r="O33" s="97">
        <v>1.05</v>
      </c>
      <c r="P33" s="106">
        <f t="shared" si="7"/>
        <v>3029179.9289850006</v>
      </c>
      <c r="Q33" s="106"/>
      <c r="R33" s="9"/>
      <c r="AD33" s="9"/>
    </row>
    <row r="34" spans="1:31" ht="27.75" customHeight="1" x14ac:dyDescent="0.35">
      <c r="A34" s="88"/>
      <c r="B34" s="88"/>
      <c r="C34" s="95" t="s">
        <v>34</v>
      </c>
      <c r="D34" s="99">
        <v>2148.27</v>
      </c>
      <c r="E34" s="97">
        <f t="shared" si="3"/>
        <v>2148.27</v>
      </c>
      <c r="F34" s="97">
        <v>411.97</v>
      </c>
      <c r="G34" s="97">
        <v>209.19</v>
      </c>
      <c r="H34" s="97">
        <v>119.26</v>
      </c>
      <c r="I34" s="97">
        <v>118.14</v>
      </c>
      <c r="J34" s="97">
        <v>78.180000000000007</v>
      </c>
      <c r="K34" s="97">
        <v>35.49</v>
      </c>
      <c r="L34" s="97">
        <v>370.68</v>
      </c>
      <c r="M34" s="98">
        <f t="shared" si="8"/>
        <v>1342.91</v>
      </c>
      <c r="N34" s="97">
        <v>1</v>
      </c>
      <c r="O34" s="97">
        <v>1.05</v>
      </c>
      <c r="P34" s="106">
        <f t="shared" si="7"/>
        <v>3029179.9289850006</v>
      </c>
      <c r="Q34" s="106"/>
      <c r="R34" s="9"/>
      <c r="AD34" s="9"/>
    </row>
    <row r="35" spans="1:31" ht="27.75" customHeight="1" x14ac:dyDescent="0.35">
      <c r="A35" s="88"/>
      <c r="B35" s="88"/>
      <c r="C35" s="95" t="s">
        <v>35</v>
      </c>
      <c r="D35" s="99">
        <v>2148.27</v>
      </c>
      <c r="E35" s="97">
        <f t="shared" si="3"/>
        <v>2148.27</v>
      </c>
      <c r="F35" s="97">
        <v>411.97</v>
      </c>
      <c r="G35" s="97">
        <v>209.19</v>
      </c>
      <c r="H35" s="97">
        <v>119.26</v>
      </c>
      <c r="I35" s="97">
        <v>118.14</v>
      </c>
      <c r="J35" s="97">
        <v>78.180000000000007</v>
      </c>
      <c r="K35" s="97">
        <v>35.49</v>
      </c>
      <c r="L35" s="97">
        <v>370.68</v>
      </c>
      <c r="M35" s="98">
        <f t="shared" si="8"/>
        <v>1342.91</v>
      </c>
      <c r="N35" s="97">
        <v>1</v>
      </c>
      <c r="O35" s="97">
        <v>1.05</v>
      </c>
      <c r="P35" s="106">
        <f t="shared" si="7"/>
        <v>3029179.9289850006</v>
      </c>
      <c r="Q35" s="106"/>
      <c r="R35" s="9"/>
      <c r="AD35" s="9"/>
    </row>
    <row r="36" spans="1:31" ht="27.75" customHeight="1" x14ac:dyDescent="0.35">
      <c r="A36" s="88"/>
      <c r="B36" s="88"/>
      <c r="C36" s="95" t="s">
        <v>65</v>
      </c>
      <c r="D36" s="99">
        <v>2148.27</v>
      </c>
      <c r="E36" s="97">
        <f t="shared" si="3"/>
        <v>2148.27</v>
      </c>
      <c r="F36" s="97">
        <v>411.97</v>
      </c>
      <c r="G36" s="97">
        <v>209.19</v>
      </c>
      <c r="H36" s="97">
        <v>119.26</v>
      </c>
      <c r="I36" s="97">
        <v>118.14</v>
      </c>
      <c r="J36" s="97">
        <v>78.180000000000007</v>
      </c>
      <c r="K36" s="97">
        <v>35.49</v>
      </c>
      <c r="L36" s="97">
        <v>370.68</v>
      </c>
      <c r="M36" s="98">
        <f t="shared" si="8"/>
        <v>1342.91</v>
      </c>
      <c r="N36" s="97">
        <v>1</v>
      </c>
      <c r="O36" s="97">
        <v>1.05</v>
      </c>
      <c r="P36" s="106">
        <f t="shared" si="7"/>
        <v>3029179.9289850006</v>
      </c>
      <c r="Q36" s="106"/>
      <c r="R36" s="9"/>
      <c r="AD36" s="9"/>
    </row>
    <row r="37" spans="1:31" ht="27.75" customHeight="1" x14ac:dyDescent="0.35">
      <c r="A37" s="88"/>
      <c r="B37" s="88"/>
      <c r="C37" s="95" t="s">
        <v>66</v>
      </c>
      <c r="D37" s="99">
        <v>2145.83</v>
      </c>
      <c r="E37" s="97">
        <f t="shared" si="3"/>
        <v>2145.83</v>
      </c>
      <c r="F37" s="97">
        <v>411.97</v>
      </c>
      <c r="G37" s="97">
        <v>209.19</v>
      </c>
      <c r="H37" s="97">
        <v>119.26</v>
      </c>
      <c r="I37" s="97">
        <v>118.14</v>
      </c>
      <c r="J37" s="97">
        <v>78.180000000000007</v>
      </c>
      <c r="K37" s="97">
        <v>35.49</v>
      </c>
      <c r="L37" s="97">
        <v>370.68</v>
      </c>
      <c r="M37" s="98">
        <f t="shared" si="8"/>
        <v>1342.91</v>
      </c>
      <c r="N37" s="97">
        <v>1</v>
      </c>
      <c r="O37" s="97">
        <v>1.05</v>
      </c>
      <c r="P37" s="106">
        <f t="shared" si="7"/>
        <v>3025739.393565</v>
      </c>
      <c r="Q37" s="106"/>
      <c r="R37" s="9"/>
      <c r="AD37" s="9"/>
    </row>
    <row r="38" spans="1:31" ht="27.75" customHeight="1" x14ac:dyDescent="0.35">
      <c r="A38" s="88"/>
      <c r="B38" s="88"/>
      <c r="C38" s="95" t="s">
        <v>86</v>
      </c>
      <c r="D38" s="96">
        <v>450.35</v>
      </c>
      <c r="E38" s="97">
        <f t="shared" si="3"/>
        <v>450.35</v>
      </c>
      <c r="F38" s="97">
        <v>411.97</v>
      </c>
      <c r="G38" s="97">
        <v>209.19</v>
      </c>
      <c r="H38" s="97">
        <v>119.26</v>
      </c>
      <c r="I38" s="97">
        <v>118.14</v>
      </c>
      <c r="J38" s="97">
        <v>78.180000000000007</v>
      </c>
      <c r="K38" s="97">
        <v>35.49</v>
      </c>
      <c r="L38" s="97">
        <v>370.68</v>
      </c>
      <c r="M38" s="98">
        <f>SUM(F38:L38)</f>
        <v>1342.91</v>
      </c>
      <c r="N38" s="97">
        <v>1</v>
      </c>
      <c r="O38" s="97">
        <v>1.05</v>
      </c>
      <c r="P38" s="106">
        <v>1959225.46</v>
      </c>
      <c r="Q38" s="106"/>
      <c r="R38" s="9"/>
      <c r="AD38" s="9"/>
    </row>
    <row r="39" spans="1:31" ht="35.25" customHeight="1" thickBot="1" x14ac:dyDescent="0.4">
      <c r="A39" s="87"/>
      <c r="B39" s="87"/>
      <c r="C39" s="101" t="s">
        <v>1</v>
      </c>
      <c r="D39" s="102">
        <f>SUM(D16:D38)</f>
        <v>49167.459999999977</v>
      </c>
      <c r="E39" s="102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134"/>
      <c r="Q39" s="134"/>
      <c r="R39" s="9"/>
      <c r="AD39" s="9"/>
    </row>
    <row r="40" spans="1:31" ht="20.25" customHeight="1" x14ac:dyDescent="0.35">
      <c r="A40" s="87"/>
      <c r="B40" s="87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9"/>
      <c r="V40" s="9"/>
      <c r="X40" s="12"/>
      <c r="Y40" s="13"/>
      <c r="Z40" s="14"/>
      <c r="AA40" s="15"/>
      <c r="AB40" s="16"/>
      <c r="AC40" s="9"/>
      <c r="AD40" s="9"/>
    </row>
    <row r="41" spans="1:31" ht="27" customHeight="1" thickBot="1" x14ac:dyDescent="0.4">
      <c r="A41" s="87"/>
      <c r="B41" s="87"/>
      <c r="C41" s="88" t="s">
        <v>39</v>
      </c>
      <c r="D41" s="102">
        <v>323.48</v>
      </c>
      <c r="E41" s="97">
        <f>D41</f>
        <v>323.48</v>
      </c>
      <c r="F41" s="97">
        <f t="shared" ref="F41:L41" si="9">F38</f>
        <v>411.97</v>
      </c>
      <c r="G41" s="97">
        <f t="shared" si="9"/>
        <v>209.19</v>
      </c>
      <c r="H41" s="97">
        <v>30.14</v>
      </c>
      <c r="I41" s="97">
        <f t="shared" si="9"/>
        <v>118.14</v>
      </c>
      <c r="J41" s="97">
        <f t="shared" si="9"/>
        <v>78.180000000000007</v>
      </c>
      <c r="K41" s="97">
        <v>35.49</v>
      </c>
      <c r="L41" s="97">
        <f t="shared" si="9"/>
        <v>370.68</v>
      </c>
      <c r="M41" s="98">
        <f>SUM(F41:L41)</f>
        <v>1253.7900000000002</v>
      </c>
      <c r="N41" s="97">
        <v>1</v>
      </c>
      <c r="O41" s="97">
        <v>1</v>
      </c>
      <c r="P41" s="106">
        <f>E41*M41*N41*O41</f>
        <v>405575.98920000007</v>
      </c>
      <c r="Q41" s="106"/>
      <c r="R41" s="9"/>
      <c r="V41" s="9"/>
      <c r="W41" s="2"/>
      <c r="X41" s="12"/>
      <c r="Y41" s="13"/>
      <c r="Z41" s="14"/>
      <c r="AA41" s="15"/>
      <c r="AB41" s="16"/>
      <c r="AC41" s="9"/>
      <c r="AD41" s="9"/>
    </row>
    <row r="42" spans="1:31" ht="20.25" customHeight="1" thickBot="1" x14ac:dyDescent="0.35">
      <c r="A42" s="9"/>
      <c r="B42" s="9"/>
      <c r="C42" s="65"/>
      <c r="D42" s="64"/>
      <c r="E42" s="65"/>
      <c r="F42" s="65"/>
      <c r="G42" s="65"/>
      <c r="H42" s="65"/>
      <c r="I42" s="65"/>
      <c r="J42" s="65"/>
      <c r="K42" s="65"/>
      <c r="L42" s="65"/>
      <c r="M42" s="49"/>
      <c r="N42" s="49"/>
      <c r="O42" s="49"/>
      <c r="P42" s="49"/>
      <c r="Q42" s="49"/>
      <c r="R42" s="9"/>
      <c r="V42" s="9"/>
      <c r="W42" s="2"/>
      <c r="X42" s="12"/>
      <c r="Y42" s="13"/>
      <c r="Z42" s="14"/>
      <c r="AA42" s="15"/>
      <c r="AB42" s="16"/>
      <c r="AC42" s="9"/>
      <c r="AD42" s="9"/>
    </row>
    <row r="43" spans="1:31" ht="20.25" customHeight="1" thickBot="1" x14ac:dyDescent="0.3">
      <c r="A43" s="9"/>
      <c r="B43" s="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128" t="s">
        <v>18</v>
      </c>
      <c r="N43" s="129"/>
      <c r="O43" s="130"/>
      <c r="P43" s="121">
        <f>SUM(P14:Q38)</f>
        <v>67725099.367265001</v>
      </c>
      <c r="Q43" s="122"/>
      <c r="R43" s="9"/>
      <c r="V43" s="9"/>
      <c r="W43" s="2"/>
      <c r="X43" s="12"/>
      <c r="Y43" s="13"/>
      <c r="Z43" s="17"/>
      <c r="AA43" s="15"/>
      <c r="AB43" s="16"/>
      <c r="AC43" s="9"/>
      <c r="AD43" s="9"/>
    </row>
    <row r="44" spans="1:31" ht="30" customHeight="1" thickBot="1" x14ac:dyDescent="0.3">
      <c r="A44" s="9"/>
      <c r="B44" s="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66"/>
      <c r="N44" s="67" t="s">
        <v>85</v>
      </c>
      <c r="O44" s="68"/>
      <c r="P44" s="121">
        <f>+P41</f>
        <v>405575.98920000007</v>
      </c>
      <c r="Q44" s="122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 ht="30" customHeight="1" thickBot="1" x14ac:dyDescent="0.4">
      <c r="A45" s="9"/>
      <c r="B45" s="9"/>
      <c r="C45" s="49"/>
      <c r="D45" s="103"/>
      <c r="E45" s="49"/>
      <c r="F45" s="49"/>
      <c r="G45" s="49"/>
      <c r="H45" s="49"/>
      <c r="I45" s="49"/>
      <c r="J45" s="49"/>
      <c r="K45" s="49"/>
      <c r="L45" s="49"/>
      <c r="M45" s="115" t="s">
        <v>19</v>
      </c>
      <c r="N45" s="116"/>
      <c r="O45" s="117"/>
      <c r="P45" s="118">
        <f>P43/D39</f>
        <v>1377.4374223778293</v>
      </c>
      <c r="Q45" s="11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ht="30" customHeight="1" thickBot="1" x14ac:dyDescent="0.35">
      <c r="A46" s="9"/>
      <c r="B46" s="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66"/>
      <c r="N46" s="67"/>
      <c r="O46" s="68"/>
      <c r="P46" s="123">
        <f>P43+P44</f>
        <v>68130675.356464997</v>
      </c>
      <c r="Q46" s="124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pans="1:31" ht="25.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78"/>
      <c r="N47" s="78"/>
      <c r="O47" s="9"/>
      <c r="P47" s="80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 ht="25.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78"/>
      <c r="N48" s="162"/>
      <c r="O48" s="162"/>
      <c r="P48" s="79"/>
      <c r="T48" s="9"/>
      <c r="U48" s="9"/>
      <c r="V48" s="9"/>
      <c r="W48" s="9"/>
      <c r="X48" s="9"/>
      <c r="Y48" s="9"/>
      <c r="Z48" s="9"/>
      <c r="AA48" s="9"/>
      <c r="AB48" s="18"/>
    </row>
    <row r="49" spans="1:28" ht="36" customHeight="1" x14ac:dyDescent="0.2">
      <c r="A49" s="9"/>
      <c r="B49" s="9"/>
      <c r="C49" s="9"/>
      <c r="D49" s="19"/>
      <c r="E49" s="9"/>
      <c r="F49" s="9"/>
      <c r="G49" s="9"/>
      <c r="H49" s="9"/>
      <c r="I49" s="9"/>
      <c r="J49" s="9"/>
      <c r="K49" s="9"/>
      <c r="L49" s="9"/>
      <c r="M49" s="9"/>
      <c r="N49" s="76"/>
      <c r="O49" s="77"/>
      <c r="P49" s="75"/>
      <c r="U49" s="13"/>
      <c r="V49" s="13"/>
      <c r="W49" s="13"/>
      <c r="X49" s="13"/>
      <c r="Y49" s="13"/>
      <c r="Z49" s="13"/>
      <c r="AA49" s="13"/>
      <c r="AB49" s="13"/>
    </row>
    <row r="50" spans="1:28" ht="36" customHeight="1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83"/>
      <c r="O50" s="74"/>
      <c r="P50" s="75"/>
      <c r="U50" s="13"/>
      <c r="V50" s="13"/>
      <c r="W50" s="13"/>
      <c r="X50" s="13"/>
      <c r="Y50" s="13"/>
      <c r="Z50" s="13"/>
      <c r="AA50" s="13"/>
      <c r="AB50" s="13"/>
    </row>
    <row r="51" spans="1:28" ht="36" customHeight="1" x14ac:dyDescent="0.3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73"/>
      <c r="U51" s="13"/>
      <c r="V51" s="13"/>
      <c r="W51" s="13"/>
      <c r="X51" s="13"/>
      <c r="Y51" s="13"/>
      <c r="Z51" s="13"/>
      <c r="AA51" s="13"/>
      <c r="AB51" s="13"/>
    </row>
    <row r="52" spans="1:28" ht="36" customHeight="1" x14ac:dyDescent="0.3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73"/>
      <c r="Q52" s="9"/>
      <c r="R52" s="9"/>
      <c r="S52" s="9"/>
      <c r="U52" s="13"/>
      <c r="V52" s="13"/>
      <c r="W52" s="13"/>
      <c r="X52" s="13"/>
      <c r="Y52" s="13"/>
      <c r="Z52" s="13"/>
      <c r="AA52" s="13"/>
      <c r="AB52" s="13"/>
    </row>
    <row r="53" spans="1:28" ht="36" customHeight="1" x14ac:dyDescent="0.3">
      <c r="A53" s="9"/>
      <c r="B53" s="9"/>
      <c r="C53" s="163" t="s">
        <v>41</v>
      </c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72"/>
      <c r="Q53" s="21"/>
      <c r="R53" s="22"/>
      <c r="S53" s="23"/>
      <c r="T53" s="23"/>
      <c r="U53" s="23"/>
      <c r="V53" s="23"/>
      <c r="W53" s="23"/>
      <c r="X53" s="20"/>
      <c r="Y53" s="13"/>
      <c r="Z53" s="13"/>
      <c r="AA53" s="13"/>
      <c r="AB53" s="13"/>
    </row>
    <row r="54" spans="1:28" ht="36" customHeight="1" x14ac:dyDescent="0.3">
      <c r="A54" s="9"/>
      <c r="B54" s="9"/>
      <c r="C54" s="28"/>
      <c r="D54" s="163" t="s">
        <v>42</v>
      </c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28"/>
      <c r="P54" s="72"/>
      <c r="Q54" s="21"/>
      <c r="R54" s="22"/>
      <c r="S54" s="23"/>
      <c r="T54" s="23"/>
      <c r="U54" s="23"/>
      <c r="V54" s="23"/>
      <c r="W54" s="23"/>
      <c r="X54" s="20"/>
      <c r="Y54" s="13"/>
      <c r="Z54" s="13"/>
      <c r="AA54" s="13"/>
      <c r="AB54" s="13"/>
    </row>
    <row r="55" spans="1:28" ht="36" customHeight="1" x14ac:dyDescent="0.4">
      <c r="A55" s="9"/>
      <c r="B55" s="9"/>
      <c r="C55" s="29"/>
      <c r="D55" s="120" t="s">
        <v>67</v>
      </c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29"/>
      <c r="P55" s="20"/>
      <c r="Q55" s="24"/>
      <c r="R55" s="21"/>
      <c r="S55" s="25"/>
      <c r="T55" s="25"/>
      <c r="U55" s="25"/>
      <c r="V55" s="25"/>
      <c r="W55" s="25"/>
      <c r="X55" s="20"/>
      <c r="Y55" s="13"/>
      <c r="Z55" s="13"/>
      <c r="AA55" s="13"/>
      <c r="AB55" s="13"/>
    </row>
    <row r="56" spans="1:28" ht="36" customHeight="1" thickBot="1" x14ac:dyDescent="0.4">
      <c r="A56" s="9"/>
      <c r="B56" s="9"/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29"/>
      <c r="P56" s="20"/>
      <c r="Q56" s="20"/>
      <c r="R56" s="20"/>
      <c r="S56" s="20"/>
      <c r="T56" s="20"/>
      <c r="U56" s="20"/>
      <c r="V56" s="20"/>
      <c r="W56" s="20"/>
      <c r="X56" s="20"/>
      <c r="Y56" s="13"/>
      <c r="Z56" s="13"/>
      <c r="AA56" s="13"/>
      <c r="AB56" s="13"/>
    </row>
    <row r="57" spans="1:28" ht="60.75" customHeight="1" thickBot="1" x14ac:dyDescent="0.45">
      <c r="A57" s="9"/>
      <c r="B57" s="9"/>
      <c r="C57" s="29"/>
      <c r="D57" s="31" t="s">
        <v>43</v>
      </c>
      <c r="E57" s="125" t="s">
        <v>44</v>
      </c>
      <c r="F57" s="126"/>
      <c r="G57" s="126"/>
      <c r="H57" s="126"/>
      <c r="I57" s="126"/>
      <c r="J57" s="126"/>
      <c r="K57" s="127"/>
      <c r="L57" s="32" t="s">
        <v>45</v>
      </c>
      <c r="M57" s="164" t="s">
        <v>46</v>
      </c>
      <c r="N57" s="165"/>
      <c r="O57" s="33" t="s">
        <v>47</v>
      </c>
      <c r="P57" s="20"/>
      <c r="Q57" s="20"/>
      <c r="R57" s="20"/>
      <c r="S57" s="20"/>
      <c r="T57" s="20"/>
      <c r="U57" s="20"/>
      <c r="V57" s="20"/>
      <c r="W57" s="20"/>
      <c r="X57" s="20"/>
      <c r="Y57" s="13"/>
      <c r="Z57" s="13"/>
      <c r="AA57" s="13"/>
      <c r="AB57" s="13"/>
    </row>
    <row r="58" spans="1:28" ht="34.5" customHeight="1" x14ac:dyDescent="0.35">
      <c r="A58" s="9"/>
      <c r="B58" s="9"/>
      <c r="C58" s="29"/>
      <c r="D58" s="175" t="s">
        <v>193</v>
      </c>
      <c r="E58" s="176" t="s">
        <v>48</v>
      </c>
      <c r="F58" s="176"/>
      <c r="G58" s="176"/>
      <c r="H58" s="176"/>
      <c r="I58" s="176"/>
      <c r="J58" s="176"/>
      <c r="K58" s="177"/>
      <c r="L58" s="178">
        <f>+P16</f>
        <v>125034.12900000002</v>
      </c>
      <c r="M58" s="179" t="s">
        <v>49</v>
      </c>
      <c r="N58" s="177"/>
      <c r="O58" s="180">
        <f>L58*0.055</f>
        <v>6876.8770950000007</v>
      </c>
      <c r="P58" s="20"/>
      <c r="Q58" s="20"/>
      <c r="R58" s="20"/>
      <c r="S58" s="20"/>
      <c r="T58" s="20"/>
      <c r="U58" s="20"/>
      <c r="V58" s="20"/>
      <c r="W58" s="20"/>
      <c r="X58" s="20"/>
      <c r="Y58" s="13"/>
      <c r="Z58" s="13"/>
      <c r="AA58" s="13"/>
      <c r="AB58" s="13"/>
    </row>
    <row r="59" spans="1:28" ht="34.5" customHeight="1" x14ac:dyDescent="0.35">
      <c r="A59" s="9"/>
      <c r="B59" s="9"/>
      <c r="C59" s="29"/>
      <c r="D59" s="175" t="s">
        <v>190</v>
      </c>
      <c r="E59" s="176" t="s">
        <v>48</v>
      </c>
      <c r="F59" s="176"/>
      <c r="G59" s="176"/>
      <c r="H59" s="176"/>
      <c r="I59" s="176"/>
      <c r="J59" s="176"/>
      <c r="K59" s="177"/>
      <c r="L59" s="178">
        <f>+P17</f>
        <v>2207121.0120000006</v>
      </c>
      <c r="M59" s="179" t="s">
        <v>49</v>
      </c>
      <c r="N59" s="177"/>
      <c r="O59" s="180">
        <f>L59*0.05%</f>
        <v>1103.5605060000003</v>
      </c>
      <c r="P59" s="20"/>
      <c r="Q59" s="20"/>
      <c r="R59" s="20"/>
      <c r="S59" s="20"/>
      <c r="T59" s="20"/>
      <c r="U59" s="20"/>
      <c r="V59" s="20"/>
      <c r="W59" s="20"/>
      <c r="X59" s="20"/>
      <c r="Y59" s="13"/>
      <c r="Z59" s="13"/>
      <c r="AA59" s="13"/>
      <c r="AB59" s="13"/>
    </row>
    <row r="60" spans="1:28" ht="34.5" customHeight="1" x14ac:dyDescent="0.35">
      <c r="A60" s="9"/>
      <c r="B60" s="9"/>
      <c r="C60" s="29"/>
      <c r="D60" s="175" t="s">
        <v>191</v>
      </c>
      <c r="E60" s="176" t="s">
        <v>48</v>
      </c>
      <c r="F60" s="176"/>
      <c r="G60" s="176"/>
      <c r="H60" s="176"/>
      <c r="I60" s="176"/>
      <c r="J60" s="176"/>
      <c r="K60" s="177"/>
      <c r="L60" s="178">
        <f>+P18</f>
        <v>4232276.7360000005</v>
      </c>
      <c r="M60" s="179" t="s">
        <v>49</v>
      </c>
      <c r="N60" s="177"/>
      <c r="O60" s="180">
        <f>L60*0.05%</f>
        <v>2116.1383680000004</v>
      </c>
      <c r="P60" s="20"/>
      <c r="Q60" s="20"/>
      <c r="R60" s="20"/>
      <c r="S60" s="20"/>
      <c r="T60" s="20"/>
      <c r="U60" s="20"/>
      <c r="V60" s="20"/>
      <c r="W60" s="20"/>
      <c r="X60" s="20"/>
      <c r="Y60" s="13"/>
      <c r="Z60" s="13"/>
      <c r="AA60" s="13"/>
      <c r="AB60" s="13"/>
    </row>
    <row r="61" spans="1:28" ht="34.5" customHeight="1" x14ac:dyDescent="0.35">
      <c r="A61" s="9"/>
      <c r="B61" s="9"/>
      <c r="C61" s="29"/>
      <c r="D61" s="175" t="s">
        <v>194</v>
      </c>
      <c r="E61" s="176" t="s">
        <v>48</v>
      </c>
      <c r="F61" s="176"/>
      <c r="G61" s="176"/>
      <c r="H61" s="176"/>
      <c r="I61" s="176"/>
      <c r="J61" s="176"/>
      <c r="K61" s="177"/>
      <c r="L61" s="178">
        <f>+P19</f>
        <v>4199687.2110000011</v>
      </c>
      <c r="M61" s="179" t="s">
        <v>49</v>
      </c>
      <c r="N61" s="177"/>
      <c r="O61" s="180">
        <f>L61*0.05%</f>
        <v>2099.8436055000006</v>
      </c>
      <c r="P61" s="20"/>
      <c r="Q61" s="20"/>
      <c r="R61" s="20"/>
      <c r="S61" s="20"/>
      <c r="T61" s="20"/>
      <c r="U61" s="20"/>
      <c r="V61" s="20"/>
      <c r="W61" s="20"/>
      <c r="X61" s="20"/>
      <c r="Y61" s="13"/>
      <c r="Z61" s="13"/>
      <c r="AA61" s="13"/>
      <c r="AB61" s="13"/>
    </row>
    <row r="62" spans="1:28" ht="34.5" customHeight="1" x14ac:dyDescent="0.35">
      <c r="C62" s="29"/>
      <c r="D62" s="175" t="s">
        <v>180</v>
      </c>
      <c r="E62" s="176" t="s">
        <v>48</v>
      </c>
      <c r="F62" s="176"/>
      <c r="G62" s="176"/>
      <c r="H62" s="176"/>
      <c r="I62" s="176"/>
      <c r="J62" s="176"/>
      <c r="K62" s="177"/>
      <c r="L62" s="178">
        <f>+P20</f>
        <v>4199078.0610000007</v>
      </c>
      <c r="M62" s="179" t="s">
        <v>49</v>
      </c>
      <c r="N62" s="177"/>
      <c r="O62" s="180">
        <f>L62*0.05%</f>
        <v>2099.5390305000005</v>
      </c>
      <c r="P62" s="20"/>
      <c r="Q62" s="20"/>
      <c r="R62" s="20"/>
      <c r="S62" s="20"/>
      <c r="T62" s="20"/>
      <c r="U62" s="20"/>
      <c r="V62" s="20"/>
      <c r="W62" s="20"/>
      <c r="X62" s="20"/>
      <c r="Y62" s="13"/>
      <c r="Z62" s="13"/>
      <c r="AA62" s="13"/>
      <c r="AB62" s="13"/>
    </row>
    <row r="63" spans="1:28" ht="39" customHeight="1" x14ac:dyDescent="0.35">
      <c r="C63" s="29"/>
      <c r="D63" s="181" t="s">
        <v>50</v>
      </c>
      <c r="E63" s="182" t="s">
        <v>48</v>
      </c>
      <c r="F63" s="182"/>
      <c r="G63" s="182"/>
      <c r="H63" s="182"/>
      <c r="I63" s="182"/>
      <c r="J63" s="182"/>
      <c r="K63" s="183"/>
      <c r="L63" s="184">
        <f>+P21</f>
        <v>2903640.0019999999</v>
      </c>
      <c r="M63" s="185" t="s">
        <v>49</v>
      </c>
      <c r="N63" s="183"/>
      <c r="O63" s="186">
        <f>L63*0.05%</f>
        <v>1451.820001</v>
      </c>
      <c r="P63" s="20"/>
      <c r="Q63" s="20"/>
      <c r="R63" s="20"/>
      <c r="S63" s="20"/>
      <c r="T63" s="20"/>
      <c r="U63" s="20"/>
      <c r="V63" s="20"/>
      <c r="W63" s="20"/>
      <c r="X63" s="20"/>
      <c r="Y63" s="13"/>
      <c r="Z63" s="13"/>
      <c r="AA63" s="13"/>
      <c r="AB63" s="13"/>
    </row>
    <row r="64" spans="1:28" ht="39" customHeight="1" x14ac:dyDescent="0.35">
      <c r="C64" s="29"/>
      <c r="D64" s="181" t="s">
        <v>51</v>
      </c>
      <c r="E64" s="182" t="s">
        <v>48</v>
      </c>
      <c r="F64" s="182"/>
      <c r="G64" s="182"/>
      <c r="H64" s="182"/>
      <c r="I64" s="182"/>
      <c r="J64" s="182"/>
      <c r="K64" s="183"/>
      <c r="L64" s="184">
        <f>+P22</f>
        <v>2758780.3003000002</v>
      </c>
      <c r="M64" s="185" t="s">
        <v>49</v>
      </c>
      <c r="N64" s="183"/>
      <c r="O64" s="186">
        <f>L64*0.05%</f>
        <v>1379.3901501500002</v>
      </c>
      <c r="P64" s="20"/>
      <c r="Q64" s="20"/>
      <c r="R64" s="20"/>
      <c r="S64" s="20"/>
      <c r="T64" s="20"/>
      <c r="U64" s="20"/>
      <c r="V64" s="20"/>
      <c r="W64" s="20"/>
      <c r="X64" s="20"/>
      <c r="Y64" s="13"/>
      <c r="Z64" s="13"/>
      <c r="AA64" s="13"/>
      <c r="AB64" s="13"/>
    </row>
    <row r="65" spans="3:28" ht="39" customHeight="1" x14ac:dyDescent="0.35">
      <c r="C65" s="29"/>
      <c r="D65" s="181" t="s">
        <v>52</v>
      </c>
      <c r="E65" s="182" t="s">
        <v>48</v>
      </c>
      <c r="F65" s="182"/>
      <c r="G65" s="182"/>
      <c r="H65" s="182"/>
      <c r="I65" s="182"/>
      <c r="J65" s="182"/>
      <c r="K65" s="183"/>
      <c r="L65" s="184">
        <f>+P23</f>
        <v>2896871.7355999998</v>
      </c>
      <c r="M65" s="185" t="s">
        <v>49</v>
      </c>
      <c r="N65" s="183"/>
      <c r="O65" s="186">
        <f>L65*0.05%</f>
        <v>1448.4358677999999</v>
      </c>
      <c r="P65" s="20"/>
      <c r="Q65" s="20"/>
      <c r="R65" s="20"/>
      <c r="S65" s="20"/>
      <c r="T65" s="20"/>
      <c r="U65" s="20"/>
      <c r="V65" s="20"/>
      <c r="W65" s="20"/>
      <c r="X65" s="20"/>
      <c r="Y65" s="13"/>
      <c r="Z65" s="13"/>
      <c r="AA65" s="13"/>
      <c r="AB65" s="13"/>
    </row>
    <row r="66" spans="3:28" ht="39" customHeight="1" x14ac:dyDescent="0.35">
      <c r="C66" s="29"/>
      <c r="D66" s="187" t="s">
        <v>55</v>
      </c>
      <c r="E66" s="104" t="s">
        <v>185</v>
      </c>
      <c r="F66" s="104"/>
      <c r="G66" s="104"/>
      <c r="H66" s="104"/>
      <c r="I66" s="104"/>
      <c r="J66" s="104"/>
      <c r="K66" s="105"/>
      <c r="L66" s="85">
        <f>+P24</f>
        <v>2896871.7355999998</v>
      </c>
      <c r="M66" s="114" t="s">
        <v>54</v>
      </c>
      <c r="N66" s="105"/>
      <c r="O66" s="86">
        <f>L66*50%*0.05%</f>
        <v>724.21793389999993</v>
      </c>
      <c r="P66" s="20"/>
      <c r="Q66" s="20"/>
      <c r="R66" s="20"/>
      <c r="S66" s="20"/>
      <c r="T66" s="20"/>
      <c r="U66" s="20"/>
      <c r="V66" s="20"/>
      <c r="W66" s="20"/>
      <c r="X66" s="20"/>
      <c r="Y66" s="13"/>
      <c r="Z66" s="13"/>
      <c r="AA66" s="13"/>
      <c r="AB66" s="13"/>
    </row>
    <row r="67" spans="3:28" ht="39" customHeight="1" x14ac:dyDescent="0.35">
      <c r="C67" s="29"/>
      <c r="D67" s="181" t="s">
        <v>56</v>
      </c>
      <c r="E67" s="182" t="s">
        <v>48</v>
      </c>
      <c r="F67" s="182"/>
      <c r="G67" s="182"/>
      <c r="H67" s="182"/>
      <c r="I67" s="182"/>
      <c r="J67" s="182"/>
      <c r="K67" s="183"/>
      <c r="L67" s="184">
        <f>+P25</f>
        <v>3005899.9126800005</v>
      </c>
      <c r="M67" s="185" t="s">
        <v>49</v>
      </c>
      <c r="N67" s="183"/>
      <c r="O67" s="186">
        <f>L67*0.05%</f>
        <v>1502.9499563400002</v>
      </c>
      <c r="P67" s="20"/>
      <c r="Q67" s="20"/>
      <c r="R67" s="20"/>
      <c r="S67" s="20"/>
      <c r="T67" s="20"/>
      <c r="U67" s="20"/>
      <c r="V67" s="20"/>
      <c r="W67" s="20"/>
      <c r="X67" s="20"/>
      <c r="Y67" s="13"/>
      <c r="Z67" s="13"/>
      <c r="AA67" s="13"/>
      <c r="AB67" s="13"/>
    </row>
    <row r="68" spans="3:28" ht="39" customHeight="1" x14ac:dyDescent="0.35">
      <c r="C68" s="29"/>
      <c r="D68" s="181" t="s">
        <v>57</v>
      </c>
      <c r="E68" s="182" t="s">
        <v>64</v>
      </c>
      <c r="F68" s="182"/>
      <c r="G68" s="182"/>
      <c r="H68" s="182"/>
      <c r="I68" s="182"/>
      <c r="J68" s="182"/>
      <c r="K68" s="183"/>
      <c r="L68" s="184">
        <f>+P26</f>
        <v>3023074.3886700002</v>
      </c>
      <c r="M68" s="185" t="s">
        <v>49</v>
      </c>
      <c r="N68" s="183"/>
      <c r="O68" s="186">
        <f>L68*0.05%</f>
        <v>1511.5371943350001</v>
      </c>
      <c r="P68" s="20"/>
      <c r="Q68" s="20"/>
      <c r="R68" s="20"/>
      <c r="S68" s="20"/>
      <c r="T68" s="20"/>
      <c r="U68" s="20"/>
      <c r="V68" s="20"/>
      <c r="W68" s="20"/>
      <c r="X68" s="20"/>
      <c r="Y68" s="13"/>
      <c r="Z68" s="13"/>
      <c r="AA68" s="13"/>
      <c r="AB68" s="13"/>
    </row>
    <row r="69" spans="3:28" ht="39" customHeight="1" x14ac:dyDescent="0.35">
      <c r="C69" s="29"/>
      <c r="D69" s="181" t="s">
        <v>62</v>
      </c>
      <c r="E69" s="182" t="s">
        <v>64</v>
      </c>
      <c r="F69" s="182"/>
      <c r="G69" s="182"/>
      <c r="H69" s="182"/>
      <c r="I69" s="182"/>
      <c r="J69" s="182"/>
      <c r="K69" s="183"/>
      <c r="L69" s="184">
        <f>+P27</f>
        <v>3029179.9289850006</v>
      </c>
      <c r="M69" s="185" t="s">
        <v>49</v>
      </c>
      <c r="N69" s="183"/>
      <c r="O69" s="186">
        <f>L69*0.05%</f>
        <v>1514.5899644925003</v>
      </c>
      <c r="P69" s="20"/>
      <c r="Q69" s="20"/>
      <c r="R69" s="20"/>
      <c r="S69" s="20"/>
      <c r="T69" s="20"/>
      <c r="U69" s="20"/>
      <c r="V69" s="20"/>
      <c r="W69" s="20"/>
      <c r="X69" s="20"/>
      <c r="Y69" s="13"/>
      <c r="Z69" s="13"/>
      <c r="AA69" s="13"/>
      <c r="AB69" s="13"/>
    </row>
    <row r="70" spans="3:28" ht="39" customHeight="1" x14ac:dyDescent="0.35">
      <c r="C70" s="29"/>
      <c r="D70" s="187" t="s">
        <v>68</v>
      </c>
      <c r="E70" s="104" t="s">
        <v>185</v>
      </c>
      <c r="F70" s="104"/>
      <c r="G70" s="104"/>
      <c r="H70" s="104"/>
      <c r="I70" s="104"/>
      <c r="J70" s="104"/>
      <c r="K70" s="105"/>
      <c r="L70" s="85">
        <f>+P28</f>
        <v>3029179.9289850006</v>
      </c>
      <c r="M70" s="114" t="s">
        <v>49</v>
      </c>
      <c r="N70" s="105"/>
      <c r="O70" s="86">
        <f>L70*50%*0.05%</f>
        <v>757.29498224625013</v>
      </c>
      <c r="P70" s="20"/>
      <c r="Q70" s="20"/>
      <c r="R70" s="20"/>
      <c r="S70" s="20"/>
      <c r="T70" s="20"/>
      <c r="U70" s="20"/>
      <c r="V70" s="20"/>
      <c r="W70" s="20"/>
      <c r="X70" s="20"/>
      <c r="Y70" s="13"/>
      <c r="Z70" s="13"/>
      <c r="AA70" s="13"/>
      <c r="AB70" s="13"/>
    </row>
    <row r="71" spans="3:28" ht="39" customHeight="1" x14ac:dyDescent="0.35">
      <c r="C71" s="29"/>
      <c r="D71" s="187" t="s">
        <v>69</v>
      </c>
      <c r="E71" s="104" t="s">
        <v>185</v>
      </c>
      <c r="F71" s="104"/>
      <c r="G71" s="104"/>
      <c r="H71" s="104"/>
      <c r="I71" s="104"/>
      <c r="J71" s="104"/>
      <c r="K71" s="105"/>
      <c r="L71" s="85">
        <f>+P29</f>
        <v>3029179.9289850006</v>
      </c>
      <c r="M71" s="114" t="s">
        <v>49</v>
      </c>
      <c r="N71" s="105"/>
      <c r="O71" s="86">
        <f t="shared" ref="O71:O78" si="10">L71*50%*0.05%</f>
        <v>757.29498224625013</v>
      </c>
      <c r="P71" s="20"/>
      <c r="Q71" s="20"/>
      <c r="R71" s="20"/>
      <c r="S71" s="20"/>
      <c r="T71" s="20"/>
      <c r="U71" s="20"/>
      <c r="V71" s="20"/>
      <c r="W71" s="20"/>
      <c r="X71" s="20"/>
      <c r="Y71" s="13"/>
      <c r="Z71" s="13"/>
      <c r="AA71" s="13"/>
      <c r="AB71" s="13"/>
    </row>
    <row r="72" spans="3:28" ht="39" customHeight="1" x14ac:dyDescent="0.35">
      <c r="C72" s="29"/>
      <c r="D72" s="187" t="s">
        <v>70</v>
      </c>
      <c r="E72" s="104" t="s">
        <v>185</v>
      </c>
      <c r="F72" s="104"/>
      <c r="G72" s="104"/>
      <c r="H72" s="104"/>
      <c r="I72" s="104"/>
      <c r="J72" s="104"/>
      <c r="K72" s="105"/>
      <c r="L72" s="85">
        <f>+P30</f>
        <v>3029179.9289850006</v>
      </c>
      <c r="M72" s="114" t="s">
        <v>49</v>
      </c>
      <c r="N72" s="105"/>
      <c r="O72" s="86">
        <f t="shared" si="10"/>
        <v>757.29498224625013</v>
      </c>
      <c r="P72" s="20"/>
      <c r="Q72" s="20"/>
      <c r="R72" s="20"/>
      <c r="S72" s="20"/>
      <c r="T72" s="20"/>
      <c r="U72" s="20"/>
      <c r="V72" s="20"/>
      <c r="W72" s="20"/>
      <c r="X72" s="20"/>
      <c r="Y72" s="13"/>
      <c r="Z72" s="13"/>
      <c r="AA72" s="13"/>
      <c r="AB72" s="13"/>
    </row>
    <row r="73" spans="3:28" ht="39" customHeight="1" x14ac:dyDescent="0.35">
      <c r="C73" s="29"/>
      <c r="D73" s="187" t="s">
        <v>71</v>
      </c>
      <c r="E73" s="104" t="s">
        <v>185</v>
      </c>
      <c r="F73" s="104"/>
      <c r="G73" s="104"/>
      <c r="H73" s="104"/>
      <c r="I73" s="104"/>
      <c r="J73" s="104"/>
      <c r="K73" s="105"/>
      <c r="L73" s="85">
        <f>+P31</f>
        <v>3029179.9289850006</v>
      </c>
      <c r="M73" s="114" t="s">
        <v>54</v>
      </c>
      <c r="N73" s="105"/>
      <c r="O73" s="86">
        <f t="shared" si="10"/>
        <v>757.29498224625013</v>
      </c>
      <c r="P73" s="20"/>
      <c r="Q73" s="20"/>
      <c r="R73" s="20"/>
      <c r="S73" s="20"/>
      <c r="T73" s="20"/>
      <c r="U73" s="20"/>
      <c r="V73" s="20"/>
      <c r="W73" s="20"/>
      <c r="X73" s="20"/>
      <c r="Y73" s="13"/>
      <c r="Z73" s="13"/>
      <c r="AA73" s="13"/>
      <c r="AB73" s="13"/>
    </row>
    <row r="74" spans="3:28" ht="39" customHeight="1" x14ac:dyDescent="0.35">
      <c r="C74" s="29"/>
      <c r="D74" s="187" t="s">
        <v>72</v>
      </c>
      <c r="E74" s="104" t="s">
        <v>185</v>
      </c>
      <c r="F74" s="104"/>
      <c r="G74" s="104"/>
      <c r="H74" s="104"/>
      <c r="I74" s="104"/>
      <c r="J74" s="104"/>
      <c r="K74" s="105"/>
      <c r="L74" s="85">
        <f>+P32</f>
        <v>3029179.9289850006</v>
      </c>
      <c r="M74" s="114" t="s">
        <v>54</v>
      </c>
      <c r="N74" s="105"/>
      <c r="O74" s="86">
        <f t="shared" si="10"/>
        <v>757.29498224625013</v>
      </c>
      <c r="P74" s="20"/>
      <c r="Q74" s="20"/>
      <c r="R74" s="20"/>
      <c r="S74" s="20"/>
      <c r="T74" s="20"/>
      <c r="U74" s="20"/>
      <c r="V74" s="20"/>
      <c r="W74" s="20"/>
      <c r="X74" s="20"/>
      <c r="Y74" s="13"/>
      <c r="Z74" s="13"/>
      <c r="AA74" s="13"/>
      <c r="AB74" s="13"/>
    </row>
    <row r="75" spans="3:28" ht="39" customHeight="1" x14ac:dyDescent="0.35">
      <c r="C75" s="29"/>
      <c r="D75" s="187" t="s">
        <v>73</v>
      </c>
      <c r="E75" s="104" t="s">
        <v>185</v>
      </c>
      <c r="F75" s="104"/>
      <c r="G75" s="104"/>
      <c r="H75" s="104"/>
      <c r="I75" s="104"/>
      <c r="J75" s="104"/>
      <c r="K75" s="105"/>
      <c r="L75" s="85">
        <f>+P33</f>
        <v>3029179.9289850006</v>
      </c>
      <c r="M75" s="114" t="s">
        <v>54</v>
      </c>
      <c r="N75" s="105"/>
      <c r="O75" s="86">
        <f t="shared" si="10"/>
        <v>757.29498224625013</v>
      </c>
      <c r="P75" s="20"/>
      <c r="Q75" s="20"/>
      <c r="R75" s="20"/>
      <c r="S75" s="20"/>
      <c r="T75" s="20"/>
      <c r="U75" s="20"/>
      <c r="V75" s="20"/>
      <c r="W75" s="20"/>
      <c r="X75" s="20"/>
      <c r="Y75" s="13"/>
      <c r="Z75" s="13"/>
      <c r="AA75" s="13"/>
      <c r="AB75" s="13"/>
    </row>
    <row r="76" spans="3:28" ht="39" customHeight="1" x14ac:dyDescent="0.35">
      <c r="C76" s="29"/>
      <c r="D76" s="187" t="s">
        <v>74</v>
      </c>
      <c r="E76" s="104" t="s">
        <v>185</v>
      </c>
      <c r="F76" s="104"/>
      <c r="G76" s="104"/>
      <c r="H76" s="104"/>
      <c r="I76" s="104"/>
      <c r="J76" s="104"/>
      <c r="K76" s="105"/>
      <c r="L76" s="85">
        <f>+P34</f>
        <v>3029179.9289850006</v>
      </c>
      <c r="M76" s="114" t="s">
        <v>54</v>
      </c>
      <c r="N76" s="105"/>
      <c r="O76" s="86">
        <f t="shared" si="10"/>
        <v>757.29498224625013</v>
      </c>
      <c r="P76" s="20"/>
      <c r="Q76" s="20"/>
      <c r="R76" s="20"/>
      <c r="S76" s="20"/>
      <c r="T76" s="20"/>
      <c r="U76" s="20"/>
      <c r="V76" s="20"/>
      <c r="W76" s="20"/>
      <c r="X76" s="20"/>
      <c r="Y76" s="13"/>
      <c r="Z76" s="13"/>
      <c r="AA76" s="13"/>
      <c r="AB76" s="13"/>
    </row>
    <row r="77" spans="3:28" ht="39" customHeight="1" x14ac:dyDescent="0.35">
      <c r="C77" s="29"/>
      <c r="D77" s="187" t="s">
        <v>75</v>
      </c>
      <c r="E77" s="104" t="s">
        <v>185</v>
      </c>
      <c r="F77" s="104"/>
      <c r="G77" s="104"/>
      <c r="H77" s="104"/>
      <c r="I77" s="104"/>
      <c r="J77" s="104"/>
      <c r="K77" s="105"/>
      <c r="L77" s="85">
        <f>+P35</f>
        <v>3029179.9289850006</v>
      </c>
      <c r="M77" s="114" t="s">
        <v>54</v>
      </c>
      <c r="N77" s="105"/>
      <c r="O77" s="86">
        <f t="shared" si="10"/>
        <v>757.29498224625013</v>
      </c>
      <c r="P77" s="20"/>
      <c r="Q77" s="20"/>
      <c r="R77" s="20"/>
      <c r="S77" s="20"/>
      <c r="T77" s="20"/>
      <c r="U77" s="20"/>
      <c r="V77" s="20"/>
      <c r="W77" s="20"/>
      <c r="X77" s="20"/>
      <c r="Y77" s="13"/>
      <c r="Z77" s="13"/>
      <c r="AA77" s="13"/>
      <c r="AB77" s="13"/>
    </row>
    <row r="78" spans="3:28" ht="39" customHeight="1" x14ac:dyDescent="0.35">
      <c r="C78" s="29"/>
      <c r="D78" s="187" t="s">
        <v>76</v>
      </c>
      <c r="E78" s="104" t="s">
        <v>185</v>
      </c>
      <c r="F78" s="104"/>
      <c r="G78" s="104"/>
      <c r="H78" s="104"/>
      <c r="I78" s="104"/>
      <c r="J78" s="104"/>
      <c r="K78" s="105"/>
      <c r="L78" s="85">
        <f>+P36</f>
        <v>3029179.9289850006</v>
      </c>
      <c r="M78" s="114" t="s">
        <v>54</v>
      </c>
      <c r="N78" s="105"/>
      <c r="O78" s="86">
        <f t="shared" si="10"/>
        <v>757.29498224625013</v>
      </c>
      <c r="P78" s="20"/>
      <c r="Q78" s="20"/>
      <c r="R78" s="20"/>
      <c r="S78" s="20"/>
      <c r="T78" s="20"/>
      <c r="U78" s="20"/>
      <c r="V78" s="20"/>
      <c r="W78" s="20"/>
      <c r="X78" s="20"/>
      <c r="Y78" s="13"/>
      <c r="Z78" s="13"/>
      <c r="AA78" s="13"/>
      <c r="AB78" s="13"/>
    </row>
    <row r="79" spans="3:28" ht="39" customHeight="1" x14ac:dyDescent="0.35">
      <c r="C79" s="29"/>
      <c r="D79" s="48" t="s">
        <v>77</v>
      </c>
      <c r="E79" s="110" t="s">
        <v>48</v>
      </c>
      <c r="F79" s="110"/>
      <c r="G79" s="110"/>
      <c r="H79" s="110"/>
      <c r="I79" s="110"/>
      <c r="J79" s="110"/>
      <c r="K79" s="111"/>
      <c r="L79" s="188">
        <f>+P37</f>
        <v>3025739.393565</v>
      </c>
      <c r="M79" s="189" t="s">
        <v>49</v>
      </c>
      <c r="N79" s="190"/>
      <c r="O79" s="191">
        <f t="shared" ref="O77:O79" si="11">L79*50%*0.05%</f>
        <v>756.43484839125006</v>
      </c>
      <c r="P79" s="20"/>
      <c r="Q79" s="20"/>
      <c r="R79" s="20"/>
      <c r="S79" s="20"/>
      <c r="T79" s="20"/>
      <c r="U79" s="20"/>
      <c r="V79" s="20"/>
      <c r="W79" s="20"/>
      <c r="X79" s="20"/>
      <c r="Y79" s="13"/>
      <c r="Z79" s="13"/>
      <c r="AA79" s="13"/>
      <c r="AB79" s="13"/>
    </row>
    <row r="80" spans="3:28" ht="39" customHeight="1" thickBot="1" x14ac:dyDescent="0.4">
      <c r="C80" s="29"/>
      <c r="D80" s="38" t="s">
        <v>86</v>
      </c>
      <c r="E80" s="110" t="s">
        <v>64</v>
      </c>
      <c r="F80" s="110"/>
      <c r="G80" s="110"/>
      <c r="H80" s="110"/>
      <c r="I80" s="110"/>
      <c r="J80" s="110"/>
      <c r="K80" s="111"/>
      <c r="L80" s="39">
        <f t="shared" ref="L80" si="12">+P38</f>
        <v>1959225.46</v>
      </c>
      <c r="M80" s="109" t="s">
        <v>49</v>
      </c>
      <c r="N80" s="108"/>
      <c r="O80" s="40">
        <f>L80*0.05%</f>
        <v>979.61273000000006</v>
      </c>
      <c r="P80" s="20"/>
      <c r="Q80" s="20"/>
      <c r="R80" s="20"/>
      <c r="S80" s="20"/>
      <c r="T80" s="20"/>
      <c r="U80" s="20"/>
      <c r="V80" s="20"/>
      <c r="W80" s="20"/>
      <c r="X80" s="20"/>
      <c r="Y80" s="13"/>
      <c r="Z80" s="13"/>
      <c r="AA80" s="13"/>
      <c r="AB80" s="13"/>
    </row>
    <row r="81" spans="3:28" ht="39" customHeight="1" thickBot="1" x14ac:dyDescent="0.4">
      <c r="C81" s="29"/>
      <c r="D81" s="38" t="s">
        <v>183</v>
      </c>
      <c r="E81" s="132" t="s">
        <v>48</v>
      </c>
      <c r="F81" s="132"/>
      <c r="G81" s="132"/>
      <c r="H81" s="132"/>
      <c r="I81" s="132"/>
      <c r="J81" s="132"/>
      <c r="K81" s="133"/>
      <c r="L81" s="39">
        <f>+P44</f>
        <v>405575.98920000007</v>
      </c>
      <c r="M81" s="109" t="s">
        <v>49</v>
      </c>
      <c r="N81" s="108"/>
      <c r="O81" s="40">
        <f>L81*0.05%</f>
        <v>202.78799460000005</v>
      </c>
      <c r="P81" s="20"/>
      <c r="Q81" s="20"/>
      <c r="R81" s="20"/>
      <c r="S81" s="20"/>
      <c r="T81" s="20"/>
      <c r="U81" s="20"/>
      <c r="V81" s="20"/>
      <c r="W81" s="20"/>
      <c r="X81" s="20"/>
      <c r="Y81" s="13"/>
      <c r="Z81" s="13"/>
      <c r="AA81" s="13"/>
      <c r="AB81" s="13"/>
    </row>
    <row r="82" spans="3:28" ht="30.75" customHeight="1" thickBot="1" x14ac:dyDescent="0.45">
      <c r="C82" s="29"/>
      <c r="D82" s="29"/>
      <c r="E82" s="29"/>
      <c r="F82" s="29"/>
      <c r="G82" s="29"/>
      <c r="H82" s="29"/>
      <c r="I82" s="29"/>
      <c r="J82" s="29"/>
      <c r="K82" s="41" t="s">
        <v>58</v>
      </c>
      <c r="L82" s="42">
        <f>SUM(L58:L81)</f>
        <v>68130675.356464997</v>
      </c>
      <c r="M82" s="29"/>
      <c r="N82" s="43" t="s">
        <v>59</v>
      </c>
      <c r="O82" s="44">
        <f>SUM(O58:O81)</f>
        <v>32583.390086225005</v>
      </c>
      <c r="P82" s="20"/>
      <c r="Q82" s="20"/>
      <c r="R82" s="20"/>
      <c r="S82" s="20"/>
      <c r="T82" s="20"/>
      <c r="U82" s="20"/>
      <c r="V82" s="20"/>
      <c r="W82" s="20"/>
      <c r="X82" s="20"/>
      <c r="Y82" s="13"/>
      <c r="Z82" s="13"/>
      <c r="AA82" s="13"/>
      <c r="AB82" s="13"/>
    </row>
    <row r="83" spans="3:28" ht="24.75" customHeight="1" thickBot="1" x14ac:dyDescent="0.4"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43" t="s">
        <v>60</v>
      </c>
      <c r="O83" s="45">
        <f>O82*0.18</f>
        <v>5865.0102155205004</v>
      </c>
      <c r="P83" s="20"/>
      <c r="Q83" s="20"/>
      <c r="R83" s="20"/>
      <c r="S83" s="20"/>
      <c r="T83" s="20"/>
      <c r="U83" s="20"/>
      <c r="V83" s="20"/>
      <c r="W83" s="20"/>
      <c r="X83" s="20"/>
      <c r="Y83" s="13"/>
      <c r="Z83" s="13"/>
      <c r="AA83" s="13"/>
      <c r="AB83" s="13"/>
    </row>
    <row r="84" spans="3:28" ht="44.25" customHeight="1" thickBot="1" x14ac:dyDescent="0.45"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46" t="s">
        <v>61</v>
      </c>
      <c r="O84" s="47">
        <f>SUM(O82:O83)</f>
        <v>38448.400301745503</v>
      </c>
      <c r="P84" s="20"/>
      <c r="Q84" s="20"/>
      <c r="R84" s="20"/>
      <c r="S84" s="20"/>
      <c r="T84" s="20"/>
      <c r="U84" s="20"/>
      <c r="V84" s="20"/>
      <c r="W84" s="20"/>
      <c r="X84" s="20"/>
      <c r="Y84" s="13"/>
      <c r="Z84" s="13"/>
      <c r="AA84" s="13"/>
      <c r="AB84" s="13"/>
    </row>
    <row r="85" spans="3:28" ht="15.75" customHeight="1" x14ac:dyDescent="0.35"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0"/>
      <c r="Q85" s="20"/>
      <c r="R85" s="20"/>
      <c r="S85" s="20"/>
      <c r="T85" s="20"/>
      <c r="U85" s="20"/>
      <c r="V85" s="20"/>
      <c r="W85" s="20"/>
      <c r="X85" s="20"/>
      <c r="Y85" s="13"/>
      <c r="Z85" s="13"/>
      <c r="AA85" s="13"/>
      <c r="AB85" s="13"/>
    </row>
    <row r="86" spans="3:28" ht="15.75" customHeight="1" x14ac:dyDescent="0.3">
      <c r="C86" s="26"/>
      <c r="D86" s="20"/>
      <c r="E86" s="20"/>
      <c r="F86" s="27"/>
      <c r="G86" s="27"/>
      <c r="H86" s="27"/>
      <c r="I86" s="27"/>
      <c r="J86" s="27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13"/>
      <c r="Z86" s="13"/>
      <c r="AA86" s="13"/>
      <c r="AB86" s="13"/>
    </row>
    <row r="87" spans="3:28" ht="39" customHeight="1" x14ac:dyDescent="0.3">
      <c r="C87" s="26"/>
      <c r="D87" s="20"/>
      <c r="E87" s="20"/>
      <c r="F87" s="112"/>
      <c r="G87" s="112"/>
      <c r="H87" s="112"/>
      <c r="I87" s="112"/>
      <c r="J87" s="112"/>
      <c r="K87" s="20"/>
      <c r="L87" s="20"/>
      <c r="M87" s="81"/>
      <c r="N87" s="82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13"/>
      <c r="Z87" s="13"/>
      <c r="AA87" s="13"/>
      <c r="AB87" s="13"/>
    </row>
    <row r="88" spans="3:28" ht="29.25" customHeight="1" x14ac:dyDescent="0.2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5"/>
      <c r="U88" s="13"/>
      <c r="V88" s="13"/>
      <c r="W88" s="13"/>
      <c r="X88" s="13"/>
      <c r="Y88" s="13"/>
      <c r="Z88" s="13"/>
      <c r="AA88" s="13"/>
      <c r="AB88" s="13"/>
    </row>
    <row r="89" spans="3:28" ht="29.25" customHeight="1" x14ac:dyDescent="0.3">
      <c r="C89" s="163" t="s">
        <v>41</v>
      </c>
      <c r="D89" s="163"/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163"/>
      <c r="P89" s="72"/>
      <c r="Q89" s="9"/>
      <c r="R89" s="9"/>
      <c r="S89" s="9"/>
      <c r="T89" s="5"/>
      <c r="U89" s="13"/>
      <c r="V89" s="13"/>
      <c r="W89" s="13"/>
      <c r="X89" s="13"/>
      <c r="Y89" s="13"/>
      <c r="Z89" s="13"/>
      <c r="AA89" s="13"/>
      <c r="AB89" s="13"/>
    </row>
    <row r="90" spans="3:28" ht="15.75" customHeight="1" x14ac:dyDescent="0.3">
      <c r="C90" s="28"/>
      <c r="D90" s="163" t="s">
        <v>42</v>
      </c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28"/>
      <c r="P90" s="20"/>
      <c r="Q90" s="9"/>
      <c r="R90" s="9"/>
      <c r="S90" s="9"/>
      <c r="T90" s="5"/>
      <c r="U90" s="13"/>
      <c r="V90" s="13"/>
      <c r="W90" s="13"/>
      <c r="X90" s="13"/>
      <c r="Y90" s="13"/>
      <c r="Z90" s="13"/>
      <c r="AA90" s="13"/>
      <c r="AB90" s="13"/>
    </row>
    <row r="91" spans="3:28" ht="23.25" customHeight="1" x14ac:dyDescent="0.4">
      <c r="C91" s="29"/>
      <c r="D91" s="120" t="s">
        <v>67</v>
      </c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29"/>
      <c r="P91" s="20"/>
      <c r="Q91" s="9"/>
      <c r="R91" s="9"/>
      <c r="S91" s="9"/>
      <c r="U91" s="13"/>
      <c r="V91" s="13"/>
      <c r="W91" s="13"/>
      <c r="X91" s="13"/>
      <c r="Y91" s="13"/>
      <c r="Z91" s="13"/>
      <c r="AA91" s="13"/>
      <c r="AB91" s="13"/>
    </row>
    <row r="92" spans="3:28" ht="23.25" customHeight="1" thickBot="1" x14ac:dyDescent="0.4"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29"/>
      <c r="P92" s="20"/>
      <c r="Q92" s="9"/>
      <c r="R92" s="9"/>
      <c r="S92" s="9"/>
      <c r="U92" s="13"/>
      <c r="V92" s="13"/>
      <c r="W92" s="13"/>
      <c r="X92" s="13"/>
      <c r="Y92" s="13"/>
      <c r="Z92" s="13"/>
      <c r="AA92" s="13"/>
      <c r="AB92" s="13"/>
    </row>
    <row r="93" spans="3:28" ht="28.5" thickBot="1" x14ac:dyDescent="0.45">
      <c r="C93" s="29"/>
      <c r="D93" s="31" t="s">
        <v>43</v>
      </c>
      <c r="E93" s="125" t="s">
        <v>44</v>
      </c>
      <c r="F93" s="126"/>
      <c r="G93" s="126"/>
      <c r="H93" s="126"/>
      <c r="I93" s="126"/>
      <c r="J93" s="126"/>
      <c r="K93" s="127"/>
      <c r="L93" s="84" t="s">
        <v>45</v>
      </c>
      <c r="M93" s="164" t="s">
        <v>46</v>
      </c>
      <c r="N93" s="165"/>
      <c r="O93" s="33" t="s">
        <v>47</v>
      </c>
      <c r="P93" s="20"/>
      <c r="Q93" s="9"/>
      <c r="R93" s="9"/>
      <c r="S93" s="9"/>
      <c r="U93" s="13"/>
      <c r="V93" s="13"/>
      <c r="W93" s="13"/>
      <c r="X93" s="13"/>
      <c r="Y93" s="13"/>
      <c r="Z93" s="13"/>
      <c r="AA93" s="13"/>
      <c r="AB93" s="13"/>
    </row>
    <row r="94" spans="3:28" ht="41.25" customHeight="1" x14ac:dyDescent="0.35">
      <c r="C94" s="29"/>
      <c r="D94" s="36" t="s">
        <v>181</v>
      </c>
      <c r="E94" s="107" t="s">
        <v>48</v>
      </c>
      <c r="F94" s="107"/>
      <c r="G94" s="107"/>
      <c r="H94" s="107"/>
      <c r="I94" s="107"/>
      <c r="J94" s="107"/>
      <c r="K94" s="108"/>
      <c r="L94" s="34">
        <f>+P16</f>
        <v>125034.12900000002</v>
      </c>
      <c r="M94" s="109" t="s">
        <v>186</v>
      </c>
      <c r="N94" s="108"/>
      <c r="O94" s="35">
        <f>L94*0.08</f>
        <v>10002.730320000001</v>
      </c>
      <c r="P94" s="20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3:28" ht="41.25" customHeight="1" x14ac:dyDescent="0.35">
      <c r="C95" s="29"/>
      <c r="D95" s="36" t="s">
        <v>180</v>
      </c>
      <c r="E95" s="107" t="s">
        <v>48</v>
      </c>
      <c r="F95" s="107"/>
      <c r="G95" s="107"/>
      <c r="H95" s="107"/>
      <c r="I95" s="107"/>
      <c r="J95" s="107"/>
      <c r="K95" s="108"/>
      <c r="L95" s="34">
        <f>+P20</f>
        <v>4199078.0610000007</v>
      </c>
      <c r="M95" s="109" t="s">
        <v>186</v>
      </c>
      <c r="N95" s="108"/>
      <c r="O95" s="35">
        <f>L95*0.08%</f>
        <v>3359.2624488000006</v>
      </c>
      <c r="P95" s="20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3:28" ht="41.25" customHeight="1" x14ac:dyDescent="0.35">
      <c r="C96" s="29"/>
      <c r="D96" s="36" t="s">
        <v>50</v>
      </c>
      <c r="E96" s="107" t="s">
        <v>48</v>
      </c>
      <c r="F96" s="107"/>
      <c r="G96" s="107"/>
      <c r="H96" s="107"/>
      <c r="I96" s="107"/>
      <c r="J96" s="107"/>
      <c r="K96" s="108"/>
      <c r="L96" s="34">
        <f>+P21</f>
        <v>2903640.0019999999</v>
      </c>
      <c r="M96" s="109" t="s">
        <v>186</v>
      </c>
      <c r="N96" s="108"/>
      <c r="O96" s="35">
        <f>L96*0.08%</f>
        <v>2322.9120016000002</v>
      </c>
      <c r="P96" s="20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3:28" ht="41.25" customHeight="1" x14ac:dyDescent="0.35">
      <c r="C97" s="29"/>
      <c r="D97" s="36" t="s">
        <v>51</v>
      </c>
      <c r="E97" s="107" t="s">
        <v>63</v>
      </c>
      <c r="F97" s="107"/>
      <c r="G97" s="107"/>
      <c r="H97" s="107"/>
      <c r="I97" s="107"/>
      <c r="J97" s="107"/>
      <c r="K97" s="108"/>
      <c r="L97" s="34">
        <f>+P22</f>
        <v>2758780.3003000002</v>
      </c>
      <c r="M97" s="109" t="s">
        <v>186</v>
      </c>
      <c r="N97" s="108"/>
      <c r="O97" s="35">
        <f>L97*0.08%</f>
        <v>2207.0242402400004</v>
      </c>
      <c r="P97" s="20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3:28" ht="41.25" customHeight="1" x14ac:dyDescent="0.35">
      <c r="C98" s="29"/>
      <c r="D98" s="48" t="s">
        <v>52</v>
      </c>
      <c r="E98" s="110" t="s">
        <v>48</v>
      </c>
      <c r="F98" s="110"/>
      <c r="G98" s="110"/>
      <c r="H98" s="110"/>
      <c r="I98" s="110"/>
      <c r="J98" s="110"/>
      <c r="K98" s="111"/>
      <c r="L98" s="34">
        <f>+P23</f>
        <v>2896871.7355999998</v>
      </c>
      <c r="M98" s="113" t="s">
        <v>186</v>
      </c>
      <c r="N98" s="111"/>
      <c r="O98" s="37">
        <f>L98*0.08%</f>
        <v>2317.4973884800002</v>
      </c>
      <c r="P98" s="20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3:28" ht="41.25" customHeight="1" x14ac:dyDescent="0.35">
      <c r="C99" s="29"/>
      <c r="D99" s="48" t="s">
        <v>55</v>
      </c>
      <c r="E99" s="110" t="s">
        <v>64</v>
      </c>
      <c r="F99" s="110"/>
      <c r="G99" s="110"/>
      <c r="H99" s="110"/>
      <c r="I99" s="110"/>
      <c r="J99" s="110"/>
      <c r="K99" s="111"/>
      <c r="L99" s="34">
        <f>+P24</f>
        <v>2896871.7355999998</v>
      </c>
      <c r="M99" s="113" t="s">
        <v>186</v>
      </c>
      <c r="N99" s="111"/>
      <c r="O99" s="37">
        <f>L99*0.08%</f>
        <v>2317.4973884800002</v>
      </c>
      <c r="P99" s="20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3:28" ht="41.25" customHeight="1" x14ac:dyDescent="0.35">
      <c r="C100" s="29"/>
      <c r="D100" s="48" t="s">
        <v>56</v>
      </c>
      <c r="E100" s="104" t="s">
        <v>53</v>
      </c>
      <c r="F100" s="104"/>
      <c r="G100" s="104"/>
      <c r="H100" s="104"/>
      <c r="I100" s="104"/>
      <c r="J100" s="104"/>
      <c r="K100" s="105"/>
      <c r="L100" s="34">
        <f>+P25</f>
        <v>3005899.9126800005</v>
      </c>
      <c r="M100" s="114" t="s">
        <v>187</v>
      </c>
      <c r="N100" s="105"/>
      <c r="O100" s="86">
        <f>L100*50%*0.08%</f>
        <v>1202.3599650720003</v>
      </c>
      <c r="P100" s="20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3:28" ht="41.25" customHeight="1" x14ac:dyDescent="0.35">
      <c r="C101" s="29"/>
      <c r="D101" s="48" t="s">
        <v>57</v>
      </c>
      <c r="E101" s="104" t="s">
        <v>53</v>
      </c>
      <c r="F101" s="104"/>
      <c r="G101" s="104"/>
      <c r="H101" s="104"/>
      <c r="I101" s="104"/>
      <c r="J101" s="104"/>
      <c r="K101" s="105"/>
      <c r="L101" s="34">
        <f>+P26</f>
        <v>3023074.3886700002</v>
      </c>
      <c r="M101" s="114" t="s">
        <v>187</v>
      </c>
      <c r="N101" s="105"/>
      <c r="O101" s="86">
        <f>L101*50%*0.08%</f>
        <v>1209.2297554680001</v>
      </c>
      <c r="P101" s="20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3:28" ht="41.25" customHeight="1" x14ac:dyDescent="0.35">
      <c r="C102" s="29"/>
      <c r="D102" s="48" t="s">
        <v>62</v>
      </c>
      <c r="E102" s="104" t="s">
        <v>53</v>
      </c>
      <c r="F102" s="104"/>
      <c r="G102" s="104"/>
      <c r="H102" s="104"/>
      <c r="I102" s="104"/>
      <c r="J102" s="104"/>
      <c r="K102" s="105"/>
      <c r="L102" s="34">
        <f>+P27</f>
        <v>3029179.9289850006</v>
      </c>
      <c r="M102" s="114" t="s">
        <v>187</v>
      </c>
      <c r="N102" s="105"/>
      <c r="O102" s="86">
        <f>L102*50%*0.08%</f>
        <v>1211.6719715940003</v>
      </c>
      <c r="P102" s="20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3:28" ht="41.25" customHeight="1" x14ac:dyDescent="0.35">
      <c r="C103" s="29"/>
      <c r="D103" s="48" t="s">
        <v>68</v>
      </c>
      <c r="E103" s="110" t="s">
        <v>64</v>
      </c>
      <c r="F103" s="110"/>
      <c r="G103" s="110"/>
      <c r="H103" s="110"/>
      <c r="I103" s="110"/>
      <c r="J103" s="110"/>
      <c r="K103" s="111"/>
      <c r="L103" s="34">
        <f>+P28</f>
        <v>3029179.9289850006</v>
      </c>
      <c r="M103" s="113" t="s">
        <v>186</v>
      </c>
      <c r="N103" s="111"/>
      <c r="O103" s="37">
        <f>L103*0.08%</f>
        <v>2423.3439431880006</v>
      </c>
      <c r="P103" s="20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3:28" ht="41.25" customHeight="1" x14ac:dyDescent="0.35">
      <c r="C104" s="29"/>
      <c r="D104" s="48" t="s">
        <v>69</v>
      </c>
      <c r="E104" s="110" t="s">
        <v>64</v>
      </c>
      <c r="F104" s="110"/>
      <c r="G104" s="110"/>
      <c r="H104" s="110"/>
      <c r="I104" s="110"/>
      <c r="J104" s="110"/>
      <c r="K104" s="111"/>
      <c r="L104" s="34">
        <f>+P29</f>
        <v>3029179.9289850006</v>
      </c>
      <c r="M104" s="113" t="s">
        <v>186</v>
      </c>
      <c r="N104" s="111"/>
      <c r="O104" s="37">
        <f>L104*0.08%</f>
        <v>2423.3439431880006</v>
      </c>
      <c r="P104" s="20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3:28" ht="41.25" customHeight="1" x14ac:dyDescent="0.35">
      <c r="C105" s="29"/>
      <c r="D105" s="48" t="s">
        <v>70</v>
      </c>
      <c r="E105" s="110" t="s">
        <v>64</v>
      </c>
      <c r="F105" s="110"/>
      <c r="G105" s="110"/>
      <c r="H105" s="110"/>
      <c r="I105" s="110"/>
      <c r="J105" s="110"/>
      <c r="K105" s="111"/>
      <c r="L105" s="34">
        <f>+P30</f>
        <v>3029179.9289850006</v>
      </c>
      <c r="M105" s="113" t="s">
        <v>186</v>
      </c>
      <c r="N105" s="111"/>
      <c r="O105" s="37">
        <f>L105*0.08%</f>
        <v>2423.3439431880006</v>
      </c>
      <c r="P105" s="20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3:28" ht="41.25" customHeight="1" x14ac:dyDescent="0.35">
      <c r="C106" s="29"/>
      <c r="D106" s="48" t="s">
        <v>71</v>
      </c>
      <c r="E106" s="104" t="s">
        <v>185</v>
      </c>
      <c r="F106" s="104"/>
      <c r="G106" s="104"/>
      <c r="H106" s="104"/>
      <c r="I106" s="104"/>
      <c r="J106" s="104"/>
      <c r="K106" s="105"/>
      <c r="L106" s="34">
        <f>+P31</f>
        <v>3029179.9289850006</v>
      </c>
      <c r="M106" s="114" t="s">
        <v>188</v>
      </c>
      <c r="N106" s="105"/>
      <c r="O106" s="86">
        <f>L106*50%*0.08%</f>
        <v>1211.6719715940003</v>
      </c>
      <c r="P106" s="20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3:28" ht="41.25" customHeight="1" x14ac:dyDescent="0.35">
      <c r="C107" s="29"/>
      <c r="D107" s="48" t="s">
        <v>72</v>
      </c>
      <c r="E107" s="110" t="s">
        <v>64</v>
      </c>
      <c r="F107" s="110"/>
      <c r="G107" s="110"/>
      <c r="H107" s="110"/>
      <c r="I107" s="110"/>
      <c r="J107" s="110"/>
      <c r="K107" s="111"/>
      <c r="L107" s="34">
        <f>+P32</f>
        <v>3029179.9289850006</v>
      </c>
      <c r="M107" s="113" t="s">
        <v>186</v>
      </c>
      <c r="N107" s="111"/>
      <c r="O107" s="37">
        <f>L107*0.08%</f>
        <v>2423.3439431880006</v>
      </c>
      <c r="P107" s="20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3:28" ht="41.25" customHeight="1" x14ac:dyDescent="0.35">
      <c r="C108" s="29"/>
      <c r="D108" s="48" t="s">
        <v>73</v>
      </c>
      <c r="E108" s="110" t="s">
        <v>64</v>
      </c>
      <c r="F108" s="110"/>
      <c r="G108" s="110"/>
      <c r="H108" s="110"/>
      <c r="I108" s="110"/>
      <c r="J108" s="110"/>
      <c r="K108" s="111"/>
      <c r="L108" s="34">
        <f>+P33</f>
        <v>3029179.9289850006</v>
      </c>
      <c r="M108" s="113" t="s">
        <v>186</v>
      </c>
      <c r="N108" s="111"/>
      <c r="O108" s="37">
        <f>L108*0.08%</f>
        <v>2423.3439431880006</v>
      </c>
      <c r="P108" s="20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3:28" ht="41.25" customHeight="1" x14ac:dyDescent="0.35">
      <c r="C109" s="29"/>
      <c r="D109" s="48" t="s">
        <v>74</v>
      </c>
      <c r="E109" s="104" t="s">
        <v>53</v>
      </c>
      <c r="F109" s="104"/>
      <c r="G109" s="104"/>
      <c r="H109" s="104"/>
      <c r="I109" s="104"/>
      <c r="J109" s="104"/>
      <c r="K109" s="105"/>
      <c r="L109" s="34">
        <f>+P34</f>
        <v>3029179.9289850006</v>
      </c>
      <c r="M109" s="114" t="s">
        <v>187</v>
      </c>
      <c r="N109" s="105"/>
      <c r="O109" s="86">
        <f>L109*50%*0.08%</f>
        <v>1211.6719715940003</v>
      </c>
      <c r="P109" s="20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3:28" ht="41.25" customHeight="1" x14ac:dyDescent="0.35">
      <c r="C110" s="29"/>
      <c r="D110" s="48" t="s">
        <v>75</v>
      </c>
      <c r="E110" s="104" t="s">
        <v>53</v>
      </c>
      <c r="F110" s="104"/>
      <c r="G110" s="104"/>
      <c r="H110" s="104"/>
      <c r="I110" s="104"/>
      <c r="J110" s="104"/>
      <c r="K110" s="105"/>
      <c r="L110" s="34">
        <f>+P35</f>
        <v>3029179.9289850006</v>
      </c>
      <c r="M110" s="114" t="s">
        <v>187</v>
      </c>
      <c r="N110" s="105"/>
      <c r="O110" s="86">
        <f>L110*50%*0.08%</f>
        <v>1211.6719715940003</v>
      </c>
      <c r="P110" s="20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3:28" ht="41.25" customHeight="1" x14ac:dyDescent="0.35">
      <c r="C111" s="29"/>
      <c r="D111" s="48" t="s">
        <v>76</v>
      </c>
      <c r="E111" s="104" t="s">
        <v>53</v>
      </c>
      <c r="F111" s="104"/>
      <c r="G111" s="104"/>
      <c r="H111" s="104"/>
      <c r="I111" s="104"/>
      <c r="J111" s="104"/>
      <c r="K111" s="105"/>
      <c r="L111" s="34">
        <f>+P36</f>
        <v>3029179.9289850006</v>
      </c>
      <c r="M111" s="114" t="s">
        <v>187</v>
      </c>
      <c r="N111" s="105"/>
      <c r="O111" s="86">
        <f>L111*50%*0.08%</f>
        <v>1211.6719715940003</v>
      </c>
      <c r="P111" s="20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3:28" ht="41.25" customHeight="1" x14ac:dyDescent="0.35">
      <c r="C112" s="29"/>
      <c r="D112" s="48" t="s">
        <v>77</v>
      </c>
      <c r="E112" s="104" t="s">
        <v>53</v>
      </c>
      <c r="F112" s="104"/>
      <c r="G112" s="104"/>
      <c r="H112" s="104"/>
      <c r="I112" s="104"/>
      <c r="J112" s="104"/>
      <c r="K112" s="105"/>
      <c r="L112" s="34">
        <f>+P37</f>
        <v>3025739.393565</v>
      </c>
      <c r="M112" s="114" t="s">
        <v>187</v>
      </c>
      <c r="N112" s="105"/>
      <c r="O112" s="86">
        <f>L112*50%*0.08%</f>
        <v>1210.2957574260001</v>
      </c>
      <c r="P112" s="20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3:28" ht="41.25" customHeight="1" x14ac:dyDescent="0.35">
      <c r="C113" s="29"/>
      <c r="D113" s="48" t="s">
        <v>78</v>
      </c>
      <c r="E113" s="110" t="s">
        <v>48</v>
      </c>
      <c r="F113" s="110"/>
      <c r="G113" s="110"/>
      <c r="H113" s="110"/>
      <c r="I113" s="110"/>
      <c r="J113" s="110"/>
      <c r="K113" s="111"/>
      <c r="L113" s="34" t="e">
        <f>+#REF!</f>
        <v>#REF!</v>
      </c>
      <c r="M113" s="113" t="s">
        <v>186</v>
      </c>
      <c r="N113" s="111"/>
      <c r="O113" s="37" t="e">
        <f>L113*0.08%</f>
        <v>#REF!</v>
      </c>
      <c r="P113" s="20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3:28" ht="41.25" customHeight="1" x14ac:dyDescent="0.35">
      <c r="C114" s="29"/>
      <c r="D114" s="48" t="s">
        <v>79</v>
      </c>
      <c r="E114" s="110" t="s">
        <v>64</v>
      </c>
      <c r="F114" s="110"/>
      <c r="G114" s="110"/>
      <c r="H114" s="110"/>
      <c r="I114" s="110"/>
      <c r="J114" s="110"/>
      <c r="K114" s="111"/>
      <c r="L114" s="34" t="e">
        <f>+#REF!</f>
        <v>#REF!</v>
      </c>
      <c r="M114" s="113" t="s">
        <v>186</v>
      </c>
      <c r="N114" s="111"/>
      <c r="O114" s="37" t="e">
        <f>L114*0.08%</f>
        <v>#REF!</v>
      </c>
      <c r="P114" s="20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3:28" ht="41.25" customHeight="1" x14ac:dyDescent="0.35">
      <c r="C115" s="29"/>
      <c r="D115" s="48" t="s">
        <v>80</v>
      </c>
      <c r="E115" s="104" t="s">
        <v>182</v>
      </c>
      <c r="F115" s="104"/>
      <c r="G115" s="104"/>
      <c r="H115" s="104"/>
      <c r="I115" s="104"/>
      <c r="J115" s="104"/>
      <c r="K115" s="105"/>
      <c r="L115" s="34" t="e">
        <f>+#REF!</f>
        <v>#REF!</v>
      </c>
      <c r="M115" s="114" t="s">
        <v>187</v>
      </c>
      <c r="N115" s="105"/>
      <c r="O115" s="86" t="e">
        <f>L115*50%*0.08%</f>
        <v>#REF!</v>
      </c>
      <c r="P115" s="20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3:28" ht="41.25" customHeight="1" x14ac:dyDescent="0.35">
      <c r="C116" s="29"/>
      <c r="D116" s="48" t="s">
        <v>81</v>
      </c>
      <c r="E116" s="104" t="s">
        <v>53</v>
      </c>
      <c r="F116" s="104"/>
      <c r="G116" s="104"/>
      <c r="H116" s="104"/>
      <c r="I116" s="104"/>
      <c r="J116" s="104"/>
      <c r="K116" s="105"/>
      <c r="L116" s="34" t="e">
        <f>+#REF!</f>
        <v>#REF!</v>
      </c>
      <c r="M116" s="114" t="s">
        <v>187</v>
      </c>
      <c r="N116" s="105"/>
      <c r="O116" s="86" t="e">
        <f>L116*50%*0.08%</f>
        <v>#REF!</v>
      </c>
      <c r="P116" s="20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3:28" ht="41.25" customHeight="1" x14ac:dyDescent="0.35">
      <c r="C117" s="29"/>
      <c r="D117" s="48" t="s">
        <v>82</v>
      </c>
      <c r="E117" s="104" t="s">
        <v>53</v>
      </c>
      <c r="F117" s="104"/>
      <c r="G117" s="104"/>
      <c r="H117" s="104"/>
      <c r="I117" s="104"/>
      <c r="J117" s="104"/>
      <c r="K117" s="105"/>
      <c r="L117" s="34" t="e">
        <f>+#REF!</f>
        <v>#REF!</v>
      </c>
      <c r="M117" s="114" t="s">
        <v>187</v>
      </c>
      <c r="N117" s="105"/>
      <c r="O117" s="86" t="e">
        <f>L117*50%*0.08%</f>
        <v>#REF!</v>
      </c>
      <c r="P117" s="20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3:28" ht="41.25" customHeight="1" x14ac:dyDescent="0.35">
      <c r="C118" s="29"/>
      <c r="D118" s="48" t="s">
        <v>83</v>
      </c>
      <c r="E118" s="104" t="s">
        <v>53</v>
      </c>
      <c r="F118" s="104"/>
      <c r="G118" s="104"/>
      <c r="H118" s="104"/>
      <c r="I118" s="104"/>
      <c r="J118" s="104"/>
      <c r="K118" s="105"/>
      <c r="L118" s="34" t="e">
        <f>+#REF!</f>
        <v>#REF!</v>
      </c>
      <c r="M118" s="114" t="s">
        <v>187</v>
      </c>
      <c r="N118" s="105"/>
      <c r="O118" s="86" t="e">
        <f>L118*50%*0.08%</f>
        <v>#REF!</v>
      </c>
      <c r="P118" s="20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3:28" ht="41.25" customHeight="1" x14ac:dyDescent="0.35">
      <c r="C119" s="29"/>
      <c r="D119" s="48" t="s">
        <v>84</v>
      </c>
      <c r="E119" s="110" t="s">
        <v>64</v>
      </c>
      <c r="F119" s="110"/>
      <c r="G119" s="110"/>
      <c r="H119" s="110"/>
      <c r="I119" s="110"/>
      <c r="J119" s="110"/>
      <c r="K119" s="111"/>
      <c r="L119" s="34" t="e">
        <f>+#REF!</f>
        <v>#REF!</v>
      </c>
      <c r="M119" s="113" t="s">
        <v>186</v>
      </c>
      <c r="N119" s="111"/>
      <c r="O119" s="35" t="e">
        <f>L119*0.08%</f>
        <v>#REF!</v>
      </c>
      <c r="P119" s="20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3:28" ht="41.25" customHeight="1" thickBot="1" x14ac:dyDescent="0.4">
      <c r="C120" s="29"/>
      <c r="D120" s="38" t="s">
        <v>86</v>
      </c>
      <c r="E120" s="110" t="s">
        <v>64</v>
      </c>
      <c r="F120" s="110"/>
      <c r="G120" s="110"/>
      <c r="H120" s="110"/>
      <c r="I120" s="110"/>
      <c r="J120" s="110"/>
      <c r="K120" s="111"/>
      <c r="L120" s="34">
        <f t="shared" ref="L120" si="13">+P38</f>
        <v>1959225.46</v>
      </c>
      <c r="M120" s="109" t="s">
        <v>186</v>
      </c>
      <c r="N120" s="108"/>
      <c r="O120" s="40">
        <f>L120*0.08%</f>
        <v>1567.3803680000001</v>
      </c>
      <c r="P120" s="20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3:28" ht="41.25" customHeight="1" thickBot="1" x14ac:dyDescent="0.4">
      <c r="C121" s="29"/>
      <c r="D121" s="38" t="s">
        <v>183</v>
      </c>
      <c r="E121" s="132" t="s">
        <v>48</v>
      </c>
      <c r="F121" s="132"/>
      <c r="G121" s="132"/>
      <c r="H121" s="132"/>
      <c r="I121" s="132"/>
      <c r="J121" s="132"/>
      <c r="K121" s="133"/>
      <c r="L121" s="34">
        <f>+P41</f>
        <v>405575.98920000007</v>
      </c>
      <c r="M121" s="109" t="s">
        <v>186</v>
      </c>
      <c r="N121" s="108"/>
      <c r="O121" s="40">
        <f>L121*0.08%</f>
        <v>324.46079136000009</v>
      </c>
      <c r="P121" s="20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3:28" ht="28.5" thickBot="1" x14ac:dyDescent="0.45">
      <c r="C122" s="29"/>
      <c r="D122" s="29"/>
      <c r="E122" s="29"/>
      <c r="F122" s="29"/>
      <c r="G122" s="29"/>
      <c r="H122" s="29"/>
      <c r="I122" s="29"/>
      <c r="J122" s="29"/>
      <c r="K122" s="41" t="s">
        <v>58</v>
      </c>
      <c r="L122" s="42" t="e">
        <f>SUM(L94:L121)</f>
        <v>#REF!</v>
      </c>
      <c r="M122" s="29"/>
      <c r="N122" s="43" t="s">
        <v>59</v>
      </c>
      <c r="O122" s="44" t="e">
        <f>SUM(O95:O121)</f>
        <v>#REF!</v>
      </c>
      <c r="P122" s="20"/>
      <c r="U122" s="13"/>
      <c r="V122" s="13"/>
      <c r="W122" s="13"/>
      <c r="X122" s="13"/>
      <c r="Y122" s="13"/>
      <c r="Z122" s="13"/>
      <c r="AA122" s="13"/>
      <c r="AB122" s="13"/>
    </row>
    <row r="123" spans="3:28" ht="27.75" thickBot="1" x14ac:dyDescent="0.4"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43" t="s">
        <v>60</v>
      </c>
      <c r="O123" s="45" t="e">
        <f>O122*0.18</f>
        <v>#REF!</v>
      </c>
      <c r="P123" s="20"/>
      <c r="U123" s="13"/>
      <c r="V123" s="13"/>
      <c r="W123" s="13"/>
      <c r="X123" s="13"/>
      <c r="Y123" s="13"/>
      <c r="Z123" s="13"/>
      <c r="AA123" s="13"/>
      <c r="AB123" s="13"/>
    </row>
    <row r="124" spans="3:28" ht="28.5" thickBot="1" x14ac:dyDescent="0.45"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46" t="s">
        <v>61</v>
      </c>
      <c r="O124" s="47" t="e">
        <f>SUM(O122:O123)</f>
        <v>#REF!</v>
      </c>
      <c r="P124" s="20"/>
      <c r="U124" s="13"/>
      <c r="V124" s="13"/>
      <c r="W124" s="13"/>
      <c r="X124" s="13"/>
      <c r="Y124" s="13"/>
      <c r="Z124" s="13"/>
      <c r="AA124" s="13"/>
      <c r="AB124" s="13"/>
    </row>
    <row r="125" spans="3:28" ht="27" x14ac:dyDescent="0.35"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0"/>
      <c r="U125" s="13"/>
      <c r="V125" s="13"/>
      <c r="W125" s="13"/>
      <c r="X125" s="13"/>
      <c r="Y125" s="13"/>
      <c r="Z125" s="13"/>
      <c r="AA125" s="13"/>
      <c r="AB125" s="13"/>
    </row>
    <row r="126" spans="3:28" ht="20.25" x14ac:dyDescent="0.3">
      <c r="C126" s="26"/>
      <c r="D126" s="20"/>
      <c r="E126" s="20"/>
      <c r="F126" s="27"/>
      <c r="G126" s="27"/>
      <c r="H126" s="27"/>
      <c r="I126" s="27"/>
      <c r="J126" s="27"/>
      <c r="K126" s="20"/>
      <c r="L126" s="20"/>
      <c r="M126" s="20"/>
      <c r="N126" s="20"/>
      <c r="O126" s="20"/>
      <c r="P126" s="20"/>
      <c r="U126" s="13"/>
      <c r="V126" s="13"/>
      <c r="W126" s="13"/>
      <c r="X126" s="13"/>
      <c r="Y126" s="13"/>
      <c r="Z126" s="13"/>
      <c r="AA126" s="13"/>
      <c r="AB126" s="13"/>
    </row>
    <row r="127" spans="3:28" ht="20.25" x14ac:dyDescent="0.3">
      <c r="C127" s="26"/>
      <c r="D127" s="20"/>
      <c r="E127" s="20"/>
      <c r="F127" s="112"/>
      <c r="G127" s="112"/>
      <c r="H127" s="112"/>
      <c r="I127" s="112"/>
      <c r="J127" s="112"/>
      <c r="K127" s="20"/>
      <c r="L127" s="20"/>
      <c r="M127" s="81"/>
      <c r="N127" s="82"/>
      <c r="O127" s="20"/>
      <c r="P127" s="20"/>
      <c r="U127" s="13"/>
      <c r="V127" s="13"/>
      <c r="W127" s="13"/>
      <c r="X127" s="13"/>
      <c r="Y127" s="13"/>
      <c r="Z127" s="13"/>
      <c r="AA127" s="13"/>
      <c r="AB127" s="13"/>
    </row>
    <row r="128" spans="3:28" ht="19.5" customHeight="1" x14ac:dyDescent="0.2"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U128" s="13"/>
      <c r="V128" s="13"/>
      <c r="W128" s="13"/>
      <c r="X128" s="13"/>
      <c r="Y128" s="13"/>
      <c r="Z128" s="13"/>
      <c r="AA128" s="13"/>
      <c r="AB128" s="13"/>
    </row>
    <row r="129" spans="3:28" ht="26.25" customHeight="1" x14ac:dyDescent="0.2"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U129" s="13"/>
      <c r="V129" s="13"/>
      <c r="W129" s="13"/>
      <c r="X129" s="13"/>
      <c r="Y129" s="13"/>
      <c r="Z129" s="13"/>
      <c r="AA129" s="13"/>
      <c r="AB129" s="13"/>
    </row>
    <row r="130" spans="3:28" x14ac:dyDescent="0.2"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U130" s="13"/>
      <c r="V130" s="13"/>
      <c r="W130" s="13"/>
      <c r="X130" s="13"/>
      <c r="Y130" s="13"/>
      <c r="Z130" s="13"/>
      <c r="AA130" s="13"/>
      <c r="AB130" s="13"/>
    </row>
    <row r="131" spans="3:28" x14ac:dyDescent="0.2"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U131" s="13"/>
      <c r="V131" s="13"/>
      <c r="W131" s="13"/>
      <c r="X131" s="13"/>
      <c r="Y131" s="13"/>
      <c r="Z131" s="13"/>
      <c r="AA131" s="13"/>
      <c r="AB131" s="13"/>
    </row>
    <row r="132" spans="3:28" x14ac:dyDescent="0.2"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U132" s="13"/>
      <c r="V132" s="13"/>
      <c r="W132" s="13"/>
      <c r="X132" s="13"/>
      <c r="Y132" s="13"/>
      <c r="Z132" s="13"/>
      <c r="AA132" s="13"/>
      <c r="AB132" s="13"/>
    </row>
    <row r="133" spans="3:28" x14ac:dyDescent="0.2"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U133" s="13"/>
      <c r="V133" s="13"/>
      <c r="W133" s="13"/>
      <c r="X133" s="13"/>
      <c r="Y133" s="13"/>
      <c r="Z133" s="13"/>
      <c r="AA133" s="13"/>
      <c r="AB133" s="13"/>
    </row>
    <row r="134" spans="3:28" x14ac:dyDescent="0.2"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U134" s="13"/>
      <c r="V134" s="13"/>
      <c r="W134" s="13"/>
      <c r="X134" s="13"/>
      <c r="Y134" s="13"/>
      <c r="Z134" s="13"/>
      <c r="AA134" s="13"/>
      <c r="AB134" s="13"/>
    </row>
    <row r="135" spans="3:28" x14ac:dyDescent="0.2"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U135" s="13"/>
      <c r="V135" s="13"/>
      <c r="W135" s="13"/>
      <c r="X135" s="13"/>
      <c r="Y135" s="13"/>
      <c r="Z135" s="13"/>
      <c r="AA135" s="13"/>
      <c r="AB135" s="13"/>
    </row>
    <row r="136" spans="3:28" x14ac:dyDescent="0.2"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U136" s="13"/>
      <c r="V136" s="13"/>
      <c r="W136" s="13"/>
      <c r="X136" s="13"/>
      <c r="Y136" s="13"/>
      <c r="Z136" s="13"/>
      <c r="AA136" s="13"/>
      <c r="AB136" s="13"/>
    </row>
    <row r="137" spans="3:28" x14ac:dyDescent="0.2"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U137" s="13"/>
      <c r="V137" s="13"/>
      <c r="W137" s="13"/>
      <c r="X137" s="13"/>
      <c r="Y137" s="13"/>
      <c r="Z137" s="13"/>
      <c r="AA137" s="13"/>
      <c r="AB137" s="13"/>
    </row>
    <row r="138" spans="3:28" x14ac:dyDescent="0.2"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U138" s="13"/>
      <c r="V138" s="13"/>
      <c r="W138" s="13"/>
      <c r="X138" s="13"/>
      <c r="Y138" s="13"/>
      <c r="Z138" s="13"/>
      <c r="AA138" s="13"/>
      <c r="AB138" s="13"/>
    </row>
    <row r="139" spans="3:28" x14ac:dyDescent="0.2"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U139" s="13"/>
      <c r="V139" s="13"/>
      <c r="W139" s="13"/>
      <c r="X139" s="13"/>
      <c r="Y139" s="13"/>
      <c r="Z139" s="13"/>
      <c r="AA139" s="13"/>
      <c r="AB139" s="13"/>
    </row>
    <row r="140" spans="3:28" x14ac:dyDescent="0.2"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U140" s="13"/>
      <c r="V140" s="13"/>
      <c r="W140" s="13"/>
      <c r="X140" s="13"/>
      <c r="Y140" s="13"/>
      <c r="Z140" s="13"/>
      <c r="AA140" s="13"/>
      <c r="AB140" s="13"/>
    </row>
    <row r="141" spans="3:28" x14ac:dyDescent="0.2"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U141" s="13"/>
      <c r="V141" s="13"/>
      <c r="W141" s="13"/>
      <c r="X141" s="13"/>
      <c r="Y141" s="13"/>
      <c r="Z141" s="13"/>
      <c r="AA141" s="13"/>
      <c r="AB141" s="13"/>
    </row>
    <row r="142" spans="3:28" x14ac:dyDescent="0.2"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U142" s="13"/>
      <c r="V142" s="13"/>
      <c r="W142" s="13"/>
      <c r="X142" s="13"/>
      <c r="Y142" s="13"/>
      <c r="Z142" s="13"/>
      <c r="AA142" s="13"/>
      <c r="AB142" s="13"/>
    </row>
    <row r="143" spans="3:28" x14ac:dyDescent="0.2"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U143" s="13"/>
      <c r="V143" s="13"/>
      <c r="W143" s="13"/>
      <c r="X143" s="13"/>
      <c r="Y143" s="13"/>
      <c r="Z143" s="13"/>
      <c r="AA143" s="13"/>
      <c r="AB143" s="13"/>
    </row>
    <row r="144" spans="3:28" x14ac:dyDescent="0.2"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U144" s="13"/>
      <c r="V144" s="13"/>
      <c r="W144" s="13"/>
      <c r="X144" s="13"/>
      <c r="Y144" s="13"/>
      <c r="Z144" s="13"/>
      <c r="AA144" s="13"/>
      <c r="AB144" s="13"/>
    </row>
    <row r="145" spans="3:28" x14ac:dyDescent="0.2"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U145" s="13"/>
      <c r="V145" s="13"/>
      <c r="W145" s="13"/>
      <c r="X145" s="13"/>
      <c r="Y145" s="13"/>
      <c r="Z145" s="13"/>
      <c r="AA145" s="13"/>
      <c r="AB145" s="13"/>
    </row>
    <row r="146" spans="3:28" x14ac:dyDescent="0.2"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U146" s="13"/>
      <c r="V146" s="13"/>
      <c r="W146" s="13"/>
      <c r="X146" s="13"/>
      <c r="Y146" s="13"/>
      <c r="Z146" s="13"/>
      <c r="AA146" s="13"/>
      <c r="AB146" s="13"/>
    </row>
    <row r="147" spans="3:28" x14ac:dyDescent="0.2"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U147" s="13"/>
      <c r="V147" s="13"/>
      <c r="W147" s="13"/>
      <c r="X147" s="13"/>
      <c r="Y147" s="13"/>
      <c r="Z147" s="13"/>
      <c r="AA147" s="13"/>
      <c r="AB147" s="13"/>
    </row>
    <row r="148" spans="3:28" x14ac:dyDescent="0.2"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U148" s="13"/>
      <c r="V148" s="13"/>
      <c r="W148" s="13"/>
      <c r="X148" s="13"/>
      <c r="Y148" s="13"/>
      <c r="Z148" s="13"/>
      <c r="AA148" s="13"/>
      <c r="AB148" s="13"/>
    </row>
    <row r="149" spans="3:28" ht="13.5" customHeight="1" x14ac:dyDescent="0.2"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U149" s="13"/>
      <c r="V149" s="13"/>
      <c r="W149" s="13"/>
      <c r="X149" s="13"/>
      <c r="Y149" s="13"/>
      <c r="Z149" s="13"/>
      <c r="AA149" s="13"/>
      <c r="AB149" s="13"/>
    </row>
    <row r="150" spans="3:28" x14ac:dyDescent="0.2">
      <c r="U150" s="13"/>
      <c r="V150" s="13"/>
      <c r="W150" s="13"/>
      <c r="X150" s="13"/>
      <c r="Y150" s="13"/>
      <c r="Z150" s="13"/>
      <c r="AA150" s="13"/>
      <c r="AB150" s="13"/>
    </row>
    <row r="151" spans="3:28" x14ac:dyDescent="0.2">
      <c r="U151" s="13"/>
      <c r="V151" s="13"/>
      <c r="W151" s="13"/>
      <c r="X151" s="13"/>
      <c r="Y151" s="13"/>
      <c r="Z151" s="13"/>
      <c r="AA151" s="13"/>
      <c r="AB151" s="13"/>
    </row>
    <row r="152" spans="3:28" x14ac:dyDescent="0.2">
      <c r="U152" s="13"/>
      <c r="V152" s="13"/>
      <c r="W152" s="13"/>
      <c r="X152" s="13"/>
      <c r="Y152" s="13"/>
      <c r="Z152" s="13"/>
      <c r="AA152" s="13"/>
      <c r="AB152" s="13"/>
    </row>
    <row r="153" spans="3:28" x14ac:dyDescent="0.2">
      <c r="U153" s="13"/>
      <c r="V153" s="13"/>
      <c r="W153" s="13"/>
      <c r="X153" s="13"/>
      <c r="Y153" s="13"/>
      <c r="Z153" s="13"/>
      <c r="AA153" s="13"/>
      <c r="AB153" s="13"/>
    </row>
    <row r="154" spans="3:28" x14ac:dyDescent="0.2">
      <c r="U154" s="13"/>
      <c r="V154" s="13"/>
      <c r="W154" s="13"/>
      <c r="X154" s="13"/>
      <c r="Y154" s="13"/>
      <c r="Z154" s="13"/>
      <c r="AA154" s="13"/>
      <c r="AB154" s="13"/>
    </row>
    <row r="155" spans="3:28" x14ac:dyDescent="0.2">
      <c r="U155" s="13"/>
      <c r="V155" s="13"/>
      <c r="W155" s="13"/>
      <c r="X155" s="13"/>
      <c r="Y155" s="13"/>
      <c r="Z155" s="13"/>
      <c r="AA155" s="13"/>
      <c r="AB155" s="13"/>
    </row>
    <row r="156" spans="3:28" x14ac:dyDescent="0.2">
      <c r="U156" s="13"/>
      <c r="V156" s="13"/>
      <c r="W156" s="13"/>
      <c r="X156" s="13"/>
      <c r="Y156" s="13"/>
      <c r="Z156" s="13"/>
      <c r="AA156" s="13"/>
      <c r="AB156" s="13"/>
    </row>
    <row r="157" spans="3:28" x14ac:dyDescent="0.2">
      <c r="U157" s="13"/>
      <c r="V157" s="13"/>
      <c r="W157" s="13"/>
      <c r="X157" s="13"/>
      <c r="Y157" s="13"/>
      <c r="Z157" s="13"/>
      <c r="AA157" s="13"/>
      <c r="AB157" s="13"/>
    </row>
    <row r="158" spans="3:28" x14ac:dyDescent="0.2">
      <c r="U158" s="13"/>
      <c r="V158" s="13"/>
      <c r="W158" s="13"/>
      <c r="X158" s="13"/>
      <c r="Y158" s="13"/>
      <c r="Z158" s="13"/>
      <c r="AA158" s="13"/>
      <c r="AB158" s="13"/>
    </row>
    <row r="159" spans="3:28" x14ac:dyDescent="0.2">
      <c r="U159" s="13"/>
      <c r="V159" s="13"/>
      <c r="W159" s="13"/>
      <c r="X159" s="13"/>
      <c r="Y159" s="13"/>
      <c r="Z159" s="13"/>
      <c r="AA159" s="13"/>
      <c r="AB159" s="13"/>
    </row>
    <row r="160" spans="3:28" x14ac:dyDescent="0.2">
      <c r="U160" s="13"/>
      <c r="V160" s="13"/>
      <c r="W160" s="13"/>
      <c r="X160" s="13"/>
      <c r="Y160" s="13"/>
      <c r="Z160" s="13"/>
      <c r="AA160" s="13"/>
      <c r="AB160" s="13"/>
    </row>
    <row r="161" spans="21:28" x14ac:dyDescent="0.2">
      <c r="U161" s="13"/>
      <c r="V161" s="13"/>
      <c r="W161" s="13"/>
      <c r="X161" s="13"/>
      <c r="Y161" s="13"/>
      <c r="Z161" s="13"/>
      <c r="AA161" s="13"/>
      <c r="AB161" s="13"/>
    </row>
    <row r="162" spans="21:28" x14ac:dyDescent="0.2">
      <c r="U162" s="13"/>
      <c r="V162" s="13"/>
      <c r="W162" s="13"/>
      <c r="X162" s="13"/>
      <c r="Y162" s="13"/>
      <c r="Z162" s="13"/>
      <c r="AA162" s="13"/>
      <c r="AB162" s="13"/>
    </row>
    <row r="163" spans="21:28" x14ac:dyDescent="0.2">
      <c r="U163" s="13"/>
      <c r="V163" s="13"/>
      <c r="W163" s="13"/>
      <c r="X163" s="13"/>
      <c r="Y163" s="13"/>
      <c r="Z163" s="13"/>
      <c r="AA163" s="13"/>
      <c r="AB163" s="13"/>
    </row>
    <row r="164" spans="21:28" x14ac:dyDescent="0.2">
      <c r="U164" s="13"/>
      <c r="V164" s="13"/>
      <c r="W164" s="13"/>
      <c r="X164" s="13"/>
      <c r="Y164" s="13"/>
      <c r="Z164" s="13"/>
      <c r="AA164" s="13"/>
      <c r="AB164" s="13"/>
    </row>
    <row r="165" spans="21:28" x14ac:dyDescent="0.2">
      <c r="U165" s="13"/>
      <c r="V165" s="13"/>
      <c r="W165" s="13"/>
      <c r="X165" s="13"/>
      <c r="Y165" s="13"/>
      <c r="Z165" s="13"/>
      <c r="AA165" s="13"/>
      <c r="AB165" s="13"/>
    </row>
    <row r="166" spans="21:28" x14ac:dyDescent="0.2">
      <c r="U166" s="13"/>
      <c r="V166" s="13"/>
      <c r="W166" s="13"/>
      <c r="X166" s="13"/>
      <c r="Y166" s="13"/>
      <c r="Z166" s="13"/>
      <c r="AA166" s="13"/>
      <c r="AB166" s="13"/>
    </row>
    <row r="167" spans="21:28" ht="13.5" customHeight="1" x14ac:dyDescent="0.2">
      <c r="U167" s="13"/>
      <c r="V167" s="13"/>
      <c r="W167" s="13"/>
      <c r="X167" s="13"/>
      <c r="Y167" s="13"/>
      <c r="Z167" s="13"/>
      <c r="AA167" s="13"/>
      <c r="AB167" s="13"/>
    </row>
    <row r="168" spans="21:28" x14ac:dyDescent="0.2">
      <c r="U168" s="13"/>
      <c r="V168" s="13"/>
      <c r="W168" s="13"/>
      <c r="X168" s="13"/>
      <c r="Y168" s="13"/>
      <c r="Z168" s="13"/>
      <c r="AA168" s="13"/>
      <c r="AB168" s="13"/>
    </row>
    <row r="169" spans="21:28" x14ac:dyDescent="0.2">
      <c r="U169" s="13"/>
      <c r="V169" s="13"/>
      <c r="W169" s="13"/>
      <c r="X169" s="13"/>
      <c r="Y169" s="13"/>
      <c r="Z169" s="13"/>
      <c r="AA169" s="13"/>
      <c r="AB169" s="13"/>
    </row>
    <row r="170" spans="21:28" x14ac:dyDescent="0.2">
      <c r="U170" s="13"/>
      <c r="V170" s="13"/>
      <c r="W170" s="13"/>
      <c r="X170" s="13"/>
      <c r="Y170" s="13"/>
      <c r="Z170" s="13"/>
      <c r="AA170" s="13"/>
      <c r="AB170" s="13"/>
    </row>
    <row r="171" spans="21:28" x14ac:dyDescent="0.2">
      <c r="U171" s="13"/>
      <c r="V171" s="13"/>
      <c r="W171" s="13"/>
      <c r="X171" s="13"/>
      <c r="Y171" s="13"/>
      <c r="Z171" s="13"/>
      <c r="AA171" s="13"/>
      <c r="AB171" s="13"/>
    </row>
    <row r="172" spans="21:28" x14ac:dyDescent="0.2">
      <c r="U172" s="13"/>
      <c r="V172" s="13"/>
      <c r="W172" s="13"/>
      <c r="X172" s="13"/>
      <c r="Y172" s="13"/>
      <c r="Z172" s="13"/>
      <c r="AA172" s="13"/>
      <c r="AB172" s="13"/>
    </row>
    <row r="173" spans="21:28" x14ac:dyDescent="0.2">
      <c r="U173" s="13"/>
      <c r="V173" s="13"/>
      <c r="W173" s="13"/>
      <c r="X173" s="13"/>
      <c r="Y173" s="13"/>
      <c r="Z173" s="13"/>
      <c r="AA173" s="13"/>
      <c r="AB173" s="13"/>
    </row>
    <row r="174" spans="21:28" x14ac:dyDescent="0.2">
      <c r="U174" s="13"/>
      <c r="V174" s="13"/>
      <c r="W174" s="13"/>
      <c r="X174" s="13"/>
      <c r="Y174" s="13"/>
      <c r="Z174" s="13"/>
      <c r="AA174" s="13"/>
      <c r="AB174" s="13"/>
    </row>
    <row r="175" spans="21:28" x14ac:dyDescent="0.2">
      <c r="U175" s="13"/>
      <c r="V175" s="13"/>
      <c r="W175" s="13"/>
      <c r="X175" s="13"/>
      <c r="Y175" s="13"/>
      <c r="Z175" s="13"/>
      <c r="AA175" s="13"/>
      <c r="AB175" s="13"/>
    </row>
    <row r="176" spans="21:28" x14ac:dyDescent="0.2">
      <c r="U176" s="13"/>
      <c r="V176" s="13"/>
      <c r="W176" s="13"/>
      <c r="X176" s="13"/>
      <c r="Y176" s="13"/>
      <c r="Z176" s="13"/>
      <c r="AA176" s="13"/>
      <c r="AB176" s="13"/>
    </row>
    <row r="177" spans="21:28" x14ac:dyDescent="0.2">
      <c r="U177" s="13"/>
      <c r="V177" s="13"/>
      <c r="W177" s="13"/>
      <c r="X177" s="13"/>
      <c r="Y177" s="13"/>
      <c r="Z177" s="13"/>
      <c r="AA177" s="13"/>
      <c r="AB177" s="13"/>
    </row>
    <row r="178" spans="21:28" x14ac:dyDescent="0.2">
      <c r="U178" s="13"/>
      <c r="V178" s="13"/>
      <c r="W178" s="13"/>
      <c r="X178" s="13"/>
      <c r="Y178" s="13"/>
      <c r="Z178" s="13"/>
      <c r="AA178" s="13"/>
      <c r="AB178" s="13"/>
    </row>
    <row r="179" spans="21:28" x14ac:dyDescent="0.2">
      <c r="U179" s="13"/>
      <c r="V179" s="13"/>
      <c r="W179" s="13"/>
      <c r="X179" s="13"/>
      <c r="Y179" s="13"/>
      <c r="Z179" s="13"/>
      <c r="AA179" s="13"/>
      <c r="AB179" s="13"/>
    </row>
    <row r="180" spans="21:28" x14ac:dyDescent="0.2">
      <c r="U180" s="13"/>
      <c r="V180" s="13"/>
      <c r="W180" s="13"/>
      <c r="X180" s="13"/>
      <c r="Y180" s="13"/>
      <c r="Z180" s="13"/>
      <c r="AA180" s="13"/>
      <c r="AB180" s="13"/>
    </row>
    <row r="181" spans="21:28" x14ac:dyDescent="0.2">
      <c r="U181" s="13"/>
      <c r="V181" s="13"/>
      <c r="W181" s="13"/>
      <c r="X181" s="13"/>
      <c r="Y181" s="13"/>
      <c r="Z181" s="13"/>
      <c r="AA181" s="13"/>
      <c r="AB181" s="13"/>
    </row>
    <row r="182" spans="21:28" x14ac:dyDescent="0.2">
      <c r="U182" s="13"/>
      <c r="V182" s="13"/>
      <c r="W182" s="13"/>
      <c r="X182" s="13"/>
      <c r="Y182" s="13"/>
      <c r="Z182" s="13"/>
      <c r="AA182" s="13"/>
      <c r="AB182" s="13"/>
    </row>
    <row r="183" spans="21:28" x14ac:dyDescent="0.2">
      <c r="U183" s="13"/>
      <c r="V183" s="13"/>
      <c r="W183" s="13"/>
      <c r="X183" s="13"/>
      <c r="Y183" s="13"/>
      <c r="Z183" s="13"/>
      <c r="AA183" s="13"/>
      <c r="AB183" s="13"/>
    </row>
    <row r="184" spans="21:28" x14ac:dyDescent="0.2">
      <c r="U184" s="13"/>
      <c r="V184" s="13"/>
      <c r="W184" s="13"/>
      <c r="X184" s="13"/>
      <c r="Y184" s="13"/>
      <c r="Z184" s="13"/>
      <c r="AA184" s="13"/>
      <c r="AB184" s="13"/>
    </row>
    <row r="185" spans="21:28" x14ac:dyDescent="0.2">
      <c r="U185" s="13"/>
      <c r="V185" s="13"/>
      <c r="W185" s="13"/>
      <c r="X185" s="13"/>
      <c r="Y185" s="13"/>
      <c r="Z185" s="13"/>
      <c r="AA185" s="13"/>
      <c r="AB185" s="13"/>
    </row>
    <row r="186" spans="21:28" ht="13.5" customHeight="1" x14ac:dyDescent="0.2">
      <c r="U186" s="13"/>
      <c r="V186" s="13"/>
      <c r="W186" s="13"/>
      <c r="X186" s="13"/>
      <c r="Y186" s="13"/>
      <c r="Z186" s="13"/>
      <c r="AA186" s="13"/>
      <c r="AB186" s="13"/>
    </row>
    <row r="187" spans="21:28" x14ac:dyDescent="0.2">
      <c r="U187" s="13"/>
      <c r="V187" s="13"/>
      <c r="W187" s="13"/>
      <c r="X187" s="13"/>
      <c r="Y187" s="13"/>
      <c r="Z187" s="13"/>
      <c r="AA187" s="13"/>
      <c r="AB187" s="13"/>
    </row>
    <row r="188" spans="21:28" x14ac:dyDescent="0.2">
      <c r="U188" s="13"/>
      <c r="V188" s="13"/>
      <c r="W188" s="13"/>
      <c r="X188" s="13"/>
      <c r="Y188" s="13"/>
      <c r="Z188" s="13"/>
      <c r="AA188" s="13"/>
      <c r="AB188" s="13"/>
    </row>
    <row r="189" spans="21:28" x14ac:dyDescent="0.2">
      <c r="U189" s="13"/>
      <c r="V189" s="13"/>
      <c r="W189" s="13"/>
      <c r="X189" s="13"/>
      <c r="Y189" s="13"/>
      <c r="Z189" s="13"/>
      <c r="AA189" s="13"/>
      <c r="AB189" s="13"/>
    </row>
    <row r="190" spans="21:28" x14ac:dyDescent="0.2">
      <c r="U190" s="13"/>
      <c r="V190" s="13"/>
      <c r="W190" s="13"/>
      <c r="X190" s="13"/>
      <c r="Y190" s="13"/>
      <c r="Z190" s="13"/>
      <c r="AA190" s="13"/>
      <c r="AB190" s="13"/>
    </row>
    <row r="191" spans="21:28" x14ac:dyDescent="0.2">
      <c r="U191" s="13"/>
      <c r="V191" s="13"/>
      <c r="W191" s="13"/>
      <c r="X191" s="13"/>
      <c r="Y191" s="13"/>
      <c r="Z191" s="13"/>
      <c r="AA191" s="13"/>
      <c r="AB191" s="13"/>
    </row>
    <row r="192" spans="21:28" x14ac:dyDescent="0.2">
      <c r="U192" s="13"/>
      <c r="V192" s="13"/>
      <c r="W192" s="13"/>
      <c r="X192" s="13"/>
      <c r="Y192" s="13"/>
      <c r="Z192" s="13"/>
      <c r="AA192" s="13"/>
      <c r="AB192" s="13"/>
    </row>
    <row r="193" spans="21:28" x14ac:dyDescent="0.2">
      <c r="U193" s="13"/>
      <c r="V193" s="13"/>
      <c r="W193" s="13"/>
      <c r="X193" s="13"/>
      <c r="Y193" s="13"/>
      <c r="Z193" s="13"/>
      <c r="AA193" s="13"/>
      <c r="AB193" s="13"/>
    </row>
    <row r="194" spans="21:28" x14ac:dyDescent="0.2">
      <c r="U194" s="13"/>
      <c r="V194" s="13"/>
      <c r="W194" s="13"/>
      <c r="X194" s="13"/>
      <c r="Y194" s="13"/>
      <c r="Z194" s="13"/>
      <c r="AA194" s="13"/>
      <c r="AB194" s="13"/>
    </row>
    <row r="195" spans="21:28" x14ac:dyDescent="0.2">
      <c r="U195" s="13"/>
      <c r="V195" s="13"/>
      <c r="W195" s="13"/>
      <c r="X195" s="13"/>
      <c r="Y195" s="13"/>
      <c r="Z195" s="13"/>
      <c r="AA195" s="13"/>
      <c r="AB195" s="13"/>
    </row>
    <row r="196" spans="21:28" x14ac:dyDescent="0.2">
      <c r="V196" s="13"/>
      <c r="W196" s="13"/>
      <c r="X196" s="13"/>
      <c r="Y196" s="13"/>
      <c r="Z196" s="13"/>
      <c r="AA196" s="13"/>
      <c r="AB196" s="13"/>
    </row>
    <row r="197" spans="21:28" x14ac:dyDescent="0.2">
      <c r="V197" s="13"/>
      <c r="W197" s="13"/>
      <c r="X197" s="13"/>
      <c r="Y197" s="13"/>
      <c r="Z197" s="13"/>
      <c r="AA197" s="13"/>
      <c r="AB197" s="13"/>
    </row>
    <row r="203" spans="21:28" ht="13.5" customHeight="1" x14ac:dyDescent="0.2"/>
  </sheetData>
  <mergeCells count="163">
    <mergeCell ref="E60:K60"/>
    <mergeCell ref="E61:K61"/>
    <mergeCell ref="M59:N59"/>
    <mergeCell ref="M60:N60"/>
    <mergeCell ref="M61:N61"/>
    <mergeCell ref="E121:K121"/>
    <mergeCell ref="M121:N121"/>
    <mergeCell ref="F127:J127"/>
    <mergeCell ref="E116:K116"/>
    <mergeCell ref="M116:N116"/>
    <mergeCell ref="E117:K117"/>
    <mergeCell ref="M117:N117"/>
    <mergeCell ref="E118:K118"/>
    <mergeCell ref="M118:N118"/>
    <mergeCell ref="E119:K119"/>
    <mergeCell ref="M119:N119"/>
    <mergeCell ref="E120:K120"/>
    <mergeCell ref="M120:N120"/>
    <mergeCell ref="E111:K111"/>
    <mergeCell ref="M111:N111"/>
    <mergeCell ref="E112:K112"/>
    <mergeCell ref="M112:N112"/>
    <mergeCell ref="E113:K113"/>
    <mergeCell ref="M113:N113"/>
    <mergeCell ref="E114:K114"/>
    <mergeCell ref="M114:N114"/>
    <mergeCell ref="E115:K115"/>
    <mergeCell ref="M115:N115"/>
    <mergeCell ref="E106:K106"/>
    <mergeCell ref="M106:N106"/>
    <mergeCell ref="E107:K107"/>
    <mergeCell ref="M107:N107"/>
    <mergeCell ref="E108:K108"/>
    <mergeCell ref="M108:N108"/>
    <mergeCell ref="E109:K109"/>
    <mergeCell ref="M109:N109"/>
    <mergeCell ref="E110:K110"/>
    <mergeCell ref="M110:N110"/>
    <mergeCell ref="E101:K101"/>
    <mergeCell ref="M101:N101"/>
    <mergeCell ref="E102:K102"/>
    <mergeCell ref="M102:N102"/>
    <mergeCell ref="E103:K103"/>
    <mergeCell ref="M103:N103"/>
    <mergeCell ref="E104:K104"/>
    <mergeCell ref="M104:N104"/>
    <mergeCell ref="E105:K105"/>
    <mergeCell ref="M105:N105"/>
    <mergeCell ref="E96:K96"/>
    <mergeCell ref="M96:N96"/>
    <mergeCell ref="E97:K97"/>
    <mergeCell ref="M97:N97"/>
    <mergeCell ref="E98:K98"/>
    <mergeCell ref="M98:N98"/>
    <mergeCell ref="E99:K99"/>
    <mergeCell ref="M99:N99"/>
    <mergeCell ref="E100:K100"/>
    <mergeCell ref="M100:N100"/>
    <mergeCell ref="C89:O89"/>
    <mergeCell ref="D90:N90"/>
    <mergeCell ref="D91:N91"/>
    <mergeCell ref="E93:K93"/>
    <mergeCell ref="M93:N93"/>
    <mergeCell ref="E94:K94"/>
    <mergeCell ref="M94:N94"/>
    <mergeCell ref="E95:K95"/>
    <mergeCell ref="M95:N95"/>
    <mergeCell ref="N48:O48"/>
    <mergeCell ref="C53:O53"/>
    <mergeCell ref="D54:N54"/>
    <mergeCell ref="E64:K64"/>
    <mergeCell ref="M74:N74"/>
    <mergeCell ref="M75:N75"/>
    <mergeCell ref="M64:N64"/>
    <mergeCell ref="E72:K72"/>
    <mergeCell ref="E73:K73"/>
    <mergeCell ref="E65:K65"/>
    <mergeCell ref="M65:N65"/>
    <mergeCell ref="E63:K63"/>
    <mergeCell ref="M63:N63"/>
    <mergeCell ref="E66:K66"/>
    <mergeCell ref="M66:N66"/>
    <mergeCell ref="E67:K67"/>
    <mergeCell ref="M67:N67"/>
    <mergeCell ref="E68:K68"/>
    <mergeCell ref="M72:N72"/>
    <mergeCell ref="M73:N73"/>
    <mergeCell ref="M57:N57"/>
    <mergeCell ref="E58:K58"/>
    <mergeCell ref="M58:N58"/>
    <mergeCell ref="E59:K59"/>
    <mergeCell ref="C3:Q3"/>
    <mergeCell ref="P28:Q28"/>
    <mergeCell ref="C9:F9"/>
    <mergeCell ref="C10:F10"/>
    <mergeCell ref="C11:C13"/>
    <mergeCell ref="D11:D13"/>
    <mergeCell ref="F11:L11"/>
    <mergeCell ref="M11:M13"/>
    <mergeCell ref="N11:N13"/>
    <mergeCell ref="O11:O13"/>
    <mergeCell ref="P11:Q13"/>
    <mergeCell ref="E11:E13"/>
    <mergeCell ref="G9:H10"/>
    <mergeCell ref="P22:Q22"/>
    <mergeCell ref="P23:Q23"/>
    <mergeCell ref="P26:Q26"/>
    <mergeCell ref="P24:Q24"/>
    <mergeCell ref="C6:Q6"/>
    <mergeCell ref="P27:Q27"/>
    <mergeCell ref="P17:Q17"/>
    <mergeCell ref="P18:Q18"/>
    <mergeCell ref="P19:Q19"/>
    <mergeCell ref="P43:Q43"/>
    <mergeCell ref="P29:Q29"/>
    <mergeCell ref="P30:Q30"/>
    <mergeCell ref="P31:Q31"/>
    <mergeCell ref="P32:Q32"/>
    <mergeCell ref="P33:Q33"/>
    <mergeCell ref="P14:Q14"/>
    <mergeCell ref="P21:Q21"/>
    <mergeCell ref="P25:Q25"/>
    <mergeCell ref="P38:Q38"/>
    <mergeCell ref="P16:Q16"/>
    <mergeCell ref="P20:Q20"/>
    <mergeCell ref="P41:Q41"/>
    <mergeCell ref="P39:Q39"/>
    <mergeCell ref="P34:Q34"/>
    <mergeCell ref="P35:Q35"/>
    <mergeCell ref="P36:Q36"/>
    <mergeCell ref="P37:Q37"/>
    <mergeCell ref="M43:O43"/>
    <mergeCell ref="D5:K5"/>
    <mergeCell ref="M68:N68"/>
    <mergeCell ref="E69:K69"/>
    <mergeCell ref="E81:K81"/>
    <mergeCell ref="M81:N81"/>
    <mergeCell ref="M69:N69"/>
    <mergeCell ref="M70:N70"/>
    <mergeCell ref="M71:N71"/>
    <mergeCell ref="E74:K74"/>
    <mergeCell ref="E75:K75"/>
    <mergeCell ref="E76:K76"/>
    <mergeCell ref="E77:K77"/>
    <mergeCell ref="E78:K78"/>
    <mergeCell ref="E79:K79"/>
    <mergeCell ref="E62:K62"/>
    <mergeCell ref="M62:N62"/>
    <mergeCell ref="E70:K70"/>
    <mergeCell ref="E71:K71"/>
    <mergeCell ref="F87:J87"/>
    <mergeCell ref="E80:K80"/>
    <mergeCell ref="M80:N80"/>
    <mergeCell ref="M76:N76"/>
    <mergeCell ref="M77:N77"/>
    <mergeCell ref="M78:N78"/>
    <mergeCell ref="M79:N79"/>
    <mergeCell ref="M45:O45"/>
    <mergeCell ref="P45:Q45"/>
    <mergeCell ref="D55:N55"/>
    <mergeCell ref="P44:Q44"/>
    <mergeCell ref="P46:Q46"/>
    <mergeCell ref="E57:K57"/>
  </mergeCells>
  <pageMargins left="0.23622047244094491" right="0.23622047244094491" top="0.74803149606299213" bottom="0.74803149606299213" header="0.31496062992125984" footer="0.31496062992125984"/>
  <pageSetup paperSize="9" scale="18" orientation="landscape" horizontalDpi="4294967293" verticalDpi="4294967293" r:id="rId1"/>
  <rowBreaks count="1" manualBreakCount="1">
    <brk id="51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zoomScale="115" zoomScaleNormal="115" workbookViewId="0">
      <selection activeCell="G16" sqref="G16"/>
    </sheetView>
  </sheetViews>
  <sheetFormatPr baseColWidth="10" defaultColWidth="8" defaultRowHeight="12.75" x14ac:dyDescent="0.2"/>
  <cols>
    <col min="1" max="1" width="5" style="6" customWidth="1"/>
    <col min="2" max="2" width="13.7109375" style="6" customWidth="1"/>
    <col min="3" max="3" width="12.7109375" style="6" customWidth="1"/>
    <col min="4" max="6" width="13" style="6" customWidth="1"/>
    <col min="7" max="7" width="11.28515625" style="6" customWidth="1"/>
    <col min="8" max="8" width="13.7109375" style="6" customWidth="1"/>
    <col min="9" max="9" width="2.28515625" style="6" customWidth="1"/>
    <col min="10" max="16384" width="8" style="6"/>
  </cols>
  <sheetData>
    <row r="1" spans="1:8" ht="21.95" customHeight="1" x14ac:dyDescent="0.2">
      <c r="A1" s="169" t="s">
        <v>157</v>
      </c>
      <c r="B1" s="169"/>
      <c r="C1" s="169"/>
      <c r="D1" s="169"/>
      <c r="E1" s="169"/>
      <c r="F1" s="169"/>
      <c r="G1" s="169"/>
      <c r="H1" s="169"/>
    </row>
    <row r="2" spans="1:8" ht="21.95" customHeight="1" x14ac:dyDescent="0.2">
      <c r="A2" s="169" t="s">
        <v>158</v>
      </c>
      <c r="B2" s="169"/>
      <c r="C2" s="169"/>
      <c r="D2" s="169"/>
      <c r="E2" s="169"/>
      <c r="F2" s="169"/>
      <c r="G2" s="169"/>
      <c r="H2" s="169"/>
    </row>
    <row r="3" spans="1:8" ht="21.95" customHeight="1" x14ac:dyDescent="0.2">
      <c r="A3" s="170" t="s">
        <v>178</v>
      </c>
      <c r="B3" s="169"/>
      <c r="C3" s="169"/>
      <c r="D3" s="169"/>
      <c r="E3" s="169"/>
      <c r="F3" s="169"/>
      <c r="G3" s="169"/>
      <c r="H3" s="169"/>
    </row>
    <row r="4" spans="1:8" ht="21.95" customHeight="1" x14ac:dyDescent="0.2">
      <c r="A4" s="169" t="s">
        <v>159</v>
      </c>
      <c r="B4" s="169"/>
      <c r="C4" s="169"/>
      <c r="D4" s="169"/>
      <c r="E4" s="169"/>
      <c r="F4" s="169"/>
      <c r="G4" s="169"/>
      <c r="H4" s="169"/>
    </row>
    <row r="5" spans="1:8" ht="21.95" customHeight="1" x14ac:dyDescent="0.2">
      <c r="A5" s="171" t="s">
        <v>160</v>
      </c>
      <c r="B5" s="171"/>
      <c r="C5" s="171"/>
      <c r="D5" s="171"/>
      <c r="E5" s="171"/>
      <c r="F5" s="171"/>
      <c r="G5" s="171"/>
      <c r="H5" s="171"/>
    </row>
    <row r="6" spans="1:8" ht="9.9499999999999993" customHeight="1" x14ac:dyDescent="0.2">
      <c r="A6" s="166" t="s">
        <v>161</v>
      </c>
      <c r="B6" s="167"/>
      <c r="C6" s="167"/>
      <c r="D6" s="167"/>
      <c r="E6" s="167"/>
      <c r="F6" s="167"/>
      <c r="G6" s="167"/>
      <c r="H6" s="168"/>
    </row>
    <row r="7" spans="1:8" ht="9.9499999999999993" customHeight="1" x14ac:dyDescent="0.2">
      <c r="A7" s="58" t="s">
        <v>162</v>
      </c>
      <c r="B7" s="56" t="s">
        <v>163</v>
      </c>
      <c r="C7" s="57"/>
      <c r="D7" s="69" t="s">
        <v>164</v>
      </c>
      <c r="E7" s="70"/>
      <c r="F7" s="70"/>
      <c r="G7" s="71"/>
      <c r="H7" s="54" t="s">
        <v>165</v>
      </c>
    </row>
    <row r="8" spans="1:8" ht="26.1" customHeight="1" x14ac:dyDescent="0.2">
      <c r="A8" s="59"/>
      <c r="B8" s="7" t="s">
        <v>166</v>
      </c>
      <c r="C8" s="7" t="s">
        <v>167</v>
      </c>
      <c r="D8" s="7" t="s">
        <v>168</v>
      </c>
      <c r="E8" s="7" t="s">
        <v>169</v>
      </c>
      <c r="F8" s="7" t="s">
        <v>170</v>
      </c>
      <c r="G8" s="7" t="s">
        <v>171</v>
      </c>
      <c r="H8" s="55"/>
    </row>
    <row r="9" spans="1:8" ht="89.1" customHeight="1" x14ac:dyDescent="0.2">
      <c r="A9" s="50" t="s">
        <v>88</v>
      </c>
      <c r="B9" s="8" t="s">
        <v>89</v>
      </c>
      <c r="C9" s="8" t="s">
        <v>90</v>
      </c>
      <c r="D9" s="8" t="s">
        <v>91</v>
      </c>
      <c r="E9" s="8" t="s">
        <v>92</v>
      </c>
      <c r="F9" s="8" t="s">
        <v>93</v>
      </c>
      <c r="G9" s="8" t="s">
        <v>94</v>
      </c>
      <c r="H9" s="8" t="s">
        <v>95</v>
      </c>
    </row>
    <row r="10" spans="1:8" ht="12" customHeight="1" x14ac:dyDescent="0.2">
      <c r="A10" s="51"/>
      <c r="B10" s="60">
        <v>610.17999999999995</v>
      </c>
      <c r="C10" s="60">
        <v>370.61</v>
      </c>
      <c r="D10" s="60">
        <v>327.29000000000002</v>
      </c>
      <c r="E10" s="60">
        <v>331.15</v>
      </c>
      <c r="F10" s="60">
        <v>356.92</v>
      </c>
      <c r="G10" s="61">
        <v>120.45</v>
      </c>
      <c r="H10" s="60">
        <v>353.98</v>
      </c>
    </row>
    <row r="11" spans="1:8" ht="60.95" customHeight="1" x14ac:dyDescent="0.2">
      <c r="A11" s="52" t="s">
        <v>96</v>
      </c>
      <c r="B11" s="8" t="s">
        <v>97</v>
      </c>
      <c r="C11" s="8" t="s">
        <v>98</v>
      </c>
      <c r="D11" s="8" t="s">
        <v>99</v>
      </c>
      <c r="E11" s="8" t="s">
        <v>100</v>
      </c>
      <c r="F11" s="8" t="s">
        <v>101</v>
      </c>
      <c r="G11" s="8" t="s">
        <v>102</v>
      </c>
      <c r="H11" s="8" t="s">
        <v>103</v>
      </c>
    </row>
    <row r="12" spans="1:8" ht="11.25" customHeight="1" x14ac:dyDescent="0.2">
      <c r="A12" s="53"/>
      <c r="B12" s="60">
        <v>393.41</v>
      </c>
      <c r="C12" s="60">
        <v>241.79</v>
      </c>
      <c r="D12" s="60">
        <v>196.17</v>
      </c>
      <c r="E12" s="60">
        <v>174.55</v>
      </c>
      <c r="F12" s="60">
        <v>270.43</v>
      </c>
      <c r="G12" s="61">
        <v>91.58</v>
      </c>
      <c r="H12" s="60">
        <v>258.45999999999998</v>
      </c>
    </row>
    <row r="13" spans="1:8" ht="54.95" customHeight="1" x14ac:dyDescent="0.2">
      <c r="A13" s="52" t="s">
        <v>104</v>
      </c>
      <c r="B13" s="8" t="s">
        <v>105</v>
      </c>
      <c r="C13" s="8" t="s">
        <v>106</v>
      </c>
      <c r="D13" s="8" t="s">
        <v>107</v>
      </c>
      <c r="E13" s="8" t="s">
        <v>108</v>
      </c>
      <c r="F13" s="8" t="s">
        <v>109</v>
      </c>
      <c r="G13" s="8" t="s">
        <v>110</v>
      </c>
      <c r="H13" s="8" t="s">
        <v>111</v>
      </c>
    </row>
    <row r="14" spans="1:8" ht="8.25" customHeight="1" x14ac:dyDescent="0.2">
      <c r="A14" s="53"/>
      <c r="B14" s="60">
        <v>270.8</v>
      </c>
      <c r="C14" s="60">
        <v>199.76</v>
      </c>
      <c r="D14" s="61">
        <v>129.11000000000001</v>
      </c>
      <c r="E14" s="61">
        <v>112.81</v>
      </c>
      <c r="F14" s="60">
        <v>200.62</v>
      </c>
      <c r="G14" s="61">
        <v>63.55</v>
      </c>
      <c r="H14" s="60">
        <v>163.04</v>
      </c>
    </row>
    <row r="15" spans="1:8" ht="45.95" customHeight="1" x14ac:dyDescent="0.2">
      <c r="A15" s="52" t="s">
        <v>112</v>
      </c>
      <c r="B15" s="8" t="s">
        <v>113</v>
      </c>
      <c r="C15" s="8" t="s">
        <v>114</v>
      </c>
      <c r="D15" s="8" t="s">
        <v>115</v>
      </c>
      <c r="E15" s="8" t="s">
        <v>116</v>
      </c>
      <c r="F15" s="8" t="s">
        <v>117</v>
      </c>
      <c r="G15" s="8" t="s">
        <v>118</v>
      </c>
      <c r="H15" s="8" t="s">
        <v>119</v>
      </c>
    </row>
    <row r="16" spans="1:8" ht="14.25" customHeight="1" x14ac:dyDescent="0.2">
      <c r="A16" s="53"/>
      <c r="B16" s="60">
        <v>261.89</v>
      </c>
      <c r="C16" s="61">
        <v>126.79</v>
      </c>
      <c r="D16" s="61">
        <v>113.89</v>
      </c>
      <c r="E16" s="61">
        <v>98.82</v>
      </c>
      <c r="F16" s="60">
        <v>153.91999999999999</v>
      </c>
      <c r="G16" s="61">
        <v>33.89</v>
      </c>
      <c r="H16" s="61">
        <v>103</v>
      </c>
    </row>
    <row r="17" spans="1:8" ht="45.95" customHeight="1" x14ac:dyDescent="0.2">
      <c r="A17" s="52" t="s">
        <v>120</v>
      </c>
      <c r="B17" s="8" t="s">
        <v>121</v>
      </c>
      <c r="C17" s="8" t="s">
        <v>122</v>
      </c>
      <c r="D17" s="8" t="s">
        <v>123</v>
      </c>
      <c r="E17" s="8" t="s">
        <v>124</v>
      </c>
      <c r="F17" s="8" t="s">
        <v>125</v>
      </c>
      <c r="G17" s="8" t="s">
        <v>126</v>
      </c>
      <c r="H17" s="8" t="s">
        <v>127</v>
      </c>
    </row>
    <row r="18" spans="1:8" ht="9.75" customHeight="1" x14ac:dyDescent="0.2">
      <c r="A18" s="53"/>
      <c r="B18" s="60">
        <v>184.36</v>
      </c>
      <c r="C18" s="61">
        <v>47.27</v>
      </c>
      <c r="D18" s="61">
        <v>76.31</v>
      </c>
      <c r="E18" s="61">
        <v>84.55</v>
      </c>
      <c r="F18" s="61">
        <v>105.9</v>
      </c>
      <c r="G18" s="61">
        <v>19.93</v>
      </c>
      <c r="H18" s="61">
        <v>74.8</v>
      </c>
    </row>
    <row r="19" spans="1:8" ht="74.099999999999994" customHeight="1" x14ac:dyDescent="0.2">
      <c r="A19" s="50" t="s">
        <v>128</v>
      </c>
      <c r="B19" s="8" t="s">
        <v>129</v>
      </c>
      <c r="C19" s="8" t="s">
        <v>130</v>
      </c>
      <c r="D19" s="8" t="s">
        <v>131</v>
      </c>
      <c r="E19" s="8" t="s">
        <v>132</v>
      </c>
      <c r="F19" s="8" t="s">
        <v>133</v>
      </c>
      <c r="G19" s="8" t="s">
        <v>134</v>
      </c>
      <c r="H19" s="8" t="s">
        <v>135</v>
      </c>
    </row>
    <row r="20" spans="1:8" ht="11.25" customHeight="1" x14ac:dyDescent="0.2">
      <c r="A20" s="51"/>
      <c r="B20" s="60">
        <v>138.85</v>
      </c>
      <c r="C20" s="61">
        <v>26</v>
      </c>
      <c r="D20" s="61">
        <v>52.11</v>
      </c>
      <c r="E20" s="61">
        <v>63.48</v>
      </c>
      <c r="F20" s="61">
        <v>74.650000000000006</v>
      </c>
      <c r="G20" s="61">
        <v>14.84</v>
      </c>
      <c r="H20" s="61">
        <v>42.79</v>
      </c>
    </row>
    <row r="21" spans="1:8" ht="36" customHeight="1" x14ac:dyDescent="0.2">
      <c r="A21" s="52" t="s">
        <v>136</v>
      </c>
      <c r="B21" s="8" t="s">
        <v>137</v>
      </c>
      <c r="C21" s="8" t="s">
        <v>138</v>
      </c>
      <c r="D21" s="8" t="s">
        <v>139</v>
      </c>
      <c r="E21" s="8" t="s">
        <v>140</v>
      </c>
      <c r="F21" s="8" t="s">
        <v>141</v>
      </c>
      <c r="G21" s="8" t="s">
        <v>142</v>
      </c>
      <c r="H21" s="8" t="s">
        <v>143</v>
      </c>
    </row>
    <row r="22" spans="1:8" ht="9.75" customHeight="1" x14ac:dyDescent="0.2">
      <c r="A22" s="53"/>
      <c r="B22" s="61">
        <v>81.81</v>
      </c>
      <c r="C22" s="61">
        <v>17.87</v>
      </c>
      <c r="D22" s="61">
        <v>45.99</v>
      </c>
      <c r="E22" s="61">
        <v>34.29</v>
      </c>
      <c r="F22" s="61">
        <v>61.22</v>
      </c>
      <c r="G22" s="61">
        <v>10.210000000000001</v>
      </c>
      <c r="H22" s="61">
        <v>39.69</v>
      </c>
    </row>
    <row r="23" spans="1:8" ht="26.1" customHeight="1" x14ac:dyDescent="0.2">
      <c r="A23" s="52" t="s">
        <v>144</v>
      </c>
      <c r="B23" s="8"/>
      <c r="C23" s="8" t="s">
        <v>145</v>
      </c>
      <c r="D23" s="8" t="s">
        <v>146</v>
      </c>
      <c r="E23" s="8" t="s">
        <v>147</v>
      </c>
      <c r="F23" s="8" t="s">
        <v>148</v>
      </c>
      <c r="G23" s="8" t="s">
        <v>149</v>
      </c>
      <c r="H23" s="8" t="s">
        <v>150</v>
      </c>
    </row>
    <row r="24" spans="1:8" ht="9.75" customHeight="1" x14ac:dyDescent="0.2">
      <c r="A24" s="53"/>
      <c r="B24" s="7" t="s">
        <v>151</v>
      </c>
      <c r="C24" s="61">
        <v>0</v>
      </c>
      <c r="D24" s="61">
        <v>28.78</v>
      </c>
      <c r="E24" s="61">
        <v>17.149999999999999</v>
      </c>
      <c r="F24" s="61">
        <v>24.48</v>
      </c>
      <c r="G24" s="61">
        <v>0</v>
      </c>
      <c r="H24" s="61">
        <v>21.43</v>
      </c>
    </row>
    <row r="25" spans="1:8" ht="26.1" customHeight="1" x14ac:dyDescent="0.2">
      <c r="A25" s="54" t="s">
        <v>152</v>
      </c>
      <c r="B25" s="8"/>
      <c r="C25" s="8"/>
      <c r="D25" s="8" t="s">
        <v>153</v>
      </c>
      <c r="E25" s="8" t="s">
        <v>154</v>
      </c>
      <c r="F25" s="8" t="s">
        <v>155</v>
      </c>
      <c r="G25" s="8"/>
      <c r="H25" s="8" t="s">
        <v>156</v>
      </c>
    </row>
    <row r="26" spans="1:8" ht="13.5" customHeight="1" x14ac:dyDescent="0.2">
      <c r="A26" s="55"/>
      <c r="B26" s="7" t="s">
        <v>151</v>
      </c>
      <c r="C26" s="7" t="s">
        <v>151</v>
      </c>
      <c r="D26" s="61">
        <v>5.75</v>
      </c>
      <c r="E26" s="61">
        <v>0</v>
      </c>
      <c r="F26" s="61">
        <v>0</v>
      </c>
      <c r="G26" s="7" t="s">
        <v>151</v>
      </c>
      <c r="H26" s="61">
        <v>0</v>
      </c>
    </row>
    <row r="27" spans="1:8" ht="9" customHeight="1" x14ac:dyDescent="0.2">
      <c r="A27" s="6" t="s">
        <v>172</v>
      </c>
    </row>
    <row r="28" spans="1:8" ht="9" customHeight="1" x14ac:dyDescent="0.2">
      <c r="A28" s="6" t="s">
        <v>173</v>
      </c>
    </row>
    <row r="29" spans="1:8" ht="9" customHeight="1" x14ac:dyDescent="0.2">
      <c r="A29" s="6" t="s">
        <v>174</v>
      </c>
    </row>
    <row r="30" spans="1:8" ht="9" customHeight="1" x14ac:dyDescent="0.2">
      <c r="A30" s="6" t="s">
        <v>175</v>
      </c>
    </row>
    <row r="31" spans="1:8" ht="9" customHeight="1" x14ac:dyDescent="0.2">
      <c r="A31" s="6" t="s">
        <v>176</v>
      </c>
    </row>
    <row r="32" spans="1:8" ht="9" customHeight="1" x14ac:dyDescent="0.2">
      <c r="A32" s="6" t="s">
        <v>177</v>
      </c>
    </row>
  </sheetData>
  <mergeCells count="6"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Presupuesto Proyecto</vt:lpstr>
      <vt:lpstr>Cuadro Valores </vt:lpstr>
      <vt:lpstr>'Presupuesto Proyecto'!Área_de_impresión</vt:lpstr>
    </vt:vector>
  </TitlesOfParts>
  <Company>cap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</dc:creator>
  <cp:lastModifiedBy>Cinthya Canchari</cp:lastModifiedBy>
  <cp:lastPrinted>2024-04-23T17:15:00Z</cp:lastPrinted>
  <dcterms:created xsi:type="dcterms:W3CDTF">2005-08-18T18:52:52Z</dcterms:created>
  <dcterms:modified xsi:type="dcterms:W3CDTF">2024-09-04T16:50:47Z</dcterms:modified>
</cp:coreProperties>
</file>