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 Gregory\Documents\CHI\EnvironmentalProtectionAgency_US\E865 EPA - SWMM5 Workshop at EWRI Congress 2025\Exercises\"/>
    </mc:Choice>
  </mc:AlternateContent>
  <xr:revisionPtr revIDLastSave="0" documentId="13_ncr:1_{FE9CCF86-7B5E-4F4B-B8FC-EB3616978119}" xr6:coauthVersionLast="47" xr6:coauthVersionMax="47" xr10:uidLastSave="{00000000-0000-0000-0000-000000000000}"/>
  <bookViews>
    <workbookView xWindow="915" yWindow="90" windowWidth="25710" windowHeight="20880" xr2:uid="{A7AE6925-7320-4F80-BB75-EAF086561C13}"/>
  </bookViews>
  <sheets>
    <sheet name="Bioretention" sheetId="1" r:id="rId1"/>
    <sheet name="GreenRoof" sheetId="4" r:id="rId2"/>
    <sheet name="PermeablePavement" sheetId="2" r:id="rId3"/>
  </sheets>
  <externalReferences>
    <externalReference r:id="rId4"/>
  </externalReferences>
  <definedNames>
    <definedName name="another">[1]Working!#REF!</definedName>
    <definedName name="anscount" hidden="1">1</definedName>
    <definedName name="City" localSheetId="0">#REF!</definedName>
    <definedName name="City" localSheetId="1">#REF!</definedName>
    <definedName name="City" localSheetId="2">#REF!</definedName>
    <definedName name="City">#REF!</definedName>
    <definedName name="Combined_info" localSheetId="0">#REF!</definedName>
    <definedName name="Combined_info" localSheetId="1">#REF!</definedName>
    <definedName name="Combined_info" localSheetId="2">#REF!</definedName>
    <definedName name="Combined_info">#REF!</definedName>
    <definedName name="DABBADOO" localSheetId="0">#REF!</definedName>
    <definedName name="DABBADOO" localSheetId="1">#REF!</definedName>
    <definedName name="DABBADOO" localSheetId="2">#REF!</definedName>
    <definedName name="DABBADOO">#REF!</definedName>
    <definedName name="_xlnm.Database">[1]Working!#REF!</definedName>
    <definedName name="Database2" localSheetId="0">#REF!</definedName>
    <definedName name="Database2" localSheetId="1">#REF!</definedName>
    <definedName name="Database2" localSheetId="2">#REF!</definedName>
    <definedName name="Database2">#REF!</definedName>
    <definedName name="exactly" localSheetId="0">#REF!</definedName>
    <definedName name="exactly" localSheetId="1">#REF!</definedName>
    <definedName name="exactly" localSheetId="2">#REF!</definedName>
    <definedName name="exactly">#REF!</definedName>
    <definedName name="High_Flow" localSheetId="0">#REF!</definedName>
    <definedName name="High_Flow" localSheetId="1">#REF!</definedName>
    <definedName name="High_Flow" localSheetId="2">#REF!</definedName>
    <definedName name="High_Flow">#REF!</definedName>
    <definedName name="limcount" hidden="1">1</definedName>
    <definedName name="LogQ" localSheetId="0">#REF!</definedName>
    <definedName name="LogQ" localSheetId="1">#REF!</definedName>
    <definedName name="LogQ" localSheetId="2">#REF!</definedName>
    <definedName name="LogQ">#REF!</definedName>
    <definedName name="Mixed_use_Query" localSheetId="0">#REF!</definedName>
    <definedName name="Mixed_use_Query" localSheetId="1">#REF!</definedName>
    <definedName name="Mixed_use_Query" localSheetId="2">#REF!</definedName>
    <definedName name="Mixed_use_Query">#REF!</definedName>
    <definedName name="mystery" localSheetId="0">#REF!</definedName>
    <definedName name="mystery" localSheetId="1">#REF!</definedName>
    <definedName name="mystery" localSheetId="2">#REF!</definedName>
    <definedName name="mystery">#REF!</definedName>
    <definedName name="No_build_shape_w_Query" localSheetId="0">#REF!</definedName>
    <definedName name="No_build_shape_w_Query" localSheetId="1">#REF!</definedName>
    <definedName name="No_build_shape_w_Query" localSheetId="2">#REF!</definedName>
    <definedName name="No_build_shape_w_Query">#REF!</definedName>
    <definedName name="parcel_to_be_review_Oct_7_2013__Query" localSheetId="0">#REF!</definedName>
    <definedName name="parcel_to_be_review_Oct_7_2013__Query" localSheetId="1">#REF!</definedName>
    <definedName name="parcel_to_be_review_Oct_7_2013__Query" localSheetId="2">#REF!</definedName>
    <definedName name="parcel_to_be_review_Oct_7_2013__Query">#REF!</definedName>
    <definedName name="Parcels_with_Pin_imp_summed_Query" localSheetId="0">#REF!</definedName>
    <definedName name="Parcels_with_Pin_imp_summed_Query" localSheetId="1">#REF!</definedName>
    <definedName name="Parcels_with_Pin_imp_summed_Query" localSheetId="2">#REF!</definedName>
    <definedName name="Parcels_with_Pin_imp_summed_Query">#REF!</definedName>
    <definedName name="periodofrecord" localSheetId="0">#REF!</definedName>
    <definedName name="periodofrecord" localSheetId="1">#REF!</definedName>
    <definedName name="periodofrecord" localSheetId="2">#REF!</definedName>
    <definedName name="periodofrecord">#REF!</definedName>
    <definedName name="periodofrecord2" localSheetId="0">#REF!</definedName>
    <definedName name="periodofrecord2" localSheetId="1">#REF!</definedName>
    <definedName name="periodofrecord2" localSheetId="2">#REF!</definedName>
    <definedName name="periodofrecord2">#REF!</definedName>
    <definedName name="PoR" localSheetId="0">#REF!</definedName>
    <definedName name="PoR" localSheetId="1">#REF!</definedName>
    <definedName name="PoR" localSheetId="2">#REF!</definedName>
    <definedName name="PoR">#REF!</definedName>
    <definedName name="Regional_Skew" localSheetId="0">#REF!</definedName>
    <definedName name="Regional_Skew" localSheetId="1">#REF!</definedName>
    <definedName name="Regional_Skew" localSheetId="2">#REF!</definedName>
    <definedName name="Regional_Skew">#REF!</definedName>
    <definedName name="Res_SFD_w_ward_Query" localSheetId="0">#REF!</definedName>
    <definedName name="Res_SFD_w_ward_Query" localSheetId="1">#REF!</definedName>
    <definedName name="Res_SFD_w_ward_Query" localSheetId="2">#REF!</definedName>
    <definedName name="Res_SFD_w_ward_Query">#REF!</definedName>
    <definedName name="Scooby" localSheetId="0">#REF!</definedName>
    <definedName name="Scooby" localSheetId="1">#REF!</definedName>
    <definedName name="Scooby" localSheetId="2">#REF!</definedName>
    <definedName name="Scooby">#REF!</definedName>
    <definedName name="ScoobyDoo" localSheetId="0">#REF!</definedName>
    <definedName name="ScoobyDoo" localSheetId="1">#REF!</definedName>
    <definedName name="ScoobyDoo" localSheetId="2">#REF!</definedName>
    <definedName name="ScoobyDoo">#REF!</definedName>
    <definedName name="sencount" hidden="1">1</definedName>
    <definedName name="SOILSTORAGE" localSheetId="0">#REF!</definedName>
    <definedName name="SOILSTORAGE" localSheetId="1">#REF!</definedName>
    <definedName name="SOILSTORAGE" localSheetId="2">#REF!</definedName>
    <definedName name="SOILSTORAGE">#REF!</definedName>
    <definedName name="tired" localSheetId="0">#REF!</definedName>
    <definedName name="tired" localSheetId="1">#REF!</definedName>
    <definedName name="tired" localSheetId="2">#REF!</definedName>
    <definedName name="tired">#REF!</definedName>
    <definedName name="To_be_reviewed_Query" localSheetId="0">#REF!</definedName>
    <definedName name="To_be_reviewed_Query" localSheetId="1">#REF!</definedName>
    <definedName name="To_be_reviewed_Query" localSheetId="2">#REF!</definedName>
    <definedName name="To_be_reviewed_Query">#REF!</definedName>
    <definedName name="type_Ia" localSheetId="0">#REF!</definedName>
    <definedName name="type_Ia" localSheetId="1">#REF!</definedName>
    <definedName name="type_Ia" localSheetId="2">#REF!</definedName>
    <definedName name="type_Ia">#REF!</definedName>
    <definedName name="type_II" localSheetId="0">#REF!</definedName>
    <definedName name="type_II" localSheetId="1">#REF!</definedName>
    <definedName name="type_II" localSheetId="2">#REF!</definedName>
    <definedName name="type_II">#REF!</definedName>
    <definedName name="type_III" localSheetId="0">#REF!</definedName>
    <definedName name="type_III" localSheetId="1">#REF!</definedName>
    <definedName name="type_III" localSheetId="2">#REF!</definedName>
    <definedName name="type_III">#REF!</definedName>
    <definedName name="What_the_world" localSheetId="0">#REF!</definedName>
    <definedName name="What_the_world" localSheetId="1">#REF!</definedName>
    <definedName name="What_the_world" localSheetId="2">#REF!</definedName>
    <definedName name="What_the_world">#REF!</definedName>
    <definedName name="x" localSheetId="0">#REF!</definedName>
    <definedName name="x" localSheetId="1">#REF!</definedName>
    <definedName name="x" localSheetId="2">#REF!</definedName>
    <definedName name="x">#REF!</definedName>
    <definedName name="Xbar" localSheetId="0">#REF!</definedName>
    <definedName name="Xbar" localSheetId="1">#REF!</definedName>
    <definedName name="Xbar" localSheetId="2">#REF!</definedName>
    <definedName name="Xbar">#REF!</definedName>
    <definedName name="YABBA" localSheetId="0">#REF!</definedName>
    <definedName name="YABBA" localSheetId="1">#REF!</definedName>
    <definedName name="YABBA" localSheetId="2">#REF!</definedName>
    <definedName name="YABBA">#REF!</definedName>
    <definedName name="yetstill" localSheetId="0">#REF!</definedName>
    <definedName name="yetstill" localSheetId="1">#REF!</definedName>
    <definedName name="yetstill" localSheetId="2">#REF!</definedName>
    <definedName name="yetstill">#REF!</definedName>
    <definedName name="Zc" localSheetId="0">#REF!</definedName>
    <definedName name="Zc" localSheetId="1">#REF!</definedName>
    <definedName name="Zc" localSheetId="2">#REF!</definedName>
    <definedName name="Z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4" l="1"/>
  <c r="P23" i="1"/>
  <c r="P24" i="1"/>
  <c r="G16" i="4"/>
  <c r="G14" i="4"/>
  <c r="G12" i="4"/>
  <c r="AB12" i="4"/>
  <c r="W12" i="4"/>
  <c r="U12" i="4"/>
  <c r="S12" i="4"/>
  <c r="R12" i="4"/>
  <c r="E10" i="4"/>
  <c r="V12" i="4" s="1"/>
  <c r="V8" i="4"/>
  <c r="U8" i="4"/>
  <c r="T8" i="4"/>
  <c r="Z7" i="4"/>
  <c r="Y7" i="4"/>
  <c r="W7" i="4"/>
  <c r="V7" i="4"/>
  <c r="U7" i="4"/>
  <c r="T7" i="4"/>
  <c r="J5" i="4"/>
  <c r="X7" i="4" s="1"/>
  <c r="A5" i="4"/>
  <c r="R5" i="4" s="1"/>
  <c r="R6" i="4" s="1"/>
  <c r="R7" i="4" s="1"/>
  <c r="R8" i="4" s="1"/>
  <c r="W6" i="4"/>
  <c r="V6" i="4"/>
  <c r="U6" i="4"/>
  <c r="T6" i="4"/>
  <c r="G18" i="4" l="1"/>
  <c r="G10" i="4" s="1"/>
  <c r="X12" i="4" s="1"/>
  <c r="G17" i="4"/>
  <c r="G13" i="4"/>
  <c r="G28" i="2"/>
  <c r="G26" i="2"/>
  <c r="G29" i="2" s="1"/>
  <c r="AI14" i="2"/>
  <c r="AD14" i="2"/>
  <c r="AB14" i="2"/>
  <c r="Z14" i="2"/>
  <c r="Y14" i="2"/>
  <c r="G24" i="2"/>
  <c r="G30" i="2" s="1"/>
  <c r="G22" i="2" s="1"/>
  <c r="AE14" i="2" s="1"/>
  <c r="P22" i="2"/>
  <c r="E22" i="2"/>
  <c r="AC14" i="2" s="1"/>
  <c r="AC10" i="2"/>
  <c r="AD9" i="2"/>
  <c r="AC9" i="2"/>
  <c r="AB9" i="2"/>
  <c r="AA9" i="2"/>
  <c r="AG8" i="2"/>
  <c r="AF8" i="2"/>
  <c r="AE8" i="2"/>
  <c r="AD8" i="2"/>
  <c r="AC8" i="2"/>
  <c r="AB8" i="2"/>
  <c r="AA8" i="2"/>
  <c r="AD7" i="2"/>
  <c r="AC7" i="2"/>
  <c r="AB7" i="2"/>
  <c r="AA7" i="2"/>
  <c r="R5" i="2"/>
  <c r="AB10" i="2" s="1"/>
  <c r="A5" i="2"/>
  <c r="Y5" i="2" s="1"/>
  <c r="Y6" i="2" s="1"/>
  <c r="AD6" i="2"/>
  <c r="AC6" i="2"/>
  <c r="AB6" i="2"/>
  <c r="AA6" i="2"/>
  <c r="D15" i="2"/>
  <c r="D14" i="2"/>
  <c r="D16" i="2" s="1"/>
  <c r="D17" i="2" s="1"/>
  <c r="Q5" i="2" s="1"/>
  <c r="AA10" i="2" s="1"/>
  <c r="D8" i="2"/>
  <c r="E24" i="1"/>
  <c r="Y19" i="1" s="1"/>
  <c r="E23" i="1"/>
  <c r="Y18" i="1" s="1"/>
  <c r="AE19" i="1"/>
  <c r="AA19" i="1"/>
  <c r="Z19" i="1"/>
  <c r="X19" i="1"/>
  <c r="V19" i="1"/>
  <c r="U19" i="1"/>
  <c r="AE18" i="1"/>
  <c r="AA18" i="1"/>
  <c r="Z18" i="1"/>
  <c r="X18" i="1"/>
  <c r="V18" i="1"/>
  <c r="U18" i="1"/>
  <c r="E16" i="1"/>
  <c r="D16" i="1"/>
  <c r="E15" i="1"/>
  <c r="E17" i="1" s="1"/>
  <c r="E18" i="1" s="1"/>
  <c r="Q6" i="1" s="1"/>
  <c r="W14" i="1" s="1"/>
  <c r="D15" i="1"/>
  <c r="D17" i="1" s="1"/>
  <c r="D18" i="1" s="1"/>
  <c r="Q5" i="1" s="1"/>
  <c r="W9" i="1" s="1"/>
  <c r="Y14" i="1"/>
  <c r="Z13" i="1"/>
  <c r="Y13" i="1"/>
  <c r="X13" i="1"/>
  <c r="W13" i="1"/>
  <c r="AC12" i="1"/>
  <c r="AB12" i="1"/>
  <c r="AA12" i="1"/>
  <c r="Z12" i="1"/>
  <c r="Y12" i="1"/>
  <c r="X12" i="1"/>
  <c r="W12" i="1"/>
  <c r="Z11" i="1"/>
  <c r="Y11" i="1"/>
  <c r="X11" i="1"/>
  <c r="W11" i="1"/>
  <c r="Y9" i="1"/>
  <c r="E9" i="1"/>
  <c r="D9" i="1"/>
  <c r="Z8" i="1"/>
  <c r="Y8" i="1"/>
  <c r="X8" i="1"/>
  <c r="W8" i="1"/>
  <c r="AC7" i="1"/>
  <c r="AB7" i="1"/>
  <c r="AA7" i="1"/>
  <c r="Z7" i="1"/>
  <c r="Y7" i="1"/>
  <c r="X7" i="1"/>
  <c r="W7" i="1"/>
  <c r="Z6" i="1"/>
  <c r="Y6" i="1"/>
  <c r="X6" i="1"/>
  <c r="W6" i="1"/>
  <c r="R6" i="1"/>
  <c r="X14" i="1" s="1"/>
  <c r="A6" i="1"/>
  <c r="U10" i="1" s="1"/>
  <c r="U11" i="1" s="1"/>
  <c r="U12" i="1" s="1"/>
  <c r="U13" i="1" s="1"/>
  <c r="U14" i="1" s="1"/>
  <c r="R5" i="1"/>
  <c r="X9" i="1" s="1"/>
  <c r="A5" i="1"/>
  <c r="U5" i="1" s="1"/>
  <c r="U6" i="1" s="1"/>
  <c r="U7" i="1" s="1"/>
  <c r="U8" i="1" s="1"/>
  <c r="U9" i="1" s="1"/>
  <c r="Y7" i="2" l="1"/>
  <c r="Y8" i="2"/>
  <c r="Y9" i="2" s="1"/>
  <c r="Y10" i="2" s="1"/>
  <c r="G25" i="2"/>
</calcChain>
</file>

<file path=xl/sharedStrings.xml><?xml version="1.0" encoding="utf-8"?>
<sst xmlns="http://schemas.openxmlformats.org/spreadsheetml/2006/main" count="333" uniqueCount="124">
  <si>
    <t>LID Control Parameters (Bioretention Areas)</t>
  </si>
  <si>
    <t>Surface Layer</t>
  </si>
  <si>
    <t>Soil Layer</t>
  </si>
  <si>
    <t>Storage Layer</t>
  </si>
  <si>
    <t>SWMM5 Input File Format</t>
  </si>
  <si>
    <t>LID</t>
  </si>
  <si>
    <t>Berm</t>
  </si>
  <si>
    <t>Veg. Volume</t>
  </si>
  <si>
    <t>Roughness</t>
  </si>
  <si>
    <t>Slope</t>
  </si>
  <si>
    <t>Thickness</t>
  </si>
  <si>
    <t>Porosity</t>
  </si>
  <si>
    <t>Field</t>
  </si>
  <si>
    <t>Wilting</t>
  </si>
  <si>
    <t>Conductivity</t>
  </si>
  <si>
    <t>Suction</t>
  </si>
  <si>
    <t>Void</t>
  </si>
  <si>
    <t>Seepage</t>
  </si>
  <si>
    <t>Clogging</t>
  </si>
  <si>
    <t xml:space="preserve">Drain </t>
  </si>
  <si>
    <t>Drain Flow</t>
  </si>
  <si>
    <t xml:space="preserve">Drain Offset </t>
  </si>
  <si>
    <t>[LID_CONTROLS]</t>
  </si>
  <si>
    <t>Control</t>
  </si>
  <si>
    <t>Height (in)</t>
  </si>
  <si>
    <t>(fraction)</t>
  </si>
  <si>
    <t>Factor</t>
  </si>
  <si>
    <t>(%)</t>
  </si>
  <si>
    <t>(in)</t>
  </si>
  <si>
    <t>Capacity</t>
  </si>
  <si>
    <t>Point</t>
  </si>
  <si>
    <t>(in/hr)</t>
  </si>
  <si>
    <t>Head (in)</t>
  </si>
  <si>
    <t>Ratio</t>
  </si>
  <si>
    <t>Coeff.</t>
  </si>
  <si>
    <t>Exponent</t>
  </si>
  <si>
    <t>;;Name</t>
  </si>
  <si>
    <t>Type/Layer</t>
  </si>
  <si>
    <t>Parameters</t>
  </si>
  <si>
    <t>BC</t>
  </si>
  <si>
    <t>SURFACE</t>
  </si>
  <si>
    <t>SOIL</t>
  </si>
  <si>
    <t>LID Underdrain Flow Coefficient Calculations</t>
  </si>
  <si>
    <t>STORAGE</t>
  </si>
  <si>
    <t>NO</t>
  </si>
  <si>
    <t>(Orifice Equation)</t>
  </si>
  <si>
    <t>DRAIN</t>
  </si>
  <si>
    <t>Drain Flow Exponent</t>
  </si>
  <si>
    <t>Discharge Coefficient</t>
  </si>
  <si>
    <t>Gravity Constant</t>
  </si>
  <si>
    <t>Drain Diameter</t>
  </si>
  <si>
    <t>Number of Drains</t>
  </si>
  <si>
    <t>Orifice Area</t>
  </si>
  <si>
    <t>Area LID</t>
  </si>
  <si>
    <t>[LID_USAGE]</t>
  </si>
  <si>
    <t>Area Ratio (orifice:LID)</t>
  </si>
  <si>
    <t>;;Subcatchment</t>
  </si>
  <si>
    <t>LID Process</t>
  </si>
  <si>
    <t>Number</t>
  </si>
  <si>
    <t>Area</t>
  </si>
  <si>
    <t>Width</t>
  </si>
  <si>
    <t>InitSat</t>
  </si>
  <si>
    <t>FromImp</t>
  </si>
  <si>
    <t>ToPerv</t>
  </si>
  <si>
    <t>RptFile</t>
  </si>
  <si>
    <t>DrainTo</t>
  </si>
  <si>
    <t>FromPerv</t>
  </si>
  <si>
    <t>Drain Flow Coefficient</t>
  </si>
  <si>
    <t>*</t>
  </si>
  <si>
    <t>LID Usage Parameters (Bioretention Areas)</t>
  </si>
  <si>
    <t>Subcatch-</t>
  </si>
  <si>
    <t>Subcatch.</t>
  </si>
  <si>
    <t>Footprint</t>
  </si>
  <si>
    <t>Overflow</t>
  </si>
  <si>
    <t>Initial</t>
  </si>
  <si>
    <t>Imperv.</t>
  </si>
  <si>
    <t>Pervious</t>
  </si>
  <si>
    <t>Capture</t>
  </si>
  <si>
    <t>(i.e., impervious loading ratio = subcatchment area * impervious area treated / total footprint area)</t>
  </si>
  <si>
    <t>ment</t>
  </si>
  <si>
    <t>Area (ac)</t>
  </si>
  <si>
    <t>Area (sf)</t>
  </si>
  <si>
    <t>Width (ft)</t>
  </si>
  <si>
    <t>Saturation</t>
  </si>
  <si>
    <t>Treated</t>
  </si>
  <si>
    <t>GSI Design Notes</t>
  </si>
  <si>
    <t>Length (ft)</t>
  </si>
  <si>
    <t>Imperv %</t>
  </si>
  <si>
    <t>&gt;&gt;rule of thumb (if it's not prescribed) = keep it under 10</t>
  </si>
  <si>
    <t>S07</t>
  </si>
  <si>
    <t>Lucy1</t>
  </si>
  <si>
    <t>collect portion of north lane (and roof drains)</t>
  </si>
  <si>
    <t>S08</t>
  </si>
  <si>
    <t>Lucy2</t>
  </si>
  <si>
    <t>collect portion of south lane (and roof drains)</t>
  </si>
  <si>
    <t>all: bottom of LID 1ft below seasonal high GWT</t>
  </si>
  <si>
    <t>LID Control Parameters (Green Roof)</t>
  </si>
  <si>
    <t>Drainage Mat Layer</t>
  </si>
  <si>
    <t>GR</t>
  </si>
  <si>
    <t>mm/day, loose pumice sand</t>
  </si>
  <si>
    <t>DRAINMAT</t>
  </si>
  <si>
    <t>LID Usage Parameters (Green Roof)</t>
  </si>
  <si>
    <t>S03</t>
  </si>
  <si>
    <t>WilsonGR</t>
  </si>
  <si>
    <t>collect a portion of the proposed development roof</t>
  </si>
  <si>
    <t>ac LID footprint</t>
  </si>
  <si>
    <t>of rooftop</t>
  </si>
  <si>
    <t>ac impervious area in subcatchment</t>
  </si>
  <si>
    <t>impervious area that is new devpt rooftop</t>
  </si>
  <si>
    <t>impervious area that is new devpt parking</t>
  </si>
  <si>
    <t>roadway and other impervious area</t>
  </si>
  <si>
    <t>impervious area treated by proposed green roof</t>
  </si>
  <si>
    <t>LID Control Parameters (Permeable Pavement)</t>
  </si>
  <si>
    <t>Pavement Layer</t>
  </si>
  <si>
    <t>Impermeable</t>
  </si>
  <si>
    <t>Permeability</t>
  </si>
  <si>
    <t>PP</t>
  </si>
  <si>
    <t>Fraction</t>
  </si>
  <si>
    <t>PAVEMENT</t>
  </si>
  <si>
    <t>LID Usage Parameters (Permeable Pavement)</t>
  </si>
  <si>
    <t>WilsonPP</t>
  </si>
  <si>
    <t>collect most of the proposed dev'pt parking area</t>
  </si>
  <si>
    <t>of parking area</t>
  </si>
  <si>
    <t>impervious area treated by proposed perm pave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</si>
</sst>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#,##0.0"/>
    <numFmt numFmtId="168" formatCode="0.000000"/>
    <numFmt numFmtId="169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ourier New"/>
      <family val="3"/>
    </font>
    <font>
      <sz val="9"/>
      <name val="Arial"/>
      <family val="2"/>
    </font>
    <font>
      <sz val="9"/>
      <color rgb="FF0000FF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Continuous"/>
    </xf>
    <xf numFmtId="0" fontId="4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2" fontId="3" fillId="0" borderId="1" xfId="0" applyNumberFormat="1" applyFont="1" applyBorder="1"/>
    <xf numFmtId="165" fontId="3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3" fillId="0" borderId="4" xfId="0" applyFont="1" applyBorder="1"/>
    <xf numFmtId="0" fontId="5" fillId="0" borderId="5" xfId="2" applyFont="1" applyBorder="1" applyAlignment="1">
      <alignment horizontal="right"/>
    </xf>
    <xf numFmtId="2" fontId="6" fillId="0" borderId="1" xfId="2" applyNumberFormat="1" applyFont="1" applyBorder="1"/>
    <xf numFmtId="2" fontId="5" fillId="0" borderId="1" xfId="2" applyNumberFormat="1" applyFont="1" applyBorder="1"/>
    <xf numFmtId="0" fontId="6" fillId="0" borderId="1" xfId="2" applyFont="1" applyBorder="1"/>
    <xf numFmtId="166" fontId="5" fillId="0" borderId="1" xfId="2" applyNumberFormat="1" applyFont="1" applyBorder="1"/>
    <xf numFmtId="167" fontId="6" fillId="0" borderId="1" xfId="2" applyNumberFormat="1" applyFont="1" applyBorder="1"/>
    <xf numFmtId="168" fontId="5" fillId="0" borderId="1" xfId="2" applyNumberFormat="1" applyFont="1" applyBorder="1"/>
    <xf numFmtId="165" fontId="7" fillId="3" borderId="1" xfId="2" applyNumberFormat="1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1" xfId="0" applyNumberFormat="1" applyFont="1" applyBorder="1"/>
    <xf numFmtId="9" fontId="3" fillId="0" borderId="1" xfId="1" applyFont="1" applyBorder="1"/>
    <xf numFmtId="0" fontId="3" fillId="0" borderId="6" xfId="0" applyFont="1" applyBorder="1"/>
    <xf numFmtId="0" fontId="3" fillId="0" borderId="5" xfId="0" applyFont="1" applyBorder="1"/>
    <xf numFmtId="0" fontId="3" fillId="0" borderId="0" xfId="0" quotePrefix="1" applyFont="1"/>
    <xf numFmtId="2" fontId="3" fillId="0" borderId="7" xfId="0" applyNumberFormat="1" applyFont="1" applyBorder="1"/>
    <xf numFmtId="0" fontId="3" fillId="0" borderId="8" xfId="0" applyFont="1" applyBorder="1"/>
    <xf numFmtId="0" fontId="3" fillId="0" borderId="9" xfId="0" applyFont="1" applyBorder="1"/>
    <xf numFmtId="9" fontId="3" fillId="0" borderId="10" xfId="1" applyFont="1" applyBorder="1"/>
    <xf numFmtId="0" fontId="3" fillId="0" borderId="11" xfId="0" applyFont="1" applyBorder="1"/>
    <xf numFmtId="165" fontId="3" fillId="0" borderId="7" xfId="0" applyNumberFormat="1" applyFont="1" applyBorder="1"/>
    <xf numFmtId="168" fontId="3" fillId="0" borderId="0" xfId="0" applyNumberFormat="1" applyFont="1"/>
    <xf numFmtId="165" fontId="3" fillId="0" borderId="10" xfId="0" applyNumberFormat="1" applyFont="1" applyBorder="1"/>
    <xf numFmtId="165" fontId="3" fillId="0" borderId="12" xfId="0" applyNumberFormat="1" applyFont="1" applyBorder="1"/>
    <xf numFmtId="0" fontId="3" fillId="0" borderId="13" xfId="0" applyFont="1" applyBorder="1"/>
    <xf numFmtId="0" fontId="3" fillId="0" borderId="14" xfId="0" applyFont="1" applyBorder="1"/>
    <xf numFmtId="169" fontId="3" fillId="0" borderId="4" xfId="1" applyNumberFormat="1" applyFont="1" applyBorder="1"/>
    <xf numFmtId="3" fontId="5" fillId="0" borderId="1" xfId="2" applyNumberFormat="1" applyFont="1" applyBorder="1"/>
  </cellXfs>
  <cellStyles count="3">
    <cellStyle name="Normal" xfId="0" builtinId="0"/>
    <cellStyle name="Normal 6 3" xfId="2" xr:uid="{F4A68333-5245-4F52-97D7-A850CFD4641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%20Files/Northeast%20Ohio%20Regional%20Sewer%20District/RIDE/Modeling/Wood%20Creek/Cross%20Sections/07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  <sheetName val="CCards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4C46-020B-4C17-A303-A459C3BBAE38}">
  <dimension ref="A1:AE25"/>
  <sheetViews>
    <sheetView showGridLines="0" tabSelected="1" workbookViewId="0"/>
  </sheetViews>
  <sheetFormatPr defaultColWidth="9.140625" defaultRowHeight="12" x14ac:dyDescent="0.2"/>
  <cols>
    <col min="1" max="2" width="8.5703125" style="2" customWidth="1"/>
    <col min="3" max="3" width="10.85546875" style="2" customWidth="1"/>
    <col min="4" max="6" width="9.5703125" style="2" customWidth="1"/>
    <col min="7" max="7" width="8.42578125" style="2" customWidth="1"/>
    <col min="8" max="9" width="7.85546875" style="2" customWidth="1"/>
    <col min="10" max="11" width="10.5703125" style="2" customWidth="1"/>
    <col min="12" max="12" width="9.85546875" style="2" customWidth="1"/>
    <col min="13" max="13" width="9" style="2" bestFit="1" customWidth="1"/>
    <col min="14" max="14" width="6.5703125" style="2" customWidth="1"/>
    <col min="15" max="15" width="9.42578125" style="2" customWidth="1"/>
    <col min="16" max="16" width="8" style="2" bestFit="1" customWidth="1"/>
    <col min="17" max="17" width="9" style="2" customWidth="1"/>
    <col min="18" max="18" width="9.28515625" style="2" bestFit="1" customWidth="1"/>
    <col min="19" max="19" width="10.7109375" style="2" bestFit="1" customWidth="1"/>
    <col min="20" max="20" width="1.5703125" style="2" customWidth="1"/>
    <col min="21" max="21" width="14.5703125" style="2" customWidth="1"/>
    <col min="22" max="22" width="12.5703125" style="2" customWidth="1"/>
    <col min="23" max="30" width="8.5703125" style="2" customWidth="1"/>
    <col min="31" max="31" width="9.5703125" style="2" customWidth="1"/>
    <col min="32" max="16384" width="9.140625" style="2"/>
  </cols>
  <sheetData>
    <row r="1" spans="1:31" ht="12" customHeight="1" x14ac:dyDescent="0.2">
      <c r="A1" s="1" t="s">
        <v>0</v>
      </c>
    </row>
    <row r="2" spans="1:31" ht="12" customHeight="1" x14ac:dyDescent="0.2">
      <c r="B2" s="3" t="s">
        <v>1</v>
      </c>
      <c r="C2" s="3"/>
      <c r="D2" s="3"/>
      <c r="E2" s="3"/>
      <c r="F2" s="3" t="s">
        <v>2</v>
      </c>
      <c r="G2" s="3"/>
      <c r="H2" s="3"/>
      <c r="I2" s="3"/>
      <c r="J2" s="3"/>
      <c r="K2" s="3"/>
      <c r="L2" s="3"/>
      <c r="M2" s="3" t="s">
        <v>3</v>
      </c>
      <c r="N2" s="3"/>
      <c r="O2" s="3"/>
      <c r="P2" s="3"/>
      <c r="Q2" s="3"/>
      <c r="R2" s="3"/>
      <c r="S2" s="3"/>
      <c r="U2" s="1" t="s">
        <v>4</v>
      </c>
      <c r="AD2" s="4"/>
      <c r="AE2" s="4"/>
    </row>
    <row r="3" spans="1:31" ht="12" customHeight="1" x14ac:dyDescent="0.2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14</v>
      </c>
      <c r="L3" s="5" t="s">
        <v>15</v>
      </c>
      <c r="M3" s="5" t="s">
        <v>10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U3" s="4" t="s">
        <v>22</v>
      </c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2" customHeight="1" x14ac:dyDescent="0.2">
      <c r="A4" s="6" t="s">
        <v>23</v>
      </c>
      <c r="B4" s="6" t="s">
        <v>24</v>
      </c>
      <c r="C4" s="6" t="s">
        <v>25</v>
      </c>
      <c r="D4" s="6" t="s">
        <v>26</v>
      </c>
      <c r="E4" s="6" t="s">
        <v>27</v>
      </c>
      <c r="F4" s="6" t="s">
        <v>28</v>
      </c>
      <c r="G4" s="6" t="s">
        <v>25</v>
      </c>
      <c r="H4" s="6" t="s">
        <v>29</v>
      </c>
      <c r="I4" s="6" t="s">
        <v>30</v>
      </c>
      <c r="J4" s="6" t="s">
        <v>31</v>
      </c>
      <c r="K4" s="6" t="s">
        <v>9</v>
      </c>
      <c r="L4" s="6" t="s">
        <v>32</v>
      </c>
      <c r="M4" s="6" t="s">
        <v>28</v>
      </c>
      <c r="N4" s="6" t="s">
        <v>33</v>
      </c>
      <c r="O4" s="6" t="s">
        <v>31</v>
      </c>
      <c r="P4" s="6" t="s">
        <v>26</v>
      </c>
      <c r="Q4" s="6" t="s">
        <v>34</v>
      </c>
      <c r="R4" s="6" t="s">
        <v>35</v>
      </c>
      <c r="S4" s="6" t="s">
        <v>24</v>
      </c>
      <c r="U4" s="4" t="s">
        <v>36</v>
      </c>
      <c r="V4" s="4" t="s">
        <v>37</v>
      </c>
      <c r="W4" s="4" t="s">
        <v>38</v>
      </c>
      <c r="X4" s="4"/>
      <c r="Y4" s="4"/>
      <c r="Z4" s="4"/>
      <c r="AA4" s="4"/>
      <c r="AB4" s="4"/>
      <c r="AC4" s="4"/>
      <c r="AD4" s="4"/>
      <c r="AE4" s="4"/>
    </row>
    <row r="5" spans="1:31" ht="12" customHeight="1" x14ac:dyDescent="0.2">
      <c r="A5" s="7" t="str">
        <f t="shared" ref="A5:A6" si="0">B23</f>
        <v>Lucy1</v>
      </c>
      <c r="B5" s="7">
        <v>12</v>
      </c>
      <c r="C5" s="8">
        <v>0.1</v>
      </c>
      <c r="D5" s="7">
        <v>0</v>
      </c>
      <c r="E5" s="7">
        <v>0</v>
      </c>
      <c r="F5" s="7">
        <v>24</v>
      </c>
      <c r="G5" s="9">
        <v>0.42</v>
      </c>
      <c r="H5" s="9">
        <v>0.18</v>
      </c>
      <c r="I5" s="9">
        <v>7.0000000000000007E-2</v>
      </c>
      <c r="J5" s="7">
        <v>3</v>
      </c>
      <c r="K5" s="7">
        <v>40</v>
      </c>
      <c r="L5" s="7">
        <v>4.5</v>
      </c>
      <c r="M5" s="7">
        <v>24</v>
      </c>
      <c r="N5" s="7">
        <v>0.35</v>
      </c>
      <c r="O5" s="7">
        <v>0</v>
      </c>
      <c r="P5" s="7">
        <v>0</v>
      </c>
      <c r="Q5" s="10">
        <f>ROUND(D18,3)</f>
        <v>1.3779999999999999</v>
      </c>
      <c r="R5" s="9">
        <f>D10</f>
        <v>0.5</v>
      </c>
      <c r="S5" s="7">
        <v>0</v>
      </c>
      <c r="U5" s="4" t="str">
        <f>A5</f>
        <v>Lucy1</v>
      </c>
      <c r="V5" s="4" t="s">
        <v>39</v>
      </c>
      <c r="W5" s="4"/>
      <c r="X5" s="4"/>
      <c r="Y5" s="4"/>
      <c r="Z5" s="4"/>
      <c r="AA5" s="4"/>
      <c r="AB5" s="4"/>
      <c r="AC5" s="4"/>
      <c r="AD5" s="4"/>
      <c r="AE5" s="4"/>
    </row>
    <row r="6" spans="1:31" ht="12" customHeight="1" x14ac:dyDescent="0.2">
      <c r="A6" s="7" t="str">
        <f t="shared" si="0"/>
        <v>Lucy2</v>
      </c>
      <c r="B6" s="7">
        <v>12</v>
      </c>
      <c r="C6" s="8">
        <v>0.1</v>
      </c>
      <c r="D6" s="7">
        <v>0</v>
      </c>
      <c r="E6" s="7">
        <v>0</v>
      </c>
      <c r="F6" s="7">
        <v>24</v>
      </c>
      <c r="G6" s="9">
        <v>0.42</v>
      </c>
      <c r="H6" s="9">
        <v>0.18</v>
      </c>
      <c r="I6" s="9">
        <v>7.0000000000000007E-2</v>
      </c>
      <c r="J6" s="7">
        <v>3</v>
      </c>
      <c r="K6" s="7">
        <v>40</v>
      </c>
      <c r="L6" s="7">
        <v>4.5</v>
      </c>
      <c r="M6" s="7">
        <v>24</v>
      </c>
      <c r="N6" s="7">
        <v>0.35</v>
      </c>
      <c r="O6" s="7">
        <v>0</v>
      </c>
      <c r="P6" s="7">
        <v>0</v>
      </c>
      <c r="Q6" s="10">
        <f>ROUND(E18,3)</f>
        <v>1.218</v>
      </c>
      <c r="R6" s="9">
        <f>E10</f>
        <v>0.5</v>
      </c>
      <c r="S6" s="7">
        <v>0</v>
      </c>
      <c r="U6" s="4" t="str">
        <f>U5</f>
        <v>Lucy1</v>
      </c>
      <c r="V6" s="4" t="s">
        <v>40</v>
      </c>
      <c r="W6" s="4">
        <f>B5</f>
        <v>12</v>
      </c>
      <c r="X6" s="4">
        <f>C5</f>
        <v>0.1</v>
      </c>
      <c r="Y6" s="4">
        <f>D5</f>
        <v>0</v>
      </c>
      <c r="Z6" s="4">
        <f>E5</f>
        <v>0</v>
      </c>
      <c r="AA6" s="4">
        <v>0</v>
      </c>
      <c r="AB6" s="4"/>
      <c r="AC6" s="4"/>
      <c r="AD6" s="4"/>
      <c r="AE6" s="4"/>
    </row>
    <row r="7" spans="1:31" ht="12" customHeight="1" x14ac:dyDescent="0.2">
      <c r="U7" s="4" t="str">
        <f t="shared" ref="U7:U9" si="1">U6</f>
        <v>Lucy1</v>
      </c>
      <c r="V7" s="4" t="s">
        <v>41</v>
      </c>
      <c r="W7" s="4">
        <f t="shared" ref="W7:AC7" si="2">F5</f>
        <v>24</v>
      </c>
      <c r="X7" s="4">
        <f t="shared" si="2"/>
        <v>0.42</v>
      </c>
      <c r="Y7" s="4">
        <f t="shared" si="2"/>
        <v>0.18</v>
      </c>
      <c r="Z7" s="4">
        <f t="shared" si="2"/>
        <v>7.0000000000000007E-2</v>
      </c>
      <c r="AA7" s="4">
        <f t="shared" si="2"/>
        <v>3</v>
      </c>
      <c r="AB7" s="4">
        <f t="shared" si="2"/>
        <v>40</v>
      </c>
      <c r="AC7" s="4">
        <f t="shared" si="2"/>
        <v>4.5</v>
      </c>
      <c r="AD7" s="4"/>
      <c r="AE7" s="4"/>
    </row>
    <row r="8" spans="1:31" ht="12" customHeight="1" x14ac:dyDescent="0.2">
      <c r="B8" s="1" t="s">
        <v>42</v>
      </c>
      <c r="U8" s="4" t="str">
        <f t="shared" si="1"/>
        <v>Lucy1</v>
      </c>
      <c r="V8" s="4" t="s">
        <v>43</v>
      </c>
      <c r="W8" s="4">
        <f>M5</f>
        <v>24</v>
      </c>
      <c r="X8" s="4">
        <f>N5</f>
        <v>0.35</v>
      </c>
      <c r="Y8" s="4">
        <f>O5</f>
        <v>0</v>
      </c>
      <c r="Z8" s="4">
        <f>P5</f>
        <v>0</v>
      </c>
      <c r="AA8" s="4" t="s">
        <v>44</v>
      </c>
      <c r="AB8" s="4"/>
      <c r="AC8" s="4"/>
      <c r="AD8" s="4"/>
      <c r="AE8" s="4"/>
    </row>
    <row r="9" spans="1:31" ht="12" customHeight="1" x14ac:dyDescent="0.2">
      <c r="B9" s="1" t="s">
        <v>45</v>
      </c>
      <c r="D9" s="11" t="str">
        <f>B23</f>
        <v>Lucy1</v>
      </c>
      <c r="E9" s="11" t="str">
        <f>B24</f>
        <v>Lucy2</v>
      </c>
      <c r="U9" s="4" t="str">
        <f t="shared" si="1"/>
        <v>Lucy1</v>
      </c>
      <c r="V9" s="4" t="s">
        <v>46</v>
      </c>
      <c r="W9" s="4">
        <f>Q5</f>
        <v>1.3779999999999999</v>
      </c>
      <c r="X9" s="4">
        <f>R5</f>
        <v>0.5</v>
      </c>
      <c r="Y9" s="4">
        <f>S5</f>
        <v>0</v>
      </c>
      <c r="Z9" s="4">
        <v>0</v>
      </c>
      <c r="AA9" s="4">
        <v>0</v>
      </c>
      <c r="AB9" s="4">
        <v>0</v>
      </c>
      <c r="AC9" s="4"/>
      <c r="AD9" s="4"/>
      <c r="AE9" s="4"/>
    </row>
    <row r="10" spans="1:31" ht="12" customHeight="1" x14ac:dyDescent="0.2">
      <c r="B10" s="12"/>
      <c r="C10" s="13" t="s">
        <v>47</v>
      </c>
      <c r="D10" s="14">
        <v>0.5</v>
      </c>
      <c r="E10" s="14">
        <v>0.5</v>
      </c>
      <c r="U10" s="4" t="str">
        <f>A6</f>
        <v>Lucy2</v>
      </c>
      <c r="V10" s="4" t="s">
        <v>39</v>
      </c>
      <c r="W10" s="4"/>
      <c r="X10" s="4"/>
      <c r="Y10" s="4"/>
      <c r="Z10" s="4"/>
      <c r="AA10" s="4"/>
      <c r="AB10" s="4"/>
      <c r="AC10" s="4"/>
      <c r="AD10" s="4"/>
      <c r="AE10" s="4"/>
    </row>
    <row r="11" spans="1:31" ht="12" customHeight="1" x14ac:dyDescent="0.2">
      <c r="B11" s="12"/>
      <c r="C11" s="13" t="s">
        <v>48</v>
      </c>
      <c r="D11" s="14">
        <v>0.6</v>
      </c>
      <c r="E11" s="14">
        <v>0.6</v>
      </c>
      <c r="U11" s="4" t="str">
        <f>U10</f>
        <v>Lucy2</v>
      </c>
      <c r="V11" s="4" t="s">
        <v>40</v>
      </c>
      <c r="W11" s="4">
        <f>B6</f>
        <v>12</v>
      </c>
      <c r="X11" s="4">
        <f>C6</f>
        <v>0.1</v>
      </c>
      <c r="Y11" s="4">
        <f>D6</f>
        <v>0</v>
      </c>
      <c r="Z11" s="4">
        <f>E6</f>
        <v>0</v>
      </c>
      <c r="AA11" s="4">
        <v>0</v>
      </c>
      <c r="AB11" s="4"/>
      <c r="AC11" s="4"/>
      <c r="AD11" s="4"/>
      <c r="AE11" s="4"/>
    </row>
    <row r="12" spans="1:31" ht="12" customHeight="1" x14ac:dyDescent="0.2">
      <c r="B12" s="12"/>
      <c r="C12" s="13" t="s">
        <v>49</v>
      </c>
      <c r="D12" s="15">
        <v>32.17</v>
      </c>
      <c r="E12" s="15">
        <v>32.17</v>
      </c>
      <c r="U12" s="4" t="str">
        <f t="shared" ref="U12:U14" si="3">U11</f>
        <v>Lucy2</v>
      </c>
      <c r="V12" s="4" t="s">
        <v>41</v>
      </c>
      <c r="W12" s="4">
        <f t="shared" ref="W12:AC12" si="4">F6</f>
        <v>24</v>
      </c>
      <c r="X12" s="4">
        <f t="shared" si="4"/>
        <v>0.42</v>
      </c>
      <c r="Y12" s="4">
        <f t="shared" si="4"/>
        <v>0.18</v>
      </c>
      <c r="Z12" s="4">
        <f t="shared" si="4"/>
        <v>7.0000000000000007E-2</v>
      </c>
      <c r="AA12" s="4">
        <f t="shared" si="4"/>
        <v>3</v>
      </c>
      <c r="AB12" s="4">
        <f t="shared" si="4"/>
        <v>40</v>
      </c>
      <c r="AC12" s="4">
        <f t="shared" si="4"/>
        <v>4.5</v>
      </c>
      <c r="AD12" s="4"/>
      <c r="AE12" s="4"/>
    </row>
    <row r="13" spans="1:31" ht="12" customHeight="1" x14ac:dyDescent="0.2">
      <c r="B13" s="12"/>
      <c r="C13" s="13" t="s">
        <v>50</v>
      </c>
      <c r="D13" s="14">
        <v>4</v>
      </c>
      <c r="E13" s="14">
        <v>4</v>
      </c>
      <c r="U13" s="4" t="str">
        <f t="shared" si="3"/>
        <v>Lucy2</v>
      </c>
      <c r="V13" s="4" t="s">
        <v>43</v>
      </c>
      <c r="W13" s="4">
        <f>M6</f>
        <v>24</v>
      </c>
      <c r="X13" s="4">
        <f>N6</f>
        <v>0.35</v>
      </c>
      <c r="Y13" s="4">
        <f>O6</f>
        <v>0</v>
      </c>
      <c r="Z13" s="4">
        <f>P6</f>
        <v>0</v>
      </c>
      <c r="AA13" s="4" t="s">
        <v>44</v>
      </c>
      <c r="AB13" s="4"/>
      <c r="AC13" s="4"/>
      <c r="AD13" s="4"/>
      <c r="AE13" s="4"/>
    </row>
    <row r="14" spans="1:31" ht="12" customHeight="1" x14ac:dyDescent="0.2">
      <c r="B14" s="12"/>
      <c r="C14" s="13" t="s">
        <v>51</v>
      </c>
      <c r="D14" s="16">
        <v>1</v>
      </c>
      <c r="E14" s="16">
        <v>1</v>
      </c>
      <c r="U14" s="4" t="str">
        <f t="shared" si="3"/>
        <v>Lucy2</v>
      </c>
      <c r="V14" s="4" t="s">
        <v>46</v>
      </c>
      <c r="W14" s="4">
        <f>Q6</f>
        <v>1.218</v>
      </c>
      <c r="X14" s="4">
        <f>R6</f>
        <v>0.5</v>
      </c>
      <c r="Y14" s="4">
        <f>S6</f>
        <v>0</v>
      </c>
      <c r="Z14" s="4">
        <v>0</v>
      </c>
      <c r="AA14" s="4">
        <v>0</v>
      </c>
      <c r="AB14" s="4">
        <v>0</v>
      </c>
      <c r="AC14" s="4"/>
      <c r="AD14" s="4"/>
      <c r="AE14" s="4"/>
    </row>
    <row r="15" spans="1:31" ht="12" customHeight="1" x14ac:dyDescent="0.2">
      <c r="B15" s="12"/>
      <c r="C15" s="13" t="s">
        <v>52</v>
      </c>
      <c r="D15" s="17">
        <f>D14*PI()*(D13/12)^2/4</f>
        <v>8.7266462599716474E-2</v>
      </c>
      <c r="E15" s="17">
        <f>E14*PI()*(E13/12)^2/4</f>
        <v>8.7266462599716474E-2</v>
      </c>
      <c r="AE15" s="4"/>
    </row>
    <row r="16" spans="1:31" ht="12" customHeight="1" x14ac:dyDescent="0.2">
      <c r="B16" s="12"/>
      <c r="C16" s="13" t="s">
        <v>53</v>
      </c>
      <c r="D16" s="18">
        <f>D23</f>
        <v>3800</v>
      </c>
      <c r="E16" s="18">
        <f>D24</f>
        <v>4300</v>
      </c>
      <c r="U16" s="4" t="s">
        <v>54</v>
      </c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2" customHeight="1" x14ac:dyDescent="0.2">
      <c r="B17" s="12"/>
      <c r="C17" s="13" t="s">
        <v>55</v>
      </c>
      <c r="D17" s="19">
        <f>D15/D16</f>
        <v>2.2964858578872758E-5</v>
      </c>
      <c r="E17" s="19">
        <f>E15/E16</f>
        <v>2.0294526185980576E-5</v>
      </c>
      <c r="U17" s="4" t="s">
        <v>56</v>
      </c>
      <c r="V17" s="4" t="s">
        <v>57</v>
      </c>
      <c r="W17" s="4" t="s">
        <v>58</v>
      </c>
      <c r="X17" s="4" t="s">
        <v>59</v>
      </c>
      <c r="Y17" s="4" t="s">
        <v>60</v>
      </c>
      <c r="Z17" s="4" t="s">
        <v>61</v>
      </c>
      <c r="AA17" s="4" t="s">
        <v>62</v>
      </c>
      <c r="AB17" s="4" t="s">
        <v>63</v>
      </c>
      <c r="AC17" s="4" t="s">
        <v>64</v>
      </c>
      <c r="AD17" s="4" t="s">
        <v>65</v>
      </c>
      <c r="AE17" s="4" t="s">
        <v>66</v>
      </c>
    </row>
    <row r="18" spans="1:31" ht="12" customHeight="1" x14ac:dyDescent="0.2">
      <c r="B18" s="12"/>
      <c r="C18" s="13" t="s">
        <v>67</v>
      </c>
      <c r="D18" s="20">
        <f>43200*(D12/6)^0.5*D11*D17</f>
        <v>1.3783156195880857</v>
      </c>
      <c r="E18" s="20">
        <f>43200*(E12/6)^0.5*E11*E17</f>
        <v>1.2180463614964478</v>
      </c>
      <c r="U18" s="4" t="str">
        <f>A23</f>
        <v>S07</v>
      </c>
      <c r="V18" s="4" t="str">
        <f>B23</f>
        <v>Lucy1</v>
      </c>
      <c r="W18" s="4">
        <v>1</v>
      </c>
      <c r="X18" s="4">
        <f>D23</f>
        <v>3800</v>
      </c>
      <c r="Y18" s="4">
        <f>E23</f>
        <v>40</v>
      </c>
      <c r="Z18" s="4">
        <f>F23*100</f>
        <v>25</v>
      </c>
      <c r="AA18" s="4">
        <f>G23*100</f>
        <v>60</v>
      </c>
      <c r="AB18" s="4">
        <v>0</v>
      </c>
      <c r="AC18" s="4" t="s">
        <v>68</v>
      </c>
      <c r="AD18" s="4" t="s">
        <v>68</v>
      </c>
      <c r="AE18" s="4">
        <f>H23*100</f>
        <v>30</v>
      </c>
    </row>
    <row r="19" spans="1:31" ht="12" customHeight="1" x14ac:dyDescent="0.2">
      <c r="U19" s="4" t="str">
        <f>A24</f>
        <v>S08</v>
      </c>
      <c r="V19" s="4" t="str">
        <f>B24</f>
        <v>Lucy2</v>
      </c>
      <c r="W19" s="4">
        <v>1</v>
      </c>
      <c r="X19" s="4">
        <f>D24</f>
        <v>4300</v>
      </c>
      <c r="Y19" s="4">
        <f>E24</f>
        <v>80</v>
      </c>
      <c r="Z19" s="4">
        <f>F24*100</f>
        <v>25</v>
      </c>
      <c r="AA19" s="4">
        <f>G24*100</f>
        <v>50</v>
      </c>
      <c r="AB19" s="4">
        <v>0</v>
      </c>
      <c r="AC19" s="4" t="s">
        <v>68</v>
      </c>
      <c r="AD19" s="4" t="s">
        <v>68</v>
      </c>
      <c r="AE19" s="4">
        <f>H24*100</f>
        <v>10</v>
      </c>
    </row>
    <row r="20" spans="1:31" ht="12" customHeight="1" x14ac:dyDescent="0.2">
      <c r="A20" s="1" t="s">
        <v>69</v>
      </c>
    </row>
    <row r="21" spans="1:31" ht="12" customHeight="1" x14ac:dyDescent="0.2">
      <c r="A21" s="5" t="s">
        <v>70</v>
      </c>
      <c r="B21" s="5" t="s">
        <v>5</v>
      </c>
      <c r="C21" s="5" t="s">
        <v>71</v>
      </c>
      <c r="D21" s="5" t="s">
        <v>72</v>
      </c>
      <c r="E21" s="5" t="s">
        <v>73</v>
      </c>
      <c r="F21" s="5" t="s">
        <v>74</v>
      </c>
      <c r="G21" s="5" t="s">
        <v>75</v>
      </c>
      <c r="H21" s="5" t="s">
        <v>76</v>
      </c>
      <c r="M21" s="21" t="s">
        <v>73</v>
      </c>
      <c r="O21" s="5" t="s">
        <v>71</v>
      </c>
      <c r="P21" s="5" t="s">
        <v>77</v>
      </c>
      <c r="Q21" s="2" t="s">
        <v>78</v>
      </c>
    </row>
    <row r="22" spans="1:31" ht="12" customHeight="1" x14ac:dyDescent="0.2">
      <c r="A22" s="6" t="s">
        <v>79</v>
      </c>
      <c r="B22" s="6" t="s">
        <v>23</v>
      </c>
      <c r="C22" s="6" t="s">
        <v>80</v>
      </c>
      <c r="D22" s="6" t="s">
        <v>81</v>
      </c>
      <c r="E22" s="6" t="s">
        <v>82</v>
      </c>
      <c r="F22" s="6" t="s">
        <v>83</v>
      </c>
      <c r="G22" s="6" t="s">
        <v>84</v>
      </c>
      <c r="H22" s="6" t="s">
        <v>84</v>
      </c>
      <c r="I22" s="3" t="s">
        <v>85</v>
      </c>
      <c r="J22" s="3"/>
      <c r="K22" s="3"/>
      <c r="L22" s="3"/>
      <c r="M22" s="22" t="s">
        <v>86</v>
      </c>
      <c r="O22" s="6" t="s">
        <v>87</v>
      </c>
      <c r="P22" s="6" t="s">
        <v>33</v>
      </c>
      <c r="Q22" s="2" t="s">
        <v>88</v>
      </c>
    </row>
    <row r="23" spans="1:31" ht="12" customHeight="1" x14ac:dyDescent="0.2">
      <c r="A23" s="7" t="s">
        <v>89</v>
      </c>
      <c r="B23" s="7" t="s">
        <v>90</v>
      </c>
      <c r="C23" s="7">
        <v>1.0165</v>
      </c>
      <c r="D23" s="23">
        <v>3800</v>
      </c>
      <c r="E23" s="7">
        <f t="shared" ref="E23:E24" si="5">ROUND(D23/M23,-1)</f>
        <v>40</v>
      </c>
      <c r="F23" s="24">
        <v>0.25</v>
      </c>
      <c r="G23" s="24">
        <v>0.6</v>
      </c>
      <c r="H23" s="24">
        <v>0.3</v>
      </c>
      <c r="I23" s="12" t="s">
        <v>91</v>
      </c>
      <c r="J23" s="25"/>
      <c r="K23" s="25"/>
      <c r="L23" s="26"/>
      <c r="M23" s="7">
        <v>93</v>
      </c>
      <c r="O23" s="7">
        <v>40.923999999999999</v>
      </c>
      <c r="P23" s="8">
        <f>C23*O23/100*66^2*10/D23</f>
        <v>4.7685872519999997</v>
      </c>
      <c r="Q23" s="27"/>
    </row>
    <row r="24" spans="1:31" ht="12" customHeight="1" x14ac:dyDescent="0.2">
      <c r="A24" s="7" t="s">
        <v>92</v>
      </c>
      <c r="B24" s="7" t="s">
        <v>93</v>
      </c>
      <c r="C24" s="7">
        <v>1.3673999999999999</v>
      </c>
      <c r="D24" s="23">
        <v>4300</v>
      </c>
      <c r="E24" s="7">
        <f t="shared" si="5"/>
        <v>80</v>
      </c>
      <c r="F24" s="24">
        <v>0.25</v>
      </c>
      <c r="G24" s="24">
        <v>0.5</v>
      </c>
      <c r="H24" s="24">
        <v>0.1</v>
      </c>
      <c r="I24" s="12" t="s">
        <v>94</v>
      </c>
      <c r="J24" s="25"/>
      <c r="K24" s="25"/>
      <c r="L24" s="26"/>
      <c r="M24" s="7">
        <v>54</v>
      </c>
      <c r="O24" s="7">
        <v>44.462000000000003</v>
      </c>
      <c r="P24" s="8">
        <f>C24*O24/100*66^2*10/D24</f>
        <v>6.1589118096000002</v>
      </c>
    </row>
    <row r="25" spans="1:31" ht="12" customHeight="1" x14ac:dyDescent="0.2">
      <c r="I25" s="12" t="s">
        <v>95</v>
      </c>
      <c r="J25" s="25"/>
      <c r="K25" s="25"/>
      <c r="L25" s="2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D428-253D-469E-9DEA-7F286084676C}">
  <dimension ref="A1:AB18"/>
  <sheetViews>
    <sheetView showGridLines="0" workbookViewId="0"/>
  </sheetViews>
  <sheetFormatPr defaultColWidth="9.140625" defaultRowHeight="12" x14ac:dyDescent="0.2"/>
  <cols>
    <col min="1" max="2" width="8.5703125" style="2" customWidth="1"/>
    <col min="3" max="3" width="10.85546875" style="2" customWidth="1"/>
    <col min="4" max="6" width="9.5703125" style="2" customWidth="1"/>
    <col min="7" max="7" width="8.42578125" style="2" bestFit="1" customWidth="1"/>
    <col min="8" max="8" width="7.85546875" style="2" bestFit="1" customWidth="1"/>
    <col min="9" max="9" width="7.85546875" style="2" customWidth="1"/>
    <col min="10" max="11" width="10.5703125" style="2" customWidth="1"/>
    <col min="12" max="12" width="9.85546875" style="2" bestFit="1" customWidth="1"/>
    <col min="13" max="13" width="9" style="2" bestFit="1" customWidth="1"/>
    <col min="14" max="14" width="6.5703125" style="2" customWidth="1"/>
    <col min="15" max="15" width="9.42578125" style="2" customWidth="1"/>
    <col min="16" max="16" width="8" style="2" bestFit="1" customWidth="1"/>
    <col min="17" max="17" width="1.5703125" style="2" customWidth="1"/>
    <col min="18" max="18" width="14.5703125" style="2" customWidth="1"/>
    <col min="19" max="19" width="12.5703125" style="2" customWidth="1"/>
    <col min="20" max="27" width="8.5703125" style="2" customWidth="1"/>
    <col min="28" max="28" width="9.5703125" style="2" customWidth="1"/>
    <col min="29" max="16384" width="9.140625" style="2"/>
  </cols>
  <sheetData>
    <row r="1" spans="1:28" ht="12" customHeight="1" x14ac:dyDescent="0.2">
      <c r="A1" s="1" t="s">
        <v>96</v>
      </c>
    </row>
    <row r="2" spans="1:28" ht="12" customHeight="1" x14ac:dyDescent="0.2">
      <c r="B2" s="3" t="s">
        <v>1</v>
      </c>
      <c r="C2" s="3"/>
      <c r="D2" s="3"/>
      <c r="E2" s="3"/>
      <c r="F2" s="3" t="s">
        <v>2</v>
      </c>
      <c r="G2" s="3"/>
      <c r="H2" s="3"/>
      <c r="I2" s="3"/>
      <c r="J2" s="3"/>
      <c r="K2" s="3"/>
      <c r="L2" s="3"/>
      <c r="M2" s="3" t="s">
        <v>97</v>
      </c>
      <c r="N2" s="3"/>
      <c r="O2" s="3"/>
      <c r="R2" s="1" t="s">
        <v>4</v>
      </c>
    </row>
    <row r="3" spans="1:28" ht="12" customHeight="1" x14ac:dyDescent="0.2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14</v>
      </c>
      <c r="L3" s="5" t="s">
        <v>15</v>
      </c>
      <c r="M3" s="5" t="s">
        <v>10</v>
      </c>
      <c r="N3" s="5" t="s">
        <v>16</v>
      </c>
      <c r="O3" s="5" t="s">
        <v>8</v>
      </c>
      <c r="R3" s="4" t="s">
        <v>22</v>
      </c>
      <c r="S3" s="4"/>
      <c r="T3" s="4"/>
      <c r="U3" s="4"/>
      <c r="V3" s="4"/>
      <c r="W3" s="4"/>
      <c r="X3" s="4"/>
      <c r="Y3" s="4"/>
      <c r="Z3" s="4"/>
    </row>
    <row r="4" spans="1:28" ht="12" customHeight="1" x14ac:dyDescent="0.2">
      <c r="A4" s="6" t="s">
        <v>23</v>
      </c>
      <c r="B4" s="6" t="s">
        <v>24</v>
      </c>
      <c r="C4" s="6" t="s">
        <v>25</v>
      </c>
      <c r="D4" s="6" t="s">
        <v>26</v>
      </c>
      <c r="E4" s="6" t="s">
        <v>27</v>
      </c>
      <c r="F4" s="6" t="s">
        <v>28</v>
      </c>
      <c r="G4" s="6" t="s">
        <v>25</v>
      </c>
      <c r="H4" s="6" t="s">
        <v>29</v>
      </c>
      <c r="I4" s="6" t="s">
        <v>30</v>
      </c>
      <c r="J4" s="6" t="s">
        <v>31</v>
      </c>
      <c r="K4" s="6" t="s">
        <v>9</v>
      </c>
      <c r="L4" s="6" t="s">
        <v>32</v>
      </c>
      <c r="M4" s="6" t="s">
        <v>28</v>
      </c>
      <c r="N4" s="6" t="s">
        <v>33</v>
      </c>
      <c r="O4" s="6" t="s">
        <v>26</v>
      </c>
      <c r="R4" s="4" t="s">
        <v>36</v>
      </c>
      <c r="S4" s="4" t="s">
        <v>37</v>
      </c>
      <c r="T4" s="4" t="s">
        <v>38</v>
      </c>
      <c r="U4" s="4"/>
      <c r="V4" s="4"/>
      <c r="W4" s="4"/>
      <c r="X4" s="4"/>
      <c r="Y4" s="4"/>
      <c r="Z4" s="4"/>
    </row>
    <row r="5" spans="1:28" ht="12" customHeight="1" x14ac:dyDescent="0.2">
      <c r="A5" s="7" t="str">
        <f>B10</f>
        <v>WilsonGR</v>
      </c>
      <c r="B5" s="7">
        <v>3</v>
      </c>
      <c r="C5" s="8">
        <v>0.1</v>
      </c>
      <c r="D5" s="7">
        <v>0.15</v>
      </c>
      <c r="E5" s="7">
        <v>1.5</v>
      </c>
      <c r="F5" s="7">
        <v>4</v>
      </c>
      <c r="G5" s="9">
        <v>0.63</v>
      </c>
      <c r="H5" s="9">
        <v>0.21</v>
      </c>
      <c r="I5" s="9">
        <v>0.12</v>
      </c>
      <c r="J5" s="8">
        <f>ROUND(J6/24/25.4,1)</f>
        <v>3.6</v>
      </c>
      <c r="K5" s="7">
        <v>20</v>
      </c>
      <c r="L5" s="7">
        <v>6</v>
      </c>
      <c r="M5" s="7">
        <v>2</v>
      </c>
      <c r="N5" s="7">
        <v>0.3</v>
      </c>
      <c r="O5" s="7">
        <v>0.03</v>
      </c>
      <c r="R5" s="4" t="str">
        <f>A5</f>
        <v>WilsonGR</v>
      </c>
      <c r="S5" s="4" t="s">
        <v>98</v>
      </c>
      <c r="T5" s="4"/>
      <c r="U5" s="4"/>
      <c r="V5" s="4"/>
      <c r="W5" s="4"/>
      <c r="X5" s="4"/>
      <c r="Y5" s="4"/>
      <c r="Z5" s="4"/>
    </row>
    <row r="6" spans="1:28" ht="12" customHeight="1" x14ac:dyDescent="0.2">
      <c r="J6" s="2">
        <v>2200</v>
      </c>
      <c r="K6" s="2" t="s">
        <v>99</v>
      </c>
      <c r="R6" s="4" t="str">
        <f>R5</f>
        <v>WilsonGR</v>
      </c>
      <c r="S6" s="4" t="s">
        <v>40</v>
      </c>
      <c r="T6" s="4">
        <f>B5</f>
        <v>3</v>
      </c>
      <c r="U6" s="4">
        <f>C5</f>
        <v>0.1</v>
      </c>
      <c r="V6" s="4">
        <f>D5</f>
        <v>0.15</v>
      </c>
      <c r="W6" s="4">
        <f>E5</f>
        <v>1.5</v>
      </c>
      <c r="X6" s="4">
        <v>0</v>
      </c>
      <c r="Y6" s="4"/>
      <c r="Z6" s="4"/>
    </row>
    <row r="7" spans="1:28" ht="12" customHeight="1" x14ac:dyDescent="0.2">
      <c r="A7" s="1" t="s">
        <v>101</v>
      </c>
      <c r="R7" s="4" t="str">
        <f>R6</f>
        <v>WilsonGR</v>
      </c>
      <c r="S7" s="4" t="s">
        <v>41</v>
      </c>
      <c r="T7" s="4">
        <f t="shared" ref="T7:Z7" si="0">F5</f>
        <v>4</v>
      </c>
      <c r="U7" s="4">
        <f t="shared" si="0"/>
        <v>0.63</v>
      </c>
      <c r="V7" s="4">
        <f t="shared" si="0"/>
        <v>0.21</v>
      </c>
      <c r="W7" s="4">
        <f t="shared" si="0"/>
        <v>0.12</v>
      </c>
      <c r="X7" s="4">
        <f t="shared" si="0"/>
        <v>3.6</v>
      </c>
      <c r="Y7" s="4">
        <f t="shared" si="0"/>
        <v>20</v>
      </c>
      <c r="Z7" s="4">
        <f t="shared" si="0"/>
        <v>6</v>
      </c>
    </row>
    <row r="8" spans="1:28" ht="12" customHeight="1" x14ac:dyDescent="0.2">
      <c r="A8" s="5" t="s">
        <v>70</v>
      </c>
      <c r="B8" s="5" t="s">
        <v>5</v>
      </c>
      <c r="C8" s="5" t="s">
        <v>71</v>
      </c>
      <c r="D8" s="5" t="s">
        <v>72</v>
      </c>
      <c r="E8" s="5" t="s">
        <v>73</v>
      </c>
      <c r="F8" s="5" t="s">
        <v>74</v>
      </c>
      <c r="G8" s="5" t="s">
        <v>75</v>
      </c>
      <c r="H8" s="5" t="s">
        <v>76</v>
      </c>
      <c r="M8" s="21" t="s">
        <v>73</v>
      </c>
      <c r="O8" s="5" t="s">
        <v>71</v>
      </c>
      <c r="P8" s="5" t="s">
        <v>77</v>
      </c>
      <c r="R8" s="4" t="str">
        <f>R7</f>
        <v>WilsonGR</v>
      </c>
      <c r="S8" s="4" t="s">
        <v>100</v>
      </c>
      <c r="T8" s="4">
        <f>M5</f>
        <v>2</v>
      </c>
      <c r="U8" s="4">
        <f>N5</f>
        <v>0.3</v>
      </c>
      <c r="V8" s="4">
        <f>O5</f>
        <v>0.03</v>
      </c>
      <c r="W8" s="4"/>
      <c r="X8" s="4"/>
      <c r="Y8" s="4"/>
      <c r="Z8" s="4"/>
    </row>
    <row r="9" spans="1:28" ht="12" customHeight="1" x14ac:dyDescent="0.2">
      <c r="A9" s="6" t="s">
        <v>79</v>
      </c>
      <c r="B9" s="6" t="s">
        <v>23</v>
      </c>
      <c r="C9" s="6" t="s">
        <v>80</v>
      </c>
      <c r="D9" s="6" t="s">
        <v>81</v>
      </c>
      <c r="E9" s="6" t="s">
        <v>82</v>
      </c>
      <c r="F9" s="6" t="s">
        <v>83</v>
      </c>
      <c r="G9" s="6" t="s">
        <v>84</v>
      </c>
      <c r="H9" s="6" t="s">
        <v>84</v>
      </c>
      <c r="I9" s="3" t="s">
        <v>85</v>
      </c>
      <c r="J9" s="3"/>
      <c r="K9" s="3"/>
      <c r="L9" s="3"/>
      <c r="M9" s="22" t="s">
        <v>86</v>
      </c>
      <c r="O9" s="6" t="s">
        <v>87</v>
      </c>
      <c r="P9" s="6" t="s">
        <v>33</v>
      </c>
      <c r="AB9" s="4"/>
    </row>
    <row r="10" spans="1:28" ht="12" customHeight="1" x14ac:dyDescent="0.2">
      <c r="A10" s="7" t="s">
        <v>102</v>
      </c>
      <c r="B10" s="7" t="s">
        <v>103</v>
      </c>
      <c r="C10" s="7">
        <v>1.3010999999999999</v>
      </c>
      <c r="D10" s="40">
        <v>10500</v>
      </c>
      <c r="E10" s="7">
        <f t="shared" ref="E10" si="1">ROUND(D10/M10,-1)</f>
        <v>210</v>
      </c>
      <c r="F10" s="24">
        <v>0.25</v>
      </c>
      <c r="G10" s="24">
        <f>ROUND(G18,2)</f>
        <v>0.34</v>
      </c>
      <c r="H10" s="24">
        <v>0</v>
      </c>
      <c r="I10" s="12" t="s">
        <v>104</v>
      </c>
      <c r="J10" s="25"/>
      <c r="K10" s="25"/>
      <c r="L10" s="26"/>
      <c r="M10" s="7">
        <v>50</v>
      </c>
      <c r="O10" s="7">
        <v>55</v>
      </c>
      <c r="P10" s="8">
        <f>C10*O10/100*66^2*10/D10</f>
        <v>2.968738457142857</v>
      </c>
      <c r="R10" s="4" t="s">
        <v>54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2" customHeight="1" x14ac:dyDescent="0.2">
      <c r="R11" s="4" t="s">
        <v>56</v>
      </c>
      <c r="S11" s="4" t="s">
        <v>57</v>
      </c>
      <c r="T11" s="4" t="s">
        <v>58</v>
      </c>
      <c r="U11" s="4" t="s">
        <v>59</v>
      </c>
      <c r="V11" s="4" t="s">
        <v>60</v>
      </c>
      <c r="W11" s="4" t="s">
        <v>61</v>
      </c>
      <c r="X11" s="4" t="s">
        <v>62</v>
      </c>
      <c r="Y11" s="4" t="s">
        <v>63</v>
      </c>
      <c r="Z11" s="4" t="s">
        <v>64</v>
      </c>
      <c r="AA11" s="4" t="s">
        <v>65</v>
      </c>
      <c r="AB11" s="4" t="s">
        <v>66</v>
      </c>
    </row>
    <row r="12" spans="1:28" ht="12" customHeight="1" x14ac:dyDescent="0.2">
      <c r="G12" s="28">
        <f>D10/(66^2*10)</f>
        <v>0.24104683195592286</v>
      </c>
      <c r="H12" s="29" t="s">
        <v>105</v>
      </c>
      <c r="I12" s="30"/>
      <c r="R12" s="4" t="str">
        <f>A10</f>
        <v>S03</v>
      </c>
      <c r="S12" s="4" t="str">
        <f>B10</f>
        <v>WilsonGR</v>
      </c>
      <c r="T12" s="4">
        <v>1</v>
      </c>
      <c r="U12" s="4">
        <f>D10</f>
        <v>10500</v>
      </c>
      <c r="V12" s="4">
        <f>E10</f>
        <v>210</v>
      </c>
      <c r="W12" s="4">
        <f>F10*100</f>
        <v>25</v>
      </c>
      <c r="X12" s="4">
        <f>G10*100</f>
        <v>34</v>
      </c>
      <c r="Y12" s="4">
        <v>0</v>
      </c>
      <c r="Z12" s="4" t="s">
        <v>68</v>
      </c>
      <c r="AA12" s="4" t="s">
        <v>68</v>
      </c>
      <c r="AB12" s="4">
        <f>H10*100</f>
        <v>0</v>
      </c>
    </row>
    <row r="13" spans="1:28" ht="12" customHeight="1" x14ac:dyDescent="0.2">
      <c r="G13" s="31">
        <f>G12/G15</f>
        <v>0.84875645054902427</v>
      </c>
      <c r="H13" s="2" t="s">
        <v>106</v>
      </c>
      <c r="I13" s="32"/>
    </row>
    <row r="14" spans="1:28" ht="12" customHeight="1" x14ac:dyDescent="0.2">
      <c r="G14" s="33">
        <f>O10/100*C10</f>
        <v>0.71560500000000005</v>
      </c>
      <c r="H14" s="29" t="s">
        <v>107</v>
      </c>
      <c r="I14" s="29"/>
      <c r="J14" s="29"/>
      <c r="K14" s="30"/>
      <c r="L14" s="34"/>
    </row>
    <row r="15" spans="1:28" ht="12" customHeight="1" x14ac:dyDescent="0.2">
      <c r="G15" s="35">
        <v>0.28399999999999997</v>
      </c>
      <c r="H15" s="2" t="s">
        <v>108</v>
      </c>
      <c r="K15" s="32"/>
    </row>
    <row r="16" spans="1:28" ht="12" customHeight="1" x14ac:dyDescent="0.2">
      <c r="G16" s="35">
        <f>0.584-G15</f>
        <v>0.3</v>
      </c>
      <c r="H16" s="2" t="s">
        <v>109</v>
      </c>
      <c r="K16" s="32"/>
    </row>
    <row r="17" spans="7:11" ht="12" customHeight="1" x14ac:dyDescent="0.2">
      <c r="G17" s="36">
        <f>G14-G16-G15</f>
        <v>0.13160500000000008</v>
      </c>
      <c r="H17" s="37" t="s">
        <v>110</v>
      </c>
      <c r="I17" s="37"/>
      <c r="J17" s="37"/>
      <c r="K17" s="38"/>
    </row>
    <row r="18" spans="7:11" ht="12" customHeight="1" x14ac:dyDescent="0.2">
      <c r="G18" s="39">
        <f>G12/G14</f>
        <v>0.33684341495087772</v>
      </c>
      <c r="H18" s="25" t="s">
        <v>111</v>
      </c>
      <c r="I18" s="25"/>
      <c r="J18" s="25"/>
      <c r="K18" s="2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4FDBC-8CCC-4262-9BCE-163C2FA163A5}">
  <dimension ref="A1:AI30"/>
  <sheetViews>
    <sheetView showGridLines="0" workbookViewId="0"/>
  </sheetViews>
  <sheetFormatPr defaultColWidth="9.140625" defaultRowHeight="12" x14ac:dyDescent="0.2"/>
  <cols>
    <col min="1" max="2" width="8.5703125" style="2" customWidth="1"/>
    <col min="3" max="3" width="10.85546875" style="2" customWidth="1"/>
    <col min="4" max="6" width="9.5703125" style="2" customWidth="1"/>
    <col min="7" max="7" width="8.42578125" style="2" bestFit="1" customWidth="1"/>
    <col min="8" max="8" width="7.85546875" style="2" bestFit="1" customWidth="1"/>
    <col min="9" max="9" width="7.85546875" style="2" customWidth="1"/>
    <col min="10" max="11" width="10.5703125" style="2" customWidth="1"/>
    <col min="12" max="12" width="9.85546875" style="2" bestFit="1" customWidth="1"/>
    <col min="13" max="13" width="9" style="2" bestFit="1" customWidth="1"/>
    <col min="14" max="14" width="6.5703125" style="2" customWidth="1"/>
    <col min="15" max="15" width="8.7109375" style="2" bestFit="1" customWidth="1"/>
    <col min="16" max="16" width="8" style="2" bestFit="1" customWidth="1"/>
    <col min="17" max="17" width="9" style="2" customWidth="1"/>
    <col min="18" max="18" width="9.28515625" style="2" bestFit="1" customWidth="1"/>
    <col min="19" max="19" width="10.7109375" style="2" bestFit="1" customWidth="1"/>
    <col min="20" max="20" width="9" style="2" bestFit="1" customWidth="1"/>
    <col min="21" max="21" width="6.5703125" style="2" customWidth="1"/>
    <col min="22" max="23" width="10.7109375" style="2" customWidth="1"/>
    <col min="24" max="24" width="1.5703125" style="2" customWidth="1"/>
    <col min="25" max="25" width="14.5703125" style="2" customWidth="1"/>
    <col min="26" max="26" width="12.5703125" style="2" customWidth="1"/>
    <col min="27" max="34" width="8.5703125" style="2" customWidth="1"/>
    <col min="35" max="35" width="9.5703125" style="2" customWidth="1"/>
    <col min="36" max="36" width="1.5703125" style="2" customWidth="1"/>
    <col min="37" max="16384" width="9.140625" style="2"/>
  </cols>
  <sheetData>
    <row r="1" spans="1:35" ht="12" customHeight="1" x14ac:dyDescent="0.2">
      <c r="A1" s="1" t="s">
        <v>112</v>
      </c>
    </row>
    <row r="2" spans="1:35" ht="12" customHeight="1" x14ac:dyDescent="0.2">
      <c r="B2" s="3" t="s">
        <v>1</v>
      </c>
      <c r="C2" s="3"/>
      <c r="D2" s="3"/>
      <c r="E2" s="3"/>
      <c r="F2" s="3" t="s">
        <v>2</v>
      </c>
      <c r="G2" s="3"/>
      <c r="H2" s="3"/>
      <c r="I2" s="3"/>
      <c r="J2" s="3"/>
      <c r="K2" s="3"/>
      <c r="L2" s="3"/>
      <c r="M2" s="3" t="s">
        <v>3</v>
      </c>
      <c r="N2" s="3"/>
      <c r="O2" s="3"/>
      <c r="P2" s="3"/>
      <c r="Q2" s="3"/>
      <c r="R2" s="3"/>
      <c r="S2" s="3"/>
      <c r="T2" s="3" t="s">
        <v>113</v>
      </c>
      <c r="U2" s="3"/>
      <c r="V2" s="3"/>
      <c r="W2" s="3"/>
      <c r="Y2" s="1" t="s">
        <v>4</v>
      </c>
    </row>
    <row r="3" spans="1:35" ht="12" customHeight="1" x14ac:dyDescent="0.2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14</v>
      </c>
      <c r="L3" s="5" t="s">
        <v>15</v>
      </c>
      <c r="M3" s="5" t="s">
        <v>10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10</v>
      </c>
      <c r="U3" s="5" t="s">
        <v>16</v>
      </c>
      <c r="V3" s="5" t="s">
        <v>114</v>
      </c>
      <c r="W3" s="5" t="s">
        <v>115</v>
      </c>
      <c r="Y3" s="4" t="s">
        <v>22</v>
      </c>
      <c r="Z3" s="4"/>
      <c r="AA3" s="4"/>
      <c r="AB3" s="4"/>
      <c r="AC3" s="4"/>
      <c r="AD3" s="4"/>
      <c r="AE3" s="4"/>
      <c r="AF3" s="4"/>
      <c r="AG3" s="4"/>
    </row>
    <row r="4" spans="1:35" ht="12" customHeight="1" x14ac:dyDescent="0.2">
      <c r="A4" s="6" t="s">
        <v>23</v>
      </c>
      <c r="B4" s="6" t="s">
        <v>24</v>
      </c>
      <c r="C4" s="6" t="s">
        <v>25</v>
      </c>
      <c r="D4" s="6" t="s">
        <v>26</v>
      </c>
      <c r="E4" s="6" t="s">
        <v>27</v>
      </c>
      <c r="F4" s="6" t="s">
        <v>28</v>
      </c>
      <c r="G4" s="6" t="s">
        <v>25</v>
      </c>
      <c r="H4" s="6" t="s">
        <v>29</v>
      </c>
      <c r="I4" s="6" t="s">
        <v>30</v>
      </c>
      <c r="J4" s="6" t="s">
        <v>31</v>
      </c>
      <c r="K4" s="6" t="s">
        <v>9</v>
      </c>
      <c r="L4" s="6" t="s">
        <v>32</v>
      </c>
      <c r="M4" s="6" t="s">
        <v>28</v>
      </c>
      <c r="N4" s="6" t="s">
        <v>33</v>
      </c>
      <c r="O4" s="6" t="s">
        <v>31</v>
      </c>
      <c r="P4" s="6" t="s">
        <v>26</v>
      </c>
      <c r="Q4" s="6" t="s">
        <v>34</v>
      </c>
      <c r="R4" s="6" t="s">
        <v>35</v>
      </c>
      <c r="S4" s="6" t="s">
        <v>24</v>
      </c>
      <c r="T4" s="6" t="s">
        <v>28</v>
      </c>
      <c r="U4" s="6" t="s">
        <v>33</v>
      </c>
      <c r="V4" s="6" t="s">
        <v>117</v>
      </c>
      <c r="W4" s="6" t="s">
        <v>31</v>
      </c>
      <c r="Y4" s="4" t="s">
        <v>36</v>
      </c>
      <c r="Z4" s="4" t="s">
        <v>37</v>
      </c>
      <c r="AA4" s="4" t="s">
        <v>38</v>
      </c>
      <c r="AB4" s="4"/>
      <c r="AC4" s="4"/>
      <c r="AD4" s="4"/>
      <c r="AE4" s="4"/>
      <c r="AF4" s="4"/>
      <c r="AG4" s="4"/>
    </row>
    <row r="5" spans="1:35" ht="12" customHeight="1" x14ac:dyDescent="0.2">
      <c r="A5" s="7" t="str">
        <f>B22</f>
        <v>WilsonPP</v>
      </c>
      <c r="B5" s="7">
        <v>3</v>
      </c>
      <c r="C5" s="8">
        <v>0</v>
      </c>
      <c r="D5" s="7">
        <v>0.02</v>
      </c>
      <c r="E5" s="7">
        <v>1.5</v>
      </c>
      <c r="F5" s="7">
        <v>12</v>
      </c>
      <c r="G5" s="9">
        <v>0.42</v>
      </c>
      <c r="H5" s="9">
        <v>0.18</v>
      </c>
      <c r="I5" s="9">
        <v>7.0000000000000007E-2</v>
      </c>
      <c r="J5" s="7">
        <v>3</v>
      </c>
      <c r="K5" s="7">
        <v>40</v>
      </c>
      <c r="L5" s="7">
        <v>4.5</v>
      </c>
      <c r="M5" s="7">
        <v>24</v>
      </c>
      <c r="N5" s="7">
        <v>0.35</v>
      </c>
      <c r="O5" s="7">
        <v>0</v>
      </c>
      <c r="P5" s="7">
        <v>0</v>
      </c>
      <c r="Q5" s="10">
        <f>ROUND(D17,3)</f>
        <v>1.6120000000000001</v>
      </c>
      <c r="R5" s="9">
        <f>D9</f>
        <v>0.5</v>
      </c>
      <c r="S5" s="7">
        <v>0</v>
      </c>
      <c r="T5" s="7">
        <v>6</v>
      </c>
      <c r="U5" s="9">
        <v>0.17</v>
      </c>
      <c r="V5" s="9">
        <v>0.9</v>
      </c>
      <c r="W5" s="7">
        <v>12</v>
      </c>
      <c r="Y5" s="4" t="str">
        <f>A5</f>
        <v>WilsonPP</v>
      </c>
      <c r="Z5" s="4" t="s">
        <v>116</v>
      </c>
      <c r="AA5" s="4"/>
      <c r="AB5" s="4"/>
      <c r="AC5" s="4"/>
      <c r="AD5" s="4"/>
      <c r="AE5" s="4"/>
      <c r="AF5" s="4"/>
      <c r="AG5" s="4"/>
    </row>
    <row r="6" spans="1:35" ht="12" customHeight="1" x14ac:dyDescent="0.2">
      <c r="Y6" s="4" t="str">
        <f>Y5</f>
        <v>WilsonPP</v>
      </c>
      <c r="Z6" s="4" t="s">
        <v>40</v>
      </c>
      <c r="AA6" s="4">
        <f>B5</f>
        <v>3</v>
      </c>
      <c r="AB6" s="4">
        <f>C5</f>
        <v>0</v>
      </c>
      <c r="AC6" s="4">
        <f>D5</f>
        <v>0.02</v>
      </c>
      <c r="AD6" s="4">
        <f>E5</f>
        <v>1.5</v>
      </c>
      <c r="AE6" s="4">
        <v>0</v>
      </c>
      <c r="AF6" s="4"/>
      <c r="AG6" s="4"/>
    </row>
    <row r="7" spans="1:35" ht="12" customHeight="1" x14ac:dyDescent="0.2">
      <c r="B7" s="1" t="s">
        <v>42</v>
      </c>
      <c r="Y7" s="4" t="str">
        <f>Y6</f>
        <v>WilsonPP</v>
      </c>
      <c r="Z7" s="4" t="s">
        <v>118</v>
      </c>
      <c r="AA7" s="4">
        <f>T5</f>
        <v>6</v>
      </c>
      <c r="AB7" s="4">
        <f>U5</f>
        <v>0.17</v>
      </c>
      <c r="AC7" s="4">
        <f>V5</f>
        <v>0.9</v>
      </c>
      <c r="AD7" s="4">
        <f>W5</f>
        <v>12</v>
      </c>
      <c r="AE7" s="4">
        <v>0</v>
      </c>
      <c r="AF7" s="4">
        <v>0</v>
      </c>
      <c r="AG7" s="2">
        <v>0</v>
      </c>
    </row>
    <row r="8" spans="1:35" ht="12" customHeight="1" x14ac:dyDescent="0.2">
      <c r="B8" s="1" t="s">
        <v>45</v>
      </c>
      <c r="D8" s="11" t="str">
        <f>B22</f>
        <v>WilsonPP</v>
      </c>
      <c r="Y8" s="4" t="str">
        <f>Y6</f>
        <v>WilsonPP</v>
      </c>
      <c r="Z8" s="4" t="s">
        <v>41</v>
      </c>
      <c r="AA8" s="4">
        <f t="shared" ref="AA8:AG8" si="0">F5</f>
        <v>12</v>
      </c>
      <c r="AB8" s="4">
        <f t="shared" si="0"/>
        <v>0.42</v>
      </c>
      <c r="AC8" s="4">
        <f t="shared" si="0"/>
        <v>0.18</v>
      </c>
      <c r="AD8" s="4">
        <f t="shared" si="0"/>
        <v>7.0000000000000007E-2</v>
      </c>
      <c r="AE8" s="4">
        <f t="shared" si="0"/>
        <v>3</v>
      </c>
      <c r="AF8" s="4">
        <f t="shared" si="0"/>
        <v>40</v>
      </c>
      <c r="AG8" s="4">
        <f t="shared" si="0"/>
        <v>4.5</v>
      </c>
    </row>
    <row r="9" spans="1:35" ht="12" customHeight="1" x14ac:dyDescent="0.2">
      <c r="B9" s="12"/>
      <c r="C9" s="13" t="s">
        <v>47</v>
      </c>
      <c r="D9" s="14">
        <v>0.5</v>
      </c>
      <c r="Y9" s="4" t="str">
        <f t="shared" ref="Y9:Y10" si="1">Y8</f>
        <v>WilsonPP</v>
      </c>
      <c r="Z9" s="4" t="s">
        <v>43</v>
      </c>
      <c r="AA9" s="4">
        <f>M5</f>
        <v>24</v>
      </c>
      <c r="AB9" s="4">
        <f>N5</f>
        <v>0.35</v>
      </c>
      <c r="AC9" s="4">
        <f>O5</f>
        <v>0</v>
      </c>
      <c r="AD9" s="4">
        <f>P5</f>
        <v>0</v>
      </c>
      <c r="AE9" s="4" t="s">
        <v>44</v>
      </c>
      <c r="AF9" s="4"/>
      <c r="AG9" s="4"/>
      <c r="AI9" s="4"/>
    </row>
    <row r="10" spans="1:35" ht="12" customHeight="1" x14ac:dyDescent="0.2">
      <c r="B10" s="12"/>
      <c r="C10" s="13" t="s">
        <v>48</v>
      </c>
      <c r="D10" s="14">
        <v>0.6</v>
      </c>
      <c r="Y10" s="4" t="str">
        <f t="shared" si="1"/>
        <v>WilsonPP</v>
      </c>
      <c r="Z10" s="4" t="s">
        <v>46</v>
      </c>
      <c r="AA10" s="4">
        <f>Q5</f>
        <v>1.6120000000000001</v>
      </c>
      <c r="AB10" s="4">
        <f>R5</f>
        <v>0.5</v>
      </c>
      <c r="AC10" s="4">
        <f>S5</f>
        <v>0</v>
      </c>
      <c r="AD10" s="4">
        <v>0</v>
      </c>
      <c r="AE10" s="4">
        <v>0</v>
      </c>
      <c r="AF10" s="4">
        <v>0</v>
      </c>
    </row>
    <row r="11" spans="1:35" ht="12" customHeight="1" x14ac:dyDescent="0.2">
      <c r="B11" s="12"/>
      <c r="C11" s="13" t="s">
        <v>49</v>
      </c>
      <c r="D11" s="15">
        <v>32.17</v>
      </c>
    </row>
    <row r="12" spans="1:35" ht="12" customHeight="1" x14ac:dyDescent="0.2">
      <c r="B12" s="12"/>
      <c r="C12" s="13" t="s">
        <v>50</v>
      </c>
      <c r="D12" s="14">
        <v>4</v>
      </c>
      <c r="Y12" s="4" t="s">
        <v>54</v>
      </c>
      <c r="Z12" s="4"/>
      <c r="AA12" s="4"/>
      <c r="AF12" s="4"/>
      <c r="AG12" s="4"/>
      <c r="AH12" s="4"/>
      <c r="AI12" s="4"/>
    </row>
    <row r="13" spans="1:35" ht="12" customHeight="1" x14ac:dyDescent="0.2">
      <c r="B13" s="12"/>
      <c r="C13" s="13" t="s">
        <v>51</v>
      </c>
      <c r="D13" s="16">
        <v>4</v>
      </c>
      <c r="Y13" s="4" t="s">
        <v>56</v>
      </c>
      <c r="Z13" s="4" t="s">
        <v>57</v>
      </c>
      <c r="AA13" s="4" t="s">
        <v>58</v>
      </c>
      <c r="AB13" s="4" t="s">
        <v>59</v>
      </c>
      <c r="AC13" s="4" t="s">
        <v>60</v>
      </c>
      <c r="AD13" s="4" t="s">
        <v>61</v>
      </c>
      <c r="AE13" s="4" t="s">
        <v>62</v>
      </c>
      <c r="AF13" s="4" t="s">
        <v>63</v>
      </c>
      <c r="AG13" s="4" t="s">
        <v>64</v>
      </c>
      <c r="AH13" s="4" t="s">
        <v>65</v>
      </c>
      <c r="AI13" s="4" t="s">
        <v>66</v>
      </c>
    </row>
    <row r="14" spans="1:35" ht="12" customHeight="1" x14ac:dyDescent="0.2">
      <c r="B14" s="12"/>
      <c r="C14" s="13" t="s">
        <v>52</v>
      </c>
      <c r="D14" s="17">
        <f>D13*PI()*(D12/12)^2/4</f>
        <v>0.3490658503988659</v>
      </c>
      <c r="Y14" s="4" t="str">
        <f>A22</f>
        <v>S03</v>
      </c>
      <c r="Z14" s="4" t="str">
        <f>B22</f>
        <v>WilsonPP</v>
      </c>
      <c r="AA14" s="4">
        <v>1</v>
      </c>
      <c r="AB14" s="4">
        <f>D22</f>
        <v>13000</v>
      </c>
      <c r="AC14" s="4">
        <f>E22</f>
        <v>260</v>
      </c>
      <c r="AD14" s="4">
        <f>F22*100</f>
        <v>25</v>
      </c>
      <c r="AE14" s="4">
        <f>G22*100</f>
        <v>42</v>
      </c>
      <c r="AF14" s="4">
        <v>0</v>
      </c>
      <c r="AG14" s="4" t="s">
        <v>68</v>
      </c>
      <c r="AH14" s="4" t="s">
        <v>68</v>
      </c>
      <c r="AI14" s="4">
        <f>H22*100</f>
        <v>0</v>
      </c>
    </row>
    <row r="15" spans="1:35" ht="12" customHeight="1" x14ac:dyDescent="0.2">
      <c r="B15" s="12"/>
      <c r="C15" s="13" t="s">
        <v>53</v>
      </c>
      <c r="D15" s="18">
        <f>D22</f>
        <v>13000</v>
      </c>
      <c r="AI15" s="4"/>
    </row>
    <row r="16" spans="1:35" ht="12" customHeight="1" x14ac:dyDescent="0.2">
      <c r="B16" s="12"/>
      <c r="C16" s="13" t="s">
        <v>55</v>
      </c>
      <c r="D16" s="19">
        <f>D14/D15</f>
        <v>2.6851219261451224E-5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ht="12" customHeight="1" x14ac:dyDescent="0.2">
      <c r="B17" s="12"/>
      <c r="C17" s="13" t="s">
        <v>67</v>
      </c>
      <c r="D17" s="20">
        <f>43200*(D11/6)^0.5*D10*D16</f>
        <v>1.6115690321337617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ht="12" customHeight="1" x14ac:dyDescent="0.2"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ht="12" customHeight="1" x14ac:dyDescent="0.2">
      <c r="A19" s="1" t="s">
        <v>119</v>
      </c>
    </row>
    <row r="20" spans="1:35" ht="12" customHeight="1" x14ac:dyDescent="0.2">
      <c r="A20" s="5" t="s">
        <v>70</v>
      </c>
      <c r="B20" s="5" t="s">
        <v>5</v>
      </c>
      <c r="C20" s="5" t="s">
        <v>71</v>
      </c>
      <c r="D20" s="5" t="s">
        <v>72</v>
      </c>
      <c r="E20" s="5" t="s">
        <v>73</v>
      </c>
      <c r="F20" s="5" t="s">
        <v>74</v>
      </c>
      <c r="G20" s="5" t="s">
        <v>75</v>
      </c>
      <c r="H20" s="5" t="s">
        <v>76</v>
      </c>
      <c r="M20" s="21" t="s">
        <v>73</v>
      </c>
      <c r="O20" s="5" t="s">
        <v>71</v>
      </c>
      <c r="P20" s="5" t="s">
        <v>77</v>
      </c>
    </row>
    <row r="21" spans="1:35" ht="12" customHeight="1" x14ac:dyDescent="0.2">
      <c r="A21" s="6" t="s">
        <v>79</v>
      </c>
      <c r="B21" s="6" t="s">
        <v>23</v>
      </c>
      <c r="C21" s="6" t="s">
        <v>80</v>
      </c>
      <c r="D21" s="6" t="s">
        <v>81</v>
      </c>
      <c r="E21" s="6" t="s">
        <v>82</v>
      </c>
      <c r="F21" s="6" t="s">
        <v>83</v>
      </c>
      <c r="G21" s="6" t="s">
        <v>84</v>
      </c>
      <c r="H21" s="6" t="s">
        <v>84</v>
      </c>
      <c r="I21" s="3" t="s">
        <v>85</v>
      </c>
      <c r="J21" s="3"/>
      <c r="K21" s="3"/>
      <c r="L21" s="3"/>
      <c r="M21" s="22" t="s">
        <v>86</v>
      </c>
      <c r="O21" s="6" t="s">
        <v>87</v>
      </c>
      <c r="P21" s="6" t="s">
        <v>33</v>
      </c>
    </row>
    <row r="22" spans="1:35" ht="12" customHeight="1" x14ac:dyDescent="0.2">
      <c r="A22" s="7" t="s">
        <v>102</v>
      </c>
      <c r="B22" s="7" t="s">
        <v>120</v>
      </c>
      <c r="C22" s="7">
        <v>1.3010999999999999</v>
      </c>
      <c r="D22" s="40">
        <v>13000</v>
      </c>
      <c r="E22" s="7">
        <f t="shared" ref="E22" si="2">ROUND(D22/M22,-1)</f>
        <v>260</v>
      </c>
      <c r="F22" s="24">
        <v>0.25</v>
      </c>
      <c r="G22" s="24">
        <f>ROUND(G30,2)</f>
        <v>0.42</v>
      </c>
      <c r="H22" s="24">
        <v>0</v>
      </c>
      <c r="I22" s="12" t="s">
        <v>121</v>
      </c>
      <c r="J22" s="25"/>
      <c r="K22" s="25"/>
      <c r="L22" s="26"/>
      <c r="M22" s="7">
        <v>50</v>
      </c>
      <c r="O22" s="7">
        <v>55</v>
      </c>
      <c r="P22" s="8">
        <f>C22*O22/100*66^2*10/D22</f>
        <v>2.3978272153846154</v>
      </c>
    </row>
    <row r="23" spans="1:35" ht="12" customHeight="1" x14ac:dyDescent="0.2"/>
    <row r="24" spans="1:35" ht="12" customHeight="1" x14ac:dyDescent="0.2">
      <c r="G24" s="28">
        <f>D22/(66^2*10)</f>
        <v>0.29843893480257117</v>
      </c>
      <c r="H24" s="29" t="s">
        <v>105</v>
      </c>
      <c r="I24" s="30"/>
    </row>
    <row r="25" spans="1:35" ht="12" customHeight="1" x14ac:dyDescent="0.2">
      <c r="G25" s="31">
        <f>G24/G28</f>
        <v>0.99479644934190392</v>
      </c>
      <c r="H25" s="2" t="s">
        <v>122</v>
      </c>
      <c r="I25" s="32"/>
    </row>
    <row r="26" spans="1:35" ht="12" customHeight="1" x14ac:dyDescent="0.2">
      <c r="G26" s="33">
        <f>O22/100*C22</f>
        <v>0.71560500000000005</v>
      </c>
      <c r="H26" s="29" t="s">
        <v>107</v>
      </c>
      <c r="I26" s="29"/>
      <c r="J26" s="29"/>
      <c r="K26" s="30"/>
      <c r="L26" s="34"/>
    </row>
    <row r="27" spans="1:35" ht="12" customHeight="1" x14ac:dyDescent="0.2">
      <c r="G27" s="35">
        <v>0.28399999999999997</v>
      </c>
      <c r="H27" s="2" t="s">
        <v>108</v>
      </c>
      <c r="K27" s="32"/>
    </row>
    <row r="28" spans="1:35" ht="12" customHeight="1" x14ac:dyDescent="0.2">
      <c r="G28" s="35">
        <f>0.584-G27</f>
        <v>0.3</v>
      </c>
      <c r="H28" s="2" t="s">
        <v>109</v>
      </c>
      <c r="K28" s="32"/>
    </row>
    <row r="29" spans="1:35" ht="12" customHeight="1" x14ac:dyDescent="0.2">
      <c r="G29" s="36">
        <f>G26-G28-G27</f>
        <v>0.13160500000000008</v>
      </c>
      <c r="H29" s="37" t="s">
        <v>110</v>
      </c>
      <c r="I29" s="37"/>
      <c r="J29" s="37"/>
      <c r="K29" s="38"/>
    </row>
    <row r="30" spans="1:35" ht="12" customHeight="1" x14ac:dyDescent="0.2">
      <c r="G30" s="39">
        <f>G24/G26</f>
        <v>0.41704422803442004</v>
      </c>
      <c r="H30" s="25" t="s">
        <v>123</v>
      </c>
      <c r="I30" s="25"/>
      <c r="J30" s="25"/>
      <c r="K30" s="26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6EEC23E2A73B4FB88E2805E2DF1AB5" ma:contentTypeVersion="15" ma:contentTypeDescription="Create a new document." ma:contentTypeScope="" ma:versionID="1a5d7d225ac085a05c15be8def7905c4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051b7c6e-5b0e-436a-8619-f9f06d925ec6" xmlns:ns6="de44a4c5-6768-46e9-81df-7adefc98aa84" targetNamespace="http://schemas.microsoft.com/office/2006/metadata/properties" ma:root="true" ma:fieldsID="55559324a15b029e96ee4b5dc9f927d8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051b7c6e-5b0e-436a-8619-f9f06d925ec6"/>
    <xsd:import namespace="de44a4c5-6768-46e9-81df-7adefc98aa84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5:MediaServiceObjectDetectorVersions" minOccurs="0"/>
                <xsd:element ref="ns5:MediaServiceSearchProperties" minOccurs="0"/>
                <xsd:element ref="ns5:lcf76f155ced4ddcb4097134ff3c332f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6:SharedWithUsers" minOccurs="0"/>
                <xsd:element ref="ns6:SharedWithDetails" minOccurs="0"/>
                <xsd:element ref="ns5:MediaServiceDateTaken" minOccurs="0"/>
                <xsd:element ref="ns5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08dab89d-2c07-4cca-8934-4d8b97467039}" ma:internalName="TaxCatchAllLabel" ma:readOnly="true" ma:showField="CatchAllDataLabel" ma:web="de44a4c5-6768-46e9-81df-7adefc98a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08dab89d-2c07-4cca-8934-4d8b97467039}" ma:internalName="TaxCatchAll" ma:showField="CatchAllData" ma:web="de44a4c5-6768-46e9-81df-7adefc98a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b7c6e-5b0e-436a-8619-f9f06d925e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33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a4c5-6768-46e9-81df-7adefc98aa84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2025-02-20T19:49:25+00:00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lcf76f155ced4ddcb4097134ff3c332f xmlns="051b7c6e-5b0e-436a-8619-f9f06d925ec6">
      <Terms xmlns="http://schemas.microsoft.com/office/infopath/2007/PartnerControls"/>
    </lcf76f155ced4ddcb4097134ff3c332f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Props1.xml><?xml version="1.0" encoding="utf-8"?>
<ds:datastoreItem xmlns:ds="http://schemas.openxmlformats.org/officeDocument/2006/customXml" ds:itemID="{522DE27D-0AC3-4BE8-A656-A0208CCF3EFD}"/>
</file>

<file path=customXml/itemProps2.xml><?xml version="1.0" encoding="utf-8"?>
<ds:datastoreItem xmlns:ds="http://schemas.openxmlformats.org/officeDocument/2006/customXml" ds:itemID="{FAB4D02F-A66D-4DFE-B65B-E2BC8AC477B1}"/>
</file>

<file path=customXml/itemProps3.xml><?xml version="1.0" encoding="utf-8"?>
<ds:datastoreItem xmlns:ds="http://schemas.openxmlformats.org/officeDocument/2006/customXml" ds:itemID="{BF748DAF-9C26-4E3D-98C4-7A77CFE8AF12}"/>
</file>

<file path=customXml/itemProps4.xml><?xml version="1.0" encoding="utf-8"?>
<ds:datastoreItem xmlns:ds="http://schemas.openxmlformats.org/officeDocument/2006/customXml" ds:itemID="{8F68D4EF-771B-4897-9A48-F3562FB886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Bioretention</vt:lpstr>
      <vt:lpstr>GreenRoof</vt:lpstr>
      <vt:lpstr>PermeablePavement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Gregory</dc:creator>
  <cp:lastModifiedBy>Mike Gregory</cp:lastModifiedBy>
  <dcterms:created xsi:type="dcterms:W3CDTF">2024-07-31T14:10:25Z</dcterms:created>
  <dcterms:modified xsi:type="dcterms:W3CDTF">2025-02-03T16:09:35Z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0x010100F56EEC23E2A73B4FB88E2805E2DF1AB5</vt:lpwstr>
  </property>
</Properties>
</file>