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52\DataScienceCourse\excel-Challenge\"/>
    </mc:Choice>
  </mc:AlternateContent>
  <xr:revisionPtr revIDLastSave="0" documentId="13_ncr:1_{F3F65853-6DA1-4357-B57E-001F25042B9B}" xr6:coauthVersionLast="47" xr6:coauthVersionMax="47" xr10:uidLastSave="{00000000-0000-0000-0000-000000000000}"/>
  <bookViews>
    <workbookView xWindow="28702" yWindow="-98" windowWidth="28995" windowHeight="16395" firstSheet="1" activeTab="4" xr2:uid="{00000000-000D-0000-FFFF-FFFF00000000}"/>
  </bookViews>
  <sheets>
    <sheet name="Category Outcome Summary" sheetId="2" r:id="rId1"/>
    <sheet name="SubCat Outcome Summary" sheetId="3" r:id="rId2"/>
    <sheet name="Outcome By Month" sheetId="7" r:id="rId3"/>
    <sheet name="Goal Outcome Analysis" sheetId="8" r:id="rId4"/>
    <sheet name="Statistics Summary" sheetId="9" r:id="rId5"/>
    <sheet name="Crowdfunding" sheetId="1" r:id="rId6"/>
  </sheets>
  <definedNames>
    <definedName name="_xlnm._FilterDatabase" localSheetId="5" hidden="1">Crowdfunding!$I$1:$I$1001</definedName>
    <definedName name="failed_backers">'Statistics Summary'!$E$2:$E$365</definedName>
    <definedName name="goal_col">Crowdfunding!$D$2:$D$1001</definedName>
    <definedName name="outcome">Crowdfunding!$G$1:$G$1001</definedName>
    <definedName name="outcome_col">Crowdfunding!$G$2:$G$1001</definedName>
    <definedName name="successful_backer_count">'Statistics Summary'!$B$2:$B$566</definedName>
    <definedName name="successful_backers">'Statistics Summary'!$B$2:$B$566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9" l="1"/>
  <c r="I6" i="9"/>
  <c r="I5" i="9"/>
  <c r="I4" i="9"/>
  <c r="H7" i="9"/>
  <c r="H6" i="9"/>
  <c r="H5" i="9"/>
  <c r="H4" i="9"/>
  <c r="I3" i="9"/>
  <c r="H3" i="9"/>
  <c r="I2" i="9"/>
  <c r="H2" i="9"/>
  <c r="D2" i="9" a="1"/>
  <c r="D2" i="9"/>
  <c r="A2" i="9" a="1"/>
  <c r="A2" i="9"/>
  <c r="H3" i="8"/>
  <c r="H4" i="8"/>
  <c r="H5" i="8"/>
  <c r="H6" i="8"/>
  <c r="H7" i="8"/>
  <c r="H8" i="8"/>
  <c r="H9" i="8"/>
  <c r="H10" i="8"/>
  <c r="H11" i="8"/>
  <c r="H12" i="8"/>
  <c r="H13" i="8"/>
  <c r="G3" i="8"/>
  <c r="G4" i="8"/>
  <c r="G5" i="8"/>
  <c r="G6" i="8"/>
  <c r="G7" i="8"/>
  <c r="G8" i="8"/>
  <c r="G9" i="8"/>
  <c r="G10" i="8"/>
  <c r="G11" i="8"/>
  <c r="G12" i="8"/>
  <c r="G13" i="8"/>
  <c r="G2" i="8"/>
  <c r="H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<sst xmlns="http://schemas.openxmlformats.org/spreadsheetml/2006/main" count="8134" uniqueCount="2115">
  <si>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</si>
  <si>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</si>
  <si>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</si>
  <si>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</si>
  <si>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</si>
  <si>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</si>
  <si>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</si>
  <si>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</si>
  <si>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</si>
  <si>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</si>
  <si>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</si>
  <si>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</si>
  <si>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</si>
  <si>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</si>
  <si>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</si>
  <si>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</si>
  <si>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</si>
  <si>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</si>
  <si>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</si>
  <si>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</si>
  <si>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</si>
  <si>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</si>
  <si>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</si>
  <si>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</si>
  <si>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</si>
  <si>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</si>
  <si>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</si>
  <si>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</si>
  <si>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</si>
  <si>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</si>
  <si>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</si>
  <si>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</si>
  <si>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</si>
  <si>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</si>
  <si>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</si>
  <si>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</si>
  <si>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</si>
  <si>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</si>
  <si>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</si>
  <si>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</si>
  <si>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</si>
  <si>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</si>
  <si>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</si>
  <si>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</si>
  <si>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</si>
  <si>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</si>
  <si>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</si>
  <si>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</si>
  <si>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</si>
  <si>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</si>
  <si>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</si>
  <si>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</si>
  <si>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</si>
  <si>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</si>
  <si>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</si>
  <si>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</si>
  <si>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</si>
  <si>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</si>
  <si>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</si>
  <si>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</si>
  <si>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</si>
  <si>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</si>
  <si>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</si>
  <si>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</si>
  <si>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</si>
  <si>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</si>
  <si>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</si>
  <si>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</si>
  <si>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</si>
  <si>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</si>
  <si>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</si>
  <si>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</si>
  <si>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</si>
  <si>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</si>
  <si>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</si>
  <si>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</si>
  <si>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</si>
  <si>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</si>
  <si>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</si>
  <si>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</si>
  <si>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</si>
  <si>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</si>
  <si>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</si>
  <si>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</si>
  <si>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</si>
  <si>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</si>
  <si>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</si>
  <si>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</si>
  <si>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</si>
  <si>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</si>
  <si>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</si>
  <si>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</si>
  <si>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</si>
  <si>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</si>
  <si>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</si>
  <si>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</si>
  <si>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</si>
  <si>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</si>
  <si>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</si>
  <si>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</si>
  <si>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</si>
  <si>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</si>
  <si>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</si>
  <si>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</si>
  <si>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</si>
  <si>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</si>
  <si>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</si>
  <si>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</si>
  <si>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</si>
  <si>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</si>
  <si>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</si>
  <si>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</si>
  <si>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</si>
  <si>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</si>
  <si>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</si>
  <si>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</si>
  <si>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</si>
  <si>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</si>
  <si>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</si>
  <si>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</si>
  <si>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</si>
  <si>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</si>
  <si>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</si>
  <si>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</si>
  <si>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</si>
  <si>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</si>
  <si>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</si>
  <si>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</si>
  <si>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</si>
  <si>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</si>
  <si>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</si>
  <si>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</si>
  <si>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</si>
  <si>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</si>
  <si>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</si>
  <si>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</si>
  <si>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</si>
  <si>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</si>
  <si>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</si>
  <si>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</si>
  <si>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</si>
  <si>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</si>
  <si>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</si>
  <si>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</si>
  <si>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</si>
  <si>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</si>
  <si>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</si>
  <si>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</si>
  <si>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</si>
  <si>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</si>
  <si>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</si>
  <si>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</si>
  <si>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</si>
  <si>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</si>
  <si>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</si>
  <si>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</si>
  <si>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</si>
  <si>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</si>
  <si>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</si>
  <si>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</si>
  <si>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</si>
  <si>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</si>
  <si>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</si>
  <si>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</si>
  <si>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</si>
  <si>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</si>
  <si>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</si>
  <si>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</si>
  <si>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</si>
  <si>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</si>
  <si>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</si>
  <si>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</si>
  <si>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</si>
  <si>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</si>
  <si>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</si>
  <si>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</si>
  <si>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</si>
  <si>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</si>
  <si>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</si>
  <si>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</si>
  <si>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</si>
  <si>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</si>
  <si>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</si>
  <si>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</si>
  <si>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</si>
  <si>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</si>
  <si>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</si>
  <si>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</si>
  <si>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</si>
  <si>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</si>
  <si>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</si>
  <si>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</si>
  <si>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</si>
  <si>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</si>
  <si>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</si>
  <si>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</si>
  <si>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</si>
  <si>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</si>
  <si>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</si>
  <si>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</si>
  <si>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</si>
  <si>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</si>
  <si>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</si>
  <si>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</si>
  <si>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</si>
  <si>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</si>
  <si>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</si>
  <si>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</si>
  <si>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</si>
  <si>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</si>
  <si>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</si>
  <si>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</si>
  <si>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</si>
  <si>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</si>
  <si>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</si>
  <si>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</si>
  <si>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</si>
  <si>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</si>
  <si>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</si>
  <si>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</si>
  <si>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</si>
  <si>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</si>
  <si>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</si>
  <si>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</si>
  <si>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</si>
  <si>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</si>
  <si>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</si>
  <si>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</si>
  <si>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</si>
  <si>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</si>
  <si>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</si>
  <si>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</si>
  <si>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</si>
  <si>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</si>
  <si>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</si>
  <si>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</si>
  <si>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</si>
  <si>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</si>
  <si>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</si>
  <si>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</si>
  <si>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</si>
  <si>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</si>
  <si>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</si>
  <si>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</si>
  <si>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</si>
  <si>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</si>
  <si>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</si>
  <si>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</si>
  <si>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</si>
  <si>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</si>
  <si>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</si>
  <si>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</si>
  <si>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</si>
  <si>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</si>
  <si>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</si>
  <si>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</si>
  <si>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</si>
  <si>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</si>
  <si>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</si>
  <si>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</si>
  <si>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</si>
  <si>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</si>
  <si>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</si>
  <si>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</si>
  <si>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</si>
  <si>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</si>
  <si>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</si>
  <si>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</si>
  <si>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</si>
  <si>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</si>
  <si>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</si>
  <si>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</si>
  <si>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</si>
  <si>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</si>
  <si>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</si>
  <si>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</si>
  <si>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</si>
  <si>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</si>
  <si>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</si>
  <si>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</si>
  <si>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</si>
  <si>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</si>
  <si>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</si>
  <si>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</si>
  <si>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</si>
  <si>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</si>
  <si>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</si>
  <si>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</si>
  <si>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</si>
  <si>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</si>
  <si>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</si>
  <si>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</si>
  <si>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</si>
  <si>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</si>
  <si>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</si>
  <si>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</si>
  <si>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</si>
  <si>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</si>
  <si>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</si>
  <si>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</si>
  <si>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</si>
  <si>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</si>
  <si>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</si>
  <si>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</si>
  <si>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</si>
  <si>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</si>
  <si>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</si>
  <si>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</si>
  <si>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</si>
  <si>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</si>
  <si>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</si>
  <si>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</si>
  <si>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</si>
  <si>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</si>
  <si>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</si>
  <si>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</si>
  <si>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</si>
  <si>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</si>
  <si>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</si>
  <si>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</si>
  <si>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</si>
  <si>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</si>
  <si>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</si>
  <si>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</si>
  <si>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</si>
  <si>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</si>
  <si>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</si>
  <si>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</si>
  <si>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</si>
  <si>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</si>
  <si>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</si>
  <si>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</si>
  <si>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</si>
  <si>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</si>
  <si>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</si>
  <si>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</si>
  <si>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</si>
  <si>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</si>
  <si>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</si>
  <si>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</si>
  <si>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</si>
  <si>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</si>
  <si>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</si>
  <si>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</si>
  <si>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</si>
  <si>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</si>
  <si>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</si>
  <si>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</si>
  <si>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</si>
  <si>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</si>
  <si>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</si>
  <si>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</si>
  <si>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</si>
  <si>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</si>
  <si>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</si>
  <si>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</si>
  <si>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</si>
  <si>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</si>
  <si>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</si>
  <si>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</si>
  <si>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</si>
  <si>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</si>
  <si>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</si>
  <si>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</si>
  <si>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</si>
  <si>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</si>
  <si>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</si>
  <si>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</si>
  <si>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</si>
  <si>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</si>
  <si>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</si>
  <si>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</si>
  <si>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</si>
  <si>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</si>
  <si>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</si>
  <si>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</si>
  <si>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</si>
  <si>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</si>
  <si>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</si>
  <si>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</si>
  <si>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</si>
  <si>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</si>
  <si>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</si>
  <si>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</si>
  <si>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</si>
  <si>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</si>
  <si>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</si>
  <si>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</si>
  <si>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</si>
  <si>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</si>
  <si>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</si>
  <si>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</si>
  <si>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</si>
  <si>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</si>
  <si>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</si>
  <si>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</si>
  <si>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</si>
  <si>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</si>
  <si>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</si>
  <si>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</si>
  <si>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</si>
  <si>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</si>
  <si>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</si>
  <si>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</si>
  <si>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</si>
  <si>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</si>
  <si>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</si>
  <si>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</si>
  <si>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</si>
  <si>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</si>
  <si>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</si>
  <si>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</si>
  <si>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</si>
  <si>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</si>
  <si>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</si>
  <si>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</si>
  <si>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</si>
  <si>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</si>
  <si>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</si>
  <si>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</si>
  <si>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</si>
  <si>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</si>
  <si>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</si>
  <si>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</si>
  <si>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</si>
  <si>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</si>
  <si>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</si>
  <si>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</si>
  <si>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</si>
  <si>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</si>
  <si>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</si>
  <si>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</si>
  <si>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</si>
  <si>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</si>
  <si>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</si>
  <si>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</si>
  <si>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</si>
  <si>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</si>
  <si>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</si>
  <si>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</si>
  <si>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</si>
  <si>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</si>
  <si>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</si>
  <si>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</si>
  <si>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</si>
  <si>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</si>
  <si>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</si>
  <si>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</si>
  <si>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</si>
  <si>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</si>
  <si>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</si>
  <si>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</si>
  <si>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</si>
  <si>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</si>
  <si>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</si>
  <si>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</si>
  <si>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</si>
  <si>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</si>
  <si>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</si>
  <si>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</si>
  <si>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</si>
  <si>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</si>
  <si>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</si>
  <si>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</si>
  <si>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</si>
  <si>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</si>
  <si>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</si>
  <si>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</si>
  <si>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</si>
  <si>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</si>
  <si>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</si>
  <si>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</si>
  <si>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</si>
  <si>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</si>
  <si>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</si>
  <si>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</si>
  <si>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</si>
  <si>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</si>
  <si>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</si>
  <si>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</si>
  <si>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</si>
  <si>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</si>
  <si>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</si>
  <si>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</si>
  <si>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</si>
  <si>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</si>
  <si>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</si>
  <si>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</si>
  <si>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</si>
  <si>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</si>
  <si>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</si>
  <si>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</si>
  <si>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</si>
  <si>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</si>
  <si>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</si>
  <si>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</si>
  <si>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</si>
  <si>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</si>
  <si>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</si>
  <si>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</si>
  <si>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</si>
  <si>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</si>
  <si>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</si>
  <si>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</si>
  <si>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</si>
  <si>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</si>
  <si>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</si>
  <si>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</si>
  <si>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</si>
  <si>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</si>
  <si>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</si>
  <si>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</si>
  <si>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</si>
  <si>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</si>
  <si>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</si>
  <si>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</si>
  <si>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</si>
  <si>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</si>
  <si>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</si>
  <si>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</si>
  <si>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</si>
  <si>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</si>
  <si>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</si>
  <si>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</si>
  <si>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</si>
  <si>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</si>
  <si>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</si>
  <si>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</si>
  <si>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</si>
  <si>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</si>
  <si>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</si>
  <si>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</si>
  <si>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</si>
  <si>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</si>
  <si>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</si>
  <si>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</si>
  <si>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</si>
  <si>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</si>
  <si>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</si>
  <si>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</si>
  <si>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</si>
  <si>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</si>
  <si>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</si>
  <si>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</si>
  <si>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</si>
  <si>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</si>
  <si>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</si>
  <si>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</si>
  <si>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</si>
  <si>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</si>
  <si>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</si>
  <si>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</si>
  <si>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</si>
  <si>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</si>
  <si>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</si>
  <si>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</si>
  <si>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</si>
  <si>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</si>
  <si>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</si>
  <si>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</si>
  <si>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</si>
  <si>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</si>
  <si>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</si>
  <si>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</si>
  <si>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</si>
  <si>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</si>
  <si>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</si>
  <si>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</si>
  <si>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</si>
  <si>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</si>
  <si>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</si>
  <si>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</si>
  <si>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</si>
  <si>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</si>
  <si>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</si>
  <si>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</si>
  <si>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</si>
  <si>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</si>
  <si>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</si>
  <si>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</si>
  <si>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</si>
  <si>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</si>
  <si>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</si>
  <si>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</si>
  <si>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</si>
  <si>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</si>
  <si>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</si>
  <si>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</si>
  <si>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</si>
  <si>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</si>
  <si>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</si>
  <si>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</si>
  <si>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</si>
  <si>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</si>
  <si>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</si>
  <si>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</si>
  <si>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</si>
  <si>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</si>
  <si>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</si>
  <si>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</si>
  <si>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</si>
  <si>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</si>
  <si>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</si>
  <si>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</si>
  <si>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</si>
  <si>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</si>
  <si>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</si>
  <si>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</si>
  <si>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</si>
  <si>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</si>
  <si>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</si>
  <si>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</si>
  <si>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</si>
  <si>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</si>
  <si>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</si>
  <si>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</si>
  <si>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</si>
  <si>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</si>
  <si>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</si>
  <si>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</si>
  <si>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</si>
  <si>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</si>
  <si>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</si>
  <si>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</si>
  <si>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</si>
  <si>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</si>
  <si>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</si>
  <si>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</si>
  <si>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</si>
  <si>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</si>
  <si>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</si>
  <si>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</si>
  <si>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</si>
  <si>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</si>
  <si>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</si>
  <si>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</si>
  <si>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</si>
  <si>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</si>
  <si>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</si>
  <si>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</si>
  <si>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</si>
  <si>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</si>
  <si>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</si>
  <si>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</si>
  <si>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</si>
  <si>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</si>
  <si>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</si>
  <si>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</si>
  <si>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</si>
  <si>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</si>
  <si>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</si>
  <si>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</si>
  <si>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</si>
  <si>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</si>
  <si>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</si>
  <si>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</si>
  <si>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</si>
  <si>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</si>
  <si>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</si>
  <si>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</si>
  <si>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</si>
  <si>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</si>
  <si>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</si>
  <si>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</si>
  <si>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</si>
  <si>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</si>
  <si>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</si>
  <si>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</si>
  <si>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</si>
  <si>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</si>
  <si>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</si>
  <si>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</si>
  <si>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</si>
  <si>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</si>
  <si>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</si>
  <si>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</si>
  <si>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</si>
  <si>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</si>
  <si>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</si>
  <si>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</si>
  <si>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</si>
  <si>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</si>
  <si>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</si>
  <si>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</si>
  <si>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</si>
  <si>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</si>
  <si>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</si>
  <si>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</si>
  <si>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</si>
  <si>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</si>
  <si>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</si>
  <si>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</si>
  <si>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</si>
  <si>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</si>
  <si>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</si>
  <si>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</si>
  <si>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</si>
  <si>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</si>
  <si>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</si>
  <si>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</si>
  <si>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</si>
  <si>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</si>
  <si>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</si>
  <si>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</si>
  <si>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</si>
  <si>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</si>
  <si>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</si>
  <si>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</si>
  <si>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</si>
  <si>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</si>
  <si>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</si>
  <si>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</si>
  <si>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</si>
  <si>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</si>
  <si>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</si>
  <si>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</si>
  <si>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</si>
  <si>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</si>
  <si>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</si>
  <si>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</si>
  <si>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</si>
  <si>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</si>
  <si>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</si>
  <si>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</si>
  <si>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</si>
  <si>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</si>
  <si>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</si>
  <si>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</si>
  <si>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</si>
  <si>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</si>
  <si>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</si>
  <si>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</si>
  <si>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</si>
  <si>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</si>
  <si>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</si>
  <si>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</si>
  <si>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</si>
  <si>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</si>
  <si>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</si>
  <si>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</si>
  <si>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</si>
  <si>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</si>
  <si>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</si>
  <si>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</si>
  <si>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</si>
  <si>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</si>
  <si>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</si>
  <si>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</si>
  <si>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</si>
  <si>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</si>
  <si>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</si>
  <si>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</si>
  <si>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</si>
  <si>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</si>
  <si>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</si>
  <si>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</si>
  <si>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</si>
  <si>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</si>
  <si>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</si>
  <si>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</si>
  <si>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</si>
  <si>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</si>
  <si>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</si>
  <si>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</si>
  <si>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</si>
  <si>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</si>
  <si>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</si>
  <si>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</si>
  <si>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</si>
  <si>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</si>
  <si>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</si>
  <si>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</si>
  <si>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</si>
  <si>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</si>
  <si>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</si>
  <si>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</si>
  <si>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</si>
  <si>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</si>
  <si>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</si>
  <si>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</si>
  <si>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</si>
  <si>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</si>
  <si>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</si>
  <si>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</si>
  <si>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</si>
  <si>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</si>
  <si>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</si>
  <si>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</si>
  <si>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</si>
  <si>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</si>
  <si>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</si>
  <si>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</si>
  <si>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</si>
  <si>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</si>
  <si>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</si>
  <si>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</si>
  <si>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</si>
  <si>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</si>
  <si>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</si>
  <si>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</si>
  <si>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</si>
  <si>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</si>
  <si>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</si>
  <si>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</si>
  <si>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</si>
  <si>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</si>
  <si>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</si>
  <si>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</si>
  <si>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</si>
  <si>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</si>
  <si>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</si>
  <si>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</si>
  <si>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</si>
  <si>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</si>
  <si>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</si>
  <si>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</si>
  <si>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</si>
  <si>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</si>
  <si>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</si>
  <si>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</si>
  <si>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</si>
  <si>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</si>
  <si>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</si>
  <si>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</si>
  <si>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</si>
  <si>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</si>
  <si>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</si>
  <si>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</si>
  <si>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</si>
  <si>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</si>
  <si>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</si>
  <si>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</si>
  <si>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</si>
  <si>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</si>
  <si>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</si>
  <si>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</si>
  <si>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</si>
  <si>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</si>
  <si>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</si>
  <si>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</si>
  <si>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</si>
  <si>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</si>
  <si>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</si>
  <si>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</si>
  <si>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</si>
  <si>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</si>
  <si>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</si>
  <si>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</si>
  <si>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</si>
  <si>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</si>
  <si>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</si>
  <si>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</si>
  <si>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</si>
  <si>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</si>
  <si>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</si>
  <si>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</si>
  <si>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</si>
  <si>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</si>
  <si>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</si>
  <si>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</si>
  <si>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</si>
  <si>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</si>
  <si>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</si>
  <si>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</si>
  <si>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</si>
  <si>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</si>
  <si>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</si>
  <si>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</si>
  <si>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</si>
  <si>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</si>
  <si>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</si>
  <si>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</si>
  <si>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</si>
  <si>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</si>
  <si>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</si>
  <si>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</si>
  <si>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</si>
  <si>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</si>
  <si>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</si>
  <si>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</si>
  <si>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</si>
  <si>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</si>
  <si>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</si>
  <si>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</si>
  <si>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</si>
  <si>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</si>
  <si>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</si>
  <si>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</si>
  <si>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</si>
  <si>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</si>
  <si>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</si>
  <si>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</si>
  <si>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</si>
  <si>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</si>
  <si>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</si>
  <si>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</si>
  <si>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</si>
  <si>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</si>
  <si>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</si>
  <si>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</si>
  <si>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</si>
  <si>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</si>
  <si>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</si>
  <si>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</si>
  <si>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</si>
  <si>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</si>
  <si>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</si>
  <si>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</si>
  <si>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</si>
  <si>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</si>
  <si>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</si>
  <si>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</si>
  <si>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</si>
  <si>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</si>
  <si>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</si>
  <si>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</si>
  <si>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</si>
  <si>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</si>
  <si>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</si>
  <si>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</si>
  <si>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</si>
  <si>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</si>
  <si>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</si>
  <si>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</si>
  <si>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</si>
  <si>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</si>
  <si>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</si>
  <si>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</si>
  <si>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</si>
  <si>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</si>
  <si>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</si>
  <si>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</si>
  <si>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</si>
  <si>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</si>
  <si>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</si>
  <si>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</si>
  <si>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</si>
  <si>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</si>
  <si>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</si>
  <si>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</si>
  <si>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</si>
  <si>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</si>
  <si>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</si>
  <si>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</si>
  <si>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</si>
  <si>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</si>
  <si>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</si>
  <si>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</si>
  <si>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</si>
  <si>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</si>
  <si>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</si>
  <si>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</si>
  <si>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</si>
  <si>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</si>
  <si>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</si>
  <si>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</si>
  <si>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</si>
  <si>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</si>
  <si>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</si>
  <si>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</si>
  <si>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</si>
  <si>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</si>
  <si>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</si>
  <si>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</si>
  <si>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</si>
  <si>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</si>
  <si>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</si>
  <si>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</si>
  <si>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</si>
  <si>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</si>
  <si>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</si>
  <si>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</si>
  <si>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</si>
  <si>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</si>
  <si>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</si>
  <si>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</si>
  <si>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</si>
  <si>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</si>
  <si>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</si>
  <si>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</si>
  <si>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</si>
  <si>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</si>
  <si>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</si>
  <si>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</si>
  <si>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</si>
  <si>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</si>
  <si>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</si>
  <si>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</si>
  <si>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</si>
  <si>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</si>
  <si>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</si>
  <si>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</si>
  <si>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</si>
  <si>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</si>
  <si>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</si>
  <si>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</si>
  <si>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</si>
  <si>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</si>
  <si>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</si>
  <si>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</si>
  <si>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</si>
  <si>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</si>
  <si>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</si>
  <si>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</si>
  <si>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</si>
  <si>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</si>
  <si>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</si>
  <si>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</si>
  <si>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</si>
  <si>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</si>
  <si>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</si>
  <si>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</si>
  <si>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</si>
  <si>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</si>
  <si>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</si>
  <si>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</si>
  <si>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</si>
  <si>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</si>
  <si>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</si>
  <si>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</si>
  <si>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</si>
  <si>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</si>
  <si>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</si>
  <si>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</si>
  <si>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</si>
  <si>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</si>
  <si>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</si>
  <si>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</si>
  <si>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</si>
  <si>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</si>
  <si>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</si>
  <si>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</si>
  <si>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</si>
  <si>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</si>
  <si>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</si>
  <si>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</si>
  <si>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</si>
  <si>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</si>
  <si>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</si>
  <si>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</si>
  <si>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</si>
  <si>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</si>
  <si>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</si>
  <si>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</si>
  <si>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</si>
  <si>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</si>
  <si>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</si>
  <si>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</si>
  <si>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</si>
  <si>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</si>
  <si>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</si>
  <si>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</si>
  <si>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</si>
  <si>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</si>
  <si>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</si>
  <si>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</si>
  <si>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</si>
  <si>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</si>
  <si>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</si>
  <si>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</si>
  <si>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</si>
  <si>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</si>
  <si>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</si>
  <si>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</si>
  <si>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</si>
  <si>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</si>
  <si>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</si>
  <si>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</si>
  <si>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</si>
  <si>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</si>
  <si>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</si>
  <si>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</si>
  <si>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</si>
  <si>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</si>
  <si>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</si>
  <si>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</si>
  <si>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</si>
  <si>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</si>
  <si>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</si>
  <si>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</si>
  <si>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</si>
  <si>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</si>
  <si>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</si>
  <si>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</si>
  <si>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</si>
  <si>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</si>
  <si>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</si>
  <si>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</si>
  <si>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</si>
  <si>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</si>
  <si>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</si>
  <si>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</si>
  <si>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</si>
  <si>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</si>
  <si>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</si>
  <si>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</si>
  <si>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</si>
  <si>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</si>
  <si>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</si>
  <si>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</si>
  <si>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</si>
  <si>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</si>
  <si>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</si>
  <si>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</si>
  <si>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</si>
  <si>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</si>
  <si>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</si>
  <si>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</si>
  <si>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</si>
  <si>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</si>
  <si>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</si>
  <si>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</si>
  <si>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</si>
  <si>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</si>
  <si>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</si>
  <si>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</si>
  <si>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</si>
  <si>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</si>
  <si>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</si>
  <si>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</si>
  <si>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</si>
  <si>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</si>
  <si>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</si>
  <si>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</si>
  <si>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</si>
  <si>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</si>
  <si>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</si>
  <si>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</si>
  <si>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</si>
  <si>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</si>
  <si>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</si>
  <si>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</si>
  <si>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</si>
  <si>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</si>
  <si>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</si>
  <si>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</si>
  <si>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</si>
  <si>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</si>
  <si>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</si>
  <si>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</si>
  <si>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</si>
  <si>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</si>
  <si>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</si>
  <si>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</si>
  <si>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</si>
  <si>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</si>
  <si>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</si>
  <si>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</si>
  <si>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</si>
  <si>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</si>
  <si>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</si>
  <si>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</si>
  <si>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</si>
  <si>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</si>
  <si>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</si>
  <si>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</si>
  <si>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</si>
  <si>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</si>
  <si>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</si>
  <si>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</si>
  <si>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</si>
  <si>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</si>
  <si>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</si>
  <si>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</si>
  <si>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</si>
  <si>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</si>
  <si>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</si>
  <si>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</si>
  <si>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</si>
  <si>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</si>
  <si>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</si>
  <si>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</si>
  <si>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</si>
  <si>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</si>
  <si>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</si>
  <si>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</si>
  <si>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</si>
  <si>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</si>
  <si>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</si>
  <si>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</si>
  <si>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</si>
  <si>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</si>
  <si>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</si>
  <si>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</si>
  <si>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</si>
  <si>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</si>
  <si>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</si>
  <si>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</si>
  <si>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</si>
  <si>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</si>
  <si>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</si>
  <si>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</si>
  <si>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</si>
  <si>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</si>
  <si>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</si>
  <si>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</si>
  <si>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</si>
  <si>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</si>
  <si>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</si>
  <si>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</si>
  <si>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</si>
  <si>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</si>
  <si>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</si>
  <si>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</si>
  <si>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</si>
  <si>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</si>
  <si>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</si>
  <si>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</si>
  <si>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</si>
  <si>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</si>
  <si>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</si>
  <si>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</si>
  <si>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</si>
  <si>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</si>
  <si>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</si>
  <si>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</si>
  <si>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</si>
  <si>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</si>
  <si>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</si>
  <si>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</si>
  <si>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</si>
  <si>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</si>
  <si>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</si>
  <si>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</si>
  <si>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</si>
  <si>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</si>
  <si>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</si>
  <si>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</si>
  <si>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</si>
  <si>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</si>
  <si>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</si>
  <si>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</si>
  <si>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</si>
  <si>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</si>
  <si>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</si>
  <si>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</si>
  <si>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</si>
  <si>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</si>
  <si>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</si>
  <si>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</si>
  <si>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</si>
  <si>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</si>
  <si>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</si>
  <si>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</si>
  <si>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</si>
  <si>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</si>
  <si>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</si>
  <si>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</si>
  <si>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</si>
  <si>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</si>
  <si>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</si>
  <si>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</si>
  <si>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</si>
  <si>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</si>
  <si>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</si>
  <si>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</si>
  <si>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</si>
  <si>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</si>
  <si>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</si>
  <si>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</si>
  <si>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</si>
  <si>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</si>
  <si>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</si>
  <si>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</si>
  <si>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</si>
  <si>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</si>
  <si>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</si>
  <si>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</si>
  <si>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</si>
  <si>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</si>
  <si>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</si>
  <si>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</si>
  <si>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</si>
  <si>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</si>
  <si>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</si>
  <si>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</si>
  <si>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</si>
  <si>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</si>
  <si>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</si>
  <si>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</si>
  <si>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</si>
  <si>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</si>
  <si>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</si>
  <si>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</si>
  <si>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</si>
  <si>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</si>
  <si>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</si>
  <si>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</si>
  <si>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</si>
  <si>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</si>
  <si>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</si>
  <si>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</si>
  <si>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</si>
  <si>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</si>
  <si>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</si>
  <si>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</si>
  <si>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</si>
  <si>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</si>
  <si>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</si>
  <si>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</si>
  <si>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</si>
  <si>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</si>
  <si>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</si>
  <si>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</si>
  <si>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</si>
  <si>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</si>
  <si>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</si>
  <si>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</si>
  <si>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</si>
  <si>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</si>
  <si>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</si>
  <si>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</si>
  <si>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</si>
  <si>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</si>
  <si>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</si>
  <si>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</si>
  <si>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</si>
  <si>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</si>
  <si>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</si>
  <si>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</si>
  <si>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</si>
  <si>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</si>
  <si>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</si>
  <si>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</si>
  <si>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</si>
  <si>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</si>
  <si>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</si>
  <si>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</si>
  <si>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</si>
  <si>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</si>
  <si>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</si>
  <si>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</si>
  <si>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</si>
  <si>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</si>
  <si>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</si>
  <si>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</si>
  <si>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</si>
  <si>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</si>
  <si>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</si>
  <si>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</si>
  <si>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</si>
  <si>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</si>
  <si>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</si>
  <si>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</si>
  <si>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</si>
  <si>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</si>
  <si>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</si>
  <si>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</si>
  <si>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</si>
  <si>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</si>
  <si>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</si>
  <si>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</si>
  <si>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</si>
  <si>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</si>
  <si>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</si>
  <si>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</si>
  <si>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</si>
  <si>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</si>
  <si>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</si>
  <si>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</si>
  <si>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</si>
  <si>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</si>
  <si>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</si>
  <si>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</si>
  <si>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</si>
  <si>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</si>
  <si>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</si>
  <si>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</si>
  <si>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</si>
  <si>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</si>
  <si>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</si>
  <si>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</si>
  <si>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</si>
  <si>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</si>
  <si>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</si>
  <si>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</si>
  <si>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</si>
  <si>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</si>
  <si>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</si>
  <si>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</si>
  <si>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</si>
  <si>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</si>
  <si>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</si>
  <si>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</si>
  <si>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</si>
  <si>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</si>
  <si>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</si>
  <si>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</si>
  <si>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</si>
  <si>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</si>
  <si>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</si>
  <si>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</si>
  <si>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</si>
  <si>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</si>
  <si>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</si>
  <si>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</si>
  <si>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</si>
  <si>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</si>
  <si>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</si>
  <si>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</si>
  <si>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</si>
  <si>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</si>
  <si>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</si>
  <si>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</si>
  <si>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</si>
  <si>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</si>
  <si>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</si>
  <si>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</si>
  <si>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</si>
  <si>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</si>
  <si>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</si>
  <si>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</si>
  <si>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</si>
  <si>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</si>
  <si>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</si>
  <si>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</si>
  <si>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</si>
  <si>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</si>
  <si>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</si>
  <si>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</si>
  <si>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</si>
  <si>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</si>
  <si>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</si>
  <si>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</si>
  <si>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</si>
  <si>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</si>
  <si>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</si>
  <si>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</si>
  <si>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</si>
  <si>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</si>
  <si>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</si>
  <si>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</si>
  <si>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</si>
  <si>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</si>
  <si>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</si>
  <si>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</si>
  <si>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</si>
  <si>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</si>
  <si>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</si>
  <si>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</si>
  <si>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</si>
  <si>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</si>
  <si>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</si>
  <si>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</si>
  <si>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</si>
  <si>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</si>
  <si>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</si>
  <si>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</si>
  <si>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</si>
  <si>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</si>
  <si>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</si>
  <si>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</si>
  <si>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</si>
  <si>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</si>
  <si>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</si>
  <si>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</si>
  <si>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</si>
  <si>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</si>
  <si>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</si>
  <si>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</si>
  <si>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</si>
  <si>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</si>
  <si>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</si>
  <si>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</si>
  <si>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</si>
  <si>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</si>
  <si>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</si>
  <si>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</si>
  <si>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</si>
  <si>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</si>
  <si>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</si>
  <si>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</si>
  <si>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</si>
  <si>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</si>
  <si>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</si>
  <si>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</si>
  <si>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</si>
  <si>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</si>
  <si>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</si>
  <si>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</si>
  <si>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</si>
  <si>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</si>
  <si>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</si>
  <si>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</si>
  <si>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</si>
  <si>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</si>
  <si>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</si>
  <si>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</si>
  <si>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</si>
  <si>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</si>
  <si>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</si>
  <si>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</si>
  <si>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</si>
  <si>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</si>
  <si>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</si>
  <si>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</si>
  <si>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</si>
  <si>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</si>
  <si>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</si>
  <si>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</si>
  <si>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</si>
  <si>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</si>
  <si>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</si>
  <si>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</si>
  <si>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</si>
  <si>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</si>
  <si>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</si>
  <si>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</si>
  <si>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</si>
  <si>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</si>
  <si>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</si>
  <si>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</si>
  <si>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</si>
  <si>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</si>
  <si>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</si>
  <si>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</si>
  <si>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</si>
  <si>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</si>
  <si>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</si>
  <si>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</si>
  <si>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</si>
  <si>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</si>
  <si>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</si>
  <si>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</si>
  <si>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</si>
  <si>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</si>
  <si>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</si>
  <si>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</si>
  <si>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</si>
  <si>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</si>
  <si>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</si>
  <si>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</si>
  <si>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</si>
  <si>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</si>
  <si>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</si>
  <si>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</si>
  <si>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</si>
  <si>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</si>
  <si>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</si>
  <si>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</si>
  <si>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</si>
  <si>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</si>
  <si>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</si>
  <si>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</si>
  <si>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</si>
  <si>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</si>
  <si>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</si>
  <si>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</si>
  <si>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</si>
  <si>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</si>
  <si>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</si>
  <si>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</si>
  <si>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</si>
  <si>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</si>
  <si>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</si>
  <si>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</si>
  <si>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</si>
  <si>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</si>
  <si>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</si>
  <si>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</si>
  <si>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</si>
  <si>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</si>
  <si>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</si>
  <si>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</si>
  <si>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</si>
  <si>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</si>
  <si>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</si>
  <si>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</si>
  <si>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</si>
  <si>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</si>
  <si>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</si>
  <si>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</si>
  <si>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</si>
  <si>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</si>
  <si>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</si>
  <si>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</si>
  <si>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</si>
  <si>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</si>
  <si>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</si>
  <si>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</si>
  <si>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</si>
  <si>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</si>
  <si>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</si>
  <si>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</si>
  <si>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</si>
  <si>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</si>
  <si>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</si>
  <si>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</si>
  <si>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</si>
  <si>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</si>
  <si>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</si>
  <si>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</si>
  <si>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</si>
  <si>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</si>
  <si>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</si>
  <si>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</si>
  <si>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</si>
  <si>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</si>
  <si>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</si>
  <si>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</si>
  <si>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</si>
  <si>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</si>
  <si>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</si>
  <si>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</si>
  <si>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</si>
  <si>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</si>
  <si>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</si>
  <si>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</si>
  <si>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</si>
  <si>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</si>
  <si>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</si>
  <si>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</si>
  <si>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</si>
  <si>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</si>
  <si>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</si>
  <si>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</si>
  <si>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</si>
  <si>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</si>
  <si>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</si>
  <si>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</si>
  <si>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</si>
  <si>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</si>
  <si>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</si>
  <si>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</si>
  <si>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</si>
  <si>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</si>
  <si>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</si>
  <si>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</si>
  <si>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</si>
  <si>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</si>
  <si>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</si>
  <si>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</si>
  <si>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</si>
  <si>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</si>
  <si>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</si>
  <si>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</si>
  <si>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</si>
  <si>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</si>
  <si>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</si>
  <si>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</si>
  <si>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</si>
  <si>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</si>
  <si>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</si>
  <si>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</si>
  <si>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</si>
  <si>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</si>
  <si>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</si>
  <si>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</si>
  <si>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</si>
  <si>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</si>
  <si>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</si>
  <si>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</si>
  <si>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</si>
  <si>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</si>
  <si>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</si>
  <si>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</si>
  <si>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</si>
  <si>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</si>
  <si>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</si>
  <si>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</si>
  <si>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</si>
  <si>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</si>
  <si>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</si>
  <si>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</si>
  <si>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</si>
  <si>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</si>
  <si>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</si>
  <si>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</si>
  <si>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</si>
  <si>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</si>
  <si>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</si>
  <si>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</si>
  <si>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</si>
  <si>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</si>
  <si>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</si>
  <si>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</si>
  <si>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</si>
  <si>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</si>
  <si>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</si>
  <si>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</si>
  <si>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</si>
  <si>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</si>
  <si>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</si>
  <si>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</si>
  <si>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</si>
  <si>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</si>
  <si>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</si>
  <si>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</si>
  <si>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</si>
  <si>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</si>
  <si>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</si>
  <si>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</si>
  <si>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</si>
  <si>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</si>
  <si>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</si>
  <si>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</si>
  <si>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</si>
  <si>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</si>
  <si>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</si>
  <si>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</si>
  <si>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</si>
  <si>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</si>
  <si>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</si>
  <si>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</si>
  <si>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</si>
  <si>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</si>
  <si>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</si>
  <si>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</si>
  <si>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</si>
  <si>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</si>
  <si>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</si>
  <si>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</si>
  <si>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</si>
  <si>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</si>
  <si>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</si>
  <si>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</si>
  <si>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</si>
  <si>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</si>
  <si>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</si>
  <si>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</si>
  <si>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</si>
  <si>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</si>
  <si>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</si>
  <si>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</si>
  <si>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</si>
  <si>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</si>
  <si>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</si>
  <si>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</si>
  <si>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</si>
  <si>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</si>
  <si>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</si>
  <si>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</si>
  <si>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</si>
  <si>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</si>
  <si>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</si>
  <si>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</si>
  <si>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</si>
  <si>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</si>
  <si>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</si>
  <si>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</si>
  <si>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</si>
  <si>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</si>
  <si>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</si>
  <si>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</si>
  <si>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</si>
  <si>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</si>
  <si>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</si>
  <si>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</si>
  <si>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</si>
  <si>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</si>
  <si>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</si>
  <si>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</si>
  <si>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</si>
  <si>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</si>
  <si>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</si>
  <si>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</si>
  <si>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</si>
  <si>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</si>
  <si>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</si>
  <si>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</si>
  <si>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</si>
  <si>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</si>
  <si>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</si>
  <si>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</si>
  <si>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</si>
  <si>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</si>
  <si>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</si>
  <si>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</si>
  <si>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</si>
  <si>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</si>
  <si>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</si>
  <si>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</si>
  <si>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</si>
  <si>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</si>
  <si>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</si>
  <si>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</si>
  <si>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</si>
  <si>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</si>
  <si>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</si>
  <si>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</si>
  <si>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</si>
  <si>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</si>
  <si>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</si>
  <si>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</si>
  <si>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</si>
  <si>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</si>
  <si>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</si>
  <si>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</si>
  <si>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</si>
  <si>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</si>
  <si>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</si>
  <si>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</si>
  <si>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</si>
  <si>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</si>
  <si>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</si>
  <si>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</si>
  <si>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</si>
  <si>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</si>
  <si>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</si>
  <si>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</si>
  <si>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</si>
  <si>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</si>
  <si>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</si>
  <si>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</si>
  <si>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</si>
  <si>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</si>
  <si>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</si>
  <si>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</si>
  <si>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</si>
  <si>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</si>
  <si>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</si>
  <si>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</si>
  <si>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</si>
  <si>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</si>
  <si>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</si>
  <si>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</si>
  <si>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</si>
  <si>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</si>
  <si>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</si>
  <si>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</si>
  <si>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</si>
  <si>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</si>
  <si>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</si>
  <si>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</si>
  <si>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</si>
  <si>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</si>
  <si>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</si>
  <si>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</si>
  <si>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</si>
  <si>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</si>
  <si>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</si>
  <si>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</si>
  <si>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</si>
  <si>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</si>
  <si>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</si>
  <si>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</si>
  <si>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</si>
  <si>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</si>
  <si>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</si>
  <si>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</si>
  <si>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</si>
  <si>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</si>
  <si>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</si>
  <si>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</si>
  <si>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</si>
  <si>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</si>
  <si>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</si>
  <si>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</si>
  <si>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</si>
  <si>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</si>
  <si>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</si>
  <si>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</si>
  <si>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</si>
  <si>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</si>
  <si>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</si>
  <si>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</si>
  <si>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</si>
  <si>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</si>
  <si>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</si>
  <si>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</si>
  <si>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</si>
  <si>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</si>
  <si>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</si>
  <si>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</si>
  <si>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</si>
  <si>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</si>
  <si>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</si>
  <si>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</si>
  <si>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</si>
  <si>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</si>
  <si>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</si>
  <si>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</si>
  <si>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</si>
  <si>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</si>
  <si>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</si>
  <si>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</si>
  <si>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</si>
  <si>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</si>
  <si>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</si>
  <si>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</si>
  <si>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</si>
  <si>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</si>
  <si>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</si>
  <si>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</si>
  <si>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</si>
  <si>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</si>
  <si>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</si>
  <si>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</si>
  <si>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</si>
  <si>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</si>
  <si>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</si>
  <si>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</si>
  <si>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</si>
  <si>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</si>
  <si>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</si>
  <si>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</si>
  <si>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</si>
  <si>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</si>
  <si>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</si>
  <si>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</si>
  <si>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</si>
  <si>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</si>
  <si>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</si>
  <si>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</si>
  <si>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</si>
  <si>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</si>
  <si>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</si>
  <si>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</si>
  <si>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</si>
  <si>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</si>
  <si>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</si>
  <si>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</si>
  <si>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</si>
  <si>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</si>
  <si>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</si>
  <si>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</si>
  <si>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</si>
  <si>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</si>
  <si>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</si>
  <si>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</si>
  <si>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</si>
  <si>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</si>
  <si>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</si>
  <si>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</si>
  <si>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</si>
  <si>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</si>
  <si>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</si>
  <si>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</si>
  <si>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</si>
  <si>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</si>
  <si>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</si>
  <si>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</si>
  <si>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</si>
  <si>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</si>
  <si>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</si>
  <si>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</si>
  <si>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</si>
  <si>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</si>
  <si>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</si>
  <si>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</si>
  <si>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</si>
  <si>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</si>
  <si>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</si>
  <si>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</si>
  <si>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</si>
  <si>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</si>
  <si>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</si>
  <si>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</si>
  <si>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</si>
  <si>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</si>
  <si>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</si>
  <si>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</si>
  <si>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</si>
  <si>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</si>
  <si>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</si>
  <si>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</si>
  <si>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</si>
  <si>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</si>
  <si>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</si>
  <si>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</si>
  <si>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</si>
  <si>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</si>
  <si>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</si>
  <si>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</si>
  <si>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</si>
  <si>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</si>
  <si>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</si>
  <si>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</si>
  <si>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</si>
  <si>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</si>
  <si>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</si>
  <si>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</si>
  <si>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</si>
  <si>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</si>
  <si>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</si>
  <si>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</si>
  <si>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</si>
  <si>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</si>
  <si>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</si>
  <si>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</si>
  <si>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</si>
  <si>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</si>
  <si>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</si>
  <si>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</si>
  <si>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</si>
  <si>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</si>
  <si>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</si>
  <si>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</si>
  <si>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</si>
  <si>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</si>
  <si>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</si>
  <si>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</si>
  <si>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</si>
  <si>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</si>
  <si>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</si>
  <si>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</si>
  <si>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</si>
  <si>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</si>
  <si>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</si>
  <si>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</si>
  <si>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</si>
  <si>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</si>
  <si>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</si>
  <si>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</si>
  <si>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</si>
  <si>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</si>
  <si>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</si>
  <si>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</si>
  <si>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</si>
  <si>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</si>
  <si>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</si>
  <si>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</si>
  <si>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</si>
  <si>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</si>
  <si>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</si>
  <si>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</si>
  <si>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</si>
  <si>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</si>
  <si>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</si>
  <si>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</si>
  <si>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</si>
  <si>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</si>
  <si>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</si>
  <si>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</si>
  <si>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</si>
  <si>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</si>
  <si>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</si>
  <si>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</si>
  <si>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</si>
  <si>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</si>
  <si>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</si>
  <si>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</si>
  <si>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</si>
  <si>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</si>
  <si>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</si>
  <si>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</si>
  <si>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</si>
  <si>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</si>
  <si>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</si>
  <si>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</si>
  <si>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</si>
  <si>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</si>
  <si>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</si>
  <si>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</si>
  <si>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</si>
  <si>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</si>
  <si>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</si>
  <si>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</si>
  <si>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</si>
  <si>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</si>
  <si>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</si>
  <si>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</si>
  <si>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</si>
  <si>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</si>
  <si>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</si>
  <si>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</si>
  <si>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</si>
  <si>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</si>
  <si>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</si>
  <si>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</si>
  <si>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</si>
  <si>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</si>
  <si>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</si>
  <si>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</si>
  <si>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</si>
  <si>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</si>
  <si>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</si>
  <si>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</si>
  <si>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</si>
  <si>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</si>
  <si>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</si>
  <si>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</si>
  <si>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</si>
  <si>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</si>
  <si>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</si>
  <si>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</si>
  <si>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</si>
  <si>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</si>
  <si>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</si>
  <si>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</si>
  <si>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</si>
  <si>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</si>
  <si>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</si>
  <si>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</si>
  <si>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</si>
  <si>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</si>
  <si>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</si>
  <si>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</si>
  <si>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Percentage Successful</t>
  </si>
  <si>
    <t>Percentage Failed</t>
  </si>
  <si>
    <t>Percentage Canceled</t>
  </si>
  <si>
    <t>Total Projects</t>
  </si>
  <si>
    <t>Number Canceled</t>
  </si>
  <si>
    <t>Number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</si>
  <si>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</si>
  <si>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</si>
  <si>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</si>
  <si>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</si>
  <si>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</si>
  <si>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</si>
  <si>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</si>
  <si>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</si>
  <si>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</si>
  <si>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</si>
  <si>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</si>
  <si>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</si>
  <si>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</si>
  <si>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</si>
  <si>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</si>
  <si>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</si>
  <si>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</si>
  <si>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</si>
  <si>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</si>
  <si>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</si>
  <si>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backer_count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</si>
</sst>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9E0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 Summary!PivotTable8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 Summary'!$B$3:$B$4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A-4108-8861-415BE4B984DB}"/>
            </c:ext>
          </c:extLst>
        </c:ser>
        <c:ser>
          <c:idx val="1"/>
          <c:order val="1"/>
          <c:tx>
            <c:strRef>
              <c:f>'Category Outcome Summary'!$C$3:$C$4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A-4108-8861-415BE4B984DB}"/>
            </c:ext>
          </c:extLst>
        </c:ser>
        <c:ser>
          <c:idx val="2"/>
          <c:order val="2"/>
          <c:tx>
            <c:strRef>
              <c:f>'Category Outcome Summary'!$D$3:$D$4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A-4108-8861-415BE4B984DB}"/>
            </c:ext>
          </c:extLst>
        </c:ser>
        <c:ser>
          <c:idx val="3"/>
          <c:order val="3"/>
          <c:tx>
            <c:strRef>
              <c:f>'Category Outcome Summary'!$E$3:$E$4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4-432B-9323-6BD47AD9A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000336"/>
        <c:axId val="568988816"/>
      </c:barChart>
      <c:catAx>
        <c:axId val="56900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8816"/>
        <c:crosses val="autoZero"/>
        <c:auto val="1"/>
        <c:lblAlgn val="ctr"/>
        <c:lblOffset val="100"/>
        <c:noMultiLvlLbl val="0"/>
      </c:catAx>
      <c:valAx>
        <c:axId val="5689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0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 Outcome Summary!PivotTable9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 Outcome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E-46CD-BFA8-1BD36CF56AB7}"/>
            </c:ext>
          </c:extLst>
        </c:ser>
        <c:ser>
          <c:idx val="1"/>
          <c:order val="1"/>
          <c:tx>
            <c:strRef>
              <c:f>'SubCat Outcome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0B-4CF3-AE2D-96F39FB66E11}"/>
            </c:ext>
          </c:extLst>
        </c:ser>
        <c:ser>
          <c:idx val="2"/>
          <c:order val="2"/>
          <c:tx>
            <c:strRef>
              <c:f>'SubCat Outcome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0B-4CF3-AE2D-96F39FB66E11}"/>
            </c:ext>
          </c:extLst>
        </c:ser>
        <c:ser>
          <c:idx val="3"/>
          <c:order val="3"/>
          <c:tx>
            <c:strRef>
              <c:f>'SubCat Outcome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 Outcome Summary'!$A$6:$A$30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 Outcome Summary'!$E$6:$E$30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0B-4CF3-AE2D-96F39FB6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030096"/>
        <c:axId val="569037296"/>
      </c:barChart>
      <c:catAx>
        <c:axId val="5690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7296"/>
        <c:crosses val="autoZero"/>
        <c:auto val="1"/>
        <c:lblAlgn val="ctr"/>
        <c:lblOffset val="100"/>
        <c:noMultiLvlLbl val="0"/>
      </c:catAx>
      <c:valAx>
        <c:axId val="5690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0-4946-B82B-66768437444F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7-428D-B3C9-9F5A4C274F28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7-428D-B3C9-9F5A4C274F28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B7-428D-B3C9-9F5A4C274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032496"/>
        <c:axId val="569020976"/>
      </c:lineChart>
      <c:catAx>
        <c:axId val="56903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20976"/>
        <c:crosses val="autoZero"/>
        <c:auto val="1"/>
        <c:lblAlgn val="ctr"/>
        <c:lblOffset val="100"/>
        <c:noMultiLvlLbl val="0"/>
      </c:catAx>
      <c:valAx>
        <c:axId val="5690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Percentage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Outcome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C-48C0-96D7-19C82412AB14}"/>
            </c:ext>
          </c:extLst>
        </c:ser>
        <c:ser>
          <c:idx val="5"/>
          <c:order val="5"/>
          <c:tx>
            <c:strRef>
              <c:f>'Goal Outcome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4C-48C0-96D7-19C82412AB14}"/>
            </c:ext>
          </c:extLst>
        </c:ser>
        <c:ser>
          <c:idx val="6"/>
          <c:order val="6"/>
          <c:tx>
            <c:strRef>
              <c:f>'Goal Outcome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C-48C0-96D7-19C82412A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012639"/>
        <c:axId val="1150033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Outcome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B4C-48C0-96D7-19C82412AB14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B4C-48C0-96D7-19C82412AB14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4C-48C0-96D7-19C82412AB14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4C-48C0-96D7-19C82412AB14}"/>
                  </c:ext>
                </c:extLst>
              </c15:ser>
            </c15:filteredLineSeries>
          </c:ext>
        </c:extLst>
      </c:lineChart>
      <c:catAx>
        <c:axId val="11500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33759"/>
        <c:crosses val="autoZero"/>
        <c:auto val="1"/>
        <c:lblAlgn val="ctr"/>
        <c:lblOffset val="100"/>
        <c:noMultiLvlLbl val="0"/>
      </c:catAx>
      <c:valAx>
        <c:axId val="11500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244476</xdr:colOff>
      <xdr:row>3</xdr:row>
      <xdr:rowOff>129383</xdr:rowOff>
    </xdr:from>
    <xdr:to>
      <xdr:col>18</xdr:col>
      <xdr:colOff>84138</xdr:colOff>
      <xdr:row>26</xdr:row>
      <xdr:rowOff>111126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D8C85-F4C3-6B23-F8AE-61AF2DD5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3</xdr:row>
      <xdr:rowOff>136524</xdr:rowOff>
    </xdr:from>
    <xdr:to>
      <xdr:col>17</xdr:col>
      <xdr:colOff>14287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53EC0-304F-7F98-3F06-55F7BF79D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1895475</xdr:colOff>
      <xdr:row>20</xdr:row>
      <xdr:rowOff>152400</xdr:rowOff>
    </xdr:from>
    <xdr:to>
      <xdr:col>7</xdr:col>
      <xdr:colOff>346075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DE666-2DF8-B250-7EEA-BC0637EF3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174626</xdr:colOff>
      <xdr:row>13</xdr:row>
      <xdr:rowOff>116682</xdr:rowOff>
    </xdr:from>
    <xdr:to>
      <xdr:col>7</xdr:col>
      <xdr:colOff>1387475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E1D02-7993-E99C-F114-1DCBEFDC0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530226</xdr:colOff>
      <xdr:row>9</xdr:row>
      <xdr:rowOff>1588</xdr:rowOff>
    </xdr:from>
    <xdr:ext cx="5684057" cy="3348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B20035-7612-AD32-8B7C-014720DA9972}"/>
            </a:ext>
          </a:extLst>
        </xdr:cNvPr>
        <xdr:cNvSpPr txBox="1"/>
      </xdr:nvSpPr>
      <xdr:spPr>
        <a:xfrm>
          <a:off x="5070476" y="1773238"/>
          <a:ext cx="5684057" cy="3348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The MEDIAN better summarizes</a:t>
          </a:r>
          <a:r>
            <a:rPr lang="en-US" sz="1600" baseline="0"/>
            <a:t> the data because the standard </a:t>
          </a:r>
        </a:p>
        <a:p>
          <a:r>
            <a:rPr lang="en-US" sz="1600" baseline="0"/>
            <a:t>deviation is so much larger than the mean. There is higher </a:t>
          </a:r>
        </a:p>
        <a:p>
          <a:r>
            <a:rPr lang="en-US" sz="1600" baseline="0"/>
            <a:t>variability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campaigns (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campaigns have a</a:t>
          </a:r>
        </a:p>
        <a:p>
          <a:r>
            <a:rPr lang="en-US" sz="1600" baseline="0"/>
            <a:t>higher variance). </a:t>
          </a:r>
          <a:r>
            <a:rPr lang="en-US" sz="1600" i="1" baseline="0"/>
            <a:t>Numerically</a:t>
          </a:r>
          <a:r>
            <a:rPr lang="en-US" sz="1600" baseline="0"/>
            <a:t>, this makes sense because the </a:t>
          </a:r>
        </a:p>
        <a:p>
          <a:r>
            <a:rPr lang="en-US" sz="1600" baseline="0"/>
            <a:t>minimum 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backers is about the same as</a:t>
          </a:r>
        </a:p>
        <a:p>
          <a:r>
            <a:rPr lang="en-US" sz="1600" baseline="0"/>
            <a:t>the minimum number of </a:t>
          </a:r>
          <a:r>
            <a:rPr lang="en-US" sz="1600" baseline="0">
              <a:solidFill>
                <a:srgbClr val="FF0000"/>
              </a:solidFill>
            </a:rPr>
            <a:t>unsuccessful</a:t>
          </a:r>
          <a:r>
            <a:rPr lang="en-US" sz="1600" baseline="0"/>
            <a:t> backers but the maximum</a:t>
          </a:r>
        </a:p>
        <a:p>
          <a:r>
            <a:rPr lang="en-US" sz="1600" baseline="0"/>
            <a:t>and median 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backers are significantly higher</a:t>
          </a:r>
        </a:p>
        <a:p>
          <a:r>
            <a:rPr lang="en-US" sz="1600" baseline="0"/>
            <a:t>than the corresponding </a:t>
          </a:r>
          <a:r>
            <a:rPr lang="en-US" sz="1600" baseline="0">
              <a:solidFill>
                <a:srgbClr val="FF0000"/>
              </a:solidFill>
            </a:rPr>
            <a:t>unsuccessful</a:t>
          </a:r>
          <a:r>
            <a:rPr lang="en-US" sz="1600" baseline="0"/>
            <a:t> backers. </a:t>
          </a:r>
          <a:r>
            <a:rPr lang="en-US" sz="1600" i="1" baseline="0"/>
            <a:t>Socially</a:t>
          </a:r>
          <a:r>
            <a:rPr lang="en-US" sz="1600" baseline="0"/>
            <a:t>, this makes </a:t>
          </a:r>
        </a:p>
        <a:p>
          <a:r>
            <a:rPr lang="en-US" sz="1600" baseline="0"/>
            <a:t>sense because most people like to invest in a project that is </a:t>
          </a:r>
        </a:p>
        <a:p>
          <a:r>
            <a:rPr lang="en-US" sz="1600" baseline="0"/>
            <a:t>already successful so a successful project can grow exponentially </a:t>
          </a:r>
        </a:p>
        <a:p>
          <a:r>
            <a:rPr lang="en-US" sz="1600" baseline="0"/>
            <a:t>as it gains popularity whereas an unsuccessful project doesn't</a:t>
          </a:r>
        </a:p>
        <a:p>
          <a:r>
            <a:rPr lang="en-US" sz="1600" baseline="0"/>
            <a:t>have the same cultural force behind it (few want to invest in an </a:t>
          </a:r>
        </a:p>
        <a:p>
          <a:r>
            <a:rPr lang="en-US" sz="1600" baseline="0"/>
            <a:t>unproven or failing project).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852" refreshedDate="45085.383569212965" createdVersion="8" refreshedVersion="8" minRefreshableVersion="3" recordCount="1000" xr:uid="{77083301-1B4F-43E1-83F1-35142F47E32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852" refreshedDate="45085.446526851854" createdVersion="8" refreshedVersion="8" minRefreshableVersion="3" recordCount="1000" xr:uid="{D6D92EFC-41D8-4DBB-B38A-135FD2979F5F}">
  <cacheSource type="worksheet">
    <worksheetSource ref="G1:T1001" sheet="Crowdfunding"/>
  </cacheSource>
  <cacheFields count="19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0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/>
    </cacheField>
    <cacheField name="Month Created" numFmtId="14">
      <sharedItems/>
    </cacheField>
    <cacheField name="Year Created" numFmtId="14">
      <sharedItems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6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6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6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No Backers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No Backers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s v="No Backers"/>
    <s v="CA"/>
    <s v="CAD"/>
    <n v="1448690400"/>
    <x v="0"/>
    <s v="Nov"/>
    <s v="2015"/>
    <n v="1450159200"/>
    <d v="2015-12-15T06:00:00"/>
    <b v="0"/>
    <b v="0"/>
    <s v="food/food trucks"/>
    <x v="0"/>
    <s v="food trucks"/>
  </r>
  <r>
    <x v="1"/>
    <n v="158"/>
    <n v="92.151898734177209"/>
    <s v="US"/>
    <s v="USD"/>
    <n v="1408424400"/>
    <x v="1"/>
    <s v="Aug"/>
    <s v="2014"/>
    <n v="1408597200"/>
    <d v="2014-08-21T05:00:00"/>
    <b v="0"/>
    <b v="1"/>
    <s v="music/rock"/>
    <x v="1"/>
    <s v="rock"/>
  </r>
  <r>
    <x v="1"/>
    <n v="1425"/>
    <n v="100.01614035087719"/>
    <s v="AU"/>
    <s v="AUD"/>
    <n v="1384668000"/>
    <x v="2"/>
    <s v="Nov"/>
    <s v="2013"/>
    <n v="1384840800"/>
    <d v="2013-11-19T06:00:00"/>
    <b v="0"/>
    <b v="0"/>
    <s v="technology/web"/>
    <x v="2"/>
    <s v="web"/>
  </r>
  <r>
    <x v="0"/>
    <n v="24"/>
    <n v="103.20833333333333"/>
    <s v="US"/>
    <s v="USD"/>
    <n v="1565499600"/>
    <x v="3"/>
    <s v="Aug"/>
    <s v="2019"/>
    <n v="1568955600"/>
    <d v="2019-09-20T05:00:00"/>
    <b v="0"/>
    <b v="0"/>
    <s v="music/rock"/>
    <x v="1"/>
    <s v="rock"/>
  </r>
  <r>
    <x v="0"/>
    <n v="53"/>
    <n v="99.339622641509436"/>
    <s v="US"/>
    <s v="USD"/>
    <n v="1547964000"/>
    <x v="4"/>
    <s v="Jan"/>
    <s v="2019"/>
    <n v="1548309600"/>
    <d v="2019-01-24T06:00:00"/>
    <b v="0"/>
    <b v="0"/>
    <s v="theater/plays"/>
    <x v="3"/>
    <s v="plays"/>
  </r>
  <r>
    <x v="1"/>
    <n v="174"/>
    <n v="75.833333333333329"/>
    <s v="DK"/>
    <s v="DKK"/>
    <n v="1346130000"/>
    <x v="5"/>
    <s v="Aug"/>
    <s v="2012"/>
    <n v="1347080400"/>
    <d v="2012-09-08T05:00:00"/>
    <b v="0"/>
    <b v="0"/>
    <s v="theater/plays"/>
    <x v="3"/>
    <s v="plays"/>
  </r>
  <r>
    <x v="0"/>
    <n v="18"/>
    <n v="60.555555555555557"/>
    <s v="GB"/>
    <s v="GBP"/>
    <n v="1505278800"/>
    <x v="6"/>
    <s v="Sep"/>
    <s v="2017"/>
    <n v="1505365200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x v="7"/>
    <s v="Aug"/>
    <s v="2015"/>
    <n v="1439614800"/>
    <d v="2015-08-15T05:00:00"/>
    <b v="0"/>
    <b v="0"/>
    <s v="theater/plays"/>
    <x v="3"/>
    <s v="plays"/>
  </r>
  <r>
    <x v="2"/>
    <n v="708"/>
    <n v="30.997175141242938"/>
    <s v="DK"/>
    <s v="DKK"/>
    <n v="1281330000"/>
    <x v="8"/>
    <s v="Aug"/>
    <s v="2010"/>
    <n v="1281502800"/>
    <d v="2010-08-11T05:00:00"/>
    <b v="0"/>
    <b v="0"/>
    <s v="theater/plays"/>
    <x v="3"/>
    <s v="plays"/>
  </r>
  <r>
    <x v="0"/>
    <n v="44"/>
    <n v="72.909090909090907"/>
    <s v="US"/>
    <s v="USD"/>
    <n v="1379566800"/>
    <x v="9"/>
    <s v="Sep"/>
    <s v="2013"/>
    <n v="1383804000"/>
    <d v="2013-11-07T06:00:00"/>
    <b v="0"/>
    <b v="0"/>
    <s v="music/electric music"/>
    <x v="1"/>
    <s v="electric music"/>
  </r>
  <r>
    <x v="1"/>
    <n v="220"/>
    <n v="62.9"/>
    <s v="US"/>
    <s v="USD"/>
    <n v="1281762000"/>
    <x v="10"/>
    <s v="Aug"/>
    <s v="2010"/>
    <n v="1285909200"/>
    <d v="2010-10-01T05:00:00"/>
    <b v="0"/>
    <b v="0"/>
    <s v="film &amp; video/drama"/>
    <x v="4"/>
    <s v="drama"/>
  </r>
  <r>
    <x v="0"/>
    <n v="27"/>
    <n v="112.22222222222223"/>
    <s v="US"/>
    <s v="USD"/>
    <n v="1285045200"/>
    <x v="11"/>
    <s v="Sep"/>
    <s v="2010"/>
    <n v="1285563600"/>
    <d v="2010-09-27T05:00:00"/>
    <b v="0"/>
    <b v="1"/>
    <s v="theater/plays"/>
    <x v="3"/>
    <s v="plays"/>
  </r>
  <r>
    <x v="0"/>
    <n v="55"/>
    <n v="102.34545454545454"/>
    <s v="US"/>
    <s v="USD"/>
    <n v="1571720400"/>
    <x v="12"/>
    <s v="Oct"/>
    <s v="2019"/>
    <n v="1572411600"/>
    <d v="2019-10-30T05:00:00"/>
    <b v="0"/>
    <b v="0"/>
    <s v="film &amp; video/drama"/>
    <x v="4"/>
    <s v="drama"/>
  </r>
  <r>
    <x v="1"/>
    <n v="98"/>
    <n v="105.05102040816327"/>
    <s v="US"/>
    <s v="USD"/>
    <n v="1465621200"/>
    <x v="13"/>
    <s v="Jun"/>
    <s v="2016"/>
    <n v="1466658000"/>
    <d v="2016-06-23T05:00:00"/>
    <b v="0"/>
    <b v="0"/>
    <s v="music/indie rock"/>
    <x v="1"/>
    <s v="indie rock"/>
  </r>
  <r>
    <x v="0"/>
    <n v="200"/>
    <n v="94.144999999999996"/>
    <s v="US"/>
    <s v="USD"/>
    <n v="1331013600"/>
    <x v="14"/>
    <s v="Mar"/>
    <s v="2012"/>
    <n v="1333342800"/>
    <d v="2012-04-02T05:00:00"/>
    <b v="0"/>
    <b v="0"/>
    <s v="music/indie rock"/>
    <x v="1"/>
    <s v="indie rock"/>
  </r>
  <r>
    <x v="0"/>
    <n v="452"/>
    <n v="84.986725663716811"/>
    <s v="US"/>
    <s v="USD"/>
    <n v="1575957600"/>
    <x v="15"/>
    <s v="Dec"/>
    <s v="2019"/>
    <n v="1576303200"/>
    <d v="2019-12-14T06:00:00"/>
    <b v="0"/>
    <b v="0"/>
    <s v="technology/wearables"/>
    <x v="2"/>
    <s v="wearables"/>
  </r>
  <r>
    <x v="1"/>
    <n v="100"/>
    <n v="110.41"/>
    <s v="US"/>
    <s v="USD"/>
    <n v="1390370400"/>
    <x v="16"/>
    <s v="Jan"/>
    <s v="2014"/>
    <n v="1392271200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x v="17"/>
    <s v="Jan"/>
    <s v="2011"/>
    <n v="1294898400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x v="18"/>
    <s v="Sep"/>
    <s v="2018"/>
    <n v="1537074000"/>
    <d v="2018-09-16T05:00:00"/>
    <b v="0"/>
    <b v="0"/>
    <s v="theater/plays"/>
    <x v="3"/>
    <s v="plays"/>
  </r>
  <r>
    <x v="0"/>
    <n v="674"/>
    <n v="45.001483679525222"/>
    <s v="US"/>
    <s v="USD"/>
    <n v="1551679200"/>
    <x v="19"/>
    <s v="Mar"/>
    <s v="2019"/>
    <n v="1553490000"/>
    <d v="2019-03-25T05:00:00"/>
    <b v="0"/>
    <b v="1"/>
    <s v="theater/plays"/>
    <x v="3"/>
    <s v="plays"/>
  </r>
  <r>
    <x v="1"/>
    <n v="1396"/>
    <n v="105.97134670487107"/>
    <s v="US"/>
    <s v="USD"/>
    <n v="1406523600"/>
    <x v="20"/>
    <s v="Jul"/>
    <s v="2014"/>
    <n v="1406523600"/>
    <d v="2014-07-28T05:00:00"/>
    <b v="0"/>
    <b v="0"/>
    <s v="film &amp; video/drama"/>
    <x v="4"/>
    <s v="drama"/>
  </r>
  <r>
    <x v="0"/>
    <n v="558"/>
    <n v="69.055555555555557"/>
    <s v="US"/>
    <s v="USD"/>
    <n v="1313384400"/>
    <x v="21"/>
    <s v="Aug"/>
    <s v="2011"/>
    <n v="1316322000"/>
    <d v="2011-09-18T05:00:00"/>
    <b v="0"/>
    <b v="0"/>
    <s v="theater/plays"/>
    <x v="3"/>
    <s v="plays"/>
  </r>
  <r>
    <x v="1"/>
    <n v="890"/>
    <n v="85.044943820224717"/>
    <s v="US"/>
    <s v="USD"/>
    <n v="1522731600"/>
    <x v="22"/>
    <s v="Apr"/>
    <s v="2018"/>
    <n v="1524027600"/>
    <d v="2018-04-18T05:00:00"/>
    <b v="0"/>
    <b v="0"/>
    <s v="theater/plays"/>
    <x v="3"/>
    <s v="plays"/>
  </r>
  <r>
    <x v="1"/>
    <n v="142"/>
    <n v="105.22535211267606"/>
    <s v="GB"/>
    <s v="GBP"/>
    <n v="1550124000"/>
    <x v="23"/>
    <s v="Feb"/>
    <s v="2019"/>
    <n v="1554699600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x v="24"/>
    <s v="Jun"/>
    <s v="2014"/>
    <n v="1403499600"/>
    <d v="2014-06-23T05:00:00"/>
    <b v="0"/>
    <b v="0"/>
    <s v="technology/wearables"/>
    <x v="2"/>
    <s v="wearables"/>
  </r>
  <r>
    <x v="1"/>
    <n v="163"/>
    <n v="73.030674846625772"/>
    <s v="US"/>
    <s v="USD"/>
    <n v="1305694800"/>
    <x v="25"/>
    <s v="May"/>
    <s v="2011"/>
    <n v="1307422800"/>
    <d v="2011-06-07T05:00:00"/>
    <b v="0"/>
    <b v="1"/>
    <s v="games/video games"/>
    <x v="6"/>
    <s v="video games"/>
  </r>
  <r>
    <x v="3"/>
    <n v="1480"/>
    <n v="35.009459459459457"/>
    <s v="US"/>
    <s v="USD"/>
    <n v="1533013200"/>
    <x v="26"/>
    <s v="Jul"/>
    <s v="2018"/>
    <n v="1535346000"/>
    <d v="2018-08-27T05:00:00"/>
    <b v="0"/>
    <b v="0"/>
    <s v="theater/plays"/>
    <x v="3"/>
    <s v="plays"/>
  </r>
  <r>
    <x v="0"/>
    <n v="15"/>
    <n v="106.6"/>
    <s v="US"/>
    <s v="USD"/>
    <n v="1443848400"/>
    <x v="27"/>
    <s v="Oct"/>
    <s v="2015"/>
    <n v="1444539600"/>
    <d v="2015-10-11T05:00:00"/>
    <b v="0"/>
    <b v="0"/>
    <s v="music/rock"/>
    <x v="1"/>
    <s v="rock"/>
  </r>
  <r>
    <x v="1"/>
    <n v="2220"/>
    <n v="61.997747747747745"/>
    <s v="US"/>
    <s v="USD"/>
    <n v="1265695200"/>
    <x v="28"/>
    <s v="Feb"/>
    <s v="2010"/>
    <n v="1267682400"/>
    <d v="2010-03-04T06:00:00"/>
    <b v="0"/>
    <b v="1"/>
    <s v="theater/plays"/>
    <x v="3"/>
    <s v="plays"/>
  </r>
  <r>
    <x v="1"/>
    <n v="1606"/>
    <n v="94.000622665006233"/>
    <s v="CH"/>
    <s v="CHF"/>
    <n v="1532062800"/>
    <x v="29"/>
    <s v="Jul"/>
    <s v="2018"/>
    <n v="1535518800"/>
    <d v="2018-08-29T05:00:00"/>
    <b v="0"/>
    <b v="0"/>
    <s v="film &amp; video/shorts"/>
    <x v="4"/>
    <s v="shorts"/>
  </r>
  <r>
    <x v="1"/>
    <n v="129"/>
    <n v="112.05426356589147"/>
    <s v="US"/>
    <s v="USD"/>
    <n v="1558674000"/>
    <x v="30"/>
    <s v="May"/>
    <s v="2019"/>
    <n v="155910600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x v="31"/>
    <s v="Jan"/>
    <s v="2016"/>
    <n v="1454392800"/>
    <d v="2016-02-02T06:00:00"/>
    <b v="0"/>
    <b v="0"/>
    <s v="games/video games"/>
    <x v="6"/>
    <s v="video games"/>
  </r>
  <r>
    <x v="0"/>
    <n v="2307"/>
    <n v="38.004334633723452"/>
    <s v="IT"/>
    <s v="EUR"/>
    <n v="1515564000"/>
    <x v="32"/>
    <s v="Jan"/>
    <s v="2018"/>
    <n v="1517896800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x v="33"/>
    <s v="Oct"/>
    <s v="2014"/>
    <n v="1415685600"/>
    <d v="2014-11-11T06:00:00"/>
    <b v="0"/>
    <b v="0"/>
    <s v="theater/plays"/>
    <x v="3"/>
    <s v="plays"/>
  </r>
  <r>
    <x v="1"/>
    <n v="165"/>
    <n v="85"/>
    <s v="US"/>
    <s v="USD"/>
    <n v="1490245200"/>
    <x v="34"/>
    <s v="Mar"/>
    <s v="2017"/>
    <n v="1490677200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x v="35"/>
    <s v="Jan"/>
    <s v="2019"/>
    <n v="1551506400"/>
    <d v="2019-03-02T06:00:00"/>
    <b v="0"/>
    <b v="1"/>
    <s v="film &amp; video/drama"/>
    <x v="4"/>
    <s v="drama"/>
  </r>
  <r>
    <x v="1"/>
    <n v="16"/>
    <n v="68.8125"/>
    <s v="US"/>
    <s v="USD"/>
    <n v="1298700000"/>
    <x v="36"/>
    <s v="Feb"/>
    <s v="2011"/>
    <n v="1300856400"/>
    <d v="2011-03-23T05:00:00"/>
    <b v="0"/>
    <b v="0"/>
    <s v="theater/plays"/>
    <x v="3"/>
    <s v="plays"/>
  </r>
  <r>
    <x v="1"/>
    <n v="107"/>
    <n v="105.97196261682242"/>
    <s v="US"/>
    <s v="USD"/>
    <n v="1570338000"/>
    <x v="37"/>
    <s v="Oct"/>
    <s v="2019"/>
    <n v="1573192800"/>
    <d v="2019-11-08T06:00:00"/>
    <b v="0"/>
    <b v="1"/>
    <s v="publishing/fiction"/>
    <x v="5"/>
    <s v="fiction"/>
  </r>
  <r>
    <x v="1"/>
    <n v="134"/>
    <n v="75.261194029850742"/>
    <s v="US"/>
    <s v="USD"/>
    <n v="1287378000"/>
    <x v="38"/>
    <s v="Oct"/>
    <s v="2010"/>
    <n v="1287810000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x v="39"/>
    <s v="Feb"/>
    <s v="2013"/>
    <n v="1362978000"/>
    <d v="2013-03-11T05:00:00"/>
    <b v="0"/>
    <b v="0"/>
    <s v="theater/plays"/>
    <x v="3"/>
    <s v="plays"/>
  </r>
  <r>
    <x v="1"/>
    <n v="198"/>
    <n v="75.141414141414145"/>
    <s v="US"/>
    <s v="USD"/>
    <n v="1275714000"/>
    <x v="40"/>
    <s v="Jun"/>
    <s v="2010"/>
    <n v="1277355600"/>
    <d v="2010-06-24T05:00:00"/>
    <b v="0"/>
    <b v="1"/>
    <s v="technology/wearables"/>
    <x v="2"/>
    <s v="wearables"/>
  </r>
  <r>
    <x v="1"/>
    <n v="111"/>
    <n v="107.42342342342343"/>
    <s v="IT"/>
    <s v="EUR"/>
    <n v="1346734800"/>
    <x v="41"/>
    <s v="Sep"/>
    <s v="2012"/>
    <n v="1348981200"/>
    <d v="2012-09-30T05:00:00"/>
    <b v="0"/>
    <b v="1"/>
    <s v="music/rock"/>
    <x v="1"/>
    <s v="rock"/>
  </r>
  <r>
    <x v="1"/>
    <n v="222"/>
    <n v="35.995495495495497"/>
    <s v="US"/>
    <s v="USD"/>
    <n v="1309755600"/>
    <x v="42"/>
    <s v="Jul"/>
    <s v="2011"/>
    <n v="1310533200"/>
    <d v="2011-07-13T05:00:00"/>
    <b v="0"/>
    <b v="0"/>
    <s v="food/food trucks"/>
    <x v="0"/>
    <s v="food trucks"/>
  </r>
  <r>
    <x v="1"/>
    <n v="6212"/>
    <n v="26.998873148744366"/>
    <s v="US"/>
    <s v="USD"/>
    <n v="1406178000"/>
    <x v="43"/>
    <s v="Jul"/>
    <s v="2014"/>
    <n v="1407560400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x v="44"/>
    <s v="Mar"/>
    <s v="2019"/>
    <n v="1552885200"/>
    <d v="2019-03-18T05:00:00"/>
    <b v="0"/>
    <b v="0"/>
    <s v="publishing/fiction"/>
    <x v="5"/>
    <s v="fiction"/>
  </r>
  <r>
    <x v="0"/>
    <n v="48"/>
    <n v="94.375"/>
    <s v="US"/>
    <s v="USD"/>
    <n v="1478062800"/>
    <x v="45"/>
    <s v="Nov"/>
    <s v="2016"/>
    <n v="1479362400"/>
    <d v="2016-11-17T06:00:00"/>
    <b v="0"/>
    <b v="1"/>
    <s v="theater/plays"/>
    <x v="3"/>
    <s v="plays"/>
  </r>
  <r>
    <x v="1"/>
    <n v="92"/>
    <n v="46.163043478260867"/>
    <s v="US"/>
    <s v="USD"/>
    <n v="1278565200"/>
    <x v="46"/>
    <s v="Jul"/>
    <s v="2010"/>
    <n v="1280552400"/>
    <d v="2010-07-31T05:00:00"/>
    <b v="0"/>
    <b v="0"/>
    <s v="music/rock"/>
    <x v="1"/>
    <s v="rock"/>
  </r>
  <r>
    <x v="1"/>
    <n v="149"/>
    <n v="47.845637583892618"/>
    <s v="US"/>
    <s v="USD"/>
    <n v="1396069200"/>
    <x v="47"/>
    <s v="Mar"/>
    <s v="2014"/>
    <n v="1398661200"/>
    <d v="2014-04-28T05:00:00"/>
    <b v="0"/>
    <b v="0"/>
    <s v="theater/plays"/>
    <x v="3"/>
    <s v="plays"/>
  </r>
  <r>
    <x v="1"/>
    <n v="2431"/>
    <n v="53.007815713698065"/>
    <s v="US"/>
    <s v="USD"/>
    <n v="1435208400"/>
    <x v="48"/>
    <s v="Jun"/>
    <s v="2015"/>
    <n v="1436245200"/>
    <d v="2015-07-07T05:00:00"/>
    <b v="0"/>
    <b v="0"/>
    <s v="theater/plays"/>
    <x v="3"/>
    <s v="plays"/>
  </r>
  <r>
    <x v="1"/>
    <n v="303"/>
    <n v="45.059405940594061"/>
    <s v="US"/>
    <s v="USD"/>
    <n v="1571547600"/>
    <x v="49"/>
    <s v="Oct"/>
    <s v="2019"/>
    <n v="1575439200"/>
    <d v="2019-12-04T06:00:00"/>
    <b v="0"/>
    <b v="0"/>
    <s v="music/rock"/>
    <x v="1"/>
    <s v="rock"/>
  </r>
  <r>
    <x v="0"/>
    <n v="1"/>
    <n v="2"/>
    <s v="IT"/>
    <s v="EUR"/>
    <n v="1375333200"/>
    <x v="50"/>
    <s v="Aug"/>
    <s v="2013"/>
    <n v="1377752400"/>
    <d v="2013-08-29T05:00:00"/>
    <b v="0"/>
    <b v="0"/>
    <s v="music/metal"/>
    <x v="1"/>
    <s v="metal"/>
  </r>
  <r>
    <x v="0"/>
    <n v="1467"/>
    <n v="99.006816632583508"/>
    <s v="GB"/>
    <s v="GBP"/>
    <n v="1332824400"/>
    <x v="51"/>
    <s v="Mar"/>
    <s v="2012"/>
    <n v="1334206800"/>
    <d v="2012-04-12T05:00:00"/>
    <b v="0"/>
    <b v="1"/>
    <s v="technology/wearables"/>
    <x v="2"/>
    <s v="wearables"/>
  </r>
  <r>
    <x v="0"/>
    <n v="75"/>
    <n v="32.786666666666669"/>
    <s v="US"/>
    <s v="USD"/>
    <n v="1284526800"/>
    <x v="52"/>
    <s v="Sep"/>
    <s v="2010"/>
    <n v="1284872400"/>
    <d v="2010-09-19T05:00:00"/>
    <b v="0"/>
    <b v="0"/>
    <s v="theater/plays"/>
    <x v="3"/>
    <s v="plays"/>
  </r>
  <r>
    <x v="1"/>
    <n v="209"/>
    <n v="59.119617224880386"/>
    <s v="US"/>
    <s v="USD"/>
    <n v="1400562000"/>
    <x v="53"/>
    <s v="May"/>
    <s v="2014"/>
    <n v="1403931600"/>
    <d v="2014-06-28T05:00:00"/>
    <b v="0"/>
    <b v="0"/>
    <s v="film &amp; video/drama"/>
    <x v="4"/>
    <s v="drama"/>
  </r>
  <r>
    <x v="0"/>
    <n v="120"/>
    <n v="44.93333333333333"/>
    <s v="US"/>
    <s v="USD"/>
    <n v="1520748000"/>
    <x v="54"/>
    <s v="Mar"/>
    <s v="2018"/>
    <n v="1521262800"/>
    <d v="2018-03-17T05:00:00"/>
    <b v="0"/>
    <b v="0"/>
    <s v="technology/wearables"/>
    <x v="2"/>
    <s v="wearables"/>
  </r>
  <r>
    <x v="1"/>
    <n v="131"/>
    <n v="89.664122137404576"/>
    <s v="US"/>
    <s v="USD"/>
    <n v="1532926800"/>
    <x v="55"/>
    <s v="Jul"/>
    <s v="2018"/>
    <n v="1533358800"/>
    <d v="2018-08-04T05:00:00"/>
    <b v="0"/>
    <b v="0"/>
    <s v="music/jazz"/>
    <x v="1"/>
    <s v="jazz"/>
  </r>
  <r>
    <x v="1"/>
    <n v="164"/>
    <n v="70.079268292682926"/>
    <s v="US"/>
    <s v="USD"/>
    <n v="1420869600"/>
    <x v="56"/>
    <s v="Jan"/>
    <s v="2015"/>
    <n v="1421474400"/>
    <d v="2015-01-17T06:00:00"/>
    <b v="0"/>
    <b v="0"/>
    <s v="technology/wearables"/>
    <x v="2"/>
    <s v="wearables"/>
  </r>
  <r>
    <x v="1"/>
    <n v="201"/>
    <n v="31.059701492537314"/>
    <s v="US"/>
    <s v="USD"/>
    <n v="1504242000"/>
    <x v="57"/>
    <s v="Sep"/>
    <s v="2017"/>
    <n v="1505278800"/>
    <d v="2017-09-13T05:00:00"/>
    <b v="0"/>
    <b v="0"/>
    <s v="games/video games"/>
    <x v="6"/>
    <s v="video games"/>
  </r>
  <r>
    <x v="1"/>
    <n v="211"/>
    <n v="29.061611374407583"/>
    <s v="US"/>
    <s v="USD"/>
    <n v="1442811600"/>
    <x v="58"/>
    <s v="Sep"/>
    <s v="2015"/>
    <n v="1443934800"/>
    <d v="2015-10-04T05:00:00"/>
    <b v="0"/>
    <b v="0"/>
    <s v="theater/plays"/>
    <x v="3"/>
    <s v="plays"/>
  </r>
  <r>
    <x v="1"/>
    <n v="128"/>
    <n v="30.0859375"/>
    <s v="US"/>
    <s v="USD"/>
    <n v="1497243600"/>
    <x v="59"/>
    <s v="Jun"/>
    <s v="2017"/>
    <n v="1498539600"/>
    <d v="2017-06-27T05:00:00"/>
    <b v="0"/>
    <b v="1"/>
    <s v="theater/plays"/>
    <x v="3"/>
    <s v="plays"/>
  </r>
  <r>
    <x v="1"/>
    <n v="1600"/>
    <n v="84.998125000000002"/>
    <s v="CA"/>
    <s v="CAD"/>
    <n v="1342501200"/>
    <x v="60"/>
    <s v="Jul"/>
    <s v="2012"/>
    <n v="1342760400"/>
    <d v="2012-07-20T05:00:00"/>
    <b v="0"/>
    <b v="0"/>
    <s v="theater/plays"/>
    <x v="3"/>
    <s v="plays"/>
  </r>
  <r>
    <x v="0"/>
    <n v="2253"/>
    <n v="82.001775410563695"/>
    <s v="CA"/>
    <s v="CAD"/>
    <n v="1298268000"/>
    <x v="61"/>
    <s v="Feb"/>
    <s v="2011"/>
    <n v="1301720400"/>
    <d v="2011-04-02T05:00:00"/>
    <b v="0"/>
    <b v="0"/>
    <s v="theater/plays"/>
    <x v="3"/>
    <s v="plays"/>
  </r>
  <r>
    <x v="1"/>
    <n v="249"/>
    <n v="58.040160642570278"/>
    <s v="US"/>
    <s v="USD"/>
    <n v="1433480400"/>
    <x v="62"/>
    <s v="Jun"/>
    <s v="2015"/>
    <n v="1433566800"/>
    <d v="2015-06-06T05:00:00"/>
    <b v="0"/>
    <b v="0"/>
    <s v="technology/web"/>
    <x v="2"/>
    <s v="web"/>
  </r>
  <r>
    <x v="0"/>
    <n v="5"/>
    <n v="111.4"/>
    <s v="US"/>
    <s v="USD"/>
    <n v="1493355600"/>
    <x v="63"/>
    <s v="Apr"/>
    <s v="2017"/>
    <n v="1493874000"/>
    <d v="2017-05-04T05:00:00"/>
    <b v="0"/>
    <b v="0"/>
    <s v="theater/plays"/>
    <x v="3"/>
    <s v="plays"/>
  </r>
  <r>
    <x v="0"/>
    <n v="38"/>
    <n v="71.94736842105263"/>
    <s v="US"/>
    <s v="USD"/>
    <n v="1530507600"/>
    <x v="64"/>
    <s v="Jul"/>
    <s v="2018"/>
    <n v="1531803600"/>
    <d v="2018-07-17T05:00:00"/>
    <b v="0"/>
    <b v="1"/>
    <s v="technology/web"/>
    <x v="2"/>
    <s v="web"/>
  </r>
  <r>
    <x v="1"/>
    <n v="236"/>
    <n v="61.038135593220339"/>
    <s v="US"/>
    <s v="USD"/>
    <n v="1296108000"/>
    <x v="65"/>
    <s v="Jan"/>
    <s v="2011"/>
    <n v="1296712800"/>
    <d v="2011-02-03T06:00:00"/>
    <b v="0"/>
    <b v="0"/>
    <s v="theater/plays"/>
    <x v="3"/>
    <s v="plays"/>
  </r>
  <r>
    <x v="0"/>
    <n v="12"/>
    <n v="108.91666666666667"/>
    <s v="US"/>
    <s v="USD"/>
    <n v="1428469200"/>
    <x v="66"/>
    <s v="Apr"/>
    <s v="2015"/>
    <n v="1428901200"/>
    <d v="2015-04-13T05:00:00"/>
    <b v="0"/>
    <b v="1"/>
    <s v="theater/plays"/>
    <x v="3"/>
    <s v="plays"/>
  </r>
  <r>
    <x v="1"/>
    <n v="4065"/>
    <n v="29.001722017220171"/>
    <s v="GB"/>
    <s v="GBP"/>
    <n v="1264399200"/>
    <x v="67"/>
    <s v="Jan"/>
    <s v="2010"/>
    <n v="1264831200"/>
    <d v="2010-01-30T06:00:00"/>
    <b v="0"/>
    <b v="1"/>
    <s v="technology/wearables"/>
    <x v="2"/>
    <s v="wearables"/>
  </r>
  <r>
    <x v="1"/>
    <n v="246"/>
    <n v="58.975609756097562"/>
    <s v="IT"/>
    <s v="EUR"/>
    <n v="1501131600"/>
    <x v="68"/>
    <s v="Jul"/>
    <s v="2017"/>
    <n v="1505192400"/>
    <d v="2017-09-12T05:00:00"/>
    <b v="0"/>
    <b v="1"/>
    <s v="theater/plays"/>
    <x v="3"/>
    <s v="plays"/>
  </r>
  <r>
    <x v="3"/>
    <n v="17"/>
    <n v="111.82352941176471"/>
    <s v="US"/>
    <s v="USD"/>
    <n v="1292738400"/>
    <x v="69"/>
    <s v="Dec"/>
    <s v="2010"/>
    <n v="1295676000"/>
    <d v="2011-01-22T06:00:00"/>
    <b v="0"/>
    <b v="0"/>
    <s v="theater/plays"/>
    <x v="3"/>
    <s v="plays"/>
  </r>
  <r>
    <x v="1"/>
    <n v="2475"/>
    <n v="63.995555555555555"/>
    <s v="IT"/>
    <s v="EUR"/>
    <n v="1288674000"/>
    <x v="70"/>
    <s v="Nov"/>
    <s v="2010"/>
    <n v="1292911200"/>
    <d v="2010-12-21T06:00:00"/>
    <b v="0"/>
    <b v="1"/>
    <s v="theater/plays"/>
    <x v="3"/>
    <s v="plays"/>
  </r>
  <r>
    <x v="1"/>
    <n v="76"/>
    <n v="85.315789473684205"/>
    <s v="US"/>
    <s v="USD"/>
    <n v="1575093600"/>
    <x v="71"/>
    <s v="Nov"/>
    <s v="2019"/>
    <n v="1575439200"/>
    <d v="2019-12-04T06:00:00"/>
    <b v="0"/>
    <b v="0"/>
    <s v="theater/plays"/>
    <x v="3"/>
    <s v="plays"/>
  </r>
  <r>
    <x v="1"/>
    <n v="54"/>
    <n v="74.481481481481481"/>
    <s v="US"/>
    <s v="USD"/>
    <n v="1435726800"/>
    <x v="72"/>
    <s v="Jul"/>
    <s v="2015"/>
    <n v="1438837200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x v="73"/>
    <s v="Nov"/>
    <s v="2016"/>
    <n v="1480485600"/>
    <d v="2016-11-30T06:00:00"/>
    <b v="0"/>
    <b v="0"/>
    <s v="music/jazz"/>
    <x v="1"/>
    <s v="jazz"/>
  </r>
  <r>
    <x v="1"/>
    <n v="85"/>
    <n v="56.188235294117646"/>
    <s v="GB"/>
    <s v="GBP"/>
    <n v="1459054800"/>
    <x v="74"/>
    <s v="Mar"/>
    <s v="2016"/>
    <n v="1459141200"/>
    <d v="2016-03-28T05:00:00"/>
    <b v="0"/>
    <b v="0"/>
    <s v="music/metal"/>
    <x v="1"/>
    <s v="metal"/>
  </r>
  <r>
    <x v="1"/>
    <n v="170"/>
    <n v="85.917647058823533"/>
    <s v="US"/>
    <s v="USD"/>
    <n v="1531630800"/>
    <x v="75"/>
    <s v="Jul"/>
    <s v="2018"/>
    <n v="1532322000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x v="76"/>
    <s v="Jan"/>
    <s v="2015"/>
    <n v="1426222800"/>
    <d v="2015-03-13T05:00:00"/>
    <b v="1"/>
    <b v="1"/>
    <s v="theater/plays"/>
    <x v="3"/>
    <s v="plays"/>
  </r>
  <r>
    <x v="0"/>
    <n v="56"/>
    <n v="79.642857142857139"/>
    <s v="US"/>
    <s v="USD"/>
    <n v="1285563600"/>
    <x v="77"/>
    <s v="Sep"/>
    <s v="2010"/>
    <n v="1286773200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x v="78"/>
    <s v="Apr"/>
    <s v="2018"/>
    <n v="1523941200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x v="79"/>
    <s v="Jun"/>
    <s v="2018"/>
    <n v="1529557200"/>
    <d v="2018-06-21T05:00:00"/>
    <b v="0"/>
    <b v="0"/>
    <s v="theater/plays"/>
    <x v="3"/>
    <s v="plays"/>
  </r>
  <r>
    <x v="1"/>
    <n v="127"/>
    <n v="55.212598425196852"/>
    <s v="US"/>
    <s v="USD"/>
    <n v="1503982800"/>
    <x v="80"/>
    <s v="Aug"/>
    <s v="2017"/>
    <n v="1506574800"/>
    <d v="2017-09-28T05:00:00"/>
    <b v="0"/>
    <b v="0"/>
    <s v="games/video games"/>
    <x v="6"/>
    <s v="video games"/>
  </r>
  <r>
    <x v="1"/>
    <n v="411"/>
    <n v="92.109489051094897"/>
    <s v="US"/>
    <s v="USD"/>
    <n v="1511416800"/>
    <x v="81"/>
    <s v="Nov"/>
    <s v="2017"/>
    <n v="1513576800"/>
    <d v="2017-12-18T06:00:00"/>
    <b v="0"/>
    <b v="0"/>
    <s v="music/rock"/>
    <x v="1"/>
    <s v="rock"/>
  </r>
  <r>
    <x v="1"/>
    <n v="180"/>
    <n v="83.183333333333337"/>
    <s v="GB"/>
    <s v="GBP"/>
    <n v="1547704800"/>
    <x v="82"/>
    <s v="Jan"/>
    <s v="2019"/>
    <n v="1548309600"/>
    <d v="2019-01-24T06:00:00"/>
    <b v="0"/>
    <b v="1"/>
    <s v="games/video games"/>
    <x v="6"/>
    <s v="video games"/>
  </r>
  <r>
    <x v="0"/>
    <n v="1000"/>
    <n v="39.996000000000002"/>
    <s v="US"/>
    <s v="USD"/>
    <n v="1469682000"/>
    <x v="83"/>
    <s v="Jul"/>
    <s v="2016"/>
    <n v="1471582800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x v="84"/>
    <s v="Jul"/>
    <s v="2012"/>
    <n v="1344315600"/>
    <d v="2012-08-07T05:00:00"/>
    <b v="0"/>
    <b v="0"/>
    <s v="technology/wearables"/>
    <x v="2"/>
    <s v="wearables"/>
  </r>
  <r>
    <x v="1"/>
    <n v="71"/>
    <n v="90.563380281690144"/>
    <s v="AU"/>
    <s v="AUD"/>
    <n v="1315717200"/>
    <x v="85"/>
    <s v="Sep"/>
    <s v="2011"/>
    <n v="1316408400"/>
    <d v="2011-09-19T05:00:00"/>
    <b v="0"/>
    <b v="0"/>
    <s v="music/indie rock"/>
    <x v="1"/>
    <s v="indie rock"/>
  </r>
  <r>
    <x v="1"/>
    <n v="203"/>
    <n v="61.108374384236456"/>
    <s v="US"/>
    <s v="USD"/>
    <n v="1430715600"/>
    <x v="86"/>
    <s v="May"/>
    <s v="2015"/>
    <n v="1431838800"/>
    <d v="2015-05-17T05:00:00"/>
    <b v="1"/>
    <b v="0"/>
    <s v="theater/plays"/>
    <x v="3"/>
    <s v="plays"/>
  </r>
  <r>
    <x v="0"/>
    <n v="1482"/>
    <n v="83.022941970310384"/>
    <s v="AU"/>
    <s v="AUD"/>
    <n v="1299564000"/>
    <x v="87"/>
    <s v="Mar"/>
    <s v="2011"/>
    <n v="1300510800"/>
    <d v="2011-03-19T05:00:00"/>
    <b v="0"/>
    <b v="1"/>
    <s v="music/rock"/>
    <x v="1"/>
    <s v="rock"/>
  </r>
  <r>
    <x v="1"/>
    <n v="113"/>
    <n v="110.76106194690266"/>
    <s v="US"/>
    <s v="USD"/>
    <n v="1429160400"/>
    <x v="88"/>
    <s v="Apr"/>
    <s v="2015"/>
    <n v="1431061200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x v="89"/>
    <s v="Apr"/>
    <s v="2010"/>
    <n v="1271480400"/>
    <d v="2010-04-17T05:00:00"/>
    <b v="0"/>
    <b v="0"/>
    <s v="theater/plays"/>
    <x v="3"/>
    <s v="plays"/>
  </r>
  <r>
    <x v="0"/>
    <n v="106"/>
    <n v="57.849056603773583"/>
    <s v="US"/>
    <s v="USD"/>
    <n v="1456380000"/>
    <x v="90"/>
    <s v="Feb"/>
    <s v="2016"/>
    <n v="1456380000"/>
    <d v="2016-02-25T06:00:00"/>
    <b v="0"/>
    <b v="1"/>
    <s v="theater/plays"/>
    <x v="3"/>
    <s v="plays"/>
  </r>
  <r>
    <x v="0"/>
    <n v="679"/>
    <n v="109.99705449189985"/>
    <s v="IT"/>
    <s v="EUR"/>
    <n v="1470459600"/>
    <x v="91"/>
    <s v="Aug"/>
    <s v="2016"/>
    <n v="1472878800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x v="92"/>
    <s v="Jun"/>
    <s v="2010"/>
    <n v="1277355600"/>
    <d v="2010-06-24T05:00:00"/>
    <b v="0"/>
    <b v="1"/>
    <s v="games/video games"/>
    <x v="6"/>
    <s v="video games"/>
  </r>
  <r>
    <x v="3"/>
    <n v="610"/>
    <n v="107.99508196721311"/>
    <s v="US"/>
    <s v="USD"/>
    <n v="1350709200"/>
    <x v="93"/>
    <s v="Oct"/>
    <s v="2012"/>
    <n v="1351054800"/>
    <d v="2012-10-24T05:00:00"/>
    <b v="0"/>
    <b v="1"/>
    <s v="theater/plays"/>
    <x v="3"/>
    <s v="plays"/>
  </r>
  <r>
    <x v="1"/>
    <n v="180"/>
    <n v="48.927777777777777"/>
    <s v="GB"/>
    <s v="GBP"/>
    <n v="1554613200"/>
    <x v="94"/>
    <s v="Apr"/>
    <s v="2019"/>
    <n v="1555563600"/>
    <d v="2019-04-18T05:00:00"/>
    <b v="0"/>
    <b v="0"/>
    <s v="technology/web"/>
    <x v="2"/>
    <s v="web"/>
  </r>
  <r>
    <x v="1"/>
    <n v="27"/>
    <n v="37.666666666666664"/>
    <s v="US"/>
    <s v="USD"/>
    <n v="1571029200"/>
    <x v="95"/>
    <s v="Oct"/>
    <s v="2019"/>
    <n v="1571634000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x v="96"/>
    <s v="Mar"/>
    <s v="2011"/>
    <n v="1300856400"/>
    <d v="2011-03-23T05:00:00"/>
    <b v="0"/>
    <b v="0"/>
    <s v="theater/plays"/>
    <x v="3"/>
    <s v="plays"/>
  </r>
  <r>
    <x v="1"/>
    <n v="113"/>
    <n v="106.61061946902655"/>
    <s v="US"/>
    <s v="USD"/>
    <n v="1435208400"/>
    <x v="48"/>
    <s v="Jun"/>
    <s v="2015"/>
    <n v="1439874000"/>
    <d v="2015-08-18T05:00:00"/>
    <b v="0"/>
    <b v="0"/>
    <s v="food/food trucks"/>
    <x v="0"/>
    <s v="food trucks"/>
  </r>
  <r>
    <x v="0"/>
    <n v="1220"/>
    <n v="27.009016393442622"/>
    <s v="AU"/>
    <s v="AUD"/>
    <n v="1437973200"/>
    <x v="97"/>
    <s v="Jul"/>
    <s v="2015"/>
    <n v="1438318800"/>
    <d v="2015-07-31T05:00:00"/>
    <b v="0"/>
    <b v="0"/>
    <s v="games/video games"/>
    <x v="6"/>
    <s v="video games"/>
  </r>
  <r>
    <x v="1"/>
    <n v="164"/>
    <n v="91.16463414634147"/>
    <s v="US"/>
    <s v="USD"/>
    <n v="1416895200"/>
    <x v="98"/>
    <s v="Nov"/>
    <s v="2014"/>
    <n v="1419400800"/>
    <d v="2014-12-24T06:00:00"/>
    <b v="0"/>
    <b v="0"/>
    <s v="theater/plays"/>
    <x v="3"/>
    <s v="plays"/>
  </r>
  <r>
    <x v="0"/>
    <n v="1"/>
    <n v="1"/>
    <s v="US"/>
    <s v="USD"/>
    <n v="1319000400"/>
    <x v="99"/>
    <s v="Oct"/>
    <s v="2011"/>
    <n v="1320555600"/>
    <d v="2011-11-06T05:00:00"/>
    <b v="0"/>
    <b v="0"/>
    <s v="theater/plays"/>
    <x v="3"/>
    <s v="plays"/>
  </r>
  <r>
    <x v="1"/>
    <n v="164"/>
    <n v="56.054878048780488"/>
    <s v="US"/>
    <s v="USD"/>
    <n v="1424498400"/>
    <x v="100"/>
    <s v="Feb"/>
    <s v="2015"/>
    <n v="14251032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x v="101"/>
    <s v="May"/>
    <s v="2018"/>
    <n v="1526878800"/>
    <d v="2018-05-21T05:00:00"/>
    <b v="0"/>
    <b v="1"/>
    <s v="technology/wearables"/>
    <x v="2"/>
    <s v="wearables"/>
  </r>
  <r>
    <x v="0"/>
    <n v="37"/>
    <n v="66.513513513513516"/>
    <s v="IT"/>
    <s v="EUR"/>
    <n v="1287896400"/>
    <x v="102"/>
    <s v="Oct"/>
    <s v="2010"/>
    <n v="1288674000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x v="103"/>
    <s v="May"/>
    <s v="2017"/>
    <n v="1495602000"/>
    <d v="2017-05-24T05:00:00"/>
    <b v="0"/>
    <b v="0"/>
    <s v="music/indie rock"/>
    <x v="1"/>
    <s v="indie rock"/>
  </r>
  <r>
    <x v="1"/>
    <n v="95"/>
    <n v="103.46315789473684"/>
    <s v="US"/>
    <s v="USD"/>
    <n v="1364878800"/>
    <x v="104"/>
    <s v="Apr"/>
    <s v="2013"/>
    <n v="1366434000"/>
    <d v="2013-04-20T05:00:00"/>
    <b v="0"/>
    <b v="0"/>
    <s v="technology/web"/>
    <x v="2"/>
    <s v="web"/>
  </r>
  <r>
    <x v="1"/>
    <n v="147"/>
    <n v="95.278911564625844"/>
    <s v="US"/>
    <s v="USD"/>
    <n v="1567918800"/>
    <x v="105"/>
    <s v="Sep"/>
    <s v="2019"/>
    <n v="1568350800"/>
    <d v="2019-09-13T05:00:00"/>
    <b v="0"/>
    <b v="0"/>
    <s v="theater/plays"/>
    <x v="3"/>
    <s v="plays"/>
  </r>
  <r>
    <x v="1"/>
    <n v="86"/>
    <n v="75.895348837209298"/>
    <s v="US"/>
    <s v="USD"/>
    <n v="1524459600"/>
    <x v="106"/>
    <s v="Apr"/>
    <s v="2018"/>
    <n v="1525928400"/>
    <d v="2018-05-10T05:00:00"/>
    <b v="0"/>
    <b v="1"/>
    <s v="theater/plays"/>
    <x v="3"/>
    <s v="plays"/>
  </r>
  <r>
    <x v="1"/>
    <n v="83"/>
    <n v="107.57831325301204"/>
    <s v="US"/>
    <s v="USD"/>
    <n v="1333688400"/>
    <x v="107"/>
    <s v="Apr"/>
    <s v="2012"/>
    <n v="1336885200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x v="108"/>
    <s v="Jan"/>
    <s v="2014"/>
    <n v="1389679200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x v="109"/>
    <s v="Sep"/>
    <s v="2018"/>
    <n v="1538283600"/>
    <d v="2018-09-30T05:00:00"/>
    <b v="0"/>
    <b v="0"/>
    <s v="food/food trucks"/>
    <x v="0"/>
    <s v="food trucks"/>
  </r>
  <r>
    <x v="1"/>
    <n v="676"/>
    <n v="108.95414201183432"/>
    <s v="US"/>
    <s v="USD"/>
    <n v="1348290000"/>
    <x v="110"/>
    <s v="Sep"/>
    <s v="2012"/>
    <n v="134880840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x v="111"/>
    <s v="Aug"/>
    <s v="2014"/>
    <n v="1410152400"/>
    <d v="2014-09-08T05:00:00"/>
    <b v="0"/>
    <b v="0"/>
    <s v="technology/web"/>
    <x v="2"/>
    <s v="web"/>
  </r>
  <r>
    <x v="1"/>
    <n v="131"/>
    <n v="94.938931297709928"/>
    <s v="US"/>
    <s v="USD"/>
    <n v="1505192400"/>
    <x v="112"/>
    <s v="Sep"/>
    <s v="2017"/>
    <n v="1505797200"/>
    <d v="2017-09-19T05:00:00"/>
    <b v="0"/>
    <b v="0"/>
    <s v="food/food trucks"/>
    <x v="0"/>
    <s v="food trucks"/>
  </r>
  <r>
    <x v="1"/>
    <n v="126"/>
    <n v="109.65079365079364"/>
    <s v="US"/>
    <s v="USD"/>
    <n v="1554786000"/>
    <x v="113"/>
    <s v="Apr"/>
    <s v="2019"/>
    <n v="1554872400"/>
    <d v="2019-04-10T05:00:00"/>
    <b v="0"/>
    <b v="1"/>
    <s v="technology/wearables"/>
    <x v="2"/>
    <s v="wearables"/>
  </r>
  <r>
    <x v="0"/>
    <n v="3304"/>
    <n v="44.001815980629537"/>
    <s v="IT"/>
    <s v="EUR"/>
    <n v="1510898400"/>
    <x v="114"/>
    <s v="Nov"/>
    <s v="2017"/>
    <n v="1513922400"/>
    <d v="2017-12-22T06:00:00"/>
    <b v="0"/>
    <b v="0"/>
    <s v="publishing/fiction"/>
    <x v="5"/>
    <s v="fiction"/>
  </r>
  <r>
    <x v="0"/>
    <n v="73"/>
    <n v="86.794520547945211"/>
    <s v="US"/>
    <s v="USD"/>
    <n v="1442552400"/>
    <x v="115"/>
    <s v="Sep"/>
    <s v="2015"/>
    <n v="1442638800"/>
    <d v="2015-09-19T05:00:00"/>
    <b v="0"/>
    <b v="0"/>
    <s v="theater/plays"/>
    <x v="3"/>
    <s v="plays"/>
  </r>
  <r>
    <x v="1"/>
    <n v="275"/>
    <n v="30.992727272727272"/>
    <s v="US"/>
    <s v="USD"/>
    <n v="1316667600"/>
    <x v="116"/>
    <s v="Sep"/>
    <s v="2011"/>
    <n v="1317186000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x v="117"/>
    <s v="Jan"/>
    <s v="2014"/>
    <n v="1391234400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x v="118"/>
    <s v="Jun"/>
    <s v="2014"/>
    <n v="1404363600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x v="119"/>
    <s v="Apr"/>
    <s v="2015"/>
    <n v="1429592400"/>
    <d v="2015-04-21T05:00:00"/>
    <b v="0"/>
    <b v="1"/>
    <s v="games/mobile games"/>
    <x v="6"/>
    <s v="mobile games"/>
  </r>
  <r>
    <x v="1"/>
    <n v="903"/>
    <n v="110.0343300110742"/>
    <s v="US"/>
    <s v="USD"/>
    <n v="1412485200"/>
    <x v="33"/>
    <s v="Oct"/>
    <s v="2014"/>
    <n v="1413608400"/>
    <d v="2014-10-18T05:00:00"/>
    <b v="0"/>
    <b v="0"/>
    <s v="games/video games"/>
    <x v="6"/>
    <s v="video games"/>
  </r>
  <r>
    <x v="0"/>
    <n v="3387"/>
    <n v="25.997933274284026"/>
    <s v="US"/>
    <s v="USD"/>
    <n v="1417068000"/>
    <x v="120"/>
    <s v="Nov"/>
    <s v="2014"/>
    <n v="1419400800"/>
    <d v="2014-12-24T06:00:00"/>
    <b v="0"/>
    <b v="0"/>
    <s v="publishing/fiction"/>
    <x v="5"/>
    <s v="fiction"/>
  </r>
  <r>
    <x v="0"/>
    <n v="662"/>
    <n v="49.987915407854985"/>
    <s v="CA"/>
    <s v="CAD"/>
    <n v="1448344800"/>
    <x v="121"/>
    <s v="Nov"/>
    <s v="2015"/>
    <n v="1448604000"/>
    <d v="2015-11-27T06:00:00"/>
    <b v="1"/>
    <b v="0"/>
    <s v="theater/plays"/>
    <x v="3"/>
    <s v="plays"/>
  </r>
  <r>
    <x v="1"/>
    <n v="94"/>
    <n v="101.72340425531915"/>
    <s v="IT"/>
    <s v="EUR"/>
    <n v="1557723600"/>
    <x v="122"/>
    <s v="May"/>
    <s v="2019"/>
    <n v="1562302800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x v="123"/>
    <s v="Sep"/>
    <s v="2018"/>
    <n v="1537678800"/>
    <d v="2018-09-23T05:00:00"/>
    <b v="0"/>
    <b v="0"/>
    <s v="theater/plays"/>
    <x v="3"/>
    <s v="plays"/>
  </r>
  <r>
    <x v="0"/>
    <n v="774"/>
    <n v="89.944444444444443"/>
    <s v="US"/>
    <s v="USD"/>
    <n v="1471150800"/>
    <x v="124"/>
    <s v="Aug"/>
    <s v="2016"/>
    <n v="1473570000"/>
    <d v="2016-09-11T05:00:00"/>
    <b v="0"/>
    <b v="1"/>
    <s v="theater/plays"/>
    <x v="3"/>
    <s v="plays"/>
  </r>
  <r>
    <x v="0"/>
    <n v="672"/>
    <n v="78.96875"/>
    <s v="CA"/>
    <s v="CAD"/>
    <n v="1273640400"/>
    <x v="125"/>
    <s v="May"/>
    <s v="2010"/>
    <n v="1273899600"/>
    <d v="2010-05-15T05:00:00"/>
    <b v="0"/>
    <b v="0"/>
    <s v="theater/plays"/>
    <x v="3"/>
    <s v="plays"/>
  </r>
  <r>
    <x v="3"/>
    <n v="532"/>
    <n v="80.067669172932327"/>
    <s v="US"/>
    <s v="USD"/>
    <n v="1282885200"/>
    <x v="126"/>
    <s v="Aug"/>
    <s v="2010"/>
    <n v="1284008400"/>
    <d v="2010-09-09T05:00:00"/>
    <b v="0"/>
    <b v="0"/>
    <s v="music/rock"/>
    <x v="1"/>
    <s v="rock"/>
  </r>
  <r>
    <x v="3"/>
    <n v="55"/>
    <n v="86.472727272727269"/>
    <s v="AU"/>
    <s v="AUD"/>
    <n v="1422943200"/>
    <x v="127"/>
    <s v="Feb"/>
    <s v="2015"/>
    <n v="1425103200"/>
    <d v="2015-02-28T06:00:00"/>
    <b v="0"/>
    <b v="0"/>
    <s v="food/food trucks"/>
    <x v="0"/>
    <s v="food trucks"/>
  </r>
  <r>
    <x v="1"/>
    <n v="533"/>
    <n v="28.001876172607879"/>
    <s v="DK"/>
    <s v="DKK"/>
    <n v="1319605200"/>
    <x v="128"/>
    <s v="Oct"/>
    <s v="2011"/>
    <n v="1320991200"/>
    <d v="2011-11-11T06:00:00"/>
    <b v="0"/>
    <b v="0"/>
    <s v="film &amp; video/drama"/>
    <x v="4"/>
    <s v="drama"/>
  </r>
  <r>
    <x v="1"/>
    <n v="2443"/>
    <n v="67.996725337699544"/>
    <s v="GB"/>
    <s v="GBP"/>
    <n v="1385704800"/>
    <x v="129"/>
    <s v="Nov"/>
    <s v="2013"/>
    <n v="1386828000"/>
    <d v="2013-12-12T06:00:00"/>
    <b v="0"/>
    <b v="0"/>
    <s v="technology/web"/>
    <x v="2"/>
    <s v="web"/>
  </r>
  <r>
    <x v="1"/>
    <n v="89"/>
    <n v="43.078651685393261"/>
    <s v="US"/>
    <s v="USD"/>
    <n v="1515736800"/>
    <x v="130"/>
    <s v="Jan"/>
    <s v="2018"/>
    <n v="1517119200"/>
    <d v="2018-01-28T06:00:00"/>
    <b v="0"/>
    <b v="1"/>
    <s v="theater/plays"/>
    <x v="3"/>
    <s v="plays"/>
  </r>
  <r>
    <x v="1"/>
    <n v="159"/>
    <n v="87.95597484276729"/>
    <s v="US"/>
    <s v="USD"/>
    <n v="1313125200"/>
    <x v="131"/>
    <s v="Aug"/>
    <s v="2011"/>
    <n v="1315026000"/>
    <d v="2011-09-03T05:00:00"/>
    <b v="0"/>
    <b v="0"/>
    <s v="music/world music"/>
    <x v="1"/>
    <s v="world music"/>
  </r>
  <r>
    <x v="0"/>
    <n v="940"/>
    <n v="94.987234042553197"/>
    <s v="CH"/>
    <s v="CHF"/>
    <n v="1308459600"/>
    <x v="132"/>
    <s v="Jun"/>
    <s v="2011"/>
    <n v="1312693200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x v="133"/>
    <s v="Mar"/>
    <s v="2013"/>
    <n v="1363064400"/>
    <d v="2013-03-12T05:00:00"/>
    <b v="0"/>
    <b v="1"/>
    <s v="theater/plays"/>
    <x v="3"/>
    <s v="plays"/>
  </r>
  <r>
    <x v="3"/>
    <n v="58"/>
    <n v="46.913793103448278"/>
    <s v="US"/>
    <s v="USD"/>
    <n v="1402117200"/>
    <x v="134"/>
    <s v="Jun"/>
    <s v="2014"/>
    <n v="1403154000"/>
    <d v="2014-06-19T05:00:00"/>
    <b v="0"/>
    <b v="1"/>
    <s v="film &amp; video/drama"/>
    <x v="4"/>
    <s v="drama"/>
  </r>
  <r>
    <x v="1"/>
    <n v="50"/>
    <n v="94.24"/>
    <s v="US"/>
    <s v="USD"/>
    <n v="1286341200"/>
    <x v="135"/>
    <s v="Oct"/>
    <s v="2010"/>
    <n v="1286859600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x v="136"/>
    <s v="Sep"/>
    <s v="2012"/>
    <n v="1349326800"/>
    <d v="2012-10-04T05:00:00"/>
    <b v="0"/>
    <b v="0"/>
    <s v="games/mobile games"/>
    <x v="6"/>
    <s v="mobile games"/>
  </r>
  <r>
    <x v="0"/>
    <n v="326"/>
    <n v="59.036809815950917"/>
    <s v="US"/>
    <s v="USD"/>
    <n v="1429592400"/>
    <x v="137"/>
    <s v="Apr"/>
    <s v="2015"/>
    <n v="1430974800"/>
    <d v="2015-05-07T05:00:00"/>
    <b v="0"/>
    <b v="1"/>
    <s v="technology/wearables"/>
    <x v="2"/>
    <s v="wearables"/>
  </r>
  <r>
    <x v="1"/>
    <n v="186"/>
    <n v="65.989247311827953"/>
    <s v="US"/>
    <s v="USD"/>
    <n v="1519538400"/>
    <x v="138"/>
    <s v="Feb"/>
    <s v="2018"/>
    <n v="1519970400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x v="139"/>
    <s v="Jun"/>
    <s v="2015"/>
    <n v="1434603600"/>
    <d v="2015-06-18T05:00:00"/>
    <b v="0"/>
    <b v="0"/>
    <s v="technology/web"/>
    <x v="2"/>
    <s v="web"/>
  </r>
  <r>
    <x v="1"/>
    <n v="117"/>
    <n v="98.307692307692307"/>
    <s v="US"/>
    <s v="USD"/>
    <n v="1333688400"/>
    <x v="107"/>
    <s v="Apr"/>
    <s v="2012"/>
    <n v="1337230800"/>
    <d v="2012-05-17T05:00:00"/>
    <b v="0"/>
    <b v="0"/>
    <s v="technology/web"/>
    <x v="2"/>
    <s v="web"/>
  </r>
  <r>
    <x v="1"/>
    <n v="70"/>
    <n v="104.6"/>
    <s v="US"/>
    <s v="USD"/>
    <n v="1277701200"/>
    <x v="140"/>
    <s v="Jun"/>
    <s v="2010"/>
    <n v="1279429200"/>
    <d v="2010-07-18T05:00:00"/>
    <b v="0"/>
    <b v="0"/>
    <s v="music/indie rock"/>
    <x v="1"/>
    <s v="indie rock"/>
  </r>
  <r>
    <x v="1"/>
    <n v="135"/>
    <n v="86.066666666666663"/>
    <s v="US"/>
    <s v="USD"/>
    <n v="1560747600"/>
    <x v="141"/>
    <s v="Jun"/>
    <s v="2019"/>
    <n v="1561438800"/>
    <d v="2019-06-25T05:00:00"/>
    <b v="0"/>
    <b v="0"/>
    <s v="theater/plays"/>
    <x v="3"/>
    <s v="plays"/>
  </r>
  <r>
    <x v="1"/>
    <n v="768"/>
    <n v="76.989583333333329"/>
    <s v="CH"/>
    <s v="CHF"/>
    <n v="1410066000"/>
    <x v="142"/>
    <s v="Sep"/>
    <s v="2014"/>
    <n v="1410498000"/>
    <d v="2014-09-12T05:00:00"/>
    <b v="0"/>
    <b v="0"/>
    <s v="technology/wearables"/>
    <x v="2"/>
    <s v="wearables"/>
  </r>
  <r>
    <x v="3"/>
    <n v="51"/>
    <n v="29.764705882352942"/>
    <s v="US"/>
    <s v="USD"/>
    <n v="1320732000"/>
    <x v="143"/>
    <s v="Nov"/>
    <s v="2011"/>
    <n v="1322460000"/>
    <d v="2011-11-28T06:00:00"/>
    <b v="0"/>
    <b v="0"/>
    <s v="theater/plays"/>
    <x v="3"/>
    <s v="plays"/>
  </r>
  <r>
    <x v="1"/>
    <n v="199"/>
    <n v="46.91959798994975"/>
    <s v="US"/>
    <s v="USD"/>
    <n v="1465794000"/>
    <x v="144"/>
    <s v="Jun"/>
    <s v="2016"/>
    <n v="1466312400"/>
    <d v="2016-06-19T05:00:00"/>
    <b v="0"/>
    <b v="1"/>
    <s v="theater/plays"/>
    <x v="3"/>
    <s v="plays"/>
  </r>
  <r>
    <x v="1"/>
    <n v="107"/>
    <n v="105.18691588785046"/>
    <s v="US"/>
    <s v="USD"/>
    <n v="1500958800"/>
    <x v="145"/>
    <s v="Jul"/>
    <s v="2017"/>
    <n v="1501736400"/>
    <d v="2017-08-03T05:00:00"/>
    <b v="0"/>
    <b v="0"/>
    <s v="technology/wearables"/>
    <x v="2"/>
    <s v="wearables"/>
  </r>
  <r>
    <x v="1"/>
    <n v="195"/>
    <n v="69.907692307692301"/>
    <s v="US"/>
    <s v="USD"/>
    <n v="1357020000"/>
    <x v="146"/>
    <s v="Jan"/>
    <s v="2013"/>
    <n v="1361512800"/>
    <d v="2013-02-22T06:00:00"/>
    <b v="0"/>
    <b v="0"/>
    <s v="music/indie rock"/>
    <x v="1"/>
    <s v="indie rock"/>
  </r>
  <r>
    <x v="0"/>
    <n v="1"/>
    <n v="1"/>
    <s v="US"/>
    <s v="USD"/>
    <n v="1544940000"/>
    <x v="147"/>
    <s v="Dec"/>
    <s v="2018"/>
    <n v="1545026400"/>
    <d v="2018-12-17T06:00:00"/>
    <b v="0"/>
    <b v="0"/>
    <s v="music/rock"/>
    <x v="1"/>
    <s v="rock"/>
  </r>
  <r>
    <x v="0"/>
    <n v="1467"/>
    <n v="60.011588275391958"/>
    <s v="US"/>
    <s v="USD"/>
    <n v="1402290000"/>
    <x v="148"/>
    <s v="Jun"/>
    <s v="2014"/>
    <n v="1406696400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x v="149"/>
    <s v="Feb"/>
    <s v="2017"/>
    <n v="1487916000"/>
    <d v="2017-02-24T06:00:00"/>
    <b v="0"/>
    <b v="0"/>
    <s v="music/indie rock"/>
    <x v="1"/>
    <s v="indie rock"/>
  </r>
  <r>
    <x v="0"/>
    <n v="5681"/>
    <n v="31.000176025347649"/>
    <s v="US"/>
    <s v="USD"/>
    <n v="1350622800"/>
    <x v="150"/>
    <s v="Oct"/>
    <s v="2012"/>
    <n v="1351141200"/>
    <d v="2012-10-25T05:00:00"/>
    <b v="0"/>
    <b v="0"/>
    <s v="theater/plays"/>
    <x v="3"/>
    <s v="plays"/>
  </r>
  <r>
    <x v="0"/>
    <n v="1059"/>
    <n v="95.042492917847028"/>
    <s v="US"/>
    <s v="USD"/>
    <n v="1463029200"/>
    <x v="151"/>
    <s v="May"/>
    <s v="2016"/>
    <n v="1465016400"/>
    <d v="2016-06-04T05:00:00"/>
    <b v="0"/>
    <b v="1"/>
    <s v="music/indie rock"/>
    <x v="1"/>
    <s v="indie rock"/>
  </r>
  <r>
    <x v="0"/>
    <n v="1194"/>
    <n v="75.968174204355108"/>
    <s v="US"/>
    <s v="USD"/>
    <n v="1269493200"/>
    <x v="152"/>
    <s v="Mar"/>
    <s v="2010"/>
    <n v="1270789200"/>
    <d v="2010-04-09T05:00:00"/>
    <b v="0"/>
    <b v="0"/>
    <s v="theater/plays"/>
    <x v="3"/>
    <s v="plays"/>
  </r>
  <r>
    <x v="3"/>
    <n v="379"/>
    <n v="71.013192612137203"/>
    <s v="AU"/>
    <s v="AUD"/>
    <n v="1570251600"/>
    <x v="153"/>
    <s v="Oct"/>
    <s v="2019"/>
    <n v="1572325200"/>
    <d v="2019-10-29T05:00:00"/>
    <b v="0"/>
    <b v="0"/>
    <s v="music/rock"/>
    <x v="1"/>
    <s v="rock"/>
  </r>
  <r>
    <x v="0"/>
    <n v="30"/>
    <n v="73.733333333333334"/>
    <s v="AU"/>
    <s v="AUD"/>
    <n v="1388383200"/>
    <x v="154"/>
    <s v="Dec"/>
    <s v="2013"/>
    <n v="1389420000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x v="155"/>
    <s v="Dec"/>
    <s v="2015"/>
    <n v="1449640800"/>
    <d v="2015-12-09T06:00:00"/>
    <b v="0"/>
    <b v="0"/>
    <s v="music/rock"/>
    <x v="1"/>
    <s v="rock"/>
  </r>
  <r>
    <x v="1"/>
    <n v="1821"/>
    <n v="105.00933552992861"/>
    <s v="US"/>
    <s v="USD"/>
    <n v="1553662800"/>
    <x v="156"/>
    <s v="Mar"/>
    <s v="2019"/>
    <n v="1555218000"/>
    <d v="2019-04-14T05:00:00"/>
    <b v="0"/>
    <b v="1"/>
    <s v="theater/plays"/>
    <x v="3"/>
    <s v="plays"/>
  </r>
  <r>
    <x v="1"/>
    <n v="164"/>
    <n v="79.176829268292678"/>
    <s v="US"/>
    <s v="USD"/>
    <n v="1556341200"/>
    <x v="157"/>
    <s v="Apr"/>
    <s v="2019"/>
    <n v="1557723600"/>
    <d v="2019-05-13T05:00:00"/>
    <b v="0"/>
    <b v="0"/>
    <s v="technology/wearables"/>
    <x v="2"/>
    <s v="wearables"/>
  </r>
  <r>
    <x v="0"/>
    <n v="75"/>
    <n v="57.333333333333336"/>
    <s v="US"/>
    <s v="USD"/>
    <n v="1442984400"/>
    <x v="158"/>
    <s v="Sep"/>
    <s v="2015"/>
    <n v="1443502800"/>
    <d v="2015-09-29T05:00:00"/>
    <b v="0"/>
    <b v="1"/>
    <s v="technology/web"/>
    <x v="2"/>
    <s v="web"/>
  </r>
  <r>
    <x v="1"/>
    <n v="157"/>
    <n v="58.178343949044589"/>
    <s v="CH"/>
    <s v="CHF"/>
    <n v="1544248800"/>
    <x v="159"/>
    <s v="Dec"/>
    <s v="2018"/>
    <n v="1546840800"/>
    <d v="2019-01-07T06:00:00"/>
    <b v="0"/>
    <b v="0"/>
    <s v="music/rock"/>
    <x v="1"/>
    <s v="rock"/>
  </r>
  <r>
    <x v="1"/>
    <n v="246"/>
    <n v="36.032520325203251"/>
    <s v="US"/>
    <s v="USD"/>
    <n v="1508475600"/>
    <x v="160"/>
    <s v="Oct"/>
    <s v="2017"/>
    <n v="151271280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x v="161"/>
    <s v="Oct"/>
    <s v="2017"/>
    <n v="1507525200"/>
    <d v="2017-10-09T05:00:00"/>
    <b v="0"/>
    <b v="0"/>
    <s v="theater/plays"/>
    <x v="3"/>
    <s v="plays"/>
  </r>
  <r>
    <x v="1"/>
    <n v="2506"/>
    <n v="44.005985634477256"/>
    <s v="US"/>
    <s v="USD"/>
    <n v="1501563600"/>
    <x v="162"/>
    <s v="Aug"/>
    <s v="2017"/>
    <n v="1504328400"/>
    <d v="2017-09-02T05:00:00"/>
    <b v="0"/>
    <b v="0"/>
    <s v="technology/web"/>
    <x v="2"/>
    <s v="web"/>
  </r>
  <r>
    <x v="1"/>
    <n v="244"/>
    <n v="55.077868852459019"/>
    <s v="US"/>
    <s v="USD"/>
    <n v="1292997600"/>
    <x v="163"/>
    <s v="Dec"/>
    <s v="2010"/>
    <n v="1293343200"/>
    <d v="2010-12-26T06:00:00"/>
    <b v="0"/>
    <b v="0"/>
    <s v="photography/photography books"/>
    <x v="7"/>
    <s v="photography books"/>
  </r>
  <r>
    <x v="1"/>
    <n v="146"/>
    <n v="74"/>
    <s v="AU"/>
    <s v="AUD"/>
    <n v="1370840400"/>
    <x v="164"/>
    <s v="Jun"/>
    <s v="2013"/>
    <n v="1371704400"/>
    <d v="2013-06-20T05:00:00"/>
    <b v="0"/>
    <b v="0"/>
    <s v="theater/plays"/>
    <x v="3"/>
    <s v="plays"/>
  </r>
  <r>
    <x v="0"/>
    <n v="955"/>
    <n v="41.996858638743454"/>
    <s v="DK"/>
    <s v="DKK"/>
    <n v="1550815200"/>
    <x v="165"/>
    <s v="Feb"/>
    <s v="2019"/>
    <n v="1552798800"/>
    <d v="2019-03-17T05:00:00"/>
    <b v="0"/>
    <b v="1"/>
    <s v="music/indie rock"/>
    <x v="1"/>
    <s v="indie rock"/>
  </r>
  <r>
    <x v="1"/>
    <n v="1267"/>
    <n v="77.988161010260455"/>
    <s v="US"/>
    <s v="USD"/>
    <n v="1339909200"/>
    <x v="166"/>
    <s v="Jun"/>
    <s v="2012"/>
    <n v="1342328400"/>
    <d v="2012-07-15T05:00:00"/>
    <b v="0"/>
    <b v="1"/>
    <s v="film &amp; video/shorts"/>
    <x v="4"/>
    <s v="shorts"/>
  </r>
  <r>
    <x v="0"/>
    <n v="67"/>
    <n v="82.507462686567166"/>
    <s v="US"/>
    <s v="USD"/>
    <n v="1501736400"/>
    <x v="167"/>
    <s v="Aug"/>
    <s v="2017"/>
    <n v="1502341200"/>
    <d v="2017-08-10T05:00:00"/>
    <b v="0"/>
    <b v="0"/>
    <s v="music/indie rock"/>
    <x v="1"/>
    <s v="indie rock"/>
  </r>
  <r>
    <x v="0"/>
    <n v="5"/>
    <n v="104.2"/>
    <s v="US"/>
    <s v="USD"/>
    <n v="1395291600"/>
    <x v="168"/>
    <s v="Mar"/>
    <s v="2014"/>
    <n v="1397192400"/>
    <d v="2014-04-11T05:00:00"/>
    <b v="0"/>
    <b v="0"/>
    <s v="publishing/translations"/>
    <x v="5"/>
    <s v="translations"/>
  </r>
  <r>
    <x v="0"/>
    <n v="26"/>
    <n v="25.5"/>
    <s v="US"/>
    <s v="USD"/>
    <n v="1405746000"/>
    <x v="169"/>
    <s v="Jul"/>
    <s v="2014"/>
    <n v="1407042000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x v="170"/>
    <s v="May"/>
    <s v="2013"/>
    <n v="1369371600"/>
    <d v="2013-05-24T05:00:00"/>
    <b v="0"/>
    <b v="0"/>
    <s v="theater/plays"/>
    <x v="3"/>
    <s v="plays"/>
  </r>
  <r>
    <x v="1"/>
    <n v="48"/>
    <n v="111.83333333333333"/>
    <s v="US"/>
    <s v="USD"/>
    <n v="1444021200"/>
    <x v="171"/>
    <s v="Oct"/>
    <s v="2015"/>
    <n v="1444107600"/>
    <d v="2015-10-06T05:00:00"/>
    <b v="0"/>
    <b v="1"/>
    <s v="technology/wearables"/>
    <x v="2"/>
    <s v="wearables"/>
  </r>
  <r>
    <x v="0"/>
    <n v="1130"/>
    <n v="41.999115044247787"/>
    <s v="US"/>
    <s v="USD"/>
    <n v="1472619600"/>
    <x v="172"/>
    <s v="Aug"/>
    <s v="2016"/>
    <n v="1474261200"/>
    <d v="2016-09-19T05:00:00"/>
    <b v="0"/>
    <b v="0"/>
    <s v="theater/plays"/>
    <x v="3"/>
    <s v="plays"/>
  </r>
  <r>
    <x v="0"/>
    <n v="782"/>
    <n v="110.05115089514067"/>
    <s v="US"/>
    <s v="USD"/>
    <n v="1472878800"/>
    <x v="173"/>
    <s v="Sep"/>
    <s v="2016"/>
    <n v="1473656400"/>
    <d v="2016-09-12T05:00:00"/>
    <b v="0"/>
    <b v="0"/>
    <s v="theater/plays"/>
    <x v="3"/>
    <s v="plays"/>
  </r>
  <r>
    <x v="1"/>
    <n v="2739"/>
    <n v="58.997079225994888"/>
    <s v="US"/>
    <s v="USD"/>
    <n v="1289800800"/>
    <x v="174"/>
    <s v="Nov"/>
    <s v="2010"/>
    <n v="1291960800"/>
    <d v="2010-12-10T06:00:00"/>
    <b v="0"/>
    <b v="0"/>
    <s v="theater/plays"/>
    <x v="3"/>
    <s v="plays"/>
  </r>
  <r>
    <x v="0"/>
    <n v="210"/>
    <n v="32.985714285714288"/>
    <s v="US"/>
    <s v="USD"/>
    <n v="1505970000"/>
    <x v="175"/>
    <s v="Sep"/>
    <s v="2017"/>
    <n v="1506747600"/>
    <d v="2017-09-30T05:00:00"/>
    <b v="0"/>
    <b v="0"/>
    <s v="food/food trucks"/>
    <x v="0"/>
    <s v="food trucks"/>
  </r>
  <r>
    <x v="1"/>
    <n v="3537"/>
    <n v="45.005654509471306"/>
    <s v="CA"/>
    <s v="CAD"/>
    <n v="1363496400"/>
    <x v="176"/>
    <s v="Mar"/>
    <s v="2013"/>
    <n v="1363582800"/>
    <d v="2013-03-18T05:00:00"/>
    <b v="0"/>
    <b v="1"/>
    <s v="theater/plays"/>
    <x v="3"/>
    <s v="plays"/>
  </r>
  <r>
    <x v="1"/>
    <n v="2107"/>
    <n v="81.98196487897485"/>
    <s v="AU"/>
    <s v="AUD"/>
    <n v="1269234000"/>
    <x v="177"/>
    <s v="Mar"/>
    <s v="2010"/>
    <n v="1269666000"/>
    <d v="2010-03-27T05:00:00"/>
    <b v="0"/>
    <b v="0"/>
    <s v="technology/wearables"/>
    <x v="2"/>
    <s v="wearables"/>
  </r>
  <r>
    <x v="0"/>
    <n v="136"/>
    <n v="39.080882352941174"/>
    <s v="US"/>
    <s v="USD"/>
    <n v="1507093200"/>
    <x v="178"/>
    <s v="Oct"/>
    <s v="2017"/>
    <n v="1508648400"/>
    <d v="2017-10-22T05:00:00"/>
    <b v="0"/>
    <b v="0"/>
    <s v="technology/web"/>
    <x v="2"/>
    <s v="web"/>
  </r>
  <r>
    <x v="1"/>
    <n v="3318"/>
    <n v="58.996383363471971"/>
    <s v="DK"/>
    <s v="DKK"/>
    <n v="1560574800"/>
    <x v="179"/>
    <s v="Jun"/>
    <s v="2019"/>
    <n v="1561957200"/>
    <d v="2019-07-01T05:00:00"/>
    <b v="0"/>
    <b v="0"/>
    <s v="theater/plays"/>
    <x v="3"/>
    <s v="plays"/>
  </r>
  <r>
    <x v="0"/>
    <n v="86"/>
    <n v="40.988372093023258"/>
    <s v="CA"/>
    <s v="CAD"/>
    <n v="1284008400"/>
    <x v="180"/>
    <s v="Sep"/>
    <s v="2010"/>
    <n v="1285131600"/>
    <d v="2010-09-22T05:00:00"/>
    <b v="0"/>
    <b v="0"/>
    <s v="music/rock"/>
    <x v="1"/>
    <s v="rock"/>
  </r>
  <r>
    <x v="1"/>
    <n v="340"/>
    <n v="31.029411764705884"/>
    <s v="US"/>
    <s v="USD"/>
    <n v="1556859600"/>
    <x v="181"/>
    <s v="May"/>
    <s v="2019"/>
    <n v="1556946000"/>
    <d v="2019-05-04T05:00:00"/>
    <b v="0"/>
    <b v="0"/>
    <s v="theater/plays"/>
    <x v="3"/>
    <s v="plays"/>
  </r>
  <r>
    <x v="0"/>
    <n v="19"/>
    <n v="37.789473684210527"/>
    <s v="US"/>
    <s v="USD"/>
    <n v="1526187600"/>
    <x v="182"/>
    <s v="May"/>
    <s v="2018"/>
    <n v="1527138000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x v="183"/>
    <s v="May"/>
    <s v="2014"/>
    <n v="1402117200"/>
    <d v="2014-06-07T05:00:00"/>
    <b v="0"/>
    <b v="0"/>
    <s v="theater/plays"/>
    <x v="3"/>
    <s v="plays"/>
  </r>
  <r>
    <x v="1"/>
    <n v="1442"/>
    <n v="95.966712898751737"/>
    <s v="CA"/>
    <s v="CAD"/>
    <n v="1361599200"/>
    <x v="184"/>
    <s v="Feb"/>
    <s v="2013"/>
    <n v="1364014800"/>
    <d v="2013-03-23T05:00:00"/>
    <b v="0"/>
    <b v="1"/>
    <s v="film &amp; video/shorts"/>
    <x v="4"/>
    <s v="shorts"/>
  </r>
  <r>
    <x v="0"/>
    <n v="35"/>
    <n v="75"/>
    <s v="IT"/>
    <s v="EUR"/>
    <n v="1417500000"/>
    <x v="185"/>
    <s v="Dec"/>
    <s v="2014"/>
    <n v="1417586400"/>
    <d v="2014-12-03T06:00:00"/>
    <b v="0"/>
    <b v="0"/>
    <s v="theater/plays"/>
    <x v="3"/>
    <s v="plays"/>
  </r>
  <r>
    <x v="3"/>
    <n v="441"/>
    <n v="102.0498866213152"/>
    <s v="US"/>
    <s v="USD"/>
    <n v="1457071200"/>
    <x v="186"/>
    <s v="Mar"/>
    <s v="2016"/>
    <n v="1457071200"/>
    <d v="2016-03-04T06:00:00"/>
    <b v="0"/>
    <b v="0"/>
    <s v="theater/plays"/>
    <x v="3"/>
    <s v="plays"/>
  </r>
  <r>
    <x v="0"/>
    <n v="24"/>
    <n v="105.75"/>
    <s v="US"/>
    <s v="USD"/>
    <n v="1370322000"/>
    <x v="187"/>
    <s v="Jun"/>
    <s v="2013"/>
    <n v="1370408400"/>
    <d v="2013-06-05T05:00:00"/>
    <b v="0"/>
    <b v="1"/>
    <s v="theater/plays"/>
    <x v="3"/>
    <s v="plays"/>
  </r>
  <r>
    <x v="0"/>
    <n v="86"/>
    <n v="37.069767441860463"/>
    <s v="IT"/>
    <s v="EUR"/>
    <n v="1552366800"/>
    <x v="188"/>
    <s v="Mar"/>
    <s v="2019"/>
    <n v="1552626000"/>
    <d v="2019-03-15T05:00:00"/>
    <b v="0"/>
    <b v="0"/>
    <s v="theater/plays"/>
    <x v="3"/>
    <s v="plays"/>
  </r>
  <r>
    <x v="0"/>
    <n v="243"/>
    <n v="35.049382716049379"/>
    <s v="US"/>
    <s v="USD"/>
    <n v="1403845200"/>
    <x v="189"/>
    <s v="Jun"/>
    <s v="2014"/>
    <n v="1404190800"/>
    <d v="2014-07-01T05:00:00"/>
    <b v="0"/>
    <b v="0"/>
    <s v="music/rock"/>
    <x v="1"/>
    <s v="rock"/>
  </r>
  <r>
    <x v="0"/>
    <n v="65"/>
    <n v="46.338461538461537"/>
    <s v="US"/>
    <s v="USD"/>
    <n v="1523163600"/>
    <x v="190"/>
    <s v="Apr"/>
    <s v="2018"/>
    <n v="1523509200"/>
    <d v="2018-04-12T05:00:00"/>
    <b v="1"/>
    <b v="0"/>
    <s v="music/indie rock"/>
    <x v="1"/>
    <s v="indie rock"/>
  </r>
  <r>
    <x v="1"/>
    <n v="126"/>
    <n v="69.174603174603178"/>
    <s v="US"/>
    <s v="USD"/>
    <n v="1442206800"/>
    <x v="191"/>
    <s v="Sep"/>
    <s v="2015"/>
    <n v="1443589200"/>
    <d v="2015-09-30T05:00:00"/>
    <b v="0"/>
    <b v="0"/>
    <s v="music/metal"/>
    <x v="1"/>
    <s v="metal"/>
  </r>
  <r>
    <x v="1"/>
    <n v="524"/>
    <n v="109.07824427480917"/>
    <s v="US"/>
    <s v="USD"/>
    <n v="1532840400"/>
    <x v="192"/>
    <s v="Jul"/>
    <s v="2018"/>
    <n v="1533445200"/>
    <d v="2018-08-05T05:00:00"/>
    <b v="0"/>
    <b v="0"/>
    <s v="music/electric music"/>
    <x v="1"/>
    <s v="electric music"/>
  </r>
  <r>
    <x v="0"/>
    <n v="100"/>
    <n v="51.78"/>
    <s v="DK"/>
    <s v="DKK"/>
    <n v="1472878800"/>
    <x v="173"/>
    <s v="Sep"/>
    <s v="2016"/>
    <n v="1474520400"/>
    <d v="2016-09-22T05:00:00"/>
    <b v="0"/>
    <b v="0"/>
    <s v="technology/wearables"/>
    <x v="2"/>
    <s v="wearables"/>
  </r>
  <r>
    <x v="1"/>
    <n v="1989"/>
    <n v="82.010055304172951"/>
    <s v="US"/>
    <s v="USD"/>
    <n v="1498194000"/>
    <x v="193"/>
    <s v="Jun"/>
    <s v="2017"/>
    <n v="1499403600"/>
    <d v="2017-07-07T05:00:00"/>
    <b v="0"/>
    <b v="0"/>
    <s v="film &amp; video/drama"/>
    <x v="4"/>
    <s v="drama"/>
  </r>
  <r>
    <x v="0"/>
    <n v="168"/>
    <n v="35.958333333333336"/>
    <s v="US"/>
    <s v="USD"/>
    <n v="1281070800"/>
    <x v="194"/>
    <s v="Aug"/>
    <s v="2010"/>
    <n v="1283576400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x v="195"/>
    <s v="Jul"/>
    <s v="2015"/>
    <n v="1436590800"/>
    <d v="2015-07-11T05:00:00"/>
    <b v="0"/>
    <b v="0"/>
    <s v="music/rock"/>
    <x v="1"/>
    <s v="rock"/>
  </r>
  <r>
    <x v="0"/>
    <n v="1"/>
    <n v="2"/>
    <s v="CA"/>
    <s v="CAD"/>
    <n v="1269493200"/>
    <x v="152"/>
    <s v="Mar"/>
    <s v="2010"/>
    <n v="1270443600"/>
    <d v="2010-04-05T05:00:00"/>
    <b v="0"/>
    <b v="0"/>
    <s v="theater/plays"/>
    <x v="3"/>
    <s v="plays"/>
  </r>
  <r>
    <x v="1"/>
    <n v="157"/>
    <n v="91.114649681528661"/>
    <s v="US"/>
    <s v="USD"/>
    <n v="1406264400"/>
    <x v="196"/>
    <s v="Jul"/>
    <s v="2014"/>
    <n v="1407819600"/>
    <d v="2014-08-12T05:00:00"/>
    <b v="0"/>
    <b v="0"/>
    <s v="technology/web"/>
    <x v="2"/>
    <s v="web"/>
  </r>
  <r>
    <x v="3"/>
    <n v="82"/>
    <n v="79.792682926829272"/>
    <s v="US"/>
    <s v="USD"/>
    <n v="1317531600"/>
    <x v="197"/>
    <s v="Oct"/>
    <s v="2011"/>
    <n v="1317877200"/>
    <d v="2011-10-06T05:00:00"/>
    <b v="0"/>
    <b v="0"/>
    <s v="food/food trucks"/>
    <x v="0"/>
    <s v="food trucks"/>
  </r>
  <r>
    <x v="1"/>
    <n v="4498"/>
    <n v="42.999777678968428"/>
    <s v="AU"/>
    <s v="AUD"/>
    <n v="1484632800"/>
    <x v="198"/>
    <s v="Jan"/>
    <s v="2017"/>
    <n v="1484805600"/>
    <d v="2017-01-19T06:00:00"/>
    <b v="0"/>
    <b v="0"/>
    <s v="theater/plays"/>
    <x v="3"/>
    <s v="plays"/>
  </r>
  <r>
    <x v="0"/>
    <n v="40"/>
    <n v="63.225000000000001"/>
    <s v="US"/>
    <s v="USD"/>
    <n v="1301806800"/>
    <x v="199"/>
    <s v="Apr"/>
    <s v="2011"/>
    <n v="1302670800"/>
    <d v="2011-04-13T05:00:00"/>
    <b v="0"/>
    <b v="0"/>
    <s v="music/jazz"/>
    <x v="1"/>
    <s v="jazz"/>
  </r>
  <r>
    <x v="1"/>
    <n v="80"/>
    <n v="70.174999999999997"/>
    <s v="US"/>
    <s v="USD"/>
    <n v="1539752400"/>
    <x v="200"/>
    <s v="Oct"/>
    <s v="2018"/>
    <n v="1540789200"/>
    <d v="2018-10-29T05:00:00"/>
    <b v="1"/>
    <b v="0"/>
    <s v="theater/plays"/>
    <x v="3"/>
    <s v="plays"/>
  </r>
  <r>
    <x v="3"/>
    <n v="57"/>
    <n v="61.333333333333336"/>
    <s v="US"/>
    <s v="USD"/>
    <n v="1267250400"/>
    <x v="201"/>
    <s v="Feb"/>
    <s v="2010"/>
    <n v="1268028000"/>
    <d v="2010-03-08T06:00:00"/>
    <b v="0"/>
    <b v="0"/>
    <s v="publishing/fiction"/>
    <x v="5"/>
    <s v="fiction"/>
  </r>
  <r>
    <x v="1"/>
    <n v="43"/>
    <n v="99"/>
    <s v="US"/>
    <s v="USD"/>
    <n v="1535432400"/>
    <x v="202"/>
    <s v="Aug"/>
    <s v="2018"/>
    <n v="1537160400"/>
    <d v="2018-09-17T05:00:00"/>
    <b v="0"/>
    <b v="1"/>
    <s v="music/rock"/>
    <x v="1"/>
    <s v="rock"/>
  </r>
  <r>
    <x v="1"/>
    <n v="2053"/>
    <n v="96.984900146127615"/>
    <s v="US"/>
    <s v="USD"/>
    <n v="1510207200"/>
    <x v="203"/>
    <s v="Nov"/>
    <s v="2017"/>
    <n v="1512280800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x v="204"/>
    <s v="May"/>
    <s v="2016"/>
    <n v="1463115600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x v="205"/>
    <s v="Mar"/>
    <s v="2017"/>
    <n v="1490850000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x v="206"/>
    <s v="Aug"/>
    <s v="2013"/>
    <n v="1379653200"/>
    <d v="2013-09-20T05:00:00"/>
    <b v="0"/>
    <b v="0"/>
    <s v="theater/plays"/>
    <x v="3"/>
    <s v="plays"/>
  </r>
  <r>
    <x v="1"/>
    <n v="168"/>
    <n v="73.214285714285708"/>
    <s v="US"/>
    <s v="USD"/>
    <n v="1576389600"/>
    <x v="207"/>
    <s v="Dec"/>
    <s v="2019"/>
    <n v="1580364000"/>
    <d v="2020-01-30T06:00:00"/>
    <b v="0"/>
    <b v="0"/>
    <s v="theater/plays"/>
    <x v="3"/>
    <s v="plays"/>
  </r>
  <r>
    <x v="1"/>
    <n v="4289"/>
    <n v="39.997435299603637"/>
    <s v="US"/>
    <s v="USD"/>
    <n v="1289019600"/>
    <x v="208"/>
    <s v="Nov"/>
    <s v="2010"/>
    <n v="1289714400"/>
    <d v="2010-11-14T06:00:00"/>
    <b v="0"/>
    <b v="1"/>
    <s v="music/indie rock"/>
    <x v="1"/>
    <s v="indie rock"/>
  </r>
  <r>
    <x v="1"/>
    <n v="165"/>
    <n v="86.812121212121212"/>
    <s v="US"/>
    <s v="USD"/>
    <n v="1282194000"/>
    <x v="209"/>
    <s v="Aug"/>
    <s v="2010"/>
    <n v="1282712400"/>
    <d v="2010-08-25T05:00:00"/>
    <b v="0"/>
    <b v="0"/>
    <s v="music/rock"/>
    <x v="1"/>
    <s v="rock"/>
  </r>
  <r>
    <x v="0"/>
    <n v="143"/>
    <n v="42.125874125874127"/>
    <s v="US"/>
    <s v="USD"/>
    <n v="1550037600"/>
    <x v="210"/>
    <s v="Feb"/>
    <s v="2019"/>
    <n v="1550210400"/>
    <d v="2019-02-15T06:00:00"/>
    <b v="0"/>
    <b v="0"/>
    <s v="theater/plays"/>
    <x v="3"/>
    <s v="plays"/>
  </r>
  <r>
    <x v="1"/>
    <n v="1815"/>
    <n v="103.97851239669421"/>
    <s v="US"/>
    <s v="USD"/>
    <n v="1321941600"/>
    <x v="211"/>
    <s v="Nov"/>
    <s v="2011"/>
    <n v="1322114400"/>
    <d v="2011-11-24T06:00:00"/>
    <b v="0"/>
    <b v="0"/>
    <s v="theater/plays"/>
    <x v="3"/>
    <s v="plays"/>
  </r>
  <r>
    <x v="0"/>
    <n v="934"/>
    <n v="62.003211991434689"/>
    <s v="US"/>
    <s v="USD"/>
    <n v="1556427600"/>
    <x v="212"/>
    <s v="Apr"/>
    <s v="2019"/>
    <n v="1557205200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x v="213"/>
    <s v="Nov"/>
    <s v="2011"/>
    <n v="1323928800"/>
    <d v="2011-12-15T06:00:00"/>
    <b v="0"/>
    <b v="1"/>
    <s v="film &amp; video/shorts"/>
    <x v="4"/>
    <s v="shorts"/>
  </r>
  <r>
    <x v="1"/>
    <n v="1539"/>
    <n v="89.991552956465242"/>
    <s v="US"/>
    <s v="USD"/>
    <n v="1345093200"/>
    <x v="214"/>
    <s v="Aug"/>
    <s v="2012"/>
    <n v="1346130000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x v="215"/>
    <s v="Jul"/>
    <s v="2011"/>
    <n v="1311051600"/>
    <d v="2011-07-19T05:00:00"/>
    <b v="1"/>
    <b v="0"/>
    <s v="theater/plays"/>
    <x v="3"/>
    <s v="plays"/>
  </r>
  <r>
    <x v="0"/>
    <n v="2179"/>
    <n v="54.993116108306566"/>
    <s v="US"/>
    <s v="USD"/>
    <n v="1340254800"/>
    <x v="216"/>
    <s v="Jun"/>
    <s v="2012"/>
    <n v="1340427600"/>
    <d v="2012-06-23T05:00:00"/>
    <b v="1"/>
    <b v="0"/>
    <s v="food/food trucks"/>
    <x v="0"/>
    <s v="food trucks"/>
  </r>
  <r>
    <x v="1"/>
    <n v="138"/>
    <n v="47.992753623188406"/>
    <s v="US"/>
    <s v="USD"/>
    <n v="1412226000"/>
    <x v="217"/>
    <s v="Oct"/>
    <s v="2014"/>
    <n v="1412312400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x v="218"/>
    <s v="Mar"/>
    <s v="2016"/>
    <n v="1459314000"/>
    <d v="2016-03-30T05:00:00"/>
    <b v="0"/>
    <b v="0"/>
    <s v="theater/plays"/>
    <x v="3"/>
    <s v="plays"/>
  </r>
  <r>
    <x v="1"/>
    <n v="3594"/>
    <n v="51.999165275459099"/>
    <s v="US"/>
    <s v="USD"/>
    <n v="1411534800"/>
    <x v="219"/>
    <s v="Sep"/>
    <s v="2014"/>
    <n v="1415426400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x v="220"/>
    <s v="May"/>
    <s v="2014"/>
    <n v="1399093200"/>
    <d v="2014-05-03T05:00:00"/>
    <b v="1"/>
    <b v="0"/>
    <s v="music/rock"/>
    <x v="1"/>
    <s v="rock"/>
  </r>
  <r>
    <x v="1"/>
    <n v="112"/>
    <n v="98.205357142857139"/>
    <s v="US"/>
    <s v="USD"/>
    <n v="1270702800"/>
    <x v="221"/>
    <s v="Apr"/>
    <s v="2010"/>
    <n v="1273899600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x v="222"/>
    <s v="May"/>
    <s v="2015"/>
    <n v="1432184400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x v="172"/>
    <s v="Aug"/>
    <s v="2016"/>
    <n v="1474779600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x v="223"/>
    <s v="Jun"/>
    <s v="2017"/>
    <n v="1500440400"/>
    <d v="2017-07-19T05:00:00"/>
    <b v="0"/>
    <b v="1"/>
    <s v="games/mobile games"/>
    <x v="6"/>
    <s v="mobile games"/>
  </r>
  <r>
    <x v="1"/>
    <n v="101"/>
    <n v="99.841584158415841"/>
    <s v="US"/>
    <s v="USD"/>
    <n v="1575612000"/>
    <x v="224"/>
    <s v="Dec"/>
    <s v="2019"/>
    <n v="1575612000"/>
    <d v="2019-12-06T06:00:00"/>
    <b v="0"/>
    <b v="0"/>
    <s v="games/video games"/>
    <x v="6"/>
    <s v="video games"/>
  </r>
  <r>
    <x v="3"/>
    <n v="67"/>
    <n v="82.432835820895519"/>
    <s v="US"/>
    <s v="USD"/>
    <n v="1369112400"/>
    <x v="225"/>
    <s v="May"/>
    <s v="2013"/>
    <n v="1374123600"/>
    <d v="2013-07-18T05:00:00"/>
    <b v="0"/>
    <b v="0"/>
    <s v="theater/plays"/>
    <x v="3"/>
    <s v="plays"/>
  </r>
  <r>
    <x v="1"/>
    <n v="92"/>
    <n v="63.293478260869563"/>
    <s v="US"/>
    <s v="USD"/>
    <n v="1469422800"/>
    <x v="226"/>
    <s v="Jul"/>
    <s v="2016"/>
    <n v="1469509200"/>
    <d v="2016-07-26T05:00:00"/>
    <b v="0"/>
    <b v="0"/>
    <s v="theater/plays"/>
    <x v="3"/>
    <s v="plays"/>
  </r>
  <r>
    <x v="1"/>
    <n v="62"/>
    <n v="96.774193548387103"/>
    <s v="US"/>
    <s v="USD"/>
    <n v="1307854800"/>
    <x v="227"/>
    <s v="Jun"/>
    <s v="2011"/>
    <n v="1309237200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x v="228"/>
    <s v="Aug"/>
    <s v="2017"/>
    <n v="1503982800"/>
    <d v="2017-08-29T05:00:00"/>
    <b v="0"/>
    <b v="1"/>
    <s v="games/video games"/>
    <x v="6"/>
    <s v="video games"/>
  </r>
  <r>
    <x v="0"/>
    <n v="92"/>
    <n v="39.010869565217391"/>
    <s v="US"/>
    <s v="USD"/>
    <n v="1486965600"/>
    <x v="229"/>
    <s v="Feb"/>
    <s v="2017"/>
    <n v="1487397600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x v="230"/>
    <s v="Jun"/>
    <s v="2019"/>
    <n v="1562043600"/>
    <d v="2019-07-02T05:00:00"/>
    <b v="0"/>
    <b v="1"/>
    <s v="music/rock"/>
    <x v="1"/>
    <s v="rock"/>
  </r>
  <r>
    <x v="1"/>
    <n v="329"/>
    <n v="45.051671732522799"/>
    <s v="US"/>
    <s v="USD"/>
    <n v="1398402000"/>
    <x v="231"/>
    <s v="Apr"/>
    <s v="2014"/>
    <n v="1398574800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x v="232"/>
    <s v="Dec"/>
    <s v="2017"/>
    <n v="1515391200"/>
    <d v="2018-01-08T06:00:00"/>
    <b v="0"/>
    <b v="1"/>
    <s v="theater/plays"/>
    <x v="3"/>
    <s v="plays"/>
  </r>
  <r>
    <x v="0"/>
    <n v="41"/>
    <n v="76.268292682926827"/>
    <s v="US"/>
    <s v="USD"/>
    <n v="1440824400"/>
    <x v="233"/>
    <s v="Aug"/>
    <s v="2015"/>
    <n v="1441170000"/>
    <d v="2015-09-02T05:00:00"/>
    <b v="0"/>
    <b v="0"/>
    <s v="technology/wearables"/>
    <x v="2"/>
    <s v="wearables"/>
  </r>
  <r>
    <x v="1"/>
    <n v="1784"/>
    <n v="69.015695067264573"/>
    <s v="US"/>
    <s v="USD"/>
    <n v="1281070800"/>
    <x v="194"/>
    <s v="Aug"/>
    <s v="2010"/>
    <n v="1281157200"/>
    <d v="2010-08-07T05:00:00"/>
    <b v="0"/>
    <b v="0"/>
    <s v="theater/plays"/>
    <x v="3"/>
    <s v="plays"/>
  </r>
  <r>
    <x v="1"/>
    <n v="1684"/>
    <n v="101.97684085510689"/>
    <s v="AU"/>
    <s v="AUD"/>
    <n v="1397365200"/>
    <x v="234"/>
    <s v="Apr"/>
    <s v="2014"/>
    <n v="1398229200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x v="235"/>
    <s v="May"/>
    <s v="2017"/>
    <n v="1495256400"/>
    <d v="2017-05-20T05:00:00"/>
    <b v="0"/>
    <b v="1"/>
    <s v="music/rock"/>
    <x v="1"/>
    <s v="rock"/>
  </r>
  <r>
    <x v="1"/>
    <n v="238"/>
    <n v="43.025210084033617"/>
    <s v="US"/>
    <s v="USD"/>
    <n v="1520143200"/>
    <x v="236"/>
    <s v="Mar"/>
    <s v="2018"/>
    <n v="1520402400"/>
    <d v="2018-03-07T06:00:00"/>
    <b v="0"/>
    <b v="0"/>
    <s v="theater/plays"/>
    <x v="3"/>
    <s v="plays"/>
  </r>
  <r>
    <x v="1"/>
    <n v="53"/>
    <n v="75.245283018867923"/>
    <s v="US"/>
    <s v="USD"/>
    <n v="1405314000"/>
    <x v="237"/>
    <s v="Jul"/>
    <s v="2014"/>
    <n v="1409806800"/>
    <d v="2014-09-04T05:00:00"/>
    <b v="0"/>
    <b v="0"/>
    <s v="theater/plays"/>
    <x v="3"/>
    <s v="plays"/>
  </r>
  <r>
    <x v="1"/>
    <n v="214"/>
    <n v="69.023364485981304"/>
    <s v="US"/>
    <s v="USD"/>
    <n v="1396846800"/>
    <x v="238"/>
    <s v="Apr"/>
    <s v="2014"/>
    <n v="1396933200"/>
    <d v="2014-04-08T05:00:00"/>
    <b v="0"/>
    <b v="0"/>
    <s v="theater/plays"/>
    <x v="3"/>
    <s v="plays"/>
  </r>
  <r>
    <x v="1"/>
    <n v="222"/>
    <n v="65.986486486486484"/>
    <s v="US"/>
    <s v="USD"/>
    <n v="1375678800"/>
    <x v="239"/>
    <s v="Aug"/>
    <s v="2013"/>
    <n v="1376024400"/>
    <d v="2013-08-09T05:00:00"/>
    <b v="0"/>
    <b v="0"/>
    <s v="technology/web"/>
    <x v="2"/>
    <s v="web"/>
  </r>
  <r>
    <x v="1"/>
    <n v="1884"/>
    <n v="98.013800424628457"/>
    <s v="US"/>
    <s v="USD"/>
    <n v="1482386400"/>
    <x v="240"/>
    <s v="Dec"/>
    <s v="2016"/>
    <n v="1483682400"/>
    <d v="2017-01-06T06:00:00"/>
    <b v="0"/>
    <b v="1"/>
    <s v="publishing/fiction"/>
    <x v="5"/>
    <s v="fiction"/>
  </r>
  <r>
    <x v="1"/>
    <n v="218"/>
    <n v="60.105504587155963"/>
    <s v="AU"/>
    <s v="AUD"/>
    <n v="1420005600"/>
    <x v="241"/>
    <s v="Dec"/>
    <s v="2014"/>
    <n v="1420437600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x v="242"/>
    <s v="Jan"/>
    <s v="2015"/>
    <n v="1420783200"/>
    <d v="2015-01-09T06:00:00"/>
    <b v="0"/>
    <b v="0"/>
    <s v="publishing/translations"/>
    <x v="5"/>
    <s v="translations"/>
  </r>
  <r>
    <x v="0"/>
    <n v="1"/>
    <n v="3"/>
    <s v="US"/>
    <s v="USD"/>
    <n v="1264399200"/>
    <x v="67"/>
    <s v="Jan"/>
    <s v="2010"/>
    <n v="1267423200"/>
    <d v="2010-03-01T06:00:00"/>
    <b v="0"/>
    <b v="0"/>
    <s v="music/rock"/>
    <x v="1"/>
    <s v="rock"/>
  </r>
  <r>
    <x v="0"/>
    <n v="101"/>
    <n v="38.019801980198018"/>
    <s v="US"/>
    <s v="USD"/>
    <n v="1355032800"/>
    <x v="243"/>
    <s v="Dec"/>
    <s v="2012"/>
    <n v="1355205600"/>
    <d v="2012-12-11T06:00:00"/>
    <b v="0"/>
    <b v="0"/>
    <s v="theater/plays"/>
    <x v="3"/>
    <s v="plays"/>
  </r>
  <r>
    <x v="1"/>
    <n v="59"/>
    <n v="106.15254237288136"/>
    <s v="US"/>
    <s v="USD"/>
    <n v="1382677200"/>
    <x v="244"/>
    <s v="Oct"/>
    <s v="2013"/>
    <n v="1383109200"/>
    <d v="2013-10-30T05:00:00"/>
    <b v="0"/>
    <b v="0"/>
    <s v="theater/plays"/>
    <x v="3"/>
    <s v="plays"/>
  </r>
  <r>
    <x v="0"/>
    <n v="1335"/>
    <n v="81.019475655430711"/>
    <s v="CA"/>
    <s v="CAD"/>
    <n v="1302238800"/>
    <x v="245"/>
    <s v="Apr"/>
    <s v="2011"/>
    <n v="1303275600"/>
    <d v="2011-04-20T05:00:00"/>
    <b v="0"/>
    <b v="0"/>
    <s v="film &amp; video/drama"/>
    <x v="4"/>
    <s v="drama"/>
  </r>
  <r>
    <x v="1"/>
    <n v="88"/>
    <n v="96.647727272727266"/>
    <s v="US"/>
    <s v="USD"/>
    <n v="1487656800"/>
    <x v="246"/>
    <s v="Feb"/>
    <s v="2017"/>
    <n v="1487829600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x v="247"/>
    <s v="Feb"/>
    <s v="2011"/>
    <n v="1298268000"/>
    <d v="2011-02-21T06:00:00"/>
    <b v="0"/>
    <b v="1"/>
    <s v="music/rock"/>
    <x v="1"/>
    <s v="rock"/>
  </r>
  <r>
    <x v="0"/>
    <n v="15"/>
    <n v="63.93333333333333"/>
    <s v="GB"/>
    <s v="GBP"/>
    <n v="1453615200"/>
    <x v="248"/>
    <s v="Jan"/>
    <s v="2016"/>
    <n v="1456812000"/>
    <d v="2016-03-01T06:00:00"/>
    <b v="0"/>
    <b v="0"/>
    <s v="music/rock"/>
    <x v="1"/>
    <s v="rock"/>
  </r>
  <r>
    <x v="1"/>
    <n v="92"/>
    <n v="90.456521739130437"/>
    <s v="US"/>
    <s v="USD"/>
    <n v="1362463200"/>
    <x v="249"/>
    <s v="Mar"/>
    <s v="2013"/>
    <n v="1363669200"/>
    <d v="2013-03-19T05:00:00"/>
    <b v="0"/>
    <b v="0"/>
    <s v="theater/plays"/>
    <x v="3"/>
    <s v="plays"/>
  </r>
  <r>
    <x v="1"/>
    <n v="186"/>
    <n v="72.172043010752688"/>
    <s v="US"/>
    <s v="USD"/>
    <n v="1481176800"/>
    <x v="250"/>
    <s v="Dec"/>
    <s v="2016"/>
    <n v="1482904800"/>
    <d v="2016-12-28T06:00:00"/>
    <b v="0"/>
    <b v="1"/>
    <s v="theater/plays"/>
    <x v="3"/>
    <s v="plays"/>
  </r>
  <r>
    <x v="1"/>
    <n v="138"/>
    <n v="77.934782608695656"/>
    <s v="US"/>
    <s v="USD"/>
    <n v="1354946400"/>
    <x v="251"/>
    <s v="Dec"/>
    <s v="2012"/>
    <n v="1356588000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x v="136"/>
    <s v="Sep"/>
    <s v="2012"/>
    <n v="1349845200"/>
    <d v="2012-10-10T05:00:00"/>
    <b v="0"/>
    <b v="0"/>
    <s v="music/rock"/>
    <x v="1"/>
    <s v="rock"/>
  </r>
  <r>
    <x v="0"/>
    <n v="454"/>
    <n v="57.936123348017624"/>
    <s v="US"/>
    <s v="USD"/>
    <n v="1282712400"/>
    <x v="252"/>
    <s v="Aug"/>
    <s v="2010"/>
    <n v="1283058000"/>
    <d v="2010-08-29T05:00:00"/>
    <b v="0"/>
    <b v="1"/>
    <s v="music/rock"/>
    <x v="1"/>
    <s v="rock"/>
  </r>
  <r>
    <x v="1"/>
    <n v="107"/>
    <n v="49.794392523364486"/>
    <s v="US"/>
    <s v="USD"/>
    <n v="1301979600"/>
    <x v="253"/>
    <s v="Apr"/>
    <s v="2011"/>
    <n v="1304226000"/>
    <d v="2011-05-01T05:00:00"/>
    <b v="0"/>
    <b v="1"/>
    <s v="music/indie rock"/>
    <x v="1"/>
    <s v="indie rock"/>
  </r>
  <r>
    <x v="1"/>
    <n v="199"/>
    <n v="54.050251256281406"/>
    <s v="US"/>
    <s v="USD"/>
    <n v="1263016800"/>
    <x v="254"/>
    <s v="Jan"/>
    <s v="2010"/>
    <n v="1263016800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x v="255"/>
    <s v="Feb"/>
    <s v="2013"/>
    <n v="1362031200"/>
    <d v="2013-02-28T06:00:00"/>
    <b v="0"/>
    <b v="0"/>
    <s v="theater/plays"/>
    <x v="3"/>
    <s v="plays"/>
  </r>
  <r>
    <x v="1"/>
    <n v="86"/>
    <n v="70.127906976744185"/>
    <s v="US"/>
    <s v="USD"/>
    <n v="1451800800"/>
    <x v="256"/>
    <s v="Jan"/>
    <s v="2016"/>
    <n v="1455602400"/>
    <d v="2016-02-16T06:00:00"/>
    <b v="0"/>
    <b v="0"/>
    <s v="theater/plays"/>
    <x v="3"/>
    <s v="plays"/>
  </r>
  <r>
    <x v="0"/>
    <n v="3182"/>
    <n v="26.996228786926462"/>
    <s v="IT"/>
    <s v="EUR"/>
    <n v="1415340000"/>
    <x v="257"/>
    <s v="Nov"/>
    <s v="2014"/>
    <n v="1418191200"/>
    <d v="2014-12-10T06:00:00"/>
    <b v="0"/>
    <b v="1"/>
    <s v="music/jazz"/>
    <x v="1"/>
    <s v="jazz"/>
  </r>
  <r>
    <x v="1"/>
    <n v="2768"/>
    <n v="51.990606936416185"/>
    <s v="AU"/>
    <s v="AUD"/>
    <n v="1351054800"/>
    <x v="258"/>
    <s v="Oct"/>
    <s v="2012"/>
    <n v="1352440800"/>
    <d v="2012-11-09T06:00:00"/>
    <b v="0"/>
    <b v="0"/>
    <s v="theater/plays"/>
    <x v="3"/>
    <s v="plays"/>
  </r>
  <r>
    <x v="1"/>
    <n v="48"/>
    <n v="56.416666666666664"/>
    <s v="US"/>
    <s v="USD"/>
    <n v="1349326800"/>
    <x v="259"/>
    <s v="Oct"/>
    <s v="2012"/>
    <n v="1353304800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x v="260"/>
    <s v="Jan"/>
    <s v="2019"/>
    <n v="155072880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x v="261"/>
    <s v="Dec"/>
    <s v="2010"/>
    <n v="1291442400"/>
    <d v="2010-12-04T06:00:00"/>
    <b v="0"/>
    <b v="0"/>
    <s v="games/video games"/>
    <x v="6"/>
    <s v="video games"/>
  </r>
  <r>
    <x v="2"/>
    <n v="61"/>
    <n v="32.016393442622949"/>
    <s v="US"/>
    <s v="USD"/>
    <n v="1449468000"/>
    <x v="262"/>
    <s v="Dec"/>
    <s v="2015"/>
    <n v="1452146400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x v="263"/>
    <s v="Jul"/>
    <s v="2019"/>
    <n v="1564894800"/>
    <d v="2019-08-04T05:00:00"/>
    <b v="0"/>
    <b v="1"/>
    <s v="theater/plays"/>
    <x v="3"/>
    <s v="plays"/>
  </r>
  <r>
    <x v="1"/>
    <n v="282"/>
    <n v="37.957446808510639"/>
    <s v="CA"/>
    <s v="CAD"/>
    <n v="1505624400"/>
    <x v="264"/>
    <s v="Sep"/>
    <s v="2017"/>
    <n v="1505883600"/>
    <d v="2017-09-20T05:00:00"/>
    <b v="0"/>
    <b v="0"/>
    <s v="theater/plays"/>
    <x v="3"/>
    <s v="plays"/>
  </r>
  <r>
    <x v="0"/>
    <n v="15"/>
    <n v="51.533333333333331"/>
    <s v="US"/>
    <s v="USD"/>
    <n v="1509948000"/>
    <x v="265"/>
    <s v="Nov"/>
    <s v="2017"/>
    <n v="1510380000"/>
    <d v="2017-11-11T06:00:00"/>
    <b v="0"/>
    <b v="0"/>
    <s v="theater/plays"/>
    <x v="3"/>
    <s v="plays"/>
  </r>
  <r>
    <x v="1"/>
    <n v="116"/>
    <n v="81.198275862068968"/>
    <s v="US"/>
    <s v="USD"/>
    <n v="1554526800"/>
    <x v="266"/>
    <s v="Apr"/>
    <s v="2019"/>
    <n v="1555218000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x v="267"/>
    <s v="Apr"/>
    <s v="2012"/>
    <n v="1335243600"/>
    <d v="2012-04-24T05:00:00"/>
    <b v="0"/>
    <b v="1"/>
    <s v="games/video games"/>
    <x v="6"/>
    <s v="video games"/>
  </r>
  <r>
    <x v="1"/>
    <n v="83"/>
    <n v="89.939759036144579"/>
    <s v="US"/>
    <s v="USD"/>
    <n v="1279515600"/>
    <x v="268"/>
    <s v="Jul"/>
    <s v="2010"/>
    <n v="1279688400"/>
    <d v="2010-07-21T05:00:00"/>
    <b v="0"/>
    <b v="0"/>
    <s v="theater/plays"/>
    <x v="3"/>
    <s v="plays"/>
  </r>
  <r>
    <x v="1"/>
    <n v="91"/>
    <n v="96.692307692307693"/>
    <s v="US"/>
    <s v="USD"/>
    <n v="1353909600"/>
    <x v="269"/>
    <s v="Nov"/>
    <s v="2012"/>
    <n v="1356069600"/>
    <d v="2012-12-21T06:00:00"/>
    <b v="0"/>
    <b v="0"/>
    <s v="technology/web"/>
    <x v="2"/>
    <s v="web"/>
  </r>
  <r>
    <x v="1"/>
    <n v="546"/>
    <n v="25.010989010989011"/>
    <s v="US"/>
    <s v="USD"/>
    <n v="1535950800"/>
    <x v="270"/>
    <s v="Sep"/>
    <s v="2018"/>
    <n v="1536210000"/>
    <d v="2018-09-06T05:00:00"/>
    <b v="0"/>
    <b v="0"/>
    <s v="theater/plays"/>
    <x v="3"/>
    <s v="plays"/>
  </r>
  <r>
    <x v="1"/>
    <n v="393"/>
    <n v="36.987277353689571"/>
    <s v="US"/>
    <s v="USD"/>
    <n v="1511244000"/>
    <x v="271"/>
    <s v="Nov"/>
    <s v="2017"/>
    <n v="1511762400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x v="272"/>
    <s v="Mar"/>
    <s v="2012"/>
    <n v="1333256400"/>
    <d v="2012-04-01T05:00:00"/>
    <b v="0"/>
    <b v="1"/>
    <s v="theater/plays"/>
    <x v="3"/>
    <s v="plays"/>
  </r>
  <r>
    <x v="1"/>
    <n v="133"/>
    <n v="68.240601503759393"/>
    <s v="US"/>
    <s v="USD"/>
    <n v="1480226400"/>
    <x v="73"/>
    <s v="Nov"/>
    <s v="2016"/>
    <n v="1480744800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x v="273"/>
    <s v="May"/>
    <s v="2016"/>
    <n v="1465016400"/>
    <d v="2016-06-04T05:00:00"/>
    <b v="0"/>
    <b v="0"/>
    <s v="music/rock"/>
    <x v="1"/>
    <s v="rock"/>
  </r>
  <r>
    <x v="0"/>
    <n v="132"/>
    <n v="61.765151515151516"/>
    <s v="US"/>
    <s v="USD"/>
    <n v="1335848400"/>
    <x v="274"/>
    <s v="May"/>
    <s v="2012"/>
    <n v="1336280400"/>
    <d v="2012-05-06T05:00:00"/>
    <b v="0"/>
    <b v="0"/>
    <s v="technology/web"/>
    <x v="2"/>
    <s v="web"/>
  </r>
  <r>
    <x v="1"/>
    <n v="254"/>
    <n v="25.027559055118111"/>
    <s v="US"/>
    <s v="USD"/>
    <n v="1473483600"/>
    <x v="275"/>
    <s v="Sep"/>
    <s v="2016"/>
    <n v="1476766800"/>
    <d v="2016-10-18T05:00:00"/>
    <b v="0"/>
    <b v="0"/>
    <s v="theater/plays"/>
    <x v="3"/>
    <s v="plays"/>
  </r>
  <r>
    <x v="3"/>
    <n v="184"/>
    <n v="106.28804347826087"/>
    <s v="US"/>
    <s v="USD"/>
    <n v="1479880800"/>
    <x v="276"/>
    <s v="Nov"/>
    <s v="2016"/>
    <n v="1480485600"/>
    <d v="2016-11-30T06:00:00"/>
    <b v="0"/>
    <b v="0"/>
    <s v="theater/plays"/>
    <x v="3"/>
    <s v="plays"/>
  </r>
  <r>
    <x v="1"/>
    <n v="176"/>
    <n v="75.07386363636364"/>
    <s v="US"/>
    <s v="USD"/>
    <n v="1430197200"/>
    <x v="277"/>
    <s v="Apr"/>
    <s v="2015"/>
    <n v="1430197200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x v="278"/>
    <s v="Mar"/>
    <s v="2012"/>
    <n v="1331787600"/>
    <d v="2012-03-15T05:00:00"/>
    <b v="0"/>
    <b v="1"/>
    <s v="music/metal"/>
    <x v="1"/>
    <s v="metal"/>
  </r>
  <r>
    <x v="1"/>
    <n v="337"/>
    <n v="39.982195845697326"/>
    <s v="CA"/>
    <s v="CAD"/>
    <n v="1438578000"/>
    <x v="279"/>
    <s v="Aug"/>
    <s v="2015"/>
    <n v="1438837200"/>
    <d v="2015-08-06T05:00:00"/>
    <b v="0"/>
    <b v="0"/>
    <s v="theater/plays"/>
    <x v="3"/>
    <s v="plays"/>
  </r>
  <r>
    <x v="0"/>
    <n v="908"/>
    <n v="101.01541850220265"/>
    <s v="US"/>
    <s v="USD"/>
    <n v="1368162000"/>
    <x v="280"/>
    <s v="May"/>
    <s v="2013"/>
    <n v="137092680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x v="281"/>
    <s v="Oct"/>
    <s v="2011"/>
    <n v="1319000400"/>
    <d v="2011-10-19T05:00:00"/>
    <b v="1"/>
    <b v="0"/>
    <s v="technology/web"/>
    <x v="2"/>
    <s v="web"/>
  </r>
  <r>
    <x v="0"/>
    <n v="10"/>
    <n v="71.7"/>
    <s v="US"/>
    <s v="USD"/>
    <n v="1331874000"/>
    <x v="282"/>
    <s v="Mar"/>
    <s v="2012"/>
    <n v="1333429200"/>
    <d v="2012-04-03T05:00:00"/>
    <b v="0"/>
    <b v="0"/>
    <s v="food/food trucks"/>
    <x v="0"/>
    <s v="food trucks"/>
  </r>
  <r>
    <x v="3"/>
    <n v="32"/>
    <n v="33.28125"/>
    <s v="IT"/>
    <s v="EUR"/>
    <n v="1286254800"/>
    <x v="283"/>
    <s v="Oct"/>
    <s v="2010"/>
    <n v="1287032400"/>
    <d v="2010-10-14T05:00:00"/>
    <b v="0"/>
    <b v="0"/>
    <s v="theater/plays"/>
    <x v="3"/>
    <s v="plays"/>
  </r>
  <r>
    <x v="1"/>
    <n v="183"/>
    <n v="43.923497267759565"/>
    <s v="US"/>
    <s v="USD"/>
    <n v="1540530000"/>
    <x v="284"/>
    <s v="Oct"/>
    <s v="2018"/>
    <n v="1541570400"/>
    <d v="2018-11-07T06:00:00"/>
    <b v="0"/>
    <b v="0"/>
    <s v="theater/plays"/>
    <x v="3"/>
    <s v="plays"/>
  </r>
  <r>
    <x v="0"/>
    <n v="1910"/>
    <n v="36.004712041884815"/>
    <s v="CH"/>
    <s v="CHF"/>
    <n v="1381813200"/>
    <x v="285"/>
    <s v="Oct"/>
    <s v="2013"/>
    <n v="1383976800"/>
    <d v="2013-11-09T06:00:00"/>
    <b v="0"/>
    <b v="0"/>
    <s v="theater/plays"/>
    <x v="3"/>
    <s v="plays"/>
  </r>
  <r>
    <x v="0"/>
    <n v="38"/>
    <n v="88.21052631578948"/>
    <s v="AU"/>
    <s v="AUD"/>
    <n v="1548655200"/>
    <x v="286"/>
    <s v="Jan"/>
    <s v="2019"/>
    <n v="1550556000"/>
    <d v="2019-02-19T06:00:00"/>
    <b v="0"/>
    <b v="0"/>
    <s v="theater/plays"/>
    <x v="3"/>
    <s v="plays"/>
  </r>
  <r>
    <x v="0"/>
    <n v="104"/>
    <n v="65.240384615384613"/>
    <s v="AU"/>
    <s v="AUD"/>
    <n v="1389679200"/>
    <x v="287"/>
    <s v="Jan"/>
    <s v="2014"/>
    <n v="1390456800"/>
    <d v="2014-01-23T06:00:00"/>
    <b v="0"/>
    <b v="1"/>
    <s v="theater/plays"/>
    <x v="3"/>
    <s v="plays"/>
  </r>
  <r>
    <x v="1"/>
    <n v="72"/>
    <n v="69.958333333333329"/>
    <s v="US"/>
    <s v="USD"/>
    <n v="1456466400"/>
    <x v="288"/>
    <s v="Feb"/>
    <s v="2016"/>
    <n v="1458018000"/>
    <d v="2016-03-15T05:00:00"/>
    <b v="0"/>
    <b v="1"/>
    <s v="music/rock"/>
    <x v="1"/>
    <s v="rock"/>
  </r>
  <r>
    <x v="0"/>
    <n v="49"/>
    <n v="39.877551020408163"/>
    <s v="US"/>
    <s v="USD"/>
    <n v="1456984800"/>
    <x v="289"/>
    <s v="Mar"/>
    <s v="2016"/>
    <n v="1461819600"/>
    <d v="2016-04-28T05:00:00"/>
    <b v="0"/>
    <b v="0"/>
    <s v="food/food trucks"/>
    <x v="0"/>
    <s v="food trucks"/>
  </r>
  <r>
    <x v="0"/>
    <n v="1"/>
    <n v="5"/>
    <s v="DK"/>
    <s v="DKK"/>
    <n v="1504069200"/>
    <x v="290"/>
    <s v="Aug"/>
    <s v="2017"/>
    <n v="150415560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x v="291"/>
    <s v="Feb"/>
    <s v="2015"/>
    <n v="1426395600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x v="292"/>
    <s v="Sep"/>
    <s v="2018"/>
    <n v="1537074000"/>
    <d v="2018-09-16T05:00:00"/>
    <b v="0"/>
    <b v="0"/>
    <s v="theater/plays"/>
    <x v="3"/>
    <s v="plays"/>
  </r>
  <r>
    <x v="0"/>
    <n v="32"/>
    <n v="87.78125"/>
    <s v="US"/>
    <s v="USD"/>
    <n v="1452146400"/>
    <x v="293"/>
    <s v="Jan"/>
    <s v="2016"/>
    <n v="1452578400"/>
    <d v="2016-01-12T06:00:00"/>
    <b v="0"/>
    <b v="0"/>
    <s v="music/indie rock"/>
    <x v="1"/>
    <s v="indie rock"/>
  </r>
  <r>
    <x v="1"/>
    <n v="142"/>
    <n v="80.767605633802816"/>
    <s v="US"/>
    <s v="USD"/>
    <n v="1470546000"/>
    <x v="294"/>
    <s v="Aug"/>
    <s v="2016"/>
    <n v="1474088400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x v="295"/>
    <s v="Mar"/>
    <s v="2016"/>
    <n v="1461906000"/>
    <d v="2016-04-29T05:00:00"/>
    <b v="0"/>
    <b v="0"/>
    <s v="theater/plays"/>
    <x v="3"/>
    <s v="plays"/>
  </r>
  <r>
    <x v="0"/>
    <n v="7"/>
    <n v="73.428571428571431"/>
    <s v="US"/>
    <s v="USD"/>
    <n v="1500008400"/>
    <x v="296"/>
    <s v="Jul"/>
    <s v="2017"/>
    <n v="1500267600"/>
    <d v="2017-07-17T05:00:00"/>
    <b v="0"/>
    <b v="1"/>
    <s v="theater/plays"/>
    <x v="3"/>
    <s v="plays"/>
  </r>
  <r>
    <x v="1"/>
    <n v="659"/>
    <n v="65.968133535660087"/>
    <s v="DK"/>
    <s v="DKK"/>
    <n v="1338958800"/>
    <x v="297"/>
    <s v="Jun"/>
    <s v="2012"/>
    <n v="1340686800"/>
    <d v="2012-06-26T05:00:00"/>
    <b v="0"/>
    <b v="1"/>
    <s v="publishing/fiction"/>
    <x v="5"/>
    <s v="fiction"/>
  </r>
  <r>
    <x v="0"/>
    <n v="803"/>
    <n v="109.04109589041096"/>
    <s v="US"/>
    <s v="USD"/>
    <n v="1303102800"/>
    <x v="298"/>
    <s v="Apr"/>
    <s v="2011"/>
    <n v="1303189200"/>
    <d v="2011-04-19T05:00:00"/>
    <b v="0"/>
    <b v="0"/>
    <s v="theater/plays"/>
    <x v="3"/>
    <s v="plays"/>
  </r>
  <r>
    <x v="3"/>
    <n v="75"/>
    <n v="41.16"/>
    <s v="US"/>
    <s v="USD"/>
    <n v="1316581200"/>
    <x v="299"/>
    <s v="Sep"/>
    <s v="2011"/>
    <n v="1318309200"/>
    <d v="2011-10-11T05:00:00"/>
    <b v="0"/>
    <b v="1"/>
    <s v="music/indie rock"/>
    <x v="1"/>
    <s v="indie rock"/>
  </r>
  <r>
    <x v="0"/>
    <n v="16"/>
    <n v="99.125"/>
    <s v="US"/>
    <s v="USD"/>
    <n v="1270789200"/>
    <x v="300"/>
    <s v="Apr"/>
    <s v="2010"/>
    <n v="1272171600"/>
    <d v="2010-04-25T05:00:00"/>
    <b v="0"/>
    <b v="0"/>
    <s v="games/video games"/>
    <x v="6"/>
    <s v="video games"/>
  </r>
  <r>
    <x v="1"/>
    <n v="121"/>
    <n v="105.88429752066116"/>
    <s v="US"/>
    <s v="USD"/>
    <n v="1297836000"/>
    <x v="247"/>
    <s v="Feb"/>
    <s v="2011"/>
    <n v="1298872800"/>
    <d v="2011-02-28T06:00:00"/>
    <b v="0"/>
    <b v="0"/>
    <s v="theater/plays"/>
    <x v="3"/>
    <s v="plays"/>
  </r>
  <r>
    <x v="1"/>
    <n v="3742"/>
    <n v="48.996525921966864"/>
    <s v="US"/>
    <s v="USD"/>
    <n v="1382677200"/>
    <x v="244"/>
    <s v="Oct"/>
    <s v="2013"/>
    <n v="1383282000"/>
    <d v="2013-11-01T05:00:00"/>
    <b v="0"/>
    <b v="0"/>
    <s v="theater/plays"/>
    <x v="3"/>
    <s v="plays"/>
  </r>
  <r>
    <x v="1"/>
    <n v="223"/>
    <n v="39"/>
    <s v="US"/>
    <s v="USD"/>
    <n v="1330322400"/>
    <x v="301"/>
    <s v="Feb"/>
    <s v="2012"/>
    <n v="1330495200"/>
    <d v="2012-02-29T06:00:00"/>
    <b v="0"/>
    <b v="0"/>
    <s v="music/rock"/>
    <x v="1"/>
    <s v="rock"/>
  </r>
  <r>
    <x v="1"/>
    <n v="133"/>
    <n v="31.022556390977442"/>
    <s v="US"/>
    <s v="USD"/>
    <n v="1552366800"/>
    <x v="188"/>
    <s v="Mar"/>
    <s v="2019"/>
    <n v="1552798800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x v="302"/>
    <s v="May"/>
    <s v="2014"/>
    <n v="1403413200"/>
    <d v="2014-06-22T05:00:00"/>
    <b v="0"/>
    <b v="0"/>
    <s v="theater/plays"/>
    <x v="3"/>
    <s v="plays"/>
  </r>
  <r>
    <x v="0"/>
    <n v="108"/>
    <n v="59.268518518518519"/>
    <s v="IT"/>
    <s v="EUR"/>
    <n v="1574143200"/>
    <x v="303"/>
    <s v="Nov"/>
    <s v="2019"/>
    <n v="1574229600"/>
    <d v="2019-11-20T06:00:00"/>
    <b v="0"/>
    <b v="1"/>
    <s v="food/food trucks"/>
    <x v="0"/>
    <s v="food trucks"/>
  </r>
  <r>
    <x v="0"/>
    <n v="30"/>
    <n v="42.3"/>
    <s v="US"/>
    <s v="USD"/>
    <n v="1494738000"/>
    <x v="304"/>
    <s v="May"/>
    <s v="2017"/>
    <n v="1495861200"/>
    <d v="2017-05-27T05:00:00"/>
    <b v="0"/>
    <b v="0"/>
    <s v="theater/plays"/>
    <x v="3"/>
    <s v="plays"/>
  </r>
  <r>
    <x v="0"/>
    <n v="17"/>
    <n v="53.117647058823529"/>
    <s v="US"/>
    <s v="USD"/>
    <n v="1392357600"/>
    <x v="305"/>
    <s v="Feb"/>
    <s v="2014"/>
    <n v="1392530400"/>
    <d v="2014-02-16T06:00:00"/>
    <b v="0"/>
    <b v="0"/>
    <s v="music/rock"/>
    <x v="1"/>
    <s v="rock"/>
  </r>
  <r>
    <x v="3"/>
    <n v="64"/>
    <n v="50.796875"/>
    <s v="US"/>
    <s v="USD"/>
    <n v="1281589200"/>
    <x v="306"/>
    <s v="Aug"/>
    <s v="2010"/>
    <n v="1283662800"/>
    <d v="2010-09-05T05:00:00"/>
    <b v="0"/>
    <b v="0"/>
    <s v="technology/web"/>
    <x v="2"/>
    <s v="web"/>
  </r>
  <r>
    <x v="0"/>
    <n v="80"/>
    <n v="101.15"/>
    <s v="US"/>
    <s v="USD"/>
    <n v="1305003600"/>
    <x v="307"/>
    <s v="May"/>
    <s v="2011"/>
    <n v="1305781200"/>
    <d v="2011-05-19T05:00:00"/>
    <b v="0"/>
    <b v="0"/>
    <s v="publishing/fiction"/>
    <x v="5"/>
    <s v="fiction"/>
  </r>
  <r>
    <x v="0"/>
    <n v="2468"/>
    <n v="65.000810372771468"/>
    <s v="US"/>
    <s v="USD"/>
    <n v="1301634000"/>
    <x v="308"/>
    <s v="Apr"/>
    <s v="2011"/>
    <n v="1302325200"/>
    <d v="2011-04-09T05:00:00"/>
    <b v="0"/>
    <b v="0"/>
    <s v="film &amp; video/shorts"/>
    <x v="4"/>
    <s v="shorts"/>
  </r>
  <r>
    <x v="1"/>
    <n v="5168"/>
    <n v="37.998645510835914"/>
    <s v="US"/>
    <s v="USD"/>
    <n v="1290664800"/>
    <x v="309"/>
    <s v="Nov"/>
    <s v="2010"/>
    <n v="1291788000"/>
    <d v="2010-12-08T06:00:00"/>
    <b v="0"/>
    <b v="0"/>
    <s v="theater/plays"/>
    <x v="3"/>
    <s v="plays"/>
  </r>
  <r>
    <x v="0"/>
    <n v="26"/>
    <n v="82.615384615384613"/>
    <s v="GB"/>
    <s v="GBP"/>
    <n v="1395896400"/>
    <x v="310"/>
    <s v="Mar"/>
    <s v="2014"/>
    <n v="139606920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x v="311"/>
    <s v="Jun"/>
    <s v="2015"/>
    <n v="1435899600"/>
    <d v="2015-07-03T05:00:00"/>
    <b v="0"/>
    <b v="1"/>
    <s v="theater/plays"/>
    <x v="3"/>
    <s v="plays"/>
  </r>
  <r>
    <x v="0"/>
    <n v="73"/>
    <n v="80.780821917808225"/>
    <s v="US"/>
    <s v="USD"/>
    <n v="1529125200"/>
    <x v="79"/>
    <s v="Jun"/>
    <s v="2018"/>
    <n v="1531112400"/>
    <d v="2018-07-09T05:00:00"/>
    <b v="0"/>
    <b v="1"/>
    <s v="theater/plays"/>
    <x v="3"/>
    <s v="plays"/>
  </r>
  <r>
    <x v="0"/>
    <n v="128"/>
    <n v="25.984375"/>
    <s v="US"/>
    <s v="USD"/>
    <n v="1451109600"/>
    <x v="312"/>
    <s v="Dec"/>
    <s v="2015"/>
    <n v="1451628000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x v="313"/>
    <s v="Aug"/>
    <s v="2019"/>
    <n v="1567314000"/>
    <d v="2019-09-01T05:00:00"/>
    <b v="0"/>
    <b v="1"/>
    <s v="theater/plays"/>
    <x v="3"/>
    <s v="plays"/>
  </r>
  <r>
    <x v="1"/>
    <n v="2441"/>
    <n v="54.004916018025398"/>
    <s v="US"/>
    <s v="USD"/>
    <n v="1543557600"/>
    <x v="314"/>
    <s v="Nov"/>
    <s v="2018"/>
    <n v="1544508000"/>
    <d v="2018-12-11T06:00:00"/>
    <b v="0"/>
    <b v="0"/>
    <s v="music/rock"/>
    <x v="1"/>
    <s v="rock"/>
  </r>
  <r>
    <x v="2"/>
    <n v="211"/>
    <n v="101.78672985781991"/>
    <s v="US"/>
    <s v="USD"/>
    <n v="1481522400"/>
    <x v="315"/>
    <s v="Dec"/>
    <s v="2016"/>
    <n v="1482472800"/>
    <d v="2016-12-23T06:00:00"/>
    <b v="0"/>
    <b v="0"/>
    <s v="games/video games"/>
    <x v="6"/>
    <s v="video games"/>
  </r>
  <r>
    <x v="1"/>
    <n v="1385"/>
    <n v="45.003610108303249"/>
    <s v="GB"/>
    <s v="GBP"/>
    <n v="1512712800"/>
    <x v="316"/>
    <s v="Dec"/>
    <s v="2017"/>
    <n v="1512799200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x v="317"/>
    <s v="Dec"/>
    <s v="2011"/>
    <n v="1324360800"/>
    <d v="2011-12-20T06:00:00"/>
    <b v="0"/>
    <b v="0"/>
    <s v="food/food trucks"/>
    <x v="0"/>
    <s v="food trucks"/>
  </r>
  <r>
    <x v="1"/>
    <n v="470"/>
    <n v="88.076595744680844"/>
    <s v="US"/>
    <s v="USD"/>
    <n v="1364446800"/>
    <x v="318"/>
    <s v="Mar"/>
    <s v="2013"/>
    <n v="1364533200"/>
    <d v="2013-03-29T05:00:00"/>
    <b v="0"/>
    <b v="0"/>
    <s v="technology/wearables"/>
    <x v="2"/>
    <s v="wearables"/>
  </r>
  <r>
    <x v="1"/>
    <n v="253"/>
    <n v="47.035573122529641"/>
    <s v="US"/>
    <s v="USD"/>
    <n v="1542693600"/>
    <x v="319"/>
    <s v="Nov"/>
    <s v="2018"/>
    <n v="1545112800"/>
    <d v="2018-12-18T06:00:00"/>
    <b v="0"/>
    <b v="0"/>
    <s v="theater/plays"/>
    <x v="3"/>
    <s v="plays"/>
  </r>
  <r>
    <x v="1"/>
    <n v="1113"/>
    <n v="110.99550763701707"/>
    <s v="US"/>
    <s v="USD"/>
    <n v="1515564000"/>
    <x v="32"/>
    <s v="Jan"/>
    <s v="2018"/>
    <n v="1516168800"/>
    <d v="2018-01-17T06:00:00"/>
    <b v="0"/>
    <b v="0"/>
    <s v="music/rock"/>
    <x v="1"/>
    <s v="rock"/>
  </r>
  <r>
    <x v="1"/>
    <n v="2283"/>
    <n v="87.003066141042481"/>
    <s v="US"/>
    <s v="USD"/>
    <n v="1573797600"/>
    <x v="320"/>
    <s v="Nov"/>
    <s v="2019"/>
    <n v="1574920800"/>
    <d v="2019-11-28T06:00:00"/>
    <b v="0"/>
    <b v="0"/>
    <s v="music/rock"/>
    <x v="1"/>
    <s v="rock"/>
  </r>
  <r>
    <x v="0"/>
    <n v="1072"/>
    <n v="63.994402985074629"/>
    <s v="US"/>
    <s v="USD"/>
    <n v="1292392800"/>
    <x v="321"/>
    <s v="Dec"/>
    <s v="2010"/>
    <n v="1292479200"/>
    <d v="2010-12-16T06:00:00"/>
    <b v="0"/>
    <b v="1"/>
    <s v="music/rock"/>
    <x v="1"/>
    <s v="rock"/>
  </r>
  <r>
    <x v="1"/>
    <n v="1095"/>
    <n v="105.9945205479452"/>
    <s v="US"/>
    <s v="USD"/>
    <n v="1573452000"/>
    <x v="322"/>
    <s v="Nov"/>
    <s v="2019"/>
    <n v="1573538400"/>
    <d v="2019-11-12T06:00:00"/>
    <b v="0"/>
    <b v="0"/>
    <s v="theater/plays"/>
    <x v="3"/>
    <s v="plays"/>
  </r>
  <r>
    <x v="1"/>
    <n v="1690"/>
    <n v="73.989349112426041"/>
    <s v="US"/>
    <s v="USD"/>
    <n v="1317790800"/>
    <x v="323"/>
    <s v="Oct"/>
    <s v="2011"/>
    <n v="1320382800"/>
    <d v="2011-11-04T05:00:00"/>
    <b v="0"/>
    <b v="0"/>
    <s v="theater/plays"/>
    <x v="3"/>
    <s v="plays"/>
  </r>
  <r>
    <x v="3"/>
    <n v="1297"/>
    <n v="84.02004626060139"/>
    <s v="CA"/>
    <s v="CAD"/>
    <n v="1501650000"/>
    <x v="324"/>
    <s v="Aug"/>
    <s v="2017"/>
    <n v="1502859600"/>
    <d v="2017-08-16T05:00:00"/>
    <b v="0"/>
    <b v="0"/>
    <s v="theater/plays"/>
    <x v="3"/>
    <s v="plays"/>
  </r>
  <r>
    <x v="0"/>
    <n v="393"/>
    <n v="88.966921119592882"/>
    <s v="US"/>
    <s v="USD"/>
    <n v="1323669600"/>
    <x v="325"/>
    <s v="Dec"/>
    <s v="2011"/>
    <n v="1323756000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x v="326"/>
    <s v="Aug"/>
    <s v="2015"/>
    <n v="1441342800"/>
    <d v="2015-09-04T05:00:00"/>
    <b v="0"/>
    <b v="0"/>
    <s v="music/indie rock"/>
    <x v="1"/>
    <s v="indie rock"/>
  </r>
  <r>
    <x v="0"/>
    <n v="328"/>
    <n v="97.146341463414629"/>
    <s v="US"/>
    <s v="USD"/>
    <n v="1374296400"/>
    <x v="327"/>
    <s v="Jul"/>
    <s v="2013"/>
    <n v="1375333200"/>
    <d v="2013-08-01T05:00:00"/>
    <b v="0"/>
    <b v="0"/>
    <s v="theater/plays"/>
    <x v="3"/>
    <s v="plays"/>
  </r>
  <r>
    <x v="0"/>
    <n v="147"/>
    <n v="33.013605442176868"/>
    <s v="US"/>
    <s v="USD"/>
    <n v="1384840800"/>
    <x v="328"/>
    <s v="Nov"/>
    <s v="2013"/>
    <n v="1389420000"/>
    <d v="2014-01-11T06:00:00"/>
    <b v="0"/>
    <b v="0"/>
    <s v="theater/plays"/>
    <x v="3"/>
    <s v="plays"/>
  </r>
  <r>
    <x v="0"/>
    <n v="830"/>
    <n v="99.950602409638549"/>
    <s v="US"/>
    <s v="USD"/>
    <n v="1516600800"/>
    <x v="329"/>
    <s v="Jan"/>
    <s v="2018"/>
    <n v="1520056800"/>
    <d v="2018-03-03T06:00:00"/>
    <b v="0"/>
    <b v="0"/>
    <s v="games/video games"/>
    <x v="6"/>
    <s v="video games"/>
  </r>
  <r>
    <x v="0"/>
    <n v="331"/>
    <n v="69.966767371601208"/>
    <s v="GB"/>
    <s v="GBP"/>
    <n v="1436418000"/>
    <x v="330"/>
    <s v="Jul"/>
    <s v="2015"/>
    <n v="1436504400"/>
    <d v="2015-07-10T05:00:00"/>
    <b v="0"/>
    <b v="0"/>
    <s v="film &amp; video/drama"/>
    <x v="4"/>
    <s v="drama"/>
  </r>
  <r>
    <x v="0"/>
    <n v="25"/>
    <n v="110.32"/>
    <s v="US"/>
    <s v="USD"/>
    <n v="1503550800"/>
    <x v="331"/>
    <s v="Aug"/>
    <s v="2017"/>
    <n v="1508302800"/>
    <d v="2017-10-18T05:00:00"/>
    <b v="0"/>
    <b v="1"/>
    <s v="music/indie rock"/>
    <x v="1"/>
    <s v="indie rock"/>
  </r>
  <r>
    <x v="1"/>
    <n v="191"/>
    <n v="66.005235602094245"/>
    <s v="US"/>
    <s v="USD"/>
    <n v="1423634400"/>
    <x v="332"/>
    <s v="Feb"/>
    <s v="2015"/>
    <n v="1425708000"/>
    <d v="2015-03-07T06:00:00"/>
    <b v="0"/>
    <b v="0"/>
    <s v="technology/web"/>
    <x v="2"/>
    <s v="web"/>
  </r>
  <r>
    <x v="0"/>
    <n v="3483"/>
    <n v="41.005742176284812"/>
    <s v="US"/>
    <s v="USD"/>
    <n v="1487224800"/>
    <x v="333"/>
    <s v="Feb"/>
    <s v="2017"/>
    <n v="1488348000"/>
    <d v="2017-03-01T06:00:00"/>
    <b v="0"/>
    <b v="0"/>
    <s v="food/food trucks"/>
    <x v="0"/>
    <s v="food trucks"/>
  </r>
  <r>
    <x v="0"/>
    <n v="923"/>
    <n v="103.96316359696641"/>
    <s v="US"/>
    <s v="USD"/>
    <n v="1500008400"/>
    <x v="296"/>
    <s v="Jul"/>
    <s v="2017"/>
    <n v="1502600400"/>
    <d v="2017-08-13T05:00:00"/>
    <b v="0"/>
    <b v="0"/>
    <s v="theater/plays"/>
    <x v="3"/>
    <s v="plays"/>
  </r>
  <r>
    <x v="0"/>
    <n v="1"/>
    <n v="5"/>
    <s v="US"/>
    <s v="USD"/>
    <n v="1432098000"/>
    <x v="334"/>
    <s v="May"/>
    <s v="2015"/>
    <n v="1433653200"/>
    <d v="2015-06-07T05:00:00"/>
    <b v="0"/>
    <b v="1"/>
    <s v="music/jazz"/>
    <x v="1"/>
    <s v="jazz"/>
  </r>
  <r>
    <x v="1"/>
    <n v="2013"/>
    <n v="47.009935419771487"/>
    <s v="US"/>
    <s v="USD"/>
    <n v="1440392400"/>
    <x v="335"/>
    <s v="Aug"/>
    <s v="2015"/>
    <n v="1441602000"/>
    <d v="2015-09-07T05:00:00"/>
    <b v="0"/>
    <b v="0"/>
    <s v="music/rock"/>
    <x v="1"/>
    <s v="rock"/>
  </r>
  <r>
    <x v="0"/>
    <n v="33"/>
    <n v="29.606060606060606"/>
    <s v="CA"/>
    <s v="CAD"/>
    <n v="1446876000"/>
    <x v="336"/>
    <s v="Nov"/>
    <s v="2015"/>
    <n v="1447567200"/>
    <d v="2015-11-15T06:00:00"/>
    <b v="0"/>
    <b v="0"/>
    <s v="theater/plays"/>
    <x v="3"/>
    <s v="plays"/>
  </r>
  <r>
    <x v="1"/>
    <n v="1703"/>
    <n v="81.010569583088667"/>
    <s v="US"/>
    <s v="USD"/>
    <n v="1562302800"/>
    <x v="337"/>
    <s v="Jul"/>
    <s v="2019"/>
    <n v="1562389200"/>
    <d v="2019-07-06T05:00:00"/>
    <b v="0"/>
    <b v="0"/>
    <s v="theater/plays"/>
    <x v="3"/>
    <s v="plays"/>
  </r>
  <r>
    <x v="1"/>
    <n v="80"/>
    <n v="94.35"/>
    <s v="DK"/>
    <s v="DKK"/>
    <n v="1378184400"/>
    <x v="338"/>
    <s v="Sep"/>
    <s v="2013"/>
    <n v="1378789200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x v="339"/>
    <s v="Jan"/>
    <s v="2017"/>
    <n v="1488520800"/>
    <d v="2017-03-03T06:00:00"/>
    <b v="0"/>
    <b v="0"/>
    <s v="technology/wearables"/>
    <x v="2"/>
    <s v="wearables"/>
  </r>
  <r>
    <x v="0"/>
    <n v="40"/>
    <n v="85.775000000000006"/>
    <s v="IT"/>
    <s v="EUR"/>
    <n v="1326520800"/>
    <x v="340"/>
    <s v="Jan"/>
    <s v="2012"/>
    <n v="1327298400"/>
    <d v="2012-01-23T06:00:00"/>
    <b v="0"/>
    <b v="0"/>
    <s v="theater/plays"/>
    <x v="3"/>
    <s v="plays"/>
  </r>
  <r>
    <x v="1"/>
    <n v="41"/>
    <n v="103.73170731707317"/>
    <s v="US"/>
    <s v="USD"/>
    <n v="1441256400"/>
    <x v="341"/>
    <s v="Sep"/>
    <s v="2015"/>
    <n v="1443416400"/>
    <d v="2015-09-28T05:00:00"/>
    <b v="0"/>
    <b v="0"/>
    <s v="games/video games"/>
    <x v="6"/>
    <s v="video games"/>
  </r>
  <r>
    <x v="0"/>
    <n v="23"/>
    <n v="49.826086956521742"/>
    <s v="CA"/>
    <s v="CAD"/>
    <n v="1533877200"/>
    <x v="342"/>
    <s v="Aug"/>
    <s v="2018"/>
    <n v="1534136400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x v="343"/>
    <s v="Aug"/>
    <s v="2011"/>
    <n v="1315026000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x v="344"/>
    <s v="Jan"/>
    <s v="2011"/>
    <n v="1295071200"/>
    <d v="2011-01-15T06:00:00"/>
    <b v="0"/>
    <b v="1"/>
    <s v="theater/plays"/>
    <x v="3"/>
    <s v="plays"/>
  </r>
  <r>
    <x v="1"/>
    <n v="88"/>
    <n v="108.47727272727273"/>
    <s v="US"/>
    <s v="USD"/>
    <n v="1507352400"/>
    <x v="345"/>
    <s v="Oct"/>
    <s v="2017"/>
    <n v="1509426000"/>
    <d v="2017-10-31T05:00:00"/>
    <b v="0"/>
    <b v="0"/>
    <s v="theater/plays"/>
    <x v="3"/>
    <s v="plays"/>
  </r>
  <r>
    <x v="1"/>
    <n v="191"/>
    <n v="72.015706806282722"/>
    <s v="US"/>
    <s v="USD"/>
    <n v="1296108000"/>
    <x v="65"/>
    <s v="Jan"/>
    <s v="2011"/>
    <n v="1299391200"/>
    <d v="2011-03-06T06:00:00"/>
    <b v="0"/>
    <b v="0"/>
    <s v="music/rock"/>
    <x v="1"/>
    <s v="rock"/>
  </r>
  <r>
    <x v="1"/>
    <n v="139"/>
    <n v="59.928057553956833"/>
    <s v="US"/>
    <s v="USD"/>
    <n v="1324965600"/>
    <x v="346"/>
    <s v="Dec"/>
    <s v="2011"/>
    <n v="1325052000"/>
    <d v="2011-12-28T06:00:00"/>
    <b v="0"/>
    <b v="0"/>
    <s v="music/rock"/>
    <x v="1"/>
    <s v="rock"/>
  </r>
  <r>
    <x v="1"/>
    <n v="186"/>
    <n v="78.209677419354833"/>
    <s v="US"/>
    <s v="USD"/>
    <n v="1520229600"/>
    <x v="347"/>
    <s v="Mar"/>
    <s v="2018"/>
    <n v="1522818000"/>
    <d v="2018-04-04T05:00:00"/>
    <b v="0"/>
    <b v="0"/>
    <s v="music/indie rock"/>
    <x v="1"/>
    <s v="indie rock"/>
  </r>
  <r>
    <x v="1"/>
    <n v="112"/>
    <n v="104.77678571428571"/>
    <s v="AU"/>
    <s v="AUD"/>
    <n v="1482991200"/>
    <x v="348"/>
    <s v="Dec"/>
    <s v="2016"/>
    <n v="1485324000"/>
    <d v="2017-01-25T06:00:00"/>
    <b v="0"/>
    <b v="0"/>
    <s v="theater/plays"/>
    <x v="3"/>
    <s v="plays"/>
  </r>
  <r>
    <x v="1"/>
    <n v="101"/>
    <n v="105.52475247524752"/>
    <s v="US"/>
    <s v="USD"/>
    <n v="1294034400"/>
    <x v="349"/>
    <s v="Jan"/>
    <s v="2011"/>
    <n v="1294120800"/>
    <d v="2011-01-04T06:00:00"/>
    <b v="0"/>
    <b v="1"/>
    <s v="theater/plays"/>
    <x v="3"/>
    <s v="plays"/>
  </r>
  <r>
    <x v="0"/>
    <n v="75"/>
    <n v="24.933333333333334"/>
    <s v="US"/>
    <s v="USD"/>
    <n v="1413608400"/>
    <x v="350"/>
    <s v="Oct"/>
    <s v="2014"/>
    <n v="1415685600"/>
    <d v="2014-11-11T06:00:00"/>
    <b v="0"/>
    <b v="1"/>
    <s v="theater/plays"/>
    <x v="3"/>
    <s v="plays"/>
  </r>
  <r>
    <x v="1"/>
    <n v="206"/>
    <n v="69.873786407766985"/>
    <s v="GB"/>
    <s v="GBP"/>
    <n v="1286946000"/>
    <x v="351"/>
    <s v="Oct"/>
    <s v="2010"/>
    <n v="1288933200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x v="352"/>
    <s v="Feb"/>
    <s v="2013"/>
    <n v="1363237200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x v="353"/>
    <s v="Apr"/>
    <s v="2019"/>
    <n v="1555822800"/>
    <d v="2019-04-21T05:00:00"/>
    <b v="0"/>
    <b v="0"/>
    <s v="theater/plays"/>
    <x v="3"/>
    <s v="plays"/>
  </r>
  <r>
    <x v="0"/>
    <n v="2176"/>
    <n v="59.011948529411768"/>
    <s v="US"/>
    <s v="USD"/>
    <n v="1423375200"/>
    <x v="354"/>
    <s v="Feb"/>
    <s v="2015"/>
    <n v="1427778000"/>
    <d v="2015-03-31T05:00:00"/>
    <b v="0"/>
    <b v="0"/>
    <s v="theater/plays"/>
    <x v="3"/>
    <s v="plays"/>
  </r>
  <r>
    <x v="1"/>
    <n v="169"/>
    <n v="84.757396449704146"/>
    <s v="US"/>
    <s v="USD"/>
    <n v="1420696800"/>
    <x v="355"/>
    <s v="Jan"/>
    <s v="2015"/>
    <n v="1422424800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x v="356"/>
    <s v="Aug"/>
    <s v="2017"/>
    <n v="1503637200"/>
    <d v="2017-08-25T05:00:00"/>
    <b v="0"/>
    <b v="0"/>
    <s v="theater/plays"/>
    <x v="3"/>
    <s v="plays"/>
  </r>
  <r>
    <x v="0"/>
    <n v="441"/>
    <n v="50.05215419501134"/>
    <s v="US"/>
    <s v="USD"/>
    <n v="1547186400"/>
    <x v="357"/>
    <s v="Jan"/>
    <s v="2019"/>
    <n v="1547618400"/>
    <d v="2019-01-16T06:00:00"/>
    <b v="0"/>
    <b v="1"/>
    <s v="film &amp; video/documentary"/>
    <x v="4"/>
    <s v="documentary"/>
  </r>
  <r>
    <x v="0"/>
    <n v="25"/>
    <n v="59.16"/>
    <s v="US"/>
    <s v="USD"/>
    <n v="1444971600"/>
    <x v="358"/>
    <s v="Oct"/>
    <s v="2015"/>
    <n v="1449900000"/>
    <d v="2015-12-12T06:00:00"/>
    <b v="0"/>
    <b v="0"/>
    <s v="music/indie rock"/>
    <x v="1"/>
    <s v="indie rock"/>
  </r>
  <r>
    <x v="1"/>
    <n v="131"/>
    <n v="93.702290076335885"/>
    <s v="US"/>
    <s v="USD"/>
    <n v="1404622800"/>
    <x v="359"/>
    <s v="Jul"/>
    <s v="2014"/>
    <n v="1405141200"/>
    <d v="2014-07-12T05:00:00"/>
    <b v="0"/>
    <b v="0"/>
    <s v="music/rock"/>
    <x v="1"/>
    <s v="rock"/>
  </r>
  <r>
    <x v="0"/>
    <n v="127"/>
    <n v="40.14173228346457"/>
    <s v="US"/>
    <s v="USD"/>
    <n v="1571720400"/>
    <x v="12"/>
    <s v="Oct"/>
    <s v="2019"/>
    <n v="1572933600"/>
    <d v="2019-11-05T06:00:00"/>
    <b v="0"/>
    <b v="0"/>
    <s v="theater/plays"/>
    <x v="3"/>
    <s v="plays"/>
  </r>
  <r>
    <x v="0"/>
    <n v="355"/>
    <n v="70.090140845070422"/>
    <s v="US"/>
    <s v="USD"/>
    <n v="1526878800"/>
    <x v="360"/>
    <s v="May"/>
    <s v="2018"/>
    <n v="153016200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x v="361"/>
    <s v="Oct"/>
    <s v="2011"/>
    <n v="1320904800"/>
    <d v="2011-11-10T06:00:00"/>
    <b v="0"/>
    <b v="0"/>
    <s v="theater/plays"/>
    <x v="3"/>
    <s v="plays"/>
  </r>
  <r>
    <x v="1"/>
    <n v="84"/>
    <n v="47.714285714285715"/>
    <s v="US"/>
    <s v="USD"/>
    <n v="1371963600"/>
    <x v="362"/>
    <s v="Jun"/>
    <s v="2013"/>
    <n v="1372395600"/>
    <d v="2013-06-28T05:00:00"/>
    <b v="0"/>
    <b v="0"/>
    <s v="theater/plays"/>
    <x v="3"/>
    <s v="plays"/>
  </r>
  <r>
    <x v="1"/>
    <n v="155"/>
    <n v="62.896774193548389"/>
    <s v="US"/>
    <s v="USD"/>
    <n v="1433739600"/>
    <x v="363"/>
    <s v="Jun"/>
    <s v="2015"/>
    <n v="1437714000"/>
    <d v="2015-07-24T05:00:00"/>
    <b v="0"/>
    <b v="0"/>
    <s v="theater/plays"/>
    <x v="3"/>
    <s v="plays"/>
  </r>
  <r>
    <x v="0"/>
    <n v="67"/>
    <n v="86.611940298507463"/>
    <s v="US"/>
    <s v="USD"/>
    <n v="1508130000"/>
    <x v="364"/>
    <s v="Oct"/>
    <s v="2017"/>
    <n v="1509771600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x v="210"/>
    <s v="Feb"/>
    <s v="2019"/>
    <n v="1550556000"/>
    <d v="2019-02-19T06:00:00"/>
    <b v="0"/>
    <b v="1"/>
    <s v="food/food trucks"/>
    <x v="0"/>
    <s v="food trucks"/>
  </r>
  <r>
    <x v="1"/>
    <n v="4799"/>
    <n v="41.004167534903104"/>
    <s v="US"/>
    <s v="USD"/>
    <n v="1486706400"/>
    <x v="365"/>
    <s v="Feb"/>
    <s v="2017"/>
    <n v="1489039200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x v="366"/>
    <s v="Mar"/>
    <s v="2019"/>
    <n v="1556600400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x v="367"/>
    <s v="Jun"/>
    <s v="2010"/>
    <n v="1278565200"/>
    <d v="2010-07-08T05:00:00"/>
    <b v="0"/>
    <b v="0"/>
    <s v="theater/plays"/>
    <x v="3"/>
    <s v="plays"/>
  </r>
  <r>
    <x v="0"/>
    <n v="424"/>
    <n v="100.93160377358491"/>
    <s v="US"/>
    <s v="USD"/>
    <n v="1339477200"/>
    <x v="368"/>
    <s v="Jun"/>
    <s v="2012"/>
    <n v="1339909200"/>
    <d v="2012-06-17T05:00:00"/>
    <b v="0"/>
    <b v="0"/>
    <s v="technology/wearables"/>
    <x v="2"/>
    <s v="wearables"/>
  </r>
  <r>
    <x v="3"/>
    <n v="145"/>
    <n v="89.227586206896547"/>
    <s v="CH"/>
    <s v="CHF"/>
    <n v="1325656800"/>
    <x v="369"/>
    <s v="Jan"/>
    <s v="2012"/>
    <n v="1325829600"/>
    <d v="2012-01-06T06:00:00"/>
    <b v="0"/>
    <b v="0"/>
    <s v="music/indie rock"/>
    <x v="1"/>
    <s v="indie rock"/>
  </r>
  <r>
    <x v="1"/>
    <n v="1152"/>
    <n v="87.979166666666671"/>
    <s v="US"/>
    <s v="USD"/>
    <n v="1288242000"/>
    <x v="370"/>
    <s v="Oct"/>
    <s v="2010"/>
    <n v="1290578400"/>
    <d v="2010-11-24T06:00:00"/>
    <b v="0"/>
    <b v="0"/>
    <s v="theater/plays"/>
    <x v="3"/>
    <s v="plays"/>
  </r>
  <r>
    <x v="1"/>
    <n v="50"/>
    <n v="89.54"/>
    <s v="US"/>
    <s v="USD"/>
    <n v="1379048400"/>
    <x v="371"/>
    <s v="Sep"/>
    <s v="2013"/>
    <n v="1380344400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x v="287"/>
    <s v="Jan"/>
    <s v="2014"/>
    <n v="1389852000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x v="372"/>
    <s v="Jan"/>
    <s v="2011"/>
    <n v="1294466400"/>
    <d v="2011-01-08T06:00:00"/>
    <b v="0"/>
    <b v="0"/>
    <s v="technology/wearables"/>
    <x v="2"/>
    <s v="wearables"/>
  </r>
  <r>
    <x v="1"/>
    <n v="3059"/>
    <n v="47.004903563255965"/>
    <s v="CA"/>
    <s v="CAD"/>
    <n v="1500267600"/>
    <x v="373"/>
    <s v="Jul"/>
    <s v="2017"/>
    <n v="1500354000"/>
    <d v="2017-07-18T05:00:00"/>
    <b v="0"/>
    <b v="0"/>
    <s v="music/jazz"/>
    <x v="1"/>
    <s v="jazz"/>
  </r>
  <r>
    <x v="1"/>
    <n v="34"/>
    <n v="110.44117647058823"/>
    <s v="US"/>
    <s v="USD"/>
    <n v="1375074000"/>
    <x v="374"/>
    <s v="Jul"/>
    <s v="2013"/>
    <n v="1375938000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x v="375"/>
    <s v="Dec"/>
    <s v="2011"/>
    <n v="1323410400"/>
    <d v="2011-12-09T06:00:00"/>
    <b v="1"/>
    <b v="0"/>
    <s v="theater/plays"/>
    <x v="3"/>
    <s v="plays"/>
  </r>
  <r>
    <x v="1"/>
    <n v="1604"/>
    <n v="48.012468827930178"/>
    <s v="AU"/>
    <s v="AUD"/>
    <n v="1538715600"/>
    <x v="376"/>
    <s v="Oct"/>
    <s v="2018"/>
    <n v="1539406800"/>
    <d v="2018-10-13T05:00:00"/>
    <b v="0"/>
    <b v="0"/>
    <s v="film &amp; video/drama"/>
    <x v="4"/>
    <s v="drama"/>
  </r>
  <r>
    <x v="1"/>
    <n v="454"/>
    <n v="31.019823788546255"/>
    <s v="US"/>
    <s v="USD"/>
    <n v="1369285200"/>
    <x v="377"/>
    <s v="May"/>
    <s v="2013"/>
    <n v="1369803600"/>
    <d v="2013-05-29T05:00:00"/>
    <b v="0"/>
    <b v="0"/>
    <s v="music/rock"/>
    <x v="1"/>
    <s v="rock"/>
  </r>
  <r>
    <x v="1"/>
    <n v="123"/>
    <n v="99.203252032520325"/>
    <s v="IT"/>
    <s v="EUR"/>
    <n v="1525755600"/>
    <x v="378"/>
    <s v="May"/>
    <s v="2018"/>
    <n v="1525928400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x v="379"/>
    <s v="Feb"/>
    <s v="2011"/>
    <n v="1297231200"/>
    <d v="2011-02-09T06:00:00"/>
    <b v="0"/>
    <b v="0"/>
    <s v="music/indie rock"/>
    <x v="1"/>
    <s v="indie rock"/>
  </r>
  <r>
    <x v="0"/>
    <n v="1"/>
    <n v="2"/>
    <s v="US"/>
    <s v="USD"/>
    <n v="1376629200"/>
    <x v="380"/>
    <s v="Aug"/>
    <s v="2013"/>
    <n v="137853000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x v="381"/>
    <s v="Oct"/>
    <s v="2019"/>
    <n v="1572152400"/>
    <d v="2019-10-27T05:00:00"/>
    <b v="0"/>
    <b v="0"/>
    <s v="theater/plays"/>
    <x v="3"/>
    <s v="plays"/>
  </r>
  <r>
    <x v="0"/>
    <n v="40"/>
    <n v="73.650000000000006"/>
    <s v="US"/>
    <s v="USD"/>
    <n v="1325829600"/>
    <x v="382"/>
    <s v="Jan"/>
    <s v="2012"/>
    <n v="1329890400"/>
    <d v="2012-02-22T06:00:00"/>
    <b v="0"/>
    <b v="1"/>
    <s v="film &amp; video/shorts"/>
    <x v="4"/>
    <s v="shorts"/>
  </r>
  <r>
    <x v="0"/>
    <n v="3015"/>
    <n v="55.99336650082919"/>
    <s v="CA"/>
    <s v="CAD"/>
    <n v="1273640400"/>
    <x v="125"/>
    <s v="May"/>
    <s v="2010"/>
    <n v="1276750800"/>
    <d v="2010-06-17T05:00:00"/>
    <b v="0"/>
    <b v="1"/>
    <s v="theater/plays"/>
    <x v="3"/>
    <s v="plays"/>
  </r>
  <r>
    <x v="1"/>
    <n v="2237"/>
    <n v="68.985695127402778"/>
    <s v="US"/>
    <s v="USD"/>
    <n v="1510639200"/>
    <x v="383"/>
    <s v="Nov"/>
    <s v="2017"/>
    <n v="1510898400"/>
    <d v="2017-11-17T06:00:00"/>
    <b v="0"/>
    <b v="0"/>
    <s v="theater/plays"/>
    <x v="3"/>
    <s v="plays"/>
  </r>
  <r>
    <x v="0"/>
    <n v="435"/>
    <n v="60.981609195402299"/>
    <s v="US"/>
    <s v="USD"/>
    <n v="1528088400"/>
    <x v="384"/>
    <s v="Jun"/>
    <s v="2018"/>
    <n v="1532408400"/>
    <d v="2018-07-24T05:00:00"/>
    <b v="0"/>
    <b v="0"/>
    <s v="theater/plays"/>
    <x v="3"/>
    <s v="plays"/>
  </r>
  <r>
    <x v="1"/>
    <n v="645"/>
    <n v="110.98139534883721"/>
    <s v="US"/>
    <s v="USD"/>
    <n v="1359525600"/>
    <x v="385"/>
    <s v="Jan"/>
    <s v="2013"/>
    <n v="1360562400"/>
    <d v="2013-02-11T06:00:00"/>
    <b v="1"/>
    <b v="0"/>
    <s v="film &amp; video/documentary"/>
    <x v="4"/>
    <s v="documentary"/>
  </r>
  <r>
    <x v="1"/>
    <n v="484"/>
    <n v="25"/>
    <s v="DK"/>
    <s v="DKK"/>
    <n v="1570942800"/>
    <x v="386"/>
    <s v="Oct"/>
    <s v="2019"/>
    <n v="1571547600"/>
    <d v="2019-10-20T05:00:00"/>
    <b v="0"/>
    <b v="0"/>
    <s v="theater/plays"/>
    <x v="3"/>
    <s v="plays"/>
  </r>
  <r>
    <x v="1"/>
    <n v="154"/>
    <n v="78.759740259740255"/>
    <s v="CA"/>
    <s v="CAD"/>
    <n v="1466398800"/>
    <x v="387"/>
    <s v="Jun"/>
    <s v="2016"/>
    <n v="1468126800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x v="388"/>
    <s v="Apr"/>
    <s v="2017"/>
    <n v="1492837200"/>
    <d v="2017-04-22T05:00:00"/>
    <b v="0"/>
    <b v="0"/>
    <s v="music/rock"/>
    <x v="1"/>
    <s v="rock"/>
  </r>
  <r>
    <x v="2"/>
    <n v="1111"/>
    <n v="49.987398739873989"/>
    <s v="US"/>
    <s v="USD"/>
    <n v="1430197200"/>
    <x v="277"/>
    <s v="Apr"/>
    <s v="2015"/>
    <n v="1430197200"/>
    <d v="2015-04-28T05:00:00"/>
    <b v="0"/>
    <b v="0"/>
    <s v="games/mobile games"/>
    <x v="6"/>
    <s v="mobile games"/>
  </r>
  <r>
    <x v="1"/>
    <n v="82"/>
    <n v="99.524390243902445"/>
    <s v="US"/>
    <s v="USD"/>
    <n v="1496034000"/>
    <x v="389"/>
    <s v="May"/>
    <s v="2017"/>
    <n v="1496206800"/>
    <d v="2017-05-31T05:00:00"/>
    <b v="0"/>
    <b v="0"/>
    <s v="theater/plays"/>
    <x v="3"/>
    <s v="plays"/>
  </r>
  <r>
    <x v="1"/>
    <n v="134"/>
    <n v="104.82089552238806"/>
    <s v="US"/>
    <s v="USD"/>
    <n v="1388728800"/>
    <x v="390"/>
    <s v="Jan"/>
    <s v="2014"/>
    <n v="1389592800"/>
    <d v="2014-01-13T06:00:00"/>
    <b v="0"/>
    <b v="0"/>
    <s v="publishing/fiction"/>
    <x v="5"/>
    <s v="fiction"/>
  </r>
  <r>
    <x v="2"/>
    <n v="1089"/>
    <n v="108.01469237832875"/>
    <s v="US"/>
    <s v="USD"/>
    <n v="1543298400"/>
    <x v="391"/>
    <s v="Nov"/>
    <s v="2018"/>
    <n v="1545631200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x v="392"/>
    <s v="Apr"/>
    <s v="2010"/>
    <n v="1272430800"/>
    <d v="2010-04-28T05:00:00"/>
    <b v="0"/>
    <b v="1"/>
    <s v="food/food trucks"/>
    <x v="0"/>
    <s v="food trucks"/>
  </r>
  <r>
    <x v="0"/>
    <n v="418"/>
    <n v="30.028708133971293"/>
    <s v="US"/>
    <s v="USD"/>
    <n v="1326434400"/>
    <x v="393"/>
    <s v="Jan"/>
    <s v="2012"/>
    <n v="1327903200"/>
    <d v="2012-01-30T06:00:00"/>
    <b v="0"/>
    <b v="0"/>
    <s v="theater/plays"/>
    <x v="3"/>
    <s v="plays"/>
  </r>
  <r>
    <x v="0"/>
    <n v="1439"/>
    <n v="41.005559416261292"/>
    <s v="US"/>
    <s v="USD"/>
    <n v="1295244000"/>
    <x v="394"/>
    <s v="Jan"/>
    <s v="2011"/>
    <n v="1296021600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x v="395"/>
    <s v="Nov"/>
    <s v="2018"/>
    <n v="1543298400"/>
    <d v="2018-11-27T06:00:00"/>
    <b v="0"/>
    <b v="0"/>
    <s v="theater/plays"/>
    <x v="3"/>
    <s v="plays"/>
  </r>
  <r>
    <x v="0"/>
    <n v="1999"/>
    <n v="47.005002501250623"/>
    <s v="CA"/>
    <s v="CAD"/>
    <n v="1336280400"/>
    <x v="396"/>
    <s v="May"/>
    <s v="2012"/>
    <n v="1336366800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x v="397"/>
    <s v="Dec"/>
    <s v="2011"/>
    <n v="1325052000"/>
    <d v="2011-12-28T06:00:00"/>
    <b v="0"/>
    <b v="0"/>
    <s v="technology/web"/>
    <x v="2"/>
    <s v="web"/>
  </r>
  <r>
    <x v="1"/>
    <n v="94"/>
    <n v="68.329787234042556"/>
    <s v="US"/>
    <s v="USD"/>
    <n v="1498366800"/>
    <x v="398"/>
    <s v="Jun"/>
    <s v="2017"/>
    <n v="1499576400"/>
    <d v="2017-07-09T05:00:00"/>
    <b v="0"/>
    <b v="0"/>
    <s v="theater/plays"/>
    <x v="3"/>
    <s v="plays"/>
  </r>
  <r>
    <x v="0"/>
    <n v="118"/>
    <n v="50.974576271186443"/>
    <s v="US"/>
    <s v="USD"/>
    <n v="1498712400"/>
    <x v="399"/>
    <s v="Jun"/>
    <s v="2017"/>
    <n v="1501304400"/>
    <d v="2017-07-29T05:00:00"/>
    <b v="0"/>
    <b v="1"/>
    <s v="technology/wearables"/>
    <x v="2"/>
    <s v="wearables"/>
  </r>
  <r>
    <x v="1"/>
    <n v="205"/>
    <n v="54.024390243902438"/>
    <s v="US"/>
    <s v="USD"/>
    <n v="1271480400"/>
    <x v="400"/>
    <s v="Apr"/>
    <s v="2010"/>
    <n v="1273208400"/>
    <d v="2010-05-07T05:00:00"/>
    <b v="0"/>
    <b v="1"/>
    <s v="theater/plays"/>
    <x v="3"/>
    <s v="plays"/>
  </r>
  <r>
    <x v="0"/>
    <n v="162"/>
    <n v="97.055555555555557"/>
    <s v="US"/>
    <s v="USD"/>
    <n v="1316667600"/>
    <x v="116"/>
    <s v="Sep"/>
    <s v="2011"/>
    <n v="1316840400"/>
    <d v="2011-09-24T05:00:00"/>
    <b v="0"/>
    <b v="1"/>
    <s v="food/food trucks"/>
    <x v="0"/>
    <s v="food trucks"/>
  </r>
  <r>
    <x v="0"/>
    <n v="83"/>
    <n v="24.867469879518072"/>
    <s v="US"/>
    <s v="USD"/>
    <n v="1524027600"/>
    <x v="401"/>
    <s v="Apr"/>
    <s v="2018"/>
    <n v="1524546000"/>
    <d v="2018-04-24T05:00:00"/>
    <b v="0"/>
    <b v="0"/>
    <s v="music/indie rock"/>
    <x v="1"/>
    <s v="indie rock"/>
  </r>
  <r>
    <x v="1"/>
    <n v="92"/>
    <n v="84.423913043478265"/>
    <s v="US"/>
    <s v="USD"/>
    <n v="1438059600"/>
    <x v="402"/>
    <s v="Jul"/>
    <s v="2015"/>
    <n v="1438578000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x v="403"/>
    <s v="Feb"/>
    <s v="2013"/>
    <n v="1362549600"/>
    <d v="2013-03-06T06:00:00"/>
    <b v="0"/>
    <b v="0"/>
    <s v="theater/plays"/>
    <x v="3"/>
    <s v="plays"/>
  </r>
  <r>
    <x v="1"/>
    <n v="2526"/>
    <n v="77.996041171813147"/>
    <s v="US"/>
    <s v="USD"/>
    <n v="1410584400"/>
    <x v="404"/>
    <s v="Sep"/>
    <s v="2014"/>
    <n v="1413349200"/>
    <d v="2014-10-15T05:00:00"/>
    <b v="0"/>
    <b v="1"/>
    <s v="theater/plays"/>
    <x v="3"/>
    <s v="plays"/>
  </r>
  <r>
    <x v="0"/>
    <n v="747"/>
    <n v="62.967871485943775"/>
    <s v="US"/>
    <s v="USD"/>
    <n v="1297404000"/>
    <x v="405"/>
    <s v="Feb"/>
    <s v="2011"/>
    <n v="1298008800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x v="406"/>
    <s v="Feb"/>
    <s v="2014"/>
    <n v="1394427600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x v="407"/>
    <s v="Sep"/>
    <s v="2019"/>
    <n v="1572670800"/>
    <d v="2019-11-02T05:00:00"/>
    <b v="0"/>
    <b v="0"/>
    <s v="theater/plays"/>
    <x v="3"/>
    <s v="plays"/>
  </r>
  <r>
    <x v="1"/>
    <n v="94"/>
    <n v="104.43617021276596"/>
    <s v="US"/>
    <s v="USD"/>
    <n v="1529643600"/>
    <x v="408"/>
    <s v="Jun"/>
    <s v="2018"/>
    <n v="1531112400"/>
    <d v="2018-07-09T05:00:00"/>
    <b v="1"/>
    <b v="0"/>
    <s v="theater/plays"/>
    <x v="3"/>
    <s v="plays"/>
  </r>
  <r>
    <x v="0"/>
    <n v="91"/>
    <n v="69.989010989010993"/>
    <s v="US"/>
    <s v="USD"/>
    <n v="1399006800"/>
    <x v="409"/>
    <s v="May"/>
    <s v="2014"/>
    <n v="1400734800"/>
    <d v="2014-05-22T05:00:00"/>
    <b v="0"/>
    <b v="0"/>
    <s v="theater/plays"/>
    <x v="3"/>
    <s v="plays"/>
  </r>
  <r>
    <x v="0"/>
    <n v="792"/>
    <n v="83.023989898989896"/>
    <s v="US"/>
    <s v="USD"/>
    <n v="1385359200"/>
    <x v="410"/>
    <s v="Nov"/>
    <s v="2013"/>
    <n v="1386741600"/>
    <d v="2013-12-11T06:00:00"/>
    <b v="0"/>
    <b v="1"/>
    <s v="film &amp; video/documentary"/>
    <x v="4"/>
    <s v="documentary"/>
  </r>
  <r>
    <x v="3"/>
    <n v="10"/>
    <n v="90.3"/>
    <s v="CA"/>
    <s v="CAD"/>
    <n v="1480572000"/>
    <x v="411"/>
    <s v="Dec"/>
    <s v="2016"/>
    <n v="1481781600"/>
    <d v="2016-12-15T06:00:00"/>
    <b v="1"/>
    <b v="0"/>
    <s v="theater/plays"/>
    <x v="3"/>
    <s v="plays"/>
  </r>
  <r>
    <x v="1"/>
    <n v="1713"/>
    <n v="103.98131932282546"/>
    <s v="IT"/>
    <s v="EUR"/>
    <n v="1418623200"/>
    <x v="412"/>
    <s v="Dec"/>
    <s v="2014"/>
    <n v="1419660000"/>
    <d v="2014-12-27T06:00:00"/>
    <b v="0"/>
    <b v="1"/>
    <s v="theater/plays"/>
    <x v="3"/>
    <s v="plays"/>
  </r>
  <r>
    <x v="1"/>
    <n v="249"/>
    <n v="54.931726907630519"/>
    <s v="US"/>
    <s v="USD"/>
    <n v="1555736400"/>
    <x v="413"/>
    <s v="Apr"/>
    <s v="2019"/>
    <n v="1555822800"/>
    <d v="2019-04-21T05:00:00"/>
    <b v="0"/>
    <b v="0"/>
    <s v="music/jazz"/>
    <x v="1"/>
    <s v="jazz"/>
  </r>
  <r>
    <x v="1"/>
    <n v="192"/>
    <n v="51.921875"/>
    <s v="US"/>
    <s v="USD"/>
    <n v="1442120400"/>
    <x v="414"/>
    <s v="Sep"/>
    <s v="2015"/>
    <n v="1442379600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x v="415"/>
    <s v="Mar"/>
    <s v="2013"/>
    <n v="1364965200"/>
    <d v="2013-04-03T05:00:00"/>
    <b v="0"/>
    <b v="0"/>
    <s v="theater/plays"/>
    <x v="3"/>
    <s v="plays"/>
  </r>
  <r>
    <x v="1"/>
    <n v="2293"/>
    <n v="44.003488879197555"/>
    <s v="US"/>
    <s v="USD"/>
    <n v="1478408400"/>
    <x v="416"/>
    <s v="Nov"/>
    <s v="2016"/>
    <n v="1479016800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x v="417"/>
    <s v="Jun"/>
    <s v="2017"/>
    <n v="1499662800"/>
    <d v="2017-07-10T05:00:00"/>
    <b v="0"/>
    <b v="0"/>
    <s v="film &amp; video/television"/>
    <x v="4"/>
    <s v="television"/>
  </r>
  <r>
    <x v="0"/>
    <n v="32"/>
    <n v="54.5"/>
    <s v="US"/>
    <s v="USD"/>
    <n v="1335416400"/>
    <x v="418"/>
    <s v="Apr"/>
    <s v="2012"/>
    <n v="1337835600"/>
    <d v="2012-05-24T05:00:00"/>
    <b v="0"/>
    <b v="0"/>
    <s v="technology/wearables"/>
    <x v="2"/>
    <s v="wearables"/>
  </r>
  <r>
    <x v="1"/>
    <n v="143"/>
    <n v="75.04195804195804"/>
    <s v="IT"/>
    <s v="EUR"/>
    <n v="1504328400"/>
    <x v="419"/>
    <s v="Sep"/>
    <s v="2017"/>
    <n v="1505710800"/>
    <d v="2017-09-18T05:00:00"/>
    <b v="0"/>
    <b v="0"/>
    <s v="theater/plays"/>
    <x v="3"/>
    <s v="plays"/>
  </r>
  <r>
    <x v="3"/>
    <n v="90"/>
    <n v="35.911111111111111"/>
    <s v="US"/>
    <s v="USD"/>
    <n v="1285822800"/>
    <x v="420"/>
    <s v="Sep"/>
    <s v="2010"/>
    <n v="1287464400"/>
    <d v="2010-10-19T05:00:00"/>
    <b v="0"/>
    <b v="0"/>
    <s v="theater/plays"/>
    <x v="3"/>
    <s v="plays"/>
  </r>
  <r>
    <x v="1"/>
    <n v="296"/>
    <n v="36.952702702702702"/>
    <s v="US"/>
    <s v="USD"/>
    <n v="1311483600"/>
    <x v="421"/>
    <s v="Jul"/>
    <s v="2011"/>
    <n v="1311656400"/>
    <d v="2011-07-26T05:00:00"/>
    <b v="0"/>
    <b v="1"/>
    <s v="music/indie rock"/>
    <x v="1"/>
    <s v="indie rock"/>
  </r>
  <r>
    <x v="1"/>
    <n v="170"/>
    <n v="63.170588235294119"/>
    <s v="US"/>
    <s v="USD"/>
    <n v="1291356000"/>
    <x v="422"/>
    <s v="Dec"/>
    <s v="2010"/>
    <n v="1293170400"/>
    <d v="2010-12-24T06:00:00"/>
    <b v="0"/>
    <b v="1"/>
    <s v="theater/plays"/>
    <x v="3"/>
    <s v="plays"/>
  </r>
  <r>
    <x v="0"/>
    <n v="186"/>
    <n v="29.99462365591398"/>
    <s v="US"/>
    <s v="USD"/>
    <n v="1355810400"/>
    <x v="423"/>
    <s v="Dec"/>
    <s v="2012"/>
    <n v="1355983200"/>
    <d v="2012-12-20T06:00:00"/>
    <b v="0"/>
    <b v="0"/>
    <s v="technology/wearables"/>
    <x v="2"/>
    <s v="wearables"/>
  </r>
  <r>
    <x v="3"/>
    <n v="439"/>
    <n v="86"/>
    <s v="GB"/>
    <s v="GBP"/>
    <n v="1513663200"/>
    <x v="424"/>
    <s v="Dec"/>
    <s v="2017"/>
    <n v="1515045600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x v="425"/>
    <s v="Apr"/>
    <s v="2013"/>
    <n v="1366088400"/>
    <d v="2013-04-16T05:00:00"/>
    <b v="0"/>
    <b v="1"/>
    <s v="games/video games"/>
    <x v="6"/>
    <s v="video games"/>
  </r>
  <r>
    <x v="1"/>
    <n v="86"/>
    <n v="101.19767441860465"/>
    <s v="DK"/>
    <s v="DKK"/>
    <n v="1551852000"/>
    <x v="426"/>
    <s v="Mar"/>
    <s v="2019"/>
    <n v="1553317200"/>
    <d v="2019-03-23T05:00:00"/>
    <b v="0"/>
    <b v="0"/>
    <s v="games/video games"/>
    <x v="6"/>
    <s v="video games"/>
  </r>
  <r>
    <x v="0"/>
    <n v="1"/>
    <n v="4"/>
    <s v="CA"/>
    <s v="CAD"/>
    <n v="1540098000"/>
    <x v="427"/>
    <s v="Oct"/>
    <s v="2018"/>
    <n v="1542088800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x v="428"/>
    <s v="Jul"/>
    <s v="2017"/>
    <n v="1503118800"/>
    <d v="2017-08-19T05:00:00"/>
    <b v="0"/>
    <b v="0"/>
    <s v="music/rock"/>
    <x v="1"/>
    <s v="rock"/>
  </r>
  <r>
    <x v="0"/>
    <n v="31"/>
    <n v="98.225806451612897"/>
    <s v="US"/>
    <s v="USD"/>
    <n v="1278392400"/>
    <x v="429"/>
    <s v="Jul"/>
    <s v="2010"/>
    <n v="1278478800"/>
    <d v="2010-07-07T05:00:00"/>
    <b v="0"/>
    <b v="0"/>
    <s v="film &amp; video/drama"/>
    <x v="4"/>
    <s v="drama"/>
  </r>
  <r>
    <x v="0"/>
    <n v="1181"/>
    <n v="87.001693480101608"/>
    <s v="US"/>
    <s v="USD"/>
    <n v="1480572000"/>
    <x v="411"/>
    <s v="Dec"/>
    <s v="2016"/>
    <n v="1484114400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x v="430"/>
    <s v="Oct"/>
    <s v="2013"/>
    <n v="1385445600"/>
    <d v="2013-11-26T06:00:00"/>
    <b v="0"/>
    <b v="1"/>
    <s v="film &amp; video/drama"/>
    <x v="4"/>
    <s v="drama"/>
  </r>
  <r>
    <x v="1"/>
    <n v="3727"/>
    <n v="37.001341561577675"/>
    <s v="US"/>
    <s v="USD"/>
    <n v="1316754000"/>
    <x v="431"/>
    <s v="Sep"/>
    <s v="2011"/>
    <n v="1318741200"/>
    <d v="2011-10-16T05:00:00"/>
    <b v="0"/>
    <b v="0"/>
    <s v="theater/plays"/>
    <x v="3"/>
    <s v="plays"/>
  </r>
  <r>
    <x v="1"/>
    <n v="1605"/>
    <n v="94.976947040498445"/>
    <s v="US"/>
    <s v="USD"/>
    <n v="1518242400"/>
    <x v="432"/>
    <s v="Feb"/>
    <s v="2018"/>
    <n v="1518242400"/>
    <d v="2018-02-10T06:00:00"/>
    <b v="0"/>
    <b v="1"/>
    <s v="music/indie rock"/>
    <x v="1"/>
    <s v="indie rock"/>
  </r>
  <r>
    <x v="0"/>
    <n v="46"/>
    <n v="28.956521739130434"/>
    <s v="US"/>
    <s v="USD"/>
    <n v="1476421200"/>
    <x v="433"/>
    <s v="Oct"/>
    <s v="2016"/>
    <n v="1476594000"/>
    <d v="2016-10-16T05:00:00"/>
    <b v="0"/>
    <b v="0"/>
    <s v="theater/plays"/>
    <x v="3"/>
    <s v="plays"/>
  </r>
  <r>
    <x v="1"/>
    <n v="2120"/>
    <n v="55.993396226415094"/>
    <s v="US"/>
    <s v="USD"/>
    <n v="1269752400"/>
    <x v="434"/>
    <s v="Mar"/>
    <s v="2010"/>
    <n v="1273554000"/>
    <d v="2010-05-11T05:00:00"/>
    <b v="0"/>
    <b v="0"/>
    <s v="theater/plays"/>
    <x v="3"/>
    <s v="plays"/>
  </r>
  <r>
    <x v="0"/>
    <n v="105"/>
    <n v="54.038095238095238"/>
    <s v="US"/>
    <s v="USD"/>
    <n v="1419746400"/>
    <x v="435"/>
    <s v="Dec"/>
    <s v="2014"/>
    <n v="1421906400"/>
    <d v="2015-01-22T06:00:00"/>
    <b v="0"/>
    <b v="0"/>
    <s v="film &amp; video/documentary"/>
    <x v="4"/>
    <s v="documentary"/>
  </r>
  <r>
    <x v="1"/>
    <n v="50"/>
    <n v="82.38"/>
    <s v="US"/>
    <s v="USD"/>
    <n v="1281330000"/>
    <x v="8"/>
    <s v="Aug"/>
    <s v="2010"/>
    <n v="1281589200"/>
    <d v="2010-08-12T05:00:00"/>
    <b v="0"/>
    <b v="0"/>
    <s v="theater/plays"/>
    <x v="3"/>
    <s v="plays"/>
  </r>
  <r>
    <x v="1"/>
    <n v="2080"/>
    <n v="66.997115384615384"/>
    <s v="US"/>
    <s v="USD"/>
    <n v="1398661200"/>
    <x v="436"/>
    <s v="Apr"/>
    <s v="2014"/>
    <n v="1400389200"/>
    <d v="2014-05-18T05:00:00"/>
    <b v="0"/>
    <b v="0"/>
    <s v="film &amp; video/drama"/>
    <x v="4"/>
    <s v="drama"/>
  </r>
  <r>
    <x v="0"/>
    <n v="535"/>
    <n v="107.91401869158878"/>
    <s v="US"/>
    <s v="USD"/>
    <n v="1359525600"/>
    <x v="385"/>
    <s v="Jan"/>
    <s v="2013"/>
    <n v="1362808800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x v="437"/>
    <s v="Dec"/>
    <s v="2013"/>
    <n v="1388815200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x v="438"/>
    <s v="Feb"/>
    <s v="2018"/>
    <n v="1519538400"/>
    <d v="2018-02-25T06:00:00"/>
    <b v="0"/>
    <b v="0"/>
    <s v="theater/plays"/>
    <x v="3"/>
    <s v="plays"/>
  </r>
  <r>
    <x v="1"/>
    <n v="80"/>
    <n v="110.3625"/>
    <s v="US"/>
    <s v="USD"/>
    <n v="1517032800"/>
    <x v="439"/>
    <s v="Jan"/>
    <s v="2018"/>
    <n v="1517810400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x v="440"/>
    <s v="May"/>
    <s v="2013"/>
    <n v="1370581200"/>
    <d v="2013-06-07T05:00:00"/>
    <b v="0"/>
    <b v="1"/>
    <s v="technology/wearables"/>
    <x v="2"/>
    <s v="wearables"/>
  </r>
  <r>
    <x v="1"/>
    <n v="139"/>
    <n v="57.935251798561154"/>
    <s v="CA"/>
    <s v="CAD"/>
    <n v="1448258400"/>
    <x v="441"/>
    <s v="Nov"/>
    <s v="2015"/>
    <n v="1448863200"/>
    <d v="2015-11-30T06:00:00"/>
    <b v="0"/>
    <b v="1"/>
    <s v="technology/web"/>
    <x v="2"/>
    <s v="web"/>
  </r>
  <r>
    <x v="0"/>
    <n v="16"/>
    <n v="101.25"/>
    <s v="US"/>
    <s v="USD"/>
    <n v="1555218000"/>
    <x v="442"/>
    <s v="Apr"/>
    <s v="2019"/>
    <n v="1556600400"/>
    <d v="2019-04-30T05:00:00"/>
    <b v="0"/>
    <b v="0"/>
    <s v="theater/plays"/>
    <x v="3"/>
    <s v="plays"/>
  </r>
  <r>
    <x v="1"/>
    <n v="159"/>
    <n v="64.95597484276729"/>
    <s v="US"/>
    <s v="USD"/>
    <n v="1431925200"/>
    <x v="443"/>
    <s v="May"/>
    <s v="2015"/>
    <n v="1432098000"/>
    <d v="2015-05-20T05:00:00"/>
    <b v="0"/>
    <b v="0"/>
    <s v="film &amp; video/drama"/>
    <x v="4"/>
    <s v="drama"/>
  </r>
  <r>
    <x v="1"/>
    <n v="381"/>
    <n v="27.00524934383202"/>
    <s v="US"/>
    <s v="USD"/>
    <n v="1481522400"/>
    <x v="315"/>
    <s v="Dec"/>
    <s v="2016"/>
    <n v="1482127200"/>
    <d v="2016-12-19T06:00:00"/>
    <b v="0"/>
    <b v="0"/>
    <s v="technology/wearables"/>
    <x v="2"/>
    <s v="wearables"/>
  </r>
  <r>
    <x v="1"/>
    <n v="194"/>
    <n v="50.97422680412371"/>
    <s v="GB"/>
    <s v="GBP"/>
    <n v="1335934800"/>
    <x v="444"/>
    <s v="May"/>
    <s v="2012"/>
    <n v="1335934800"/>
    <d v="2012-05-02T05:00:00"/>
    <b v="0"/>
    <b v="1"/>
    <s v="food/food trucks"/>
    <x v="0"/>
    <s v="food trucks"/>
  </r>
  <r>
    <x v="0"/>
    <n v="575"/>
    <n v="104.94260869565217"/>
    <s v="US"/>
    <s v="USD"/>
    <n v="1552280400"/>
    <x v="445"/>
    <s v="Mar"/>
    <s v="2019"/>
    <n v="1556946000"/>
    <d v="2019-05-04T05:00:00"/>
    <b v="0"/>
    <b v="0"/>
    <s v="music/rock"/>
    <x v="1"/>
    <s v="rock"/>
  </r>
  <r>
    <x v="1"/>
    <n v="106"/>
    <n v="84.028301886792448"/>
    <s v="US"/>
    <s v="USD"/>
    <n v="1529989200"/>
    <x v="446"/>
    <s v="Jun"/>
    <s v="2018"/>
    <n v="1530075600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x v="447"/>
    <s v="Dec"/>
    <s v="2014"/>
    <n v="1418796000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x v="448"/>
    <s v="Jun"/>
    <s v="2013"/>
    <n v="1372482000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x v="342"/>
    <s v="Aug"/>
    <s v="2018"/>
    <n v="1534395600"/>
    <d v="2018-08-16T05:00:00"/>
    <b v="0"/>
    <b v="0"/>
    <s v="publishing/fiction"/>
    <x v="5"/>
    <s v="fiction"/>
  </r>
  <r>
    <x v="0"/>
    <n v="113"/>
    <n v="40.823008849557525"/>
    <s v="US"/>
    <s v="USD"/>
    <n v="1309064400"/>
    <x v="449"/>
    <s v="Jun"/>
    <s v="2011"/>
    <n v="1311397200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x v="450"/>
    <s v="Mar"/>
    <s v="2015"/>
    <n v="1426914000"/>
    <d v="2015-03-21T05:00:00"/>
    <b v="0"/>
    <b v="0"/>
    <s v="technology/wearables"/>
    <x v="2"/>
    <s v="wearables"/>
  </r>
  <r>
    <x v="1"/>
    <n v="173"/>
    <n v="71.156069364161851"/>
    <s v="GB"/>
    <s v="GBP"/>
    <n v="1501304400"/>
    <x v="451"/>
    <s v="Jul"/>
    <s v="2017"/>
    <n v="1501477200"/>
    <d v="2017-07-31T05:00:00"/>
    <b v="0"/>
    <b v="0"/>
    <s v="food/food trucks"/>
    <x v="0"/>
    <s v="food trucks"/>
  </r>
  <r>
    <x v="1"/>
    <n v="87"/>
    <n v="99.494252873563212"/>
    <s v="US"/>
    <s v="USD"/>
    <n v="1268287200"/>
    <x v="452"/>
    <s v="Mar"/>
    <s v="2010"/>
    <n v="1269061200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x v="453"/>
    <s v="Oct"/>
    <s v="2014"/>
    <n v="1415772000"/>
    <d v="2014-11-12T06:00:00"/>
    <b v="0"/>
    <b v="1"/>
    <s v="theater/plays"/>
    <x v="3"/>
    <s v="plays"/>
  </r>
  <r>
    <x v="0"/>
    <n v="9"/>
    <n v="76.555555555555557"/>
    <s v="US"/>
    <s v="USD"/>
    <n v="1330063200"/>
    <x v="454"/>
    <s v="Feb"/>
    <s v="2012"/>
    <n v="1331013600"/>
    <d v="2012-03-06T06:00:00"/>
    <b v="0"/>
    <b v="1"/>
    <s v="publishing/fiction"/>
    <x v="5"/>
    <s v="fiction"/>
  </r>
  <r>
    <x v="0"/>
    <n v="554"/>
    <n v="87.068592057761734"/>
    <s v="US"/>
    <s v="USD"/>
    <n v="1576130400"/>
    <x v="455"/>
    <s v="Dec"/>
    <s v="2019"/>
    <n v="1576735200"/>
    <d v="2019-12-19T06:00:00"/>
    <b v="0"/>
    <b v="0"/>
    <s v="theater/plays"/>
    <x v="3"/>
    <s v="plays"/>
  </r>
  <r>
    <x v="1"/>
    <n v="1572"/>
    <n v="48.99554707379135"/>
    <s v="GB"/>
    <s v="GBP"/>
    <n v="1407128400"/>
    <x v="456"/>
    <s v="Aug"/>
    <s v="2014"/>
    <n v="1411362000"/>
    <d v="2014-09-22T05:00:00"/>
    <b v="0"/>
    <b v="1"/>
    <s v="food/food trucks"/>
    <x v="0"/>
    <s v="food trucks"/>
  </r>
  <r>
    <x v="0"/>
    <n v="648"/>
    <n v="42.969135802469133"/>
    <s v="GB"/>
    <s v="GBP"/>
    <n v="1560142800"/>
    <x v="457"/>
    <s v="Jun"/>
    <s v="2019"/>
    <n v="1563685200"/>
    <d v="2019-07-21T05:00:00"/>
    <b v="0"/>
    <b v="0"/>
    <s v="theater/plays"/>
    <x v="3"/>
    <s v="plays"/>
  </r>
  <r>
    <x v="0"/>
    <n v="21"/>
    <n v="33.428571428571431"/>
    <s v="GB"/>
    <s v="GBP"/>
    <n v="1520575200"/>
    <x v="458"/>
    <s v="Mar"/>
    <s v="2018"/>
    <n v="1521867600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x v="459"/>
    <s v="Apr"/>
    <s v="2017"/>
    <n v="1495515600"/>
    <d v="2017-05-23T05:00:00"/>
    <b v="0"/>
    <b v="0"/>
    <s v="theater/plays"/>
    <x v="3"/>
    <s v="plays"/>
  </r>
  <r>
    <x v="1"/>
    <n v="115"/>
    <n v="101.41739130434783"/>
    <s v="US"/>
    <s v="USD"/>
    <n v="1454479200"/>
    <x v="460"/>
    <s v="Feb"/>
    <s v="2016"/>
    <n v="1455948000"/>
    <d v="2016-02-20T06:00:00"/>
    <b v="0"/>
    <b v="0"/>
    <s v="theater/plays"/>
    <x v="3"/>
    <s v="plays"/>
  </r>
  <r>
    <x v="1"/>
    <n v="85"/>
    <n v="109.87058823529412"/>
    <s v="IT"/>
    <s v="EUR"/>
    <n v="1281934800"/>
    <x v="461"/>
    <s v="Aug"/>
    <s v="2010"/>
    <n v="1282366800"/>
    <d v="2010-08-21T05:00:00"/>
    <b v="0"/>
    <b v="0"/>
    <s v="technology/wearables"/>
    <x v="2"/>
    <s v="wearables"/>
  </r>
  <r>
    <x v="1"/>
    <n v="144"/>
    <n v="31.916666666666668"/>
    <s v="US"/>
    <s v="USD"/>
    <n v="1573970400"/>
    <x v="462"/>
    <s v="Nov"/>
    <s v="2019"/>
    <n v="1574575200"/>
    <d v="2019-11-24T06:00:00"/>
    <b v="0"/>
    <b v="0"/>
    <s v="journalism/audio"/>
    <x v="8"/>
    <s v="audio"/>
  </r>
  <r>
    <x v="1"/>
    <n v="2443"/>
    <n v="70.993450675399103"/>
    <s v="US"/>
    <s v="USD"/>
    <n v="1372654800"/>
    <x v="463"/>
    <s v="Jul"/>
    <s v="2013"/>
    <n v="1374901200"/>
    <d v="2013-07-27T05:00:00"/>
    <b v="0"/>
    <b v="1"/>
    <s v="food/food trucks"/>
    <x v="0"/>
    <s v="food trucks"/>
  </r>
  <r>
    <x v="3"/>
    <n v="595"/>
    <n v="77.026890756302521"/>
    <s v="US"/>
    <s v="USD"/>
    <n v="1275886800"/>
    <x v="464"/>
    <s v="Jun"/>
    <s v="2010"/>
    <n v="1278910800"/>
    <d v="2010-07-12T05:00:00"/>
    <b v="1"/>
    <b v="1"/>
    <s v="film &amp; video/shorts"/>
    <x v="4"/>
    <s v="shorts"/>
  </r>
  <r>
    <x v="1"/>
    <n v="64"/>
    <n v="101.78125"/>
    <s v="US"/>
    <s v="USD"/>
    <n v="1561784400"/>
    <x v="465"/>
    <s v="Jun"/>
    <s v="2019"/>
    <n v="1562907600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x v="466"/>
    <s v="Mar"/>
    <s v="2012"/>
    <n v="1332478800"/>
    <d v="2012-03-23T05:00:00"/>
    <b v="0"/>
    <b v="0"/>
    <s v="technology/wearables"/>
    <x v="2"/>
    <s v="wearables"/>
  </r>
  <r>
    <x v="1"/>
    <n v="195"/>
    <n v="68.02051282051282"/>
    <s v="DK"/>
    <s v="DKK"/>
    <n v="1402376400"/>
    <x v="467"/>
    <s v="Jun"/>
    <s v="2014"/>
    <n v="1402722000"/>
    <d v="2014-06-14T05:00:00"/>
    <b v="0"/>
    <b v="0"/>
    <s v="theater/plays"/>
    <x v="3"/>
    <s v="plays"/>
  </r>
  <r>
    <x v="0"/>
    <n v="54"/>
    <n v="30.87037037037037"/>
    <s v="US"/>
    <s v="USD"/>
    <n v="1495342800"/>
    <x v="468"/>
    <s v="May"/>
    <s v="2017"/>
    <n v="1496811600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x v="469"/>
    <s v="Dec"/>
    <s v="2016"/>
    <n v="1482213600"/>
    <d v="2016-12-20T06:00:00"/>
    <b v="0"/>
    <b v="1"/>
    <s v="technology/wearables"/>
    <x v="2"/>
    <s v="wearables"/>
  </r>
  <r>
    <x v="0"/>
    <n v="579"/>
    <n v="79.994818652849744"/>
    <s v="DK"/>
    <s v="DKK"/>
    <n v="1420092000"/>
    <x v="470"/>
    <s v="Jan"/>
    <s v="2015"/>
    <n v="1420264800"/>
    <d v="2015-01-03T06:00:00"/>
    <b v="0"/>
    <b v="0"/>
    <s v="technology/web"/>
    <x v="2"/>
    <s v="web"/>
  </r>
  <r>
    <x v="0"/>
    <n v="2072"/>
    <n v="38.003378378378379"/>
    <s v="US"/>
    <s v="USD"/>
    <n v="1458018000"/>
    <x v="471"/>
    <s v="Mar"/>
    <s v="2016"/>
    <n v="1458450000"/>
    <d v="2016-03-20T05:00:00"/>
    <b v="0"/>
    <b v="1"/>
    <s v="film &amp; video/documentary"/>
    <x v="4"/>
    <s v="documentary"/>
  </r>
  <r>
    <x v="0"/>
    <n v="0"/>
    <s v="No Backers"/>
    <s v="US"/>
    <s v="USD"/>
    <n v="1367384400"/>
    <x v="472"/>
    <s v="May"/>
    <s v="2013"/>
    <n v="1369803600"/>
    <d v="2013-05-29T05:00:00"/>
    <b v="0"/>
    <b v="1"/>
    <s v="theater/plays"/>
    <x v="3"/>
    <s v="plays"/>
  </r>
  <r>
    <x v="0"/>
    <n v="1796"/>
    <n v="59.990534521158132"/>
    <s v="US"/>
    <s v="USD"/>
    <n v="1363064400"/>
    <x v="473"/>
    <s v="Mar"/>
    <s v="2013"/>
    <n v="1363237200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x v="474"/>
    <s v="Jul"/>
    <s v="2012"/>
    <n v="1345870800"/>
    <d v="2012-08-25T05:00:00"/>
    <b v="0"/>
    <b v="1"/>
    <s v="games/video games"/>
    <x v="6"/>
    <s v="video games"/>
  </r>
  <r>
    <x v="1"/>
    <n v="460"/>
    <n v="99.963043478260872"/>
    <s v="US"/>
    <s v="USD"/>
    <n v="1435726800"/>
    <x v="72"/>
    <s v="Jul"/>
    <s v="2015"/>
    <n v="1437454800"/>
    <d v="2015-07-21T05:00:00"/>
    <b v="0"/>
    <b v="0"/>
    <s v="film &amp; video/drama"/>
    <x v="4"/>
    <s v="drama"/>
  </r>
  <r>
    <x v="0"/>
    <n v="62"/>
    <n v="111.6774193548387"/>
    <s v="IT"/>
    <s v="EUR"/>
    <n v="1431925200"/>
    <x v="443"/>
    <s v="May"/>
    <s v="2015"/>
    <n v="1432011600"/>
    <d v="2015-05-19T05:00:00"/>
    <b v="0"/>
    <b v="0"/>
    <s v="music/rock"/>
    <x v="1"/>
    <s v="rock"/>
  </r>
  <r>
    <x v="0"/>
    <n v="347"/>
    <n v="36.014409221902014"/>
    <s v="US"/>
    <s v="USD"/>
    <n v="1362722400"/>
    <x v="475"/>
    <s v="Mar"/>
    <s v="2013"/>
    <n v="1366347600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x v="81"/>
    <s v="Nov"/>
    <s v="2017"/>
    <n v="1512885600"/>
    <d v="2017-12-10T06:00:00"/>
    <b v="0"/>
    <b v="1"/>
    <s v="theater/plays"/>
    <x v="3"/>
    <s v="plays"/>
  </r>
  <r>
    <x v="0"/>
    <n v="19"/>
    <n v="44.05263157894737"/>
    <s v="US"/>
    <s v="USD"/>
    <n v="1365483600"/>
    <x v="476"/>
    <s v="Apr"/>
    <s v="2013"/>
    <n v="1369717200"/>
    <d v="2013-05-28T05:00:00"/>
    <b v="0"/>
    <b v="1"/>
    <s v="technology/web"/>
    <x v="2"/>
    <s v="web"/>
  </r>
  <r>
    <x v="1"/>
    <n v="3657"/>
    <n v="52.999726551818434"/>
    <s v="US"/>
    <s v="USD"/>
    <n v="1532840400"/>
    <x v="192"/>
    <s v="Jul"/>
    <s v="2018"/>
    <n v="1534654800"/>
    <d v="2018-08-19T05:00:00"/>
    <b v="0"/>
    <b v="0"/>
    <s v="theater/plays"/>
    <x v="3"/>
    <s v="plays"/>
  </r>
  <r>
    <x v="0"/>
    <n v="1258"/>
    <n v="95"/>
    <s v="US"/>
    <s v="USD"/>
    <n v="1336194000"/>
    <x v="477"/>
    <s v="May"/>
    <s v="2012"/>
    <n v="1337058000"/>
    <d v="2012-05-15T05:00:00"/>
    <b v="0"/>
    <b v="0"/>
    <s v="theater/plays"/>
    <x v="3"/>
    <s v="plays"/>
  </r>
  <r>
    <x v="1"/>
    <n v="131"/>
    <n v="70.908396946564892"/>
    <s v="AU"/>
    <s v="AUD"/>
    <n v="1527742800"/>
    <x v="478"/>
    <s v="May"/>
    <s v="2018"/>
    <n v="1529816400"/>
    <d v="2018-06-24T05:00:00"/>
    <b v="0"/>
    <b v="0"/>
    <s v="film &amp; video/drama"/>
    <x v="4"/>
    <s v="drama"/>
  </r>
  <r>
    <x v="0"/>
    <n v="362"/>
    <n v="98.060773480662988"/>
    <s v="US"/>
    <s v="USD"/>
    <n v="1564030800"/>
    <x v="479"/>
    <s v="Jul"/>
    <s v="2019"/>
    <n v="1564894800"/>
    <d v="2019-08-04T05:00:00"/>
    <b v="0"/>
    <b v="0"/>
    <s v="theater/plays"/>
    <x v="3"/>
    <s v="plays"/>
  </r>
  <r>
    <x v="1"/>
    <n v="239"/>
    <n v="53.046025104602514"/>
    <s v="US"/>
    <s v="USD"/>
    <n v="1404536400"/>
    <x v="480"/>
    <s v="Jul"/>
    <s v="2014"/>
    <n v="1404622800"/>
    <d v="2014-07-06T05:00:00"/>
    <b v="0"/>
    <b v="1"/>
    <s v="games/video games"/>
    <x v="6"/>
    <s v="video games"/>
  </r>
  <r>
    <x v="3"/>
    <n v="35"/>
    <n v="93.142857142857139"/>
    <s v="US"/>
    <s v="USD"/>
    <n v="1284008400"/>
    <x v="180"/>
    <s v="Sep"/>
    <s v="2010"/>
    <n v="128418120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x v="481"/>
    <s v="Dec"/>
    <s v="2013"/>
    <n v="1386741600"/>
    <d v="2013-12-11T06:00:00"/>
    <b v="0"/>
    <b v="1"/>
    <s v="music/rock"/>
    <x v="1"/>
    <s v="rock"/>
  </r>
  <r>
    <x v="0"/>
    <n v="133"/>
    <n v="36.067669172932334"/>
    <s v="CA"/>
    <s v="CAD"/>
    <n v="1324620000"/>
    <x v="482"/>
    <s v="Dec"/>
    <s v="2011"/>
    <n v="1324792800"/>
    <d v="2011-12-25T06:00:00"/>
    <b v="0"/>
    <b v="1"/>
    <s v="theater/plays"/>
    <x v="3"/>
    <s v="plays"/>
  </r>
  <r>
    <x v="0"/>
    <n v="846"/>
    <n v="63.030732860520096"/>
    <s v="US"/>
    <s v="USD"/>
    <n v="1281070800"/>
    <x v="194"/>
    <s v="Aug"/>
    <s v="2010"/>
    <n v="1284354000"/>
    <d v="2010-09-13T05:00:00"/>
    <b v="0"/>
    <b v="0"/>
    <s v="publishing/nonfiction"/>
    <x v="5"/>
    <s v="nonfiction"/>
  </r>
  <r>
    <x v="1"/>
    <n v="78"/>
    <n v="84.717948717948715"/>
    <s v="US"/>
    <s v="USD"/>
    <n v="1493960400"/>
    <x v="483"/>
    <s v="May"/>
    <s v="2017"/>
    <n v="1494392400"/>
    <d v="2017-05-10T05:00:00"/>
    <b v="0"/>
    <b v="0"/>
    <s v="food/food trucks"/>
    <x v="0"/>
    <s v="food trucks"/>
  </r>
  <r>
    <x v="0"/>
    <n v="10"/>
    <n v="62.2"/>
    <s v="US"/>
    <s v="USD"/>
    <n v="1519365600"/>
    <x v="484"/>
    <s v="Feb"/>
    <s v="2018"/>
    <n v="1519538400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x v="355"/>
    <s v="Jan"/>
    <s v="2015"/>
    <n v="1421906400"/>
    <d v="2015-01-22T06:00:00"/>
    <b v="0"/>
    <b v="1"/>
    <s v="music/rock"/>
    <x v="1"/>
    <s v="rock"/>
  </r>
  <r>
    <x v="1"/>
    <n v="32"/>
    <n v="106.4375"/>
    <s v="US"/>
    <s v="USD"/>
    <n v="1555650000"/>
    <x v="485"/>
    <s v="Apr"/>
    <s v="2019"/>
    <n v="1555909200"/>
    <d v="2019-04-22T05:00:00"/>
    <b v="0"/>
    <b v="0"/>
    <s v="theater/plays"/>
    <x v="3"/>
    <s v="plays"/>
  </r>
  <r>
    <x v="1"/>
    <n v="369"/>
    <n v="29.975609756097562"/>
    <s v="US"/>
    <s v="USD"/>
    <n v="1471928400"/>
    <x v="486"/>
    <s v="Aug"/>
    <s v="2016"/>
    <n v="1472446800"/>
    <d v="2016-08-29T05:00:00"/>
    <b v="0"/>
    <b v="1"/>
    <s v="film &amp; video/drama"/>
    <x v="4"/>
    <s v="drama"/>
  </r>
  <r>
    <x v="0"/>
    <n v="191"/>
    <n v="85.806282722513089"/>
    <s v="US"/>
    <s v="USD"/>
    <n v="1341291600"/>
    <x v="487"/>
    <s v="Jul"/>
    <s v="2012"/>
    <n v="1342328400"/>
    <d v="2012-07-15T05:00:00"/>
    <b v="0"/>
    <b v="0"/>
    <s v="film &amp; video/shorts"/>
    <x v="4"/>
    <s v="shorts"/>
  </r>
  <r>
    <x v="1"/>
    <n v="89"/>
    <n v="70.82022471910112"/>
    <s v="US"/>
    <s v="USD"/>
    <n v="1267682400"/>
    <x v="488"/>
    <s v="Mar"/>
    <s v="2010"/>
    <n v="1268114400"/>
    <d v="2010-03-09T06:00:00"/>
    <b v="0"/>
    <b v="0"/>
    <s v="film &amp; video/shorts"/>
    <x v="4"/>
    <s v="shorts"/>
  </r>
  <r>
    <x v="0"/>
    <n v="1979"/>
    <n v="40.998484082870135"/>
    <s v="US"/>
    <s v="USD"/>
    <n v="1272258000"/>
    <x v="489"/>
    <s v="Apr"/>
    <s v="2010"/>
    <n v="1273381200"/>
    <d v="2010-05-09T05:00:00"/>
    <b v="0"/>
    <b v="0"/>
    <s v="theater/plays"/>
    <x v="3"/>
    <s v="plays"/>
  </r>
  <r>
    <x v="0"/>
    <n v="63"/>
    <n v="28.063492063492063"/>
    <s v="US"/>
    <s v="USD"/>
    <n v="1290492000"/>
    <x v="490"/>
    <s v="Nov"/>
    <s v="2010"/>
    <n v="1290837600"/>
    <d v="2010-11-27T06:00:00"/>
    <b v="0"/>
    <b v="0"/>
    <s v="technology/wearables"/>
    <x v="2"/>
    <s v="wearables"/>
  </r>
  <r>
    <x v="1"/>
    <n v="147"/>
    <n v="88.054421768707485"/>
    <s v="US"/>
    <s v="USD"/>
    <n v="1451109600"/>
    <x v="312"/>
    <s v="Dec"/>
    <s v="2015"/>
    <n v="1454306400"/>
    <d v="2016-02-01T06:00:00"/>
    <b v="0"/>
    <b v="1"/>
    <s v="theater/plays"/>
    <x v="3"/>
    <s v="plays"/>
  </r>
  <r>
    <x v="0"/>
    <n v="6080"/>
    <n v="31"/>
    <s v="CA"/>
    <s v="CAD"/>
    <n v="1454652000"/>
    <x v="491"/>
    <s v="Feb"/>
    <s v="2016"/>
    <n v="1457762400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x v="492"/>
    <s v="Nov"/>
    <s v="2013"/>
    <n v="1389074400"/>
    <d v="2014-01-07T06:00:00"/>
    <b v="0"/>
    <b v="0"/>
    <s v="music/indie rock"/>
    <x v="1"/>
    <s v="indie rock"/>
  </r>
  <r>
    <x v="0"/>
    <n v="9"/>
    <n v="63.777777777777779"/>
    <s v="US"/>
    <s v="USD"/>
    <n v="1399698000"/>
    <x v="493"/>
    <s v="May"/>
    <s v="2014"/>
    <n v="1402117200"/>
    <d v="2014-06-07T05:00:00"/>
    <b v="0"/>
    <b v="0"/>
    <s v="games/video games"/>
    <x v="6"/>
    <s v="video games"/>
  </r>
  <r>
    <x v="0"/>
    <n v="1784"/>
    <n v="53.995515695067262"/>
    <s v="US"/>
    <s v="USD"/>
    <n v="1283230800"/>
    <x v="494"/>
    <s v="Aug"/>
    <s v="2010"/>
    <n v="1284440400"/>
    <d v="2010-09-14T05:00:00"/>
    <b v="0"/>
    <b v="1"/>
    <s v="publishing/fiction"/>
    <x v="5"/>
    <s v="fiction"/>
  </r>
  <r>
    <x v="2"/>
    <n v="3640"/>
    <n v="48.993956043956047"/>
    <s v="CH"/>
    <s v="CHF"/>
    <n v="1384149600"/>
    <x v="495"/>
    <s v="Nov"/>
    <s v="2013"/>
    <n v="1388988000"/>
    <d v="2014-01-06T06:00:00"/>
    <b v="0"/>
    <b v="0"/>
    <s v="games/video games"/>
    <x v="6"/>
    <s v="video games"/>
  </r>
  <r>
    <x v="1"/>
    <n v="126"/>
    <n v="63.857142857142854"/>
    <s v="CA"/>
    <s v="CAD"/>
    <n v="1516860000"/>
    <x v="496"/>
    <s v="Jan"/>
    <s v="2018"/>
    <n v="1516946400"/>
    <d v="2018-01-26T06:00:00"/>
    <b v="0"/>
    <b v="0"/>
    <s v="theater/plays"/>
    <x v="3"/>
    <s v="plays"/>
  </r>
  <r>
    <x v="1"/>
    <n v="2218"/>
    <n v="82.996393146979258"/>
    <s v="GB"/>
    <s v="GBP"/>
    <n v="1374642000"/>
    <x v="497"/>
    <s v="Jul"/>
    <s v="2013"/>
    <n v="1377752400"/>
    <d v="2013-08-29T05:00:00"/>
    <b v="0"/>
    <b v="0"/>
    <s v="music/indie rock"/>
    <x v="1"/>
    <s v="indie rock"/>
  </r>
  <r>
    <x v="0"/>
    <n v="243"/>
    <n v="55.08230452674897"/>
    <s v="US"/>
    <s v="USD"/>
    <n v="1534482000"/>
    <x v="498"/>
    <s v="Aug"/>
    <s v="2018"/>
    <n v="1534568400"/>
    <d v="2018-08-18T05:00:00"/>
    <b v="0"/>
    <b v="1"/>
    <s v="film &amp; video/drama"/>
    <x v="4"/>
    <s v="drama"/>
  </r>
  <r>
    <x v="1"/>
    <n v="202"/>
    <n v="62.044554455445542"/>
    <s v="IT"/>
    <s v="EUR"/>
    <n v="1528434000"/>
    <x v="499"/>
    <s v="Jun"/>
    <s v="2018"/>
    <n v="1528606800"/>
    <d v="2018-06-10T05:00:00"/>
    <b v="0"/>
    <b v="1"/>
    <s v="theater/plays"/>
    <x v="3"/>
    <s v="plays"/>
  </r>
  <r>
    <x v="1"/>
    <n v="140"/>
    <n v="104.97857142857143"/>
    <s v="IT"/>
    <s v="EUR"/>
    <n v="1282626000"/>
    <x v="500"/>
    <s v="Aug"/>
    <s v="2010"/>
    <n v="1284872400"/>
    <d v="2010-09-19T05:00:00"/>
    <b v="0"/>
    <b v="0"/>
    <s v="publishing/fiction"/>
    <x v="5"/>
    <s v="fiction"/>
  </r>
  <r>
    <x v="1"/>
    <n v="1052"/>
    <n v="94.044676806083643"/>
    <s v="DK"/>
    <s v="DKK"/>
    <n v="1535605200"/>
    <x v="501"/>
    <s v="Aug"/>
    <s v="2018"/>
    <n v="1537592400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x v="502"/>
    <s v="Sep"/>
    <s v="2013"/>
    <n v="1381208400"/>
    <d v="2013-10-08T05:00:00"/>
    <b v="0"/>
    <b v="0"/>
    <s v="games/mobile games"/>
    <x v="6"/>
    <s v="mobile games"/>
  </r>
  <r>
    <x v="0"/>
    <n v="77"/>
    <n v="92.467532467532465"/>
    <s v="US"/>
    <s v="USD"/>
    <n v="1561957200"/>
    <x v="503"/>
    <s v="Jul"/>
    <s v="2019"/>
    <n v="1562475600"/>
    <d v="2019-07-07T05:00:00"/>
    <b v="0"/>
    <b v="1"/>
    <s v="food/food trucks"/>
    <x v="0"/>
    <s v="food trucks"/>
  </r>
  <r>
    <x v="1"/>
    <n v="247"/>
    <n v="57.072874493927124"/>
    <s v="US"/>
    <s v="USD"/>
    <n v="1525496400"/>
    <x v="504"/>
    <s v="May"/>
    <s v="2018"/>
    <n v="1527397200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x v="505"/>
    <s v="Jun"/>
    <s v="2015"/>
    <n v="1436158800"/>
    <d v="2015-07-06T05:00:00"/>
    <b v="0"/>
    <b v="0"/>
    <s v="games/mobile games"/>
    <x v="6"/>
    <s v="mobile games"/>
  </r>
  <r>
    <x v="0"/>
    <n v="49"/>
    <n v="39.387755102040813"/>
    <s v="GB"/>
    <s v="GBP"/>
    <n v="1453442400"/>
    <x v="506"/>
    <s v="Jan"/>
    <s v="2016"/>
    <n v="1456034400"/>
    <d v="2016-02-21T06:00:00"/>
    <b v="0"/>
    <b v="0"/>
    <s v="music/indie rock"/>
    <x v="1"/>
    <s v="indie rock"/>
  </r>
  <r>
    <x v="0"/>
    <n v="180"/>
    <n v="77.022222222222226"/>
    <s v="US"/>
    <s v="USD"/>
    <n v="1378875600"/>
    <x v="507"/>
    <s v="Sep"/>
    <s v="2013"/>
    <n v="1380171600"/>
    <d v="2013-09-26T05:00:00"/>
    <b v="0"/>
    <b v="0"/>
    <s v="games/video games"/>
    <x v="6"/>
    <s v="video games"/>
  </r>
  <r>
    <x v="1"/>
    <n v="84"/>
    <n v="92.166666666666671"/>
    <s v="US"/>
    <s v="USD"/>
    <n v="1452232800"/>
    <x v="508"/>
    <s v="Jan"/>
    <s v="2016"/>
    <n v="1453356000"/>
    <d v="2016-01-21T06:00:00"/>
    <b v="0"/>
    <b v="0"/>
    <s v="music/rock"/>
    <x v="1"/>
    <s v="rock"/>
  </r>
  <r>
    <x v="0"/>
    <n v="2690"/>
    <n v="61.007063197026021"/>
    <s v="US"/>
    <s v="USD"/>
    <n v="1577253600"/>
    <x v="509"/>
    <s v="Dec"/>
    <s v="2019"/>
    <n v="1578981600"/>
    <d v="2020-01-14T06:00:00"/>
    <b v="0"/>
    <b v="0"/>
    <s v="theater/plays"/>
    <x v="3"/>
    <s v="plays"/>
  </r>
  <r>
    <x v="1"/>
    <n v="88"/>
    <n v="78.068181818181813"/>
    <s v="US"/>
    <s v="USD"/>
    <n v="1537160400"/>
    <x v="510"/>
    <s v="Sep"/>
    <s v="2018"/>
    <n v="1537419600"/>
    <d v="2018-09-20T05:00:00"/>
    <b v="0"/>
    <b v="1"/>
    <s v="theater/plays"/>
    <x v="3"/>
    <s v="plays"/>
  </r>
  <r>
    <x v="1"/>
    <n v="156"/>
    <n v="80.75"/>
    <s v="US"/>
    <s v="USD"/>
    <n v="1422165600"/>
    <x v="511"/>
    <s v="Jan"/>
    <s v="2015"/>
    <n v="1423202400"/>
    <d v="2015-02-06T06:00:00"/>
    <b v="0"/>
    <b v="0"/>
    <s v="film &amp; video/drama"/>
    <x v="4"/>
    <s v="drama"/>
  </r>
  <r>
    <x v="1"/>
    <n v="2985"/>
    <n v="59.991289782244557"/>
    <s v="US"/>
    <s v="USD"/>
    <n v="1459486800"/>
    <x v="512"/>
    <s v="Apr"/>
    <s v="2016"/>
    <n v="1460610000"/>
    <d v="2016-04-14T05:00:00"/>
    <b v="0"/>
    <b v="0"/>
    <s v="theater/plays"/>
    <x v="3"/>
    <s v="plays"/>
  </r>
  <r>
    <x v="1"/>
    <n v="762"/>
    <n v="110.03018372703411"/>
    <s v="US"/>
    <s v="USD"/>
    <n v="1369717200"/>
    <x v="513"/>
    <s v="May"/>
    <s v="2013"/>
    <n v="1370494800"/>
    <d v="2013-06-06T05:00:00"/>
    <b v="0"/>
    <b v="0"/>
    <s v="technology/wearables"/>
    <x v="2"/>
    <s v="wearables"/>
  </r>
  <r>
    <x v="3"/>
    <n v="1"/>
    <n v="4"/>
    <s v="CH"/>
    <s v="CHF"/>
    <n v="1330495200"/>
    <x v="514"/>
    <s v="Feb"/>
    <s v="2012"/>
    <n v="1332306000"/>
    <d v="2012-03-21T05:00:00"/>
    <b v="0"/>
    <b v="0"/>
    <s v="music/indie rock"/>
    <x v="1"/>
    <s v="indie rock"/>
  </r>
  <r>
    <x v="0"/>
    <n v="2779"/>
    <n v="37.99856063332134"/>
    <s v="AU"/>
    <s v="AUD"/>
    <n v="1419055200"/>
    <x v="515"/>
    <s v="Dec"/>
    <s v="2014"/>
    <n v="1422511200"/>
    <d v="2015-01-29T06:00:00"/>
    <b v="0"/>
    <b v="1"/>
    <s v="technology/web"/>
    <x v="2"/>
    <s v="web"/>
  </r>
  <r>
    <x v="0"/>
    <n v="92"/>
    <n v="96.369565217391298"/>
    <s v="US"/>
    <s v="USD"/>
    <n v="1480140000"/>
    <x v="516"/>
    <s v="Nov"/>
    <s v="2016"/>
    <n v="1480312800"/>
    <d v="2016-11-28T06:00:00"/>
    <b v="0"/>
    <b v="0"/>
    <s v="theater/plays"/>
    <x v="3"/>
    <s v="plays"/>
  </r>
  <r>
    <x v="0"/>
    <n v="1028"/>
    <n v="72.978599221789878"/>
    <s v="US"/>
    <s v="USD"/>
    <n v="1293948000"/>
    <x v="517"/>
    <s v="Jan"/>
    <s v="2011"/>
    <n v="1294034400"/>
    <d v="2011-01-03T06:00:00"/>
    <b v="0"/>
    <b v="0"/>
    <s v="music/rock"/>
    <x v="1"/>
    <s v="rock"/>
  </r>
  <r>
    <x v="1"/>
    <n v="554"/>
    <n v="26.007220216606498"/>
    <s v="CA"/>
    <s v="CAD"/>
    <n v="1482127200"/>
    <x v="518"/>
    <s v="Dec"/>
    <s v="2016"/>
    <n v="1482645600"/>
    <d v="2016-12-25T06:00:00"/>
    <b v="0"/>
    <b v="0"/>
    <s v="music/indie rock"/>
    <x v="1"/>
    <s v="indie rock"/>
  </r>
  <r>
    <x v="1"/>
    <n v="135"/>
    <n v="104.36296296296297"/>
    <s v="DK"/>
    <s v="DKK"/>
    <n v="1396414800"/>
    <x v="519"/>
    <s v="Apr"/>
    <s v="2014"/>
    <n v="1399093200"/>
    <d v="2014-05-03T05:00:00"/>
    <b v="0"/>
    <b v="0"/>
    <s v="music/rock"/>
    <x v="1"/>
    <s v="rock"/>
  </r>
  <r>
    <x v="1"/>
    <n v="122"/>
    <n v="102.18852459016394"/>
    <s v="US"/>
    <s v="USD"/>
    <n v="1315285200"/>
    <x v="520"/>
    <s v="Sep"/>
    <s v="2011"/>
    <n v="131589000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x v="521"/>
    <s v="Oct"/>
    <s v="2015"/>
    <n v="1444021200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x v="522"/>
    <s v="Feb"/>
    <s v="2016"/>
    <n v="1460005200"/>
    <d v="2016-04-07T05:00:00"/>
    <b v="0"/>
    <b v="0"/>
    <s v="theater/plays"/>
    <x v="3"/>
    <s v="plays"/>
  </r>
  <r>
    <x v="1"/>
    <n v="1022"/>
    <n v="104.03228962818004"/>
    <s v="US"/>
    <s v="USD"/>
    <n v="1470114000"/>
    <x v="523"/>
    <s v="Aug"/>
    <s v="2016"/>
    <n v="1470718800"/>
    <d v="2016-08-09T05:00:00"/>
    <b v="0"/>
    <b v="0"/>
    <s v="theater/plays"/>
    <x v="3"/>
    <s v="plays"/>
  </r>
  <r>
    <x v="1"/>
    <n v="3177"/>
    <n v="49.994334277620396"/>
    <s v="US"/>
    <s v="USD"/>
    <n v="1321596000"/>
    <x v="524"/>
    <s v="Nov"/>
    <s v="2011"/>
    <n v="1325052000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x v="525"/>
    <s v="Oct"/>
    <s v="2011"/>
    <n v="1319000400"/>
    <d v="2011-10-19T05:00:00"/>
    <b v="0"/>
    <b v="0"/>
    <s v="theater/plays"/>
    <x v="3"/>
    <s v="plays"/>
  </r>
  <r>
    <x v="0"/>
    <n v="26"/>
    <n v="48.807692307692307"/>
    <s v="CH"/>
    <s v="CHF"/>
    <n v="1552366800"/>
    <x v="188"/>
    <s v="Mar"/>
    <s v="2019"/>
    <n v="1552539600"/>
    <d v="2019-03-14T05:00:00"/>
    <b v="0"/>
    <b v="0"/>
    <s v="music/rock"/>
    <x v="1"/>
    <s v="rock"/>
  </r>
  <r>
    <x v="1"/>
    <n v="85"/>
    <n v="60.082352941176474"/>
    <s v="AU"/>
    <s v="AUD"/>
    <n v="1542088800"/>
    <x v="526"/>
    <s v="Nov"/>
    <s v="2018"/>
    <n v="1543816800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x v="527"/>
    <s v="Mar"/>
    <s v="2015"/>
    <n v="1427086800"/>
    <d v="2015-03-23T05:00:00"/>
    <b v="0"/>
    <b v="0"/>
    <s v="theater/plays"/>
    <x v="3"/>
    <s v="plays"/>
  </r>
  <r>
    <x v="1"/>
    <n v="3596"/>
    <n v="53.99499443826474"/>
    <s v="US"/>
    <s v="USD"/>
    <n v="1321336800"/>
    <x v="528"/>
    <s v="Nov"/>
    <s v="2011"/>
    <n v="1323064800"/>
    <d v="2011-12-05T06:00:00"/>
    <b v="0"/>
    <b v="0"/>
    <s v="theater/plays"/>
    <x v="3"/>
    <s v="plays"/>
  </r>
  <r>
    <x v="0"/>
    <n v="37"/>
    <n v="111.45945945945945"/>
    <s v="US"/>
    <s v="USD"/>
    <n v="1456293600"/>
    <x v="522"/>
    <s v="Feb"/>
    <s v="2016"/>
    <n v="1458277200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x v="529"/>
    <s v="Jul"/>
    <s v="2014"/>
    <n v="1405141200"/>
    <d v="2014-07-12T05:00:00"/>
    <b v="0"/>
    <b v="0"/>
    <s v="music/rock"/>
    <x v="1"/>
    <s v="rock"/>
  </r>
  <r>
    <x v="1"/>
    <n v="5180"/>
    <n v="26.0015444015444"/>
    <s v="US"/>
    <s v="USD"/>
    <n v="1279170000"/>
    <x v="530"/>
    <s v="Jul"/>
    <s v="2010"/>
    <n v="1283058000"/>
    <d v="2010-08-29T05:00:00"/>
    <b v="0"/>
    <b v="0"/>
    <s v="theater/plays"/>
    <x v="3"/>
    <s v="plays"/>
  </r>
  <r>
    <x v="1"/>
    <n v="589"/>
    <n v="80.993208828522924"/>
    <s v="IT"/>
    <s v="EUR"/>
    <n v="1294725600"/>
    <x v="531"/>
    <s v="Jan"/>
    <s v="2011"/>
    <n v="1295762400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x v="515"/>
    <s v="Dec"/>
    <s v="2014"/>
    <n v="1419573600"/>
    <d v="2014-12-26T06:00:00"/>
    <b v="0"/>
    <b v="1"/>
    <s v="music/rock"/>
    <x v="1"/>
    <s v="rock"/>
  </r>
  <r>
    <x v="0"/>
    <n v="35"/>
    <n v="94.142857142857139"/>
    <s v="IT"/>
    <s v="EUR"/>
    <n v="1434690000"/>
    <x v="532"/>
    <s v="Jun"/>
    <s v="2015"/>
    <n v="1438750800"/>
    <d v="2015-08-05T05:00:00"/>
    <b v="0"/>
    <b v="0"/>
    <s v="film &amp; video/shorts"/>
    <x v="4"/>
    <s v="shorts"/>
  </r>
  <r>
    <x v="3"/>
    <n v="94"/>
    <n v="52.085106382978722"/>
    <s v="US"/>
    <s v="USD"/>
    <n v="1443416400"/>
    <x v="533"/>
    <s v="Sep"/>
    <s v="2015"/>
    <n v="1444798800"/>
    <d v="2015-10-14T05:00:00"/>
    <b v="0"/>
    <b v="1"/>
    <s v="music/rock"/>
    <x v="1"/>
    <s v="rock"/>
  </r>
  <r>
    <x v="1"/>
    <n v="300"/>
    <n v="24.986666666666668"/>
    <s v="US"/>
    <s v="USD"/>
    <n v="1399006800"/>
    <x v="409"/>
    <s v="May"/>
    <s v="2014"/>
    <n v="1399179600"/>
    <d v="2014-05-04T05:00:00"/>
    <b v="0"/>
    <b v="0"/>
    <s v="journalism/audio"/>
    <x v="8"/>
    <s v="audio"/>
  </r>
  <r>
    <x v="1"/>
    <n v="144"/>
    <n v="69.215277777777771"/>
    <s v="US"/>
    <s v="USD"/>
    <n v="1575698400"/>
    <x v="534"/>
    <s v="Dec"/>
    <s v="2019"/>
    <n v="1576562400"/>
    <d v="2019-12-17T06:00:00"/>
    <b v="0"/>
    <b v="1"/>
    <s v="food/food trucks"/>
    <x v="0"/>
    <s v="food trucks"/>
  </r>
  <r>
    <x v="0"/>
    <n v="558"/>
    <n v="93.944444444444443"/>
    <s v="US"/>
    <s v="USD"/>
    <n v="1400562000"/>
    <x v="53"/>
    <s v="May"/>
    <s v="2014"/>
    <n v="1400821200"/>
    <d v="2014-05-23T05:00:00"/>
    <b v="0"/>
    <b v="1"/>
    <s v="theater/plays"/>
    <x v="3"/>
    <s v="plays"/>
  </r>
  <r>
    <x v="0"/>
    <n v="64"/>
    <n v="98.40625"/>
    <s v="US"/>
    <s v="USD"/>
    <n v="1509512400"/>
    <x v="535"/>
    <s v="Nov"/>
    <s v="2017"/>
    <n v="1510984800"/>
    <d v="2017-11-18T06:00:00"/>
    <b v="0"/>
    <b v="0"/>
    <s v="theater/plays"/>
    <x v="3"/>
    <s v="plays"/>
  </r>
  <r>
    <x v="3"/>
    <n v="37"/>
    <n v="41.783783783783782"/>
    <s v="US"/>
    <s v="USD"/>
    <n v="1299823200"/>
    <x v="536"/>
    <s v="Mar"/>
    <s v="2011"/>
    <n v="1302066000"/>
    <d v="2011-04-06T05:00:00"/>
    <b v="0"/>
    <b v="0"/>
    <s v="music/jazz"/>
    <x v="1"/>
    <s v="jazz"/>
  </r>
  <r>
    <x v="0"/>
    <n v="245"/>
    <n v="65.991836734693877"/>
    <s v="US"/>
    <s v="USD"/>
    <n v="1322719200"/>
    <x v="537"/>
    <s v="Dec"/>
    <s v="2011"/>
    <n v="1322978400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x v="538"/>
    <s v="Aug"/>
    <s v="2011"/>
    <n v="1313730000"/>
    <d v="2011-08-19T05:00:00"/>
    <b v="0"/>
    <b v="0"/>
    <s v="music/jazz"/>
    <x v="1"/>
    <s v="jazz"/>
  </r>
  <r>
    <x v="1"/>
    <n v="3116"/>
    <n v="48.003209242618745"/>
    <s v="US"/>
    <s v="USD"/>
    <n v="1393394400"/>
    <x v="539"/>
    <s v="Feb"/>
    <s v="2014"/>
    <n v="1394085600"/>
    <d v="2014-03-06T06:00:00"/>
    <b v="0"/>
    <b v="0"/>
    <s v="theater/plays"/>
    <x v="3"/>
    <s v="plays"/>
  </r>
  <r>
    <x v="0"/>
    <n v="71"/>
    <n v="54.098591549295776"/>
    <s v="US"/>
    <s v="USD"/>
    <n v="1304053200"/>
    <x v="540"/>
    <s v="Apr"/>
    <s v="2011"/>
    <n v="1305349200"/>
    <d v="2011-05-14T05:00:00"/>
    <b v="0"/>
    <b v="0"/>
    <s v="technology/web"/>
    <x v="2"/>
    <s v="web"/>
  </r>
  <r>
    <x v="0"/>
    <n v="42"/>
    <n v="107.88095238095238"/>
    <s v="US"/>
    <s v="USD"/>
    <n v="1433912400"/>
    <x v="505"/>
    <s v="Jun"/>
    <s v="2015"/>
    <n v="1434344400"/>
    <d v="2015-06-15T05:00:00"/>
    <b v="0"/>
    <b v="1"/>
    <s v="games/video games"/>
    <x v="6"/>
    <s v="video games"/>
  </r>
  <r>
    <x v="1"/>
    <n v="909"/>
    <n v="67.034103410341032"/>
    <s v="US"/>
    <s v="USD"/>
    <n v="1329717600"/>
    <x v="541"/>
    <s v="Feb"/>
    <s v="2012"/>
    <n v="1331186400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x v="542"/>
    <s v="Apr"/>
    <s v="2012"/>
    <n v="1336539600"/>
    <d v="2012-05-09T05:00:00"/>
    <b v="0"/>
    <b v="0"/>
    <s v="technology/web"/>
    <x v="2"/>
    <s v="web"/>
  </r>
  <r>
    <x v="1"/>
    <n v="136"/>
    <n v="96.066176470588232"/>
    <s v="US"/>
    <s v="USD"/>
    <n v="1268888400"/>
    <x v="543"/>
    <s v="Mar"/>
    <s v="2010"/>
    <n v="1269752400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x v="544"/>
    <s v="Nov"/>
    <s v="2010"/>
    <n v="1291615200"/>
    <d v="2010-12-06T06:00:00"/>
    <b v="0"/>
    <b v="0"/>
    <s v="music/rock"/>
    <x v="1"/>
    <s v="rock"/>
  </r>
  <r>
    <x v="0"/>
    <n v="156"/>
    <n v="43.92307692307692"/>
    <s v="CA"/>
    <s v="CAD"/>
    <n v="1547877600"/>
    <x v="35"/>
    <s v="Jan"/>
    <s v="2019"/>
    <n v="1552366800"/>
    <d v="2019-03-12T05:00:00"/>
    <b v="0"/>
    <b v="1"/>
    <s v="food/food trucks"/>
    <x v="0"/>
    <s v="food trucks"/>
  </r>
  <r>
    <x v="0"/>
    <n v="1368"/>
    <n v="91.021198830409361"/>
    <s v="GB"/>
    <s v="GBP"/>
    <n v="1269493200"/>
    <x v="152"/>
    <s v="Mar"/>
    <s v="2010"/>
    <n v="1272171600"/>
    <d v="2010-04-25T05:00:00"/>
    <b v="0"/>
    <b v="0"/>
    <s v="theater/plays"/>
    <x v="3"/>
    <s v="plays"/>
  </r>
  <r>
    <x v="0"/>
    <n v="102"/>
    <n v="50.127450980392155"/>
    <s v="US"/>
    <s v="USD"/>
    <n v="1436072400"/>
    <x v="545"/>
    <s v="Jul"/>
    <s v="2015"/>
    <n v="1436677200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x v="546"/>
    <s v="Dec"/>
    <s v="2014"/>
    <n v="1420092000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x v="547"/>
    <s v="Jul"/>
    <s v="2010"/>
    <n v="1279947600"/>
    <d v="2010-07-24T05:00:00"/>
    <b v="0"/>
    <b v="0"/>
    <s v="games/video games"/>
    <x v="6"/>
    <s v="video games"/>
  </r>
  <r>
    <x v="0"/>
    <n v="253"/>
    <n v="80.011857707509876"/>
    <s v="US"/>
    <s v="USD"/>
    <n v="1401426000"/>
    <x v="548"/>
    <s v="May"/>
    <s v="2014"/>
    <n v="1402203600"/>
    <d v="2014-06-08T05:00:00"/>
    <b v="0"/>
    <b v="0"/>
    <s v="theater/plays"/>
    <x v="3"/>
    <s v="plays"/>
  </r>
  <r>
    <x v="1"/>
    <n v="4006"/>
    <n v="47.001497753369947"/>
    <s v="US"/>
    <s v="USD"/>
    <n v="1395810000"/>
    <x v="549"/>
    <s v="Mar"/>
    <s v="2014"/>
    <n v="1396933200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x v="550"/>
    <s v="Jun"/>
    <s v="2016"/>
    <n v="1467262800"/>
    <d v="2016-06-30T05:00:00"/>
    <b v="0"/>
    <b v="1"/>
    <s v="theater/plays"/>
    <x v="3"/>
    <s v="plays"/>
  </r>
  <r>
    <x v="1"/>
    <n v="1629"/>
    <n v="89.99079189686924"/>
    <s v="US"/>
    <s v="USD"/>
    <n v="1268715600"/>
    <x v="551"/>
    <s v="Mar"/>
    <s v="2010"/>
    <n v="1270530000"/>
    <d v="2010-04-06T05:00:00"/>
    <b v="0"/>
    <b v="1"/>
    <s v="theater/plays"/>
    <x v="3"/>
    <s v="plays"/>
  </r>
  <r>
    <x v="0"/>
    <n v="183"/>
    <n v="43.032786885245905"/>
    <s v="US"/>
    <s v="USD"/>
    <n v="1457157600"/>
    <x v="552"/>
    <s v="Mar"/>
    <s v="2016"/>
    <n v="1457762400"/>
    <d v="2016-03-12T06:00:00"/>
    <b v="0"/>
    <b v="1"/>
    <s v="film &amp; video/drama"/>
    <x v="4"/>
    <s v="drama"/>
  </r>
  <r>
    <x v="1"/>
    <n v="2188"/>
    <n v="67.997714808043881"/>
    <s v="US"/>
    <s v="USD"/>
    <n v="1573970400"/>
    <x v="462"/>
    <s v="Nov"/>
    <s v="2019"/>
    <n v="1575525600"/>
    <d v="2019-12-05T06:00:00"/>
    <b v="0"/>
    <b v="0"/>
    <s v="theater/plays"/>
    <x v="3"/>
    <s v="plays"/>
  </r>
  <r>
    <x v="1"/>
    <n v="2409"/>
    <n v="73.004566210045667"/>
    <s v="IT"/>
    <s v="EUR"/>
    <n v="1276578000"/>
    <x v="553"/>
    <s v="Jun"/>
    <s v="2010"/>
    <n v="1279083600"/>
    <d v="2010-07-14T05:00:00"/>
    <b v="0"/>
    <b v="0"/>
    <s v="music/rock"/>
    <x v="1"/>
    <s v="rock"/>
  </r>
  <r>
    <x v="0"/>
    <n v="82"/>
    <n v="62.341463414634148"/>
    <s v="DK"/>
    <s v="DKK"/>
    <n v="1423720800"/>
    <x v="554"/>
    <s v="Feb"/>
    <s v="2015"/>
    <n v="1424412000"/>
    <d v="2015-02-20T06:00:00"/>
    <b v="0"/>
    <b v="0"/>
    <s v="film &amp; video/documentary"/>
    <x v="4"/>
    <s v="documentary"/>
  </r>
  <r>
    <x v="0"/>
    <n v="1"/>
    <n v="5"/>
    <s v="GB"/>
    <s v="GBP"/>
    <n v="1375160400"/>
    <x v="555"/>
    <s v="Jul"/>
    <s v="2013"/>
    <n v="1376197200"/>
    <d v="2013-08-11T05:00:00"/>
    <b v="0"/>
    <b v="0"/>
    <s v="food/food trucks"/>
    <x v="0"/>
    <s v="food trucks"/>
  </r>
  <r>
    <x v="1"/>
    <n v="194"/>
    <n v="67.103092783505161"/>
    <s v="US"/>
    <s v="USD"/>
    <n v="1401426000"/>
    <x v="548"/>
    <s v="May"/>
    <s v="2014"/>
    <n v="1402894800"/>
    <d v="2014-06-16T05:00:00"/>
    <b v="1"/>
    <b v="0"/>
    <s v="technology/wearables"/>
    <x v="2"/>
    <s v="wearables"/>
  </r>
  <r>
    <x v="1"/>
    <n v="1140"/>
    <n v="79.978947368421046"/>
    <s v="US"/>
    <s v="USD"/>
    <n v="1433480400"/>
    <x v="62"/>
    <s v="Jun"/>
    <s v="2015"/>
    <n v="1434430800"/>
    <d v="2015-06-16T05:00:00"/>
    <b v="0"/>
    <b v="0"/>
    <s v="theater/plays"/>
    <x v="3"/>
    <s v="plays"/>
  </r>
  <r>
    <x v="1"/>
    <n v="102"/>
    <n v="62.176470588235297"/>
    <s v="US"/>
    <s v="USD"/>
    <n v="1555563600"/>
    <x v="556"/>
    <s v="Apr"/>
    <s v="2019"/>
    <n v="1557896400"/>
    <d v="2019-05-15T05:00:00"/>
    <b v="0"/>
    <b v="0"/>
    <s v="theater/plays"/>
    <x v="3"/>
    <s v="plays"/>
  </r>
  <r>
    <x v="1"/>
    <n v="2857"/>
    <n v="53.005950297514879"/>
    <s v="US"/>
    <s v="USD"/>
    <n v="1295676000"/>
    <x v="557"/>
    <s v="Jan"/>
    <s v="2011"/>
    <n v="1297490400"/>
    <d v="2011-02-12T06:00:00"/>
    <b v="0"/>
    <b v="0"/>
    <s v="theater/plays"/>
    <x v="3"/>
    <s v="plays"/>
  </r>
  <r>
    <x v="1"/>
    <n v="107"/>
    <n v="57.738317757009348"/>
    <s v="US"/>
    <s v="USD"/>
    <n v="1443848400"/>
    <x v="27"/>
    <s v="Oct"/>
    <s v="2015"/>
    <n v="1447394400"/>
    <d v="2015-11-13T06:00:00"/>
    <b v="0"/>
    <b v="0"/>
    <s v="publishing/nonfiction"/>
    <x v="5"/>
    <s v="nonfiction"/>
  </r>
  <r>
    <x v="1"/>
    <n v="160"/>
    <n v="40.03125"/>
    <s v="GB"/>
    <s v="GBP"/>
    <n v="1457330400"/>
    <x v="558"/>
    <s v="Mar"/>
    <s v="2016"/>
    <n v="1458277200"/>
    <d v="2016-03-18T05:00:00"/>
    <b v="0"/>
    <b v="0"/>
    <s v="music/rock"/>
    <x v="1"/>
    <s v="rock"/>
  </r>
  <r>
    <x v="1"/>
    <n v="2230"/>
    <n v="81.016591928251117"/>
    <s v="US"/>
    <s v="USD"/>
    <n v="1395550800"/>
    <x v="559"/>
    <s v="Mar"/>
    <s v="2014"/>
    <n v="1395723600"/>
    <d v="2014-03-25T05:00:00"/>
    <b v="0"/>
    <b v="0"/>
    <s v="food/food trucks"/>
    <x v="0"/>
    <s v="food trucks"/>
  </r>
  <r>
    <x v="1"/>
    <n v="316"/>
    <n v="35.047468354430379"/>
    <s v="US"/>
    <s v="USD"/>
    <n v="1551852000"/>
    <x v="426"/>
    <s v="Mar"/>
    <s v="2019"/>
    <n v="1552197600"/>
    <d v="2019-03-10T06:00:00"/>
    <b v="0"/>
    <b v="1"/>
    <s v="music/jazz"/>
    <x v="1"/>
    <s v="jazz"/>
  </r>
  <r>
    <x v="1"/>
    <n v="117"/>
    <n v="102.92307692307692"/>
    <s v="US"/>
    <s v="USD"/>
    <n v="1547618400"/>
    <x v="560"/>
    <s v="Jan"/>
    <s v="2019"/>
    <n v="154908720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x v="561"/>
    <s v="Dec"/>
    <s v="2012"/>
    <n v="1356847200"/>
    <d v="2012-12-30T06:00:00"/>
    <b v="0"/>
    <b v="0"/>
    <s v="theater/plays"/>
    <x v="3"/>
    <s v="plays"/>
  </r>
  <r>
    <x v="3"/>
    <n v="15"/>
    <n v="75.733333333333334"/>
    <s v="US"/>
    <s v="USD"/>
    <n v="1374728400"/>
    <x v="562"/>
    <s v="Jul"/>
    <s v="2013"/>
    <n v="1375765200"/>
    <d v="2013-08-06T05:00:00"/>
    <b v="0"/>
    <b v="0"/>
    <s v="theater/plays"/>
    <x v="3"/>
    <s v="plays"/>
  </r>
  <r>
    <x v="1"/>
    <n v="192"/>
    <n v="45.026041666666664"/>
    <s v="US"/>
    <s v="USD"/>
    <n v="1287810000"/>
    <x v="563"/>
    <s v="Oct"/>
    <s v="2010"/>
    <n v="1289800800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x v="564"/>
    <s v="Aug"/>
    <s v="2017"/>
    <n v="1504501200"/>
    <d v="2017-09-04T05:00:00"/>
    <b v="0"/>
    <b v="0"/>
    <s v="theater/plays"/>
    <x v="3"/>
    <s v="plays"/>
  </r>
  <r>
    <x v="1"/>
    <n v="723"/>
    <n v="56.991701244813278"/>
    <s v="US"/>
    <s v="USD"/>
    <n v="1484114400"/>
    <x v="565"/>
    <s v="Jan"/>
    <s v="2017"/>
    <n v="1485669600"/>
    <d v="2017-01-29T06:00:00"/>
    <b v="0"/>
    <b v="0"/>
    <s v="theater/plays"/>
    <x v="3"/>
    <s v="plays"/>
  </r>
  <r>
    <x v="1"/>
    <n v="170"/>
    <n v="85.223529411764702"/>
    <s v="IT"/>
    <s v="EUR"/>
    <n v="1461906000"/>
    <x v="566"/>
    <s v="Apr"/>
    <s v="2016"/>
    <n v="1462770000"/>
    <d v="2016-05-09T05:00:00"/>
    <b v="0"/>
    <b v="0"/>
    <s v="theater/plays"/>
    <x v="3"/>
    <s v="plays"/>
  </r>
  <r>
    <x v="1"/>
    <n v="238"/>
    <n v="50.962184873949582"/>
    <s v="GB"/>
    <s v="GBP"/>
    <n v="1379653200"/>
    <x v="567"/>
    <s v="Sep"/>
    <s v="2013"/>
    <n v="1379739600"/>
    <d v="2013-09-21T05:00:00"/>
    <b v="0"/>
    <b v="1"/>
    <s v="music/indie rock"/>
    <x v="1"/>
    <s v="indie rock"/>
  </r>
  <r>
    <x v="1"/>
    <n v="55"/>
    <n v="63.563636363636363"/>
    <s v="US"/>
    <s v="USD"/>
    <n v="1401858000"/>
    <x v="568"/>
    <s v="Jun"/>
    <s v="2014"/>
    <n v="1402722000"/>
    <d v="2014-06-14T05:00:00"/>
    <b v="0"/>
    <b v="0"/>
    <s v="theater/plays"/>
    <x v="3"/>
    <s v="plays"/>
  </r>
  <r>
    <x v="0"/>
    <n v="1198"/>
    <n v="80.999165275459092"/>
    <s v="US"/>
    <s v="USD"/>
    <n v="1367470800"/>
    <x v="569"/>
    <s v="May"/>
    <s v="2013"/>
    <n v="1369285200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x v="570"/>
    <s v="May"/>
    <s v="2011"/>
    <n v="1304744400"/>
    <d v="2011-05-07T05:00:00"/>
    <b v="1"/>
    <b v="1"/>
    <s v="theater/plays"/>
    <x v="3"/>
    <s v="plays"/>
  </r>
  <r>
    <x v="1"/>
    <n v="128"/>
    <n v="90.0390625"/>
    <s v="AU"/>
    <s v="AUD"/>
    <n v="1467954000"/>
    <x v="571"/>
    <s v="Jul"/>
    <s v="2016"/>
    <n v="1468299600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x v="572"/>
    <s v="Sep"/>
    <s v="2016"/>
    <n v="1474174800"/>
    <d v="2016-09-18T05:00:00"/>
    <b v="0"/>
    <b v="0"/>
    <s v="theater/plays"/>
    <x v="3"/>
    <s v="plays"/>
  </r>
  <r>
    <x v="0"/>
    <n v="64"/>
    <n v="92.4375"/>
    <s v="US"/>
    <s v="USD"/>
    <n v="1523768400"/>
    <x v="573"/>
    <s v="Apr"/>
    <s v="2018"/>
    <n v="1526014800"/>
    <d v="2018-05-11T05:00:00"/>
    <b v="0"/>
    <b v="0"/>
    <s v="music/indie rock"/>
    <x v="1"/>
    <s v="indie rock"/>
  </r>
  <r>
    <x v="1"/>
    <n v="2693"/>
    <n v="55.999257333828446"/>
    <s v="GB"/>
    <s v="GBP"/>
    <n v="1437022800"/>
    <x v="574"/>
    <s v="Jul"/>
    <s v="2015"/>
    <n v="1437454800"/>
    <d v="2015-07-21T05:00:00"/>
    <b v="0"/>
    <b v="0"/>
    <s v="theater/plays"/>
    <x v="3"/>
    <s v="plays"/>
  </r>
  <r>
    <x v="1"/>
    <n v="432"/>
    <n v="32.983796296296298"/>
    <s v="US"/>
    <s v="USD"/>
    <n v="1422165600"/>
    <x v="511"/>
    <s v="Jan"/>
    <s v="2015"/>
    <n v="1422684000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x v="575"/>
    <s v="Jan"/>
    <s v="2020"/>
    <n v="1581314400"/>
    <d v="2020-02-10T06:00:00"/>
    <b v="0"/>
    <b v="0"/>
    <s v="theater/plays"/>
    <x v="3"/>
    <s v="plays"/>
  </r>
  <r>
    <x v="1"/>
    <n v="189"/>
    <n v="69.867724867724874"/>
    <s v="US"/>
    <s v="USD"/>
    <n v="1285650000"/>
    <x v="576"/>
    <s v="Sep"/>
    <s v="2010"/>
    <n v="1286427600"/>
    <d v="2010-10-07T05:00:00"/>
    <b v="0"/>
    <b v="1"/>
    <s v="theater/plays"/>
    <x v="3"/>
    <s v="plays"/>
  </r>
  <r>
    <x v="1"/>
    <n v="154"/>
    <n v="72.129870129870127"/>
    <s v="GB"/>
    <s v="GBP"/>
    <n v="1276664400"/>
    <x v="577"/>
    <s v="Jun"/>
    <s v="2010"/>
    <n v="1278738000"/>
    <d v="2010-07-10T05:00:00"/>
    <b v="1"/>
    <b v="0"/>
    <s v="food/food trucks"/>
    <x v="0"/>
    <s v="food trucks"/>
  </r>
  <r>
    <x v="1"/>
    <n v="96"/>
    <n v="30.041666666666668"/>
    <s v="US"/>
    <s v="USD"/>
    <n v="1286168400"/>
    <x v="578"/>
    <s v="Oct"/>
    <s v="2010"/>
    <n v="1286427600"/>
    <d v="2010-10-07T05:00:00"/>
    <b v="0"/>
    <b v="0"/>
    <s v="music/indie rock"/>
    <x v="1"/>
    <s v="indie rock"/>
  </r>
  <r>
    <x v="0"/>
    <n v="750"/>
    <n v="73.968000000000004"/>
    <s v="US"/>
    <s v="USD"/>
    <n v="1467781200"/>
    <x v="579"/>
    <s v="Jul"/>
    <s v="2016"/>
    <n v="1467954000"/>
    <d v="2016-07-08T05:00:00"/>
    <b v="0"/>
    <b v="1"/>
    <s v="theater/plays"/>
    <x v="3"/>
    <s v="plays"/>
  </r>
  <r>
    <x v="3"/>
    <n v="87"/>
    <n v="68.65517241379311"/>
    <s v="US"/>
    <s v="USD"/>
    <n v="1556686800"/>
    <x v="580"/>
    <s v="May"/>
    <s v="2019"/>
    <n v="1557637200"/>
    <d v="2019-05-12T05:00:00"/>
    <b v="0"/>
    <b v="1"/>
    <s v="theater/plays"/>
    <x v="3"/>
    <s v="plays"/>
  </r>
  <r>
    <x v="1"/>
    <n v="3063"/>
    <n v="59.992164544564154"/>
    <s v="US"/>
    <s v="USD"/>
    <n v="1553576400"/>
    <x v="581"/>
    <s v="Mar"/>
    <s v="2019"/>
    <n v="1553922000"/>
    <d v="2019-03-30T05:00:00"/>
    <b v="0"/>
    <b v="0"/>
    <s v="theater/plays"/>
    <x v="3"/>
    <s v="plays"/>
  </r>
  <r>
    <x v="2"/>
    <n v="278"/>
    <n v="111.15827338129496"/>
    <s v="US"/>
    <s v="USD"/>
    <n v="1414904400"/>
    <x v="582"/>
    <s v="Nov"/>
    <s v="2014"/>
    <n v="1416463200"/>
    <d v="2014-11-20T06:00:00"/>
    <b v="0"/>
    <b v="0"/>
    <s v="theater/plays"/>
    <x v="3"/>
    <s v="plays"/>
  </r>
  <r>
    <x v="0"/>
    <n v="105"/>
    <n v="53.038095238095238"/>
    <s v="US"/>
    <s v="USD"/>
    <n v="1446876000"/>
    <x v="336"/>
    <s v="Nov"/>
    <s v="2015"/>
    <n v="1447221600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x v="583"/>
    <s v="Mar"/>
    <s v="2017"/>
    <n v="1491627600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x v="584"/>
    <s v="Feb"/>
    <s v="2013"/>
    <n v="1363150800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x v="585"/>
    <s v="Jan"/>
    <s v="2012"/>
    <n v="1330754400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x v="586"/>
    <s v="Nov"/>
    <s v="2016"/>
    <n v="1479794400"/>
    <d v="2016-11-22T06:00:00"/>
    <b v="0"/>
    <b v="0"/>
    <s v="theater/plays"/>
    <x v="3"/>
    <s v="plays"/>
  </r>
  <r>
    <x v="0"/>
    <n v="94"/>
    <n v="99.127659574468083"/>
    <s v="US"/>
    <s v="USD"/>
    <n v="1280206800"/>
    <x v="587"/>
    <s v="Jul"/>
    <s v="2010"/>
    <n v="1281243600"/>
    <d v="2010-08-08T05:00:00"/>
    <b v="0"/>
    <b v="1"/>
    <s v="theater/plays"/>
    <x v="3"/>
    <s v="plays"/>
  </r>
  <r>
    <x v="2"/>
    <n v="45"/>
    <n v="107.37777777777778"/>
    <s v="US"/>
    <s v="USD"/>
    <n v="1532754000"/>
    <x v="588"/>
    <s v="Jul"/>
    <s v="2018"/>
    <n v="1532754000"/>
    <d v="2018-07-28T05:00:00"/>
    <b v="0"/>
    <b v="1"/>
    <s v="film &amp; video/drama"/>
    <x v="4"/>
    <s v="drama"/>
  </r>
  <r>
    <x v="0"/>
    <n v="257"/>
    <n v="76.922178988326849"/>
    <s v="US"/>
    <s v="USD"/>
    <n v="1453096800"/>
    <x v="589"/>
    <s v="Jan"/>
    <s v="2016"/>
    <n v="1453356000"/>
    <d v="2016-01-21T06:00:00"/>
    <b v="0"/>
    <b v="0"/>
    <s v="theater/plays"/>
    <x v="3"/>
    <s v="plays"/>
  </r>
  <r>
    <x v="1"/>
    <n v="194"/>
    <n v="58.128865979381445"/>
    <s v="CH"/>
    <s v="CHF"/>
    <n v="1487570400"/>
    <x v="590"/>
    <s v="Feb"/>
    <s v="2017"/>
    <n v="1489986000"/>
    <d v="2017-03-20T05:00:00"/>
    <b v="0"/>
    <b v="0"/>
    <s v="theater/plays"/>
    <x v="3"/>
    <s v="plays"/>
  </r>
  <r>
    <x v="1"/>
    <n v="129"/>
    <n v="103.73643410852713"/>
    <s v="CA"/>
    <s v="CAD"/>
    <n v="1545026400"/>
    <x v="591"/>
    <s v="Dec"/>
    <s v="2018"/>
    <n v="1545804000"/>
    <d v="2018-12-26T06:00:00"/>
    <b v="0"/>
    <b v="0"/>
    <s v="technology/wearables"/>
    <x v="2"/>
    <s v="wearables"/>
  </r>
  <r>
    <x v="1"/>
    <n v="375"/>
    <n v="87.962666666666664"/>
    <s v="US"/>
    <s v="USD"/>
    <n v="1488348000"/>
    <x v="592"/>
    <s v="Mar"/>
    <s v="2017"/>
    <n v="1489899600"/>
    <d v="2017-03-19T05:00:00"/>
    <b v="0"/>
    <b v="0"/>
    <s v="theater/plays"/>
    <x v="3"/>
    <s v="plays"/>
  </r>
  <r>
    <x v="0"/>
    <n v="2928"/>
    <n v="28"/>
    <s v="CA"/>
    <s v="CAD"/>
    <n v="1545112800"/>
    <x v="593"/>
    <s v="Dec"/>
    <s v="2018"/>
    <n v="1546495200"/>
    <d v="2019-01-03T06:00:00"/>
    <b v="0"/>
    <b v="0"/>
    <s v="theater/plays"/>
    <x v="3"/>
    <s v="plays"/>
  </r>
  <r>
    <x v="0"/>
    <n v="4697"/>
    <n v="37.999361294443261"/>
    <s v="US"/>
    <s v="USD"/>
    <n v="1537938000"/>
    <x v="594"/>
    <s v="Sep"/>
    <s v="2018"/>
    <n v="1539752400"/>
    <d v="2018-10-17T05:00:00"/>
    <b v="0"/>
    <b v="1"/>
    <s v="music/rock"/>
    <x v="1"/>
    <s v="rock"/>
  </r>
  <r>
    <x v="0"/>
    <n v="2915"/>
    <n v="29.999313893653515"/>
    <s v="US"/>
    <s v="USD"/>
    <n v="1363150800"/>
    <x v="595"/>
    <s v="Mar"/>
    <s v="2013"/>
    <n v="1364101200"/>
    <d v="2013-03-24T05:00:00"/>
    <b v="0"/>
    <b v="0"/>
    <s v="games/video games"/>
    <x v="6"/>
    <s v="video games"/>
  </r>
  <r>
    <x v="0"/>
    <n v="18"/>
    <n v="103.5"/>
    <s v="US"/>
    <s v="USD"/>
    <n v="1523250000"/>
    <x v="596"/>
    <s v="Apr"/>
    <s v="2018"/>
    <n v="1525323600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x v="597"/>
    <s v="Jul"/>
    <s v="2017"/>
    <n v="1500872400"/>
    <d v="2017-07-24T05:00:00"/>
    <b v="1"/>
    <b v="0"/>
    <s v="food/food trucks"/>
    <x v="0"/>
    <s v="food trucks"/>
  </r>
  <r>
    <x v="0"/>
    <n v="602"/>
    <n v="98.011627906976742"/>
    <s v="CH"/>
    <s v="CHF"/>
    <n v="1287550800"/>
    <x v="598"/>
    <s v="Oct"/>
    <s v="2010"/>
    <n v="1288501200"/>
    <d v="2010-10-31T05:00:00"/>
    <b v="1"/>
    <b v="1"/>
    <s v="theater/plays"/>
    <x v="3"/>
    <s v="plays"/>
  </r>
  <r>
    <x v="0"/>
    <n v="1"/>
    <n v="2"/>
    <s v="US"/>
    <s v="USD"/>
    <n v="1404795600"/>
    <x v="599"/>
    <s v="Jul"/>
    <s v="2014"/>
    <n v="1407128400"/>
    <d v="2014-08-04T05:00:00"/>
    <b v="0"/>
    <b v="0"/>
    <s v="music/jazz"/>
    <x v="1"/>
    <s v="jazz"/>
  </r>
  <r>
    <x v="0"/>
    <n v="3868"/>
    <n v="44.994570837642193"/>
    <s v="IT"/>
    <s v="EUR"/>
    <n v="1393048800"/>
    <x v="600"/>
    <s v="Feb"/>
    <s v="2014"/>
    <n v="13943448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x v="601"/>
    <s v="Aug"/>
    <s v="2016"/>
    <n v="1474088400"/>
    <d v="2016-09-17T05:00:00"/>
    <b v="0"/>
    <b v="0"/>
    <s v="technology/web"/>
    <x v="2"/>
    <s v="web"/>
  </r>
  <r>
    <x v="1"/>
    <n v="234"/>
    <n v="59.970085470085472"/>
    <s v="US"/>
    <s v="USD"/>
    <n v="1460091600"/>
    <x v="602"/>
    <s v="Apr"/>
    <s v="2016"/>
    <n v="1460264400"/>
    <d v="2016-04-10T05:00:00"/>
    <b v="0"/>
    <b v="0"/>
    <s v="technology/web"/>
    <x v="2"/>
    <s v="web"/>
  </r>
  <r>
    <x v="1"/>
    <n v="3016"/>
    <n v="58.9973474801061"/>
    <s v="US"/>
    <s v="USD"/>
    <n v="1440392400"/>
    <x v="335"/>
    <s v="Aug"/>
    <s v="2015"/>
    <n v="1440824400"/>
    <d v="2015-08-29T05:00:00"/>
    <b v="0"/>
    <b v="0"/>
    <s v="music/metal"/>
    <x v="1"/>
    <s v="metal"/>
  </r>
  <r>
    <x v="1"/>
    <n v="264"/>
    <n v="50.045454545454547"/>
    <s v="US"/>
    <s v="USD"/>
    <n v="1488434400"/>
    <x v="603"/>
    <s v="Mar"/>
    <s v="2017"/>
    <n v="1489554000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x v="604"/>
    <s v="Dec"/>
    <s v="2017"/>
    <n v="1514872800"/>
    <d v="2018-01-02T06:00:00"/>
    <b v="0"/>
    <b v="0"/>
    <s v="food/food trucks"/>
    <x v="0"/>
    <s v="food trucks"/>
  </r>
  <r>
    <x v="0"/>
    <n v="14"/>
    <n v="58.857142857142854"/>
    <s v="US"/>
    <s v="USD"/>
    <n v="1514354400"/>
    <x v="605"/>
    <s v="Dec"/>
    <s v="2017"/>
    <n v="1515736800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x v="606"/>
    <s v="Aug"/>
    <s v="2015"/>
    <n v="1442898000"/>
    <d v="2015-09-22T05:00:00"/>
    <b v="0"/>
    <b v="0"/>
    <s v="music/rock"/>
    <x v="1"/>
    <s v="rock"/>
  </r>
  <r>
    <x v="0"/>
    <n v="750"/>
    <n v="76.013333333333335"/>
    <s v="GB"/>
    <s v="GBP"/>
    <n v="1296108000"/>
    <x v="65"/>
    <s v="Jan"/>
    <s v="2011"/>
    <n v="1296194400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x v="607"/>
    <s v="Aug"/>
    <s v="2015"/>
    <n v="1440910800"/>
    <d v="2015-08-30T05:00:00"/>
    <b v="1"/>
    <b v="0"/>
    <s v="theater/plays"/>
    <x v="3"/>
    <s v="plays"/>
  </r>
  <r>
    <x v="0"/>
    <n v="752"/>
    <n v="76.957446808510639"/>
    <s v="DK"/>
    <s v="DKK"/>
    <n v="1332910800"/>
    <x v="608"/>
    <s v="Mar"/>
    <s v="2012"/>
    <n v="1335502800"/>
    <d v="2012-04-27T05:00:00"/>
    <b v="0"/>
    <b v="0"/>
    <s v="music/jazz"/>
    <x v="1"/>
    <s v="jazz"/>
  </r>
  <r>
    <x v="0"/>
    <n v="131"/>
    <n v="67.984732824427482"/>
    <s v="US"/>
    <s v="USD"/>
    <n v="1544335200"/>
    <x v="609"/>
    <s v="Dec"/>
    <s v="2018"/>
    <n v="1544680800"/>
    <d v="2018-12-13T06:00:00"/>
    <b v="0"/>
    <b v="0"/>
    <s v="theater/plays"/>
    <x v="3"/>
    <s v="plays"/>
  </r>
  <r>
    <x v="0"/>
    <n v="87"/>
    <n v="88.781609195402297"/>
    <s v="US"/>
    <s v="USD"/>
    <n v="1286427600"/>
    <x v="610"/>
    <s v="Oct"/>
    <s v="2010"/>
    <n v="1288414800"/>
    <d v="2010-10-30T05:00:00"/>
    <b v="0"/>
    <b v="0"/>
    <s v="theater/plays"/>
    <x v="3"/>
    <s v="plays"/>
  </r>
  <r>
    <x v="0"/>
    <n v="1063"/>
    <n v="24.99623706491063"/>
    <s v="US"/>
    <s v="USD"/>
    <n v="1329717600"/>
    <x v="541"/>
    <s v="Feb"/>
    <s v="2012"/>
    <n v="1330581600"/>
    <d v="2012-03-01T06:00:00"/>
    <b v="0"/>
    <b v="0"/>
    <s v="music/jazz"/>
    <x v="1"/>
    <s v="jazz"/>
  </r>
  <r>
    <x v="1"/>
    <n v="272"/>
    <n v="44.922794117647058"/>
    <s v="US"/>
    <s v="USD"/>
    <n v="1310187600"/>
    <x v="611"/>
    <s v="Jul"/>
    <s v="2011"/>
    <n v="1311397200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x v="612"/>
    <s v="Aug"/>
    <s v="2013"/>
    <n v="1378357200"/>
    <d v="2013-09-05T05:00:00"/>
    <b v="0"/>
    <b v="1"/>
    <s v="theater/plays"/>
    <x v="3"/>
    <s v="plays"/>
  </r>
  <r>
    <x v="1"/>
    <n v="419"/>
    <n v="29.009546539379475"/>
    <s v="US"/>
    <s v="USD"/>
    <n v="1410325200"/>
    <x v="613"/>
    <s v="Sep"/>
    <s v="2014"/>
    <n v="1411102800"/>
    <d v="2014-09-19T05:00:00"/>
    <b v="0"/>
    <b v="0"/>
    <s v="journalism/audio"/>
    <x v="8"/>
    <s v="audio"/>
  </r>
  <r>
    <x v="0"/>
    <n v="76"/>
    <n v="73.59210526315789"/>
    <s v="US"/>
    <s v="USD"/>
    <n v="1343797200"/>
    <x v="614"/>
    <s v="Aug"/>
    <s v="2012"/>
    <n v="1344834000"/>
    <d v="2012-08-13T05:00:00"/>
    <b v="0"/>
    <b v="0"/>
    <s v="theater/plays"/>
    <x v="3"/>
    <s v="plays"/>
  </r>
  <r>
    <x v="1"/>
    <n v="1621"/>
    <n v="107.97038864898211"/>
    <s v="IT"/>
    <s v="EUR"/>
    <n v="1498453200"/>
    <x v="615"/>
    <s v="Jun"/>
    <s v="2017"/>
    <n v="1499230800"/>
    <d v="2017-07-05T05:00:00"/>
    <b v="0"/>
    <b v="0"/>
    <s v="theater/plays"/>
    <x v="3"/>
    <s v="plays"/>
  </r>
  <r>
    <x v="1"/>
    <n v="1101"/>
    <n v="68.987284287011803"/>
    <s v="US"/>
    <s v="USD"/>
    <n v="1456380000"/>
    <x v="90"/>
    <s v="Feb"/>
    <s v="2016"/>
    <n v="1457416800"/>
    <d v="2016-03-08T06:00:00"/>
    <b v="0"/>
    <b v="0"/>
    <s v="music/indie rock"/>
    <x v="1"/>
    <s v="indie rock"/>
  </r>
  <r>
    <x v="1"/>
    <n v="1073"/>
    <n v="111.02236719478098"/>
    <s v="US"/>
    <s v="USD"/>
    <n v="1280552400"/>
    <x v="616"/>
    <s v="Jul"/>
    <s v="2010"/>
    <n v="1280898000"/>
    <d v="2010-08-04T05:00:00"/>
    <b v="0"/>
    <b v="1"/>
    <s v="theater/plays"/>
    <x v="3"/>
    <s v="plays"/>
  </r>
  <r>
    <x v="0"/>
    <n v="4428"/>
    <n v="24.997515808491418"/>
    <s v="AU"/>
    <s v="AUD"/>
    <n v="1521608400"/>
    <x v="617"/>
    <s v="Mar"/>
    <s v="2018"/>
    <n v="1522472400"/>
    <d v="2018-03-31T05:00:00"/>
    <b v="0"/>
    <b v="0"/>
    <s v="theater/plays"/>
    <x v="3"/>
    <s v="plays"/>
  </r>
  <r>
    <x v="0"/>
    <n v="58"/>
    <n v="42.155172413793103"/>
    <s v="IT"/>
    <s v="EUR"/>
    <n v="1460696400"/>
    <x v="618"/>
    <s v="Apr"/>
    <s v="2016"/>
    <n v="1462510800"/>
    <d v="2016-05-06T05:00:00"/>
    <b v="0"/>
    <b v="0"/>
    <s v="music/indie rock"/>
    <x v="1"/>
    <s v="indie rock"/>
  </r>
  <r>
    <x v="3"/>
    <n v="1218"/>
    <n v="47.003284072249592"/>
    <s v="US"/>
    <s v="USD"/>
    <n v="1313730000"/>
    <x v="619"/>
    <s v="Aug"/>
    <s v="2011"/>
    <n v="1317790800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x v="620"/>
    <s v="Sep"/>
    <s v="2019"/>
    <n v="1568782800"/>
    <d v="2019-09-18T05:00:00"/>
    <b v="0"/>
    <b v="0"/>
    <s v="journalism/audio"/>
    <x v="8"/>
    <s v="audio"/>
  </r>
  <r>
    <x v="1"/>
    <n v="1170"/>
    <n v="101.03760683760684"/>
    <s v="US"/>
    <s v="USD"/>
    <n v="1348635600"/>
    <x v="621"/>
    <s v="Sep"/>
    <s v="2012"/>
    <n v="1349413200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x v="622"/>
    <s v="Jul"/>
    <s v="2016"/>
    <n v="1472446800"/>
    <d v="2016-08-29T05:00:00"/>
    <b v="0"/>
    <b v="0"/>
    <s v="publishing/fiction"/>
    <x v="5"/>
    <s v="fiction"/>
  </r>
  <r>
    <x v="3"/>
    <n v="215"/>
    <n v="83.158139534883716"/>
    <s v="US"/>
    <s v="USD"/>
    <n v="1547877600"/>
    <x v="35"/>
    <s v="Jan"/>
    <s v="2019"/>
    <n v="1548050400"/>
    <d v="2019-01-21T06:00:00"/>
    <b v="0"/>
    <b v="0"/>
    <s v="film &amp; video/drama"/>
    <x v="4"/>
    <s v="drama"/>
  </r>
  <r>
    <x v="1"/>
    <n v="363"/>
    <n v="39.97520661157025"/>
    <s v="US"/>
    <s v="USD"/>
    <n v="1571374800"/>
    <x v="623"/>
    <s v="Oct"/>
    <s v="2019"/>
    <n v="1571806800"/>
    <d v="2019-10-23T05:00:00"/>
    <b v="0"/>
    <b v="1"/>
    <s v="food/food trucks"/>
    <x v="0"/>
    <s v="food trucks"/>
  </r>
  <r>
    <x v="0"/>
    <n v="2955"/>
    <n v="47.993908629441627"/>
    <s v="US"/>
    <s v="USD"/>
    <n v="1576303200"/>
    <x v="624"/>
    <s v="Dec"/>
    <s v="2019"/>
    <n v="1576476000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x v="625"/>
    <s v="Dec"/>
    <s v="2011"/>
    <n v="1324965600"/>
    <d v="2011-12-27T06:00:00"/>
    <b v="0"/>
    <b v="0"/>
    <s v="theater/plays"/>
    <x v="3"/>
    <s v="plays"/>
  </r>
  <r>
    <x v="1"/>
    <n v="103"/>
    <n v="78.728155339805824"/>
    <s v="US"/>
    <s v="USD"/>
    <n v="1386741600"/>
    <x v="626"/>
    <s v="Dec"/>
    <s v="2013"/>
    <n v="1387519200"/>
    <d v="2013-12-20T06:00:00"/>
    <b v="0"/>
    <b v="0"/>
    <s v="theater/plays"/>
    <x v="3"/>
    <s v="plays"/>
  </r>
  <r>
    <x v="1"/>
    <n v="147"/>
    <n v="56.081632653061227"/>
    <s v="US"/>
    <s v="USD"/>
    <n v="1537074000"/>
    <x v="627"/>
    <s v="Sep"/>
    <s v="2018"/>
    <n v="1537246800"/>
    <d v="2018-09-18T05:00:00"/>
    <b v="0"/>
    <b v="0"/>
    <s v="theater/plays"/>
    <x v="3"/>
    <s v="plays"/>
  </r>
  <r>
    <x v="1"/>
    <n v="110"/>
    <n v="69.090909090909093"/>
    <s v="CA"/>
    <s v="CAD"/>
    <n v="1277787600"/>
    <x v="628"/>
    <s v="Jun"/>
    <s v="2010"/>
    <n v="1279515600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x v="629"/>
    <s v="Aug"/>
    <s v="2015"/>
    <n v="1442379600"/>
    <d v="2015-09-16T05:00:00"/>
    <b v="0"/>
    <b v="0"/>
    <s v="theater/plays"/>
    <x v="3"/>
    <s v="plays"/>
  </r>
  <r>
    <x v="1"/>
    <n v="134"/>
    <n v="107.32089552238806"/>
    <s v="US"/>
    <s v="USD"/>
    <n v="1522126800"/>
    <x v="630"/>
    <s v="Mar"/>
    <s v="2018"/>
    <n v="1523077200"/>
    <d v="2018-04-07T05:00:00"/>
    <b v="0"/>
    <b v="0"/>
    <s v="technology/wearables"/>
    <x v="2"/>
    <s v="wearables"/>
  </r>
  <r>
    <x v="1"/>
    <n v="269"/>
    <n v="51.970260223048328"/>
    <s v="US"/>
    <s v="USD"/>
    <n v="1489298400"/>
    <x v="631"/>
    <s v="Mar"/>
    <s v="2017"/>
    <n v="1489554000"/>
    <d v="2017-03-15T05:00:00"/>
    <b v="0"/>
    <b v="0"/>
    <s v="theater/plays"/>
    <x v="3"/>
    <s v="plays"/>
  </r>
  <r>
    <x v="1"/>
    <n v="175"/>
    <n v="71.137142857142862"/>
    <s v="US"/>
    <s v="USD"/>
    <n v="1547100000"/>
    <x v="632"/>
    <s v="Jan"/>
    <s v="2019"/>
    <n v="1548482400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x v="633"/>
    <s v="Oct"/>
    <s v="2013"/>
    <n v="1384063200"/>
    <d v="2013-11-10T06:00:00"/>
    <b v="0"/>
    <b v="0"/>
    <s v="technology/web"/>
    <x v="2"/>
    <s v="web"/>
  </r>
  <r>
    <x v="1"/>
    <n v="190"/>
    <n v="42.93684210526316"/>
    <s v="US"/>
    <s v="USD"/>
    <n v="1322373600"/>
    <x v="634"/>
    <s v="Nov"/>
    <s v="2011"/>
    <n v="1322892000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x v="635"/>
    <s v="Oct"/>
    <s v="2012"/>
    <n v="1350709200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x v="636"/>
    <s v="Jul"/>
    <s v="2019"/>
    <n v="1564203600"/>
    <d v="2019-07-27T05:00:00"/>
    <b v="0"/>
    <b v="0"/>
    <s v="music/rock"/>
    <x v="1"/>
    <s v="rock"/>
  </r>
  <r>
    <x v="0"/>
    <n v="1748"/>
    <n v="66.016018306636155"/>
    <s v="US"/>
    <s v="USD"/>
    <n v="1508216400"/>
    <x v="637"/>
    <s v="Oct"/>
    <s v="2017"/>
    <n v="1509685200"/>
    <d v="2017-11-03T05:00:00"/>
    <b v="0"/>
    <b v="0"/>
    <s v="theater/plays"/>
    <x v="3"/>
    <s v="plays"/>
  </r>
  <r>
    <x v="0"/>
    <n v="79"/>
    <n v="96.911392405063296"/>
    <s v="US"/>
    <s v="USD"/>
    <n v="1511762400"/>
    <x v="638"/>
    <s v="Nov"/>
    <s v="2017"/>
    <n v="1514959200"/>
    <d v="2018-01-03T06:00:00"/>
    <b v="0"/>
    <b v="0"/>
    <s v="theater/plays"/>
    <x v="3"/>
    <s v="plays"/>
  </r>
  <r>
    <x v="1"/>
    <n v="196"/>
    <n v="62.867346938775512"/>
    <s v="IT"/>
    <s v="EUR"/>
    <n v="1447480800"/>
    <x v="639"/>
    <s v="Nov"/>
    <s v="2015"/>
    <n v="1448863200"/>
    <d v="2015-11-30T06:00:00"/>
    <b v="1"/>
    <b v="0"/>
    <s v="music/rock"/>
    <x v="1"/>
    <s v="rock"/>
  </r>
  <r>
    <x v="0"/>
    <n v="889"/>
    <n v="108.98537682789652"/>
    <s v="US"/>
    <s v="USD"/>
    <n v="1429506000"/>
    <x v="640"/>
    <s v="Apr"/>
    <s v="2015"/>
    <n v="1429592400"/>
    <d v="2015-04-21T05:00:00"/>
    <b v="0"/>
    <b v="1"/>
    <s v="theater/plays"/>
    <x v="3"/>
    <s v="plays"/>
  </r>
  <r>
    <x v="1"/>
    <n v="7295"/>
    <n v="26.999314599040439"/>
    <s v="US"/>
    <s v="USD"/>
    <n v="1522472400"/>
    <x v="641"/>
    <s v="Mar"/>
    <s v="2018"/>
    <n v="1522645200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x v="642"/>
    <s v="Nov"/>
    <s v="2011"/>
    <n v="1323324000"/>
    <d v="2011-12-08T06:00:00"/>
    <b v="0"/>
    <b v="0"/>
    <s v="technology/wearables"/>
    <x v="2"/>
    <s v="wearables"/>
  </r>
  <r>
    <x v="0"/>
    <n v="56"/>
    <n v="111.51785714285714"/>
    <s v="US"/>
    <s v="USD"/>
    <n v="1561438800"/>
    <x v="230"/>
    <s v="Jun"/>
    <s v="2019"/>
    <n v="1561525200"/>
    <d v="2019-06-26T05:00:00"/>
    <b v="0"/>
    <b v="0"/>
    <s v="film &amp; video/drama"/>
    <x v="4"/>
    <s v="drama"/>
  </r>
  <r>
    <x v="0"/>
    <n v="1"/>
    <n v="3"/>
    <s v="US"/>
    <s v="USD"/>
    <n v="1264399200"/>
    <x v="67"/>
    <s v="Jan"/>
    <s v="2010"/>
    <n v="1265695200"/>
    <d v="2010-02-09T06:00:00"/>
    <b v="0"/>
    <b v="0"/>
    <s v="technology/wearables"/>
    <x v="2"/>
    <s v="wearables"/>
  </r>
  <r>
    <x v="1"/>
    <n v="820"/>
    <n v="110.99268292682927"/>
    <s v="US"/>
    <s v="USD"/>
    <n v="1301202000"/>
    <x v="643"/>
    <s v="Mar"/>
    <s v="2011"/>
    <n v="1301806800"/>
    <d v="2011-04-03T05:00:00"/>
    <b v="1"/>
    <b v="0"/>
    <s v="theater/plays"/>
    <x v="3"/>
    <s v="plays"/>
  </r>
  <r>
    <x v="0"/>
    <n v="83"/>
    <n v="56.746987951807228"/>
    <s v="US"/>
    <s v="USD"/>
    <n v="1374469200"/>
    <x v="644"/>
    <s v="Jul"/>
    <s v="2013"/>
    <n v="1374901200"/>
    <d v="2013-07-27T05:00:00"/>
    <b v="0"/>
    <b v="0"/>
    <s v="technology/wearables"/>
    <x v="2"/>
    <s v="wearables"/>
  </r>
  <r>
    <x v="1"/>
    <n v="2038"/>
    <n v="97.020608439646708"/>
    <s v="US"/>
    <s v="USD"/>
    <n v="1334984400"/>
    <x v="645"/>
    <s v="Apr"/>
    <s v="2012"/>
    <n v="1336453200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x v="646"/>
    <s v="Jul"/>
    <s v="2016"/>
    <n v="1468904400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x v="626"/>
    <s v="Dec"/>
    <s v="2013"/>
    <n v="1387087200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x v="647"/>
    <s v="Jan"/>
    <s v="2019"/>
    <n v="1547445600"/>
    <d v="2019-01-14T06:00:00"/>
    <b v="0"/>
    <b v="1"/>
    <s v="technology/web"/>
    <x v="2"/>
    <s v="web"/>
  </r>
  <r>
    <x v="1"/>
    <n v="168"/>
    <n v="68.922619047619051"/>
    <s v="US"/>
    <s v="USD"/>
    <n v="1544248800"/>
    <x v="159"/>
    <s v="Dec"/>
    <s v="2018"/>
    <n v="1547359200"/>
    <d v="2019-01-13T06:00:00"/>
    <b v="0"/>
    <b v="0"/>
    <s v="film &amp; video/drama"/>
    <x v="4"/>
    <s v="drama"/>
  </r>
  <r>
    <x v="1"/>
    <n v="137"/>
    <n v="87.737226277372258"/>
    <s v="CH"/>
    <s v="CHF"/>
    <n v="1495429200"/>
    <x v="648"/>
    <s v="May"/>
    <s v="2017"/>
    <n v="1496293200"/>
    <d v="2017-06-01T05:00:00"/>
    <b v="0"/>
    <b v="0"/>
    <s v="theater/plays"/>
    <x v="3"/>
    <s v="plays"/>
  </r>
  <r>
    <x v="1"/>
    <n v="186"/>
    <n v="75.021505376344081"/>
    <s v="IT"/>
    <s v="EUR"/>
    <n v="1334811600"/>
    <x v="267"/>
    <s v="Apr"/>
    <s v="2012"/>
    <n v="1335416400"/>
    <d v="2012-04-26T05:00:00"/>
    <b v="0"/>
    <b v="0"/>
    <s v="theater/plays"/>
    <x v="3"/>
    <s v="plays"/>
  </r>
  <r>
    <x v="1"/>
    <n v="125"/>
    <n v="50.863999999999997"/>
    <s v="US"/>
    <s v="USD"/>
    <n v="1531544400"/>
    <x v="649"/>
    <s v="Jul"/>
    <s v="2018"/>
    <n v="1532149200"/>
    <d v="2018-07-21T05:00:00"/>
    <b v="0"/>
    <b v="1"/>
    <s v="theater/plays"/>
    <x v="3"/>
    <s v="plays"/>
  </r>
  <r>
    <x v="0"/>
    <n v="14"/>
    <n v="90"/>
    <s v="IT"/>
    <s v="EUR"/>
    <n v="1453615200"/>
    <x v="248"/>
    <s v="Jan"/>
    <s v="2016"/>
    <n v="1453788000"/>
    <d v="2016-01-26T06:00:00"/>
    <b v="1"/>
    <b v="1"/>
    <s v="theater/plays"/>
    <x v="3"/>
    <s v="plays"/>
  </r>
  <r>
    <x v="1"/>
    <n v="202"/>
    <n v="72.896039603960389"/>
    <s v="US"/>
    <s v="USD"/>
    <n v="1467954000"/>
    <x v="571"/>
    <s v="Jul"/>
    <s v="2016"/>
    <n v="1471496400"/>
    <d v="2016-08-18T05:00:00"/>
    <b v="0"/>
    <b v="0"/>
    <s v="theater/plays"/>
    <x v="3"/>
    <s v="plays"/>
  </r>
  <r>
    <x v="1"/>
    <n v="103"/>
    <n v="108.48543689320388"/>
    <s v="US"/>
    <s v="USD"/>
    <n v="1471842000"/>
    <x v="650"/>
    <s v="Aug"/>
    <s v="2016"/>
    <n v="147287880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x v="1"/>
    <s v="Aug"/>
    <s v="2014"/>
    <n v="1408510800"/>
    <d v="2014-08-20T05:00:00"/>
    <b v="0"/>
    <b v="0"/>
    <s v="music/rock"/>
    <x v="1"/>
    <s v="rock"/>
  </r>
  <r>
    <x v="0"/>
    <n v="656"/>
    <n v="44.009146341463413"/>
    <s v="US"/>
    <s v="USD"/>
    <n v="1281157200"/>
    <x v="651"/>
    <s v="Aug"/>
    <s v="2010"/>
    <n v="1281589200"/>
    <d v="2010-08-12T05:00:00"/>
    <b v="0"/>
    <b v="0"/>
    <s v="games/mobile games"/>
    <x v="6"/>
    <s v="mobile games"/>
  </r>
  <r>
    <x v="1"/>
    <n v="157"/>
    <n v="65.942675159235662"/>
    <s v="US"/>
    <s v="USD"/>
    <n v="1373432400"/>
    <x v="652"/>
    <s v="Jul"/>
    <s v="2013"/>
    <n v="1375851600"/>
    <d v="2013-08-07T05:00:00"/>
    <b v="0"/>
    <b v="1"/>
    <s v="theater/plays"/>
    <x v="3"/>
    <s v="plays"/>
  </r>
  <r>
    <x v="1"/>
    <n v="555"/>
    <n v="24.987387387387386"/>
    <s v="US"/>
    <s v="USD"/>
    <n v="1313989200"/>
    <x v="653"/>
    <s v="Aug"/>
    <s v="2011"/>
    <n v="1315803600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x v="654"/>
    <s v="Jun"/>
    <s v="2013"/>
    <n v="1373691600"/>
    <d v="2013-07-13T05:00:00"/>
    <b v="0"/>
    <b v="0"/>
    <s v="technology/wearables"/>
    <x v="2"/>
    <s v="wearables"/>
  </r>
  <r>
    <x v="1"/>
    <n v="123"/>
    <n v="85.829268292682926"/>
    <s v="US"/>
    <s v="USD"/>
    <n v="1338267600"/>
    <x v="655"/>
    <s v="May"/>
    <s v="2012"/>
    <n v="1339218000"/>
    <d v="2012-06-09T05:00:00"/>
    <b v="0"/>
    <b v="0"/>
    <s v="publishing/fiction"/>
    <x v="5"/>
    <s v="fiction"/>
  </r>
  <r>
    <x v="3"/>
    <n v="38"/>
    <n v="84.921052631578945"/>
    <s v="DK"/>
    <s v="DKK"/>
    <n v="1519192800"/>
    <x v="656"/>
    <s v="Feb"/>
    <s v="2018"/>
    <n v="1520402400"/>
    <d v="2018-03-07T06:00:00"/>
    <b v="0"/>
    <b v="1"/>
    <s v="theater/plays"/>
    <x v="3"/>
    <s v="plays"/>
  </r>
  <r>
    <x v="3"/>
    <n v="60"/>
    <n v="90.483333333333334"/>
    <s v="US"/>
    <s v="USD"/>
    <n v="1522818000"/>
    <x v="657"/>
    <s v="Apr"/>
    <s v="2018"/>
    <n v="1523336400"/>
    <d v="2018-04-10T05:00:00"/>
    <b v="0"/>
    <b v="0"/>
    <s v="music/rock"/>
    <x v="1"/>
    <s v="rock"/>
  </r>
  <r>
    <x v="1"/>
    <n v="3036"/>
    <n v="25.00197628458498"/>
    <s v="US"/>
    <s v="USD"/>
    <n v="1509948000"/>
    <x v="265"/>
    <s v="Nov"/>
    <s v="2017"/>
    <n v="1512280800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x v="658"/>
    <s v="Mar"/>
    <s v="2016"/>
    <n v="1458709200"/>
    <d v="2016-03-23T05:00:00"/>
    <b v="0"/>
    <b v="0"/>
    <s v="theater/plays"/>
    <x v="3"/>
    <s v="plays"/>
  </r>
  <r>
    <x v="1"/>
    <n v="121"/>
    <n v="93.066115702479337"/>
    <s v="GB"/>
    <s v="GBP"/>
    <n v="1413954000"/>
    <x v="659"/>
    <s v="Oct"/>
    <s v="2014"/>
    <n v="1414126800"/>
    <d v="2014-10-24T05:00:00"/>
    <b v="0"/>
    <b v="1"/>
    <s v="theater/plays"/>
    <x v="3"/>
    <s v="plays"/>
  </r>
  <r>
    <x v="0"/>
    <n v="1596"/>
    <n v="61.008145363408524"/>
    <s v="US"/>
    <s v="USD"/>
    <n v="1416031200"/>
    <x v="660"/>
    <s v="Nov"/>
    <s v="2014"/>
    <n v="141620400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x v="661"/>
    <s v="Oct"/>
    <s v="2010"/>
    <n v="1288501200"/>
    <d v="2010-10-31T05:00:00"/>
    <b v="0"/>
    <b v="1"/>
    <s v="theater/plays"/>
    <x v="3"/>
    <s v="plays"/>
  </r>
  <r>
    <x v="1"/>
    <n v="181"/>
    <n v="81.132596685082873"/>
    <s v="US"/>
    <s v="USD"/>
    <n v="1547964000"/>
    <x v="4"/>
    <s v="Jan"/>
    <s v="2019"/>
    <n v="1552971600"/>
    <d v="2019-03-19T05:00:00"/>
    <b v="0"/>
    <b v="0"/>
    <s v="technology/web"/>
    <x v="2"/>
    <s v="web"/>
  </r>
  <r>
    <x v="0"/>
    <n v="10"/>
    <n v="73.5"/>
    <s v="US"/>
    <s v="USD"/>
    <n v="1464152400"/>
    <x v="662"/>
    <s v="May"/>
    <s v="2016"/>
    <n v="1465102800"/>
    <d v="2016-06-05T05:00:00"/>
    <b v="0"/>
    <b v="0"/>
    <s v="theater/plays"/>
    <x v="3"/>
    <s v="plays"/>
  </r>
  <r>
    <x v="1"/>
    <n v="122"/>
    <n v="85.221311475409834"/>
    <s v="US"/>
    <s v="USD"/>
    <n v="1359957600"/>
    <x v="663"/>
    <s v="Feb"/>
    <s v="2013"/>
    <n v="1360130400"/>
    <d v="2013-02-06T06:00:00"/>
    <b v="0"/>
    <b v="0"/>
    <s v="film &amp; video/drama"/>
    <x v="4"/>
    <s v="drama"/>
  </r>
  <r>
    <x v="1"/>
    <n v="1071"/>
    <n v="110.96825396825396"/>
    <s v="CA"/>
    <s v="CAD"/>
    <n v="1432357200"/>
    <x v="664"/>
    <s v="May"/>
    <s v="2015"/>
    <n v="1432875600"/>
    <d v="2015-05-29T05:00:00"/>
    <b v="0"/>
    <b v="0"/>
    <s v="technology/wearables"/>
    <x v="2"/>
    <s v="wearables"/>
  </r>
  <r>
    <x v="3"/>
    <n v="219"/>
    <n v="32.968036529680369"/>
    <s v="US"/>
    <s v="USD"/>
    <n v="1500786000"/>
    <x v="665"/>
    <s v="Jul"/>
    <s v="2017"/>
    <n v="1500872400"/>
    <d v="2017-07-24T05:00:00"/>
    <b v="0"/>
    <b v="0"/>
    <s v="technology/web"/>
    <x v="2"/>
    <s v="web"/>
  </r>
  <r>
    <x v="0"/>
    <n v="1121"/>
    <n v="96.005352363960753"/>
    <s v="US"/>
    <s v="USD"/>
    <n v="1490158800"/>
    <x v="666"/>
    <s v="Mar"/>
    <s v="2017"/>
    <n v="1492146000"/>
    <d v="2017-04-14T05:00:00"/>
    <b v="0"/>
    <b v="1"/>
    <s v="music/rock"/>
    <x v="1"/>
    <s v="rock"/>
  </r>
  <r>
    <x v="1"/>
    <n v="980"/>
    <n v="84.96632653061225"/>
    <s v="US"/>
    <s v="USD"/>
    <n v="1406178000"/>
    <x v="43"/>
    <s v="Jul"/>
    <s v="2014"/>
    <n v="1407301200"/>
    <d v="2014-08-06T05:00:00"/>
    <b v="0"/>
    <b v="0"/>
    <s v="music/metal"/>
    <x v="1"/>
    <s v="metal"/>
  </r>
  <r>
    <x v="1"/>
    <n v="536"/>
    <n v="25.007462686567163"/>
    <s v="US"/>
    <s v="USD"/>
    <n v="1485583200"/>
    <x v="667"/>
    <s v="Jan"/>
    <s v="2017"/>
    <n v="1486620000"/>
    <d v="2017-02-09T06:00:00"/>
    <b v="0"/>
    <b v="1"/>
    <s v="theater/plays"/>
    <x v="3"/>
    <s v="plays"/>
  </r>
  <r>
    <x v="1"/>
    <n v="1991"/>
    <n v="65.998995479658461"/>
    <s v="US"/>
    <s v="USD"/>
    <n v="1459314000"/>
    <x v="668"/>
    <s v="Mar"/>
    <s v="2016"/>
    <n v="1459918800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x v="669"/>
    <s v="Feb"/>
    <s v="2015"/>
    <n v="1424757600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x v="670"/>
    <s v="Nov"/>
    <s v="2016"/>
    <n v="1479880800"/>
    <d v="2016-11-23T06:00:00"/>
    <b v="0"/>
    <b v="0"/>
    <s v="music/indie rock"/>
    <x v="1"/>
    <s v="indie rock"/>
  </r>
  <r>
    <x v="0"/>
    <n v="15"/>
    <n v="103.8"/>
    <s v="US"/>
    <s v="USD"/>
    <n v="1416117600"/>
    <x v="671"/>
    <s v="Nov"/>
    <s v="2014"/>
    <n v="1418018400"/>
    <d v="2014-12-08T06:00:00"/>
    <b v="0"/>
    <b v="1"/>
    <s v="theater/plays"/>
    <x v="3"/>
    <s v="plays"/>
  </r>
  <r>
    <x v="0"/>
    <n v="191"/>
    <n v="31.937172774869111"/>
    <s v="US"/>
    <s v="USD"/>
    <n v="1340946000"/>
    <x v="672"/>
    <s v="Jun"/>
    <s v="2012"/>
    <n v="1341032400"/>
    <d v="2012-06-30T05:00:00"/>
    <b v="0"/>
    <b v="0"/>
    <s v="music/indie rock"/>
    <x v="1"/>
    <s v="indie rock"/>
  </r>
  <r>
    <x v="0"/>
    <n v="16"/>
    <n v="99.5"/>
    <s v="US"/>
    <s v="USD"/>
    <n v="1486101600"/>
    <x v="673"/>
    <s v="Feb"/>
    <s v="2017"/>
    <n v="1486360800"/>
    <d v="2017-02-06T06:00:00"/>
    <b v="0"/>
    <b v="0"/>
    <s v="theater/plays"/>
    <x v="3"/>
    <s v="plays"/>
  </r>
  <r>
    <x v="1"/>
    <n v="130"/>
    <n v="108.84615384615384"/>
    <s v="US"/>
    <s v="USD"/>
    <n v="1274590800"/>
    <x v="674"/>
    <s v="May"/>
    <s v="2010"/>
    <n v="1274677200"/>
    <d v="2010-05-24T05:00:00"/>
    <b v="0"/>
    <b v="0"/>
    <s v="theater/plays"/>
    <x v="3"/>
    <s v="plays"/>
  </r>
  <r>
    <x v="1"/>
    <n v="122"/>
    <n v="110.76229508196721"/>
    <s v="US"/>
    <s v="USD"/>
    <n v="1263880800"/>
    <x v="675"/>
    <s v="Jan"/>
    <s v="2010"/>
    <n v="1267509600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x v="676"/>
    <s v="Oct"/>
    <s v="2015"/>
    <n v="1445922000"/>
    <d v="2015-10-27T05:00:00"/>
    <b v="0"/>
    <b v="1"/>
    <s v="theater/plays"/>
    <x v="3"/>
    <s v="plays"/>
  </r>
  <r>
    <x v="1"/>
    <n v="140"/>
    <n v="101.71428571428571"/>
    <s v="US"/>
    <s v="USD"/>
    <n v="1533877200"/>
    <x v="342"/>
    <s v="Aug"/>
    <s v="2018"/>
    <n v="1534050000"/>
    <d v="2018-08-12T05:00:00"/>
    <b v="0"/>
    <b v="1"/>
    <s v="theater/plays"/>
    <x v="3"/>
    <s v="plays"/>
  </r>
  <r>
    <x v="0"/>
    <n v="34"/>
    <n v="61.5"/>
    <s v="US"/>
    <s v="USD"/>
    <n v="1275195600"/>
    <x v="677"/>
    <s v="May"/>
    <s v="2010"/>
    <n v="1277528400"/>
    <d v="2010-06-26T05:00:00"/>
    <b v="0"/>
    <b v="0"/>
    <s v="technology/wearables"/>
    <x v="2"/>
    <s v="wearables"/>
  </r>
  <r>
    <x v="1"/>
    <n v="3388"/>
    <n v="35"/>
    <s v="US"/>
    <s v="USD"/>
    <n v="1318136400"/>
    <x v="678"/>
    <s v="Oct"/>
    <s v="2011"/>
    <n v="1318568400"/>
    <d v="2011-10-14T05:00:00"/>
    <b v="0"/>
    <b v="0"/>
    <s v="technology/web"/>
    <x v="2"/>
    <s v="web"/>
  </r>
  <r>
    <x v="1"/>
    <n v="280"/>
    <n v="40.049999999999997"/>
    <s v="US"/>
    <s v="USD"/>
    <n v="1283403600"/>
    <x v="679"/>
    <s v="Sep"/>
    <s v="2010"/>
    <n v="1284354000"/>
    <d v="2010-09-13T05:00:00"/>
    <b v="0"/>
    <b v="0"/>
    <s v="theater/plays"/>
    <x v="3"/>
    <s v="plays"/>
  </r>
  <r>
    <x v="3"/>
    <n v="614"/>
    <n v="110.97231270358306"/>
    <s v="US"/>
    <s v="USD"/>
    <n v="1267423200"/>
    <x v="680"/>
    <s v="Mar"/>
    <s v="2010"/>
    <n v="126957960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x v="681"/>
    <s v="Oct"/>
    <s v="2014"/>
    <n v="1413781200"/>
    <d v="2014-10-20T05:00:00"/>
    <b v="0"/>
    <b v="1"/>
    <s v="technology/wearables"/>
    <x v="2"/>
    <s v="wearables"/>
  </r>
  <r>
    <x v="0"/>
    <n v="1"/>
    <n v="1"/>
    <s v="GB"/>
    <s v="GBP"/>
    <n v="1277960400"/>
    <x v="682"/>
    <s v="Jul"/>
    <s v="2010"/>
    <n v="1280120400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x v="683"/>
    <s v="Mar"/>
    <s v="2016"/>
    <n v="1459486800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x v="684"/>
    <s v="Aug"/>
    <s v="2010"/>
    <n v="1282539600"/>
    <d v="2010-08-23T05:00:00"/>
    <b v="0"/>
    <b v="1"/>
    <s v="theater/plays"/>
    <x v="3"/>
    <s v="plays"/>
  </r>
  <r>
    <x v="1"/>
    <n v="137"/>
    <n v="88.065693430656935"/>
    <s v="US"/>
    <s v="USD"/>
    <n v="1274590800"/>
    <x v="674"/>
    <s v="May"/>
    <s v="2010"/>
    <n v="1275886800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x v="685"/>
    <s v="Oct"/>
    <s v="2012"/>
    <n v="1355983200"/>
    <d v="2012-12-20T06:00:00"/>
    <b v="0"/>
    <b v="0"/>
    <s v="theater/plays"/>
    <x v="3"/>
    <s v="plays"/>
  </r>
  <r>
    <x v="1"/>
    <n v="288"/>
    <n v="26.027777777777779"/>
    <s v="DK"/>
    <s v="DKK"/>
    <n v="1514354400"/>
    <x v="605"/>
    <s v="Dec"/>
    <s v="2017"/>
    <n v="1515391200"/>
    <d v="2018-01-08T06:00:00"/>
    <b v="0"/>
    <b v="1"/>
    <s v="theater/plays"/>
    <x v="3"/>
    <s v="plays"/>
  </r>
  <r>
    <x v="1"/>
    <n v="148"/>
    <n v="67.817567567567565"/>
    <s v="US"/>
    <s v="USD"/>
    <n v="1421733600"/>
    <x v="686"/>
    <s v="Jan"/>
    <s v="2015"/>
    <n v="1422252000"/>
    <d v="2015-01-26T06:00:00"/>
    <b v="0"/>
    <b v="0"/>
    <s v="theater/plays"/>
    <x v="3"/>
    <s v="plays"/>
  </r>
  <r>
    <x v="1"/>
    <n v="114"/>
    <n v="49.964912280701753"/>
    <s v="US"/>
    <s v="USD"/>
    <n v="1305176400"/>
    <x v="687"/>
    <s v="May"/>
    <s v="2011"/>
    <n v="1305522000"/>
    <d v="2011-05-16T05:00:00"/>
    <b v="0"/>
    <b v="0"/>
    <s v="film &amp; video/drama"/>
    <x v="4"/>
    <s v="drama"/>
  </r>
  <r>
    <x v="1"/>
    <n v="1518"/>
    <n v="110.01646903820817"/>
    <s v="CA"/>
    <s v="CAD"/>
    <n v="1414126800"/>
    <x v="688"/>
    <s v="Oct"/>
    <s v="2014"/>
    <n v="1414904400"/>
    <d v="2014-11-02T05:00:00"/>
    <b v="0"/>
    <b v="0"/>
    <s v="music/rock"/>
    <x v="1"/>
    <s v="rock"/>
  </r>
  <r>
    <x v="0"/>
    <n v="1274"/>
    <n v="89.964678178963894"/>
    <s v="US"/>
    <s v="USD"/>
    <n v="1517810400"/>
    <x v="689"/>
    <s v="Feb"/>
    <s v="2018"/>
    <n v="1520402400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x v="690"/>
    <s v="Aug"/>
    <s v="2019"/>
    <n v="1567141200"/>
    <d v="2019-08-30T05:00:00"/>
    <b v="0"/>
    <b v="1"/>
    <s v="games/video games"/>
    <x v="6"/>
    <s v="video games"/>
  </r>
  <r>
    <x v="1"/>
    <n v="166"/>
    <n v="86.867469879518069"/>
    <s v="US"/>
    <s v="USD"/>
    <n v="1500699600"/>
    <x v="691"/>
    <s v="Jul"/>
    <s v="2017"/>
    <n v="1501131600"/>
    <d v="2017-07-27T05:00:00"/>
    <b v="0"/>
    <b v="0"/>
    <s v="music/rock"/>
    <x v="1"/>
    <s v="rock"/>
  </r>
  <r>
    <x v="1"/>
    <n v="100"/>
    <n v="62.04"/>
    <s v="AU"/>
    <s v="AUD"/>
    <n v="1354082400"/>
    <x v="692"/>
    <s v="Nov"/>
    <s v="2012"/>
    <n v="1355032800"/>
    <d v="2012-12-09T06:00:00"/>
    <b v="0"/>
    <b v="0"/>
    <s v="music/jazz"/>
    <x v="1"/>
    <s v="jazz"/>
  </r>
  <r>
    <x v="1"/>
    <n v="235"/>
    <n v="26.970212765957445"/>
    <s v="US"/>
    <s v="USD"/>
    <n v="1336453200"/>
    <x v="693"/>
    <s v="May"/>
    <s v="2012"/>
    <n v="1339477200"/>
    <d v="2012-06-12T05:00:00"/>
    <b v="0"/>
    <b v="1"/>
    <s v="theater/plays"/>
    <x v="3"/>
    <s v="plays"/>
  </r>
  <r>
    <x v="1"/>
    <n v="148"/>
    <n v="54.121621621621621"/>
    <s v="US"/>
    <s v="USD"/>
    <n v="1305262800"/>
    <x v="694"/>
    <s v="May"/>
    <s v="2011"/>
    <n v="1305954000"/>
    <d v="2011-05-21T05:00:00"/>
    <b v="0"/>
    <b v="0"/>
    <s v="music/rock"/>
    <x v="1"/>
    <s v="rock"/>
  </r>
  <r>
    <x v="1"/>
    <n v="198"/>
    <n v="41.035353535353536"/>
    <s v="US"/>
    <s v="USD"/>
    <n v="1492232400"/>
    <x v="695"/>
    <s v="Apr"/>
    <s v="2017"/>
    <n v="1494392400"/>
    <d v="2017-05-10T05:00:00"/>
    <b v="1"/>
    <b v="1"/>
    <s v="music/indie rock"/>
    <x v="1"/>
    <s v="indie rock"/>
  </r>
  <r>
    <x v="0"/>
    <n v="248"/>
    <n v="55.052419354838712"/>
    <s v="AU"/>
    <s v="AUD"/>
    <n v="1537333200"/>
    <x v="123"/>
    <s v="Sep"/>
    <s v="2018"/>
    <n v="1537419600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x v="696"/>
    <s v="Oct"/>
    <s v="2015"/>
    <n v="1447999200"/>
    <d v="2015-11-20T06:00:00"/>
    <b v="0"/>
    <b v="0"/>
    <s v="publishing/translations"/>
    <x v="5"/>
    <s v="translations"/>
  </r>
  <r>
    <x v="1"/>
    <n v="150"/>
    <n v="73.92"/>
    <s v="US"/>
    <s v="USD"/>
    <n v="1386741600"/>
    <x v="626"/>
    <s v="Dec"/>
    <s v="2013"/>
    <n v="1388037600"/>
    <d v="2013-12-26T06:00:00"/>
    <b v="0"/>
    <b v="0"/>
    <s v="theater/plays"/>
    <x v="3"/>
    <s v="plays"/>
  </r>
  <r>
    <x v="0"/>
    <n v="3410"/>
    <n v="31.995894428152493"/>
    <s v="US"/>
    <s v="USD"/>
    <n v="1376542800"/>
    <x v="697"/>
    <s v="Aug"/>
    <s v="2013"/>
    <n v="1378789200"/>
    <d v="2013-09-10T05:00:00"/>
    <b v="0"/>
    <b v="0"/>
    <s v="games/video games"/>
    <x v="6"/>
    <s v="video games"/>
  </r>
  <r>
    <x v="1"/>
    <n v="216"/>
    <n v="53.898148148148145"/>
    <s v="IT"/>
    <s v="EUR"/>
    <n v="1397451600"/>
    <x v="698"/>
    <s v="Apr"/>
    <s v="2014"/>
    <n v="1398056400"/>
    <d v="2014-04-21T05:00:00"/>
    <b v="0"/>
    <b v="1"/>
    <s v="theater/plays"/>
    <x v="3"/>
    <s v="plays"/>
  </r>
  <r>
    <x v="3"/>
    <n v="26"/>
    <n v="106.5"/>
    <s v="US"/>
    <s v="USD"/>
    <n v="1548482400"/>
    <x v="699"/>
    <s v="Jan"/>
    <s v="2019"/>
    <n v="1550815200"/>
    <d v="2019-02-22T06:00:00"/>
    <b v="0"/>
    <b v="0"/>
    <s v="theater/plays"/>
    <x v="3"/>
    <s v="plays"/>
  </r>
  <r>
    <x v="1"/>
    <n v="5139"/>
    <n v="32.999805409612762"/>
    <s v="US"/>
    <s v="USD"/>
    <n v="1549692000"/>
    <x v="700"/>
    <s v="Feb"/>
    <s v="2019"/>
    <n v="1550037600"/>
    <d v="2019-02-13T06:00:00"/>
    <b v="0"/>
    <b v="0"/>
    <s v="music/indie rock"/>
    <x v="1"/>
    <s v="indie rock"/>
  </r>
  <r>
    <x v="1"/>
    <n v="2353"/>
    <n v="43.00254993625159"/>
    <s v="US"/>
    <s v="USD"/>
    <n v="1492059600"/>
    <x v="701"/>
    <s v="Apr"/>
    <s v="2017"/>
    <n v="1492923600"/>
    <d v="2017-04-23T05:00:00"/>
    <b v="0"/>
    <b v="0"/>
    <s v="theater/plays"/>
    <x v="3"/>
    <s v="plays"/>
  </r>
  <r>
    <x v="1"/>
    <n v="78"/>
    <n v="86.858974358974365"/>
    <s v="IT"/>
    <s v="EUR"/>
    <n v="1463979600"/>
    <x v="702"/>
    <s v="May"/>
    <s v="2016"/>
    <n v="1467522000"/>
    <d v="2016-07-03T05:00:00"/>
    <b v="0"/>
    <b v="0"/>
    <s v="technology/web"/>
    <x v="2"/>
    <s v="web"/>
  </r>
  <r>
    <x v="0"/>
    <n v="10"/>
    <n v="96.8"/>
    <s v="US"/>
    <s v="USD"/>
    <n v="1415253600"/>
    <x v="703"/>
    <s v="Nov"/>
    <s v="2014"/>
    <n v="1416117600"/>
    <d v="2014-11-16T06:00:00"/>
    <b v="0"/>
    <b v="0"/>
    <s v="music/rock"/>
    <x v="1"/>
    <s v="rock"/>
  </r>
  <r>
    <x v="0"/>
    <n v="2201"/>
    <n v="32.995456610631528"/>
    <s v="US"/>
    <s v="USD"/>
    <n v="1562216400"/>
    <x v="704"/>
    <s v="Jul"/>
    <s v="2019"/>
    <n v="1563771600"/>
    <d v="2019-07-22T05:00:00"/>
    <b v="0"/>
    <b v="0"/>
    <s v="theater/plays"/>
    <x v="3"/>
    <s v="plays"/>
  </r>
  <r>
    <x v="0"/>
    <n v="676"/>
    <n v="68.028106508875737"/>
    <s v="US"/>
    <s v="USD"/>
    <n v="1316754000"/>
    <x v="431"/>
    <s v="Sep"/>
    <s v="2011"/>
    <n v="1319259600"/>
    <d v="2011-10-22T05:00:00"/>
    <b v="0"/>
    <b v="0"/>
    <s v="theater/plays"/>
    <x v="3"/>
    <s v="plays"/>
  </r>
  <r>
    <x v="1"/>
    <n v="174"/>
    <n v="58.867816091954026"/>
    <s v="CH"/>
    <s v="CHF"/>
    <n v="1313211600"/>
    <x v="705"/>
    <s v="Aug"/>
    <s v="2011"/>
    <n v="1313643600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x v="706"/>
    <s v="Aug"/>
    <s v="2015"/>
    <n v="1440306000"/>
    <d v="2015-08-23T05:00:00"/>
    <b v="0"/>
    <b v="1"/>
    <s v="theater/plays"/>
    <x v="3"/>
    <s v="plays"/>
  </r>
  <r>
    <x v="1"/>
    <n v="164"/>
    <n v="33.054878048780488"/>
    <s v="US"/>
    <s v="USD"/>
    <n v="1469163600"/>
    <x v="707"/>
    <s v="Jul"/>
    <s v="2016"/>
    <n v="1470805200"/>
    <d v="2016-08-10T05:00:00"/>
    <b v="0"/>
    <b v="1"/>
    <s v="film &amp; video/drama"/>
    <x v="4"/>
    <s v="drama"/>
  </r>
  <r>
    <x v="3"/>
    <n v="56"/>
    <n v="78.821428571428569"/>
    <s v="CH"/>
    <s v="CHF"/>
    <n v="1288501200"/>
    <x v="708"/>
    <s v="Oct"/>
    <s v="2010"/>
    <n v="1292911200"/>
    <d v="2010-12-21T06:00:00"/>
    <b v="0"/>
    <b v="0"/>
    <s v="theater/plays"/>
    <x v="3"/>
    <s v="plays"/>
  </r>
  <r>
    <x v="1"/>
    <n v="161"/>
    <n v="68.204968944099377"/>
    <s v="US"/>
    <s v="USD"/>
    <n v="1298959200"/>
    <x v="709"/>
    <s v="Mar"/>
    <s v="2011"/>
    <n v="1301374800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x v="710"/>
    <s v="Dec"/>
    <s v="2013"/>
    <n v="1387864800"/>
    <d v="2013-12-24T06:00:00"/>
    <b v="0"/>
    <b v="0"/>
    <s v="music/rock"/>
    <x v="1"/>
    <s v="rock"/>
  </r>
  <r>
    <x v="1"/>
    <n v="3308"/>
    <n v="30.996070133010882"/>
    <s v="US"/>
    <s v="USD"/>
    <n v="1457244000"/>
    <x v="711"/>
    <s v="Mar"/>
    <s v="2016"/>
    <n v="1458190800"/>
    <d v="2016-03-17T05:00:00"/>
    <b v="0"/>
    <b v="0"/>
    <s v="technology/web"/>
    <x v="2"/>
    <s v="web"/>
  </r>
  <r>
    <x v="1"/>
    <n v="127"/>
    <n v="101.88188976377953"/>
    <s v="AU"/>
    <s v="AUD"/>
    <n v="1556341200"/>
    <x v="157"/>
    <s v="Apr"/>
    <s v="2019"/>
    <n v="1559278800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x v="630"/>
    <s v="Mar"/>
    <s v="2018"/>
    <n v="1522731600"/>
    <d v="2018-04-03T05:00:00"/>
    <b v="0"/>
    <b v="1"/>
    <s v="music/jazz"/>
    <x v="1"/>
    <s v="jazz"/>
  </r>
  <r>
    <x v="0"/>
    <n v="859"/>
    <n v="71.005820721769496"/>
    <s v="CA"/>
    <s v="CAD"/>
    <n v="1305954000"/>
    <x v="712"/>
    <s v="May"/>
    <s v="2011"/>
    <n v="1306731600"/>
    <d v="2011-05-30T05:00:00"/>
    <b v="0"/>
    <b v="0"/>
    <s v="music/rock"/>
    <x v="1"/>
    <s v="rock"/>
  </r>
  <r>
    <x v="2"/>
    <n v="31"/>
    <n v="102.38709677419355"/>
    <s v="US"/>
    <s v="USD"/>
    <n v="1350709200"/>
    <x v="93"/>
    <s v="Oct"/>
    <s v="2012"/>
    <n v="1352527200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x v="713"/>
    <s v="May"/>
    <s v="2014"/>
    <n v="1404363600"/>
    <d v="2014-07-03T05:00:00"/>
    <b v="0"/>
    <b v="0"/>
    <s v="theater/plays"/>
    <x v="3"/>
    <s v="plays"/>
  </r>
  <r>
    <x v="3"/>
    <n v="1113"/>
    <n v="51.009883198562441"/>
    <s v="US"/>
    <s v="USD"/>
    <n v="1266127200"/>
    <x v="714"/>
    <s v="Feb"/>
    <s v="2010"/>
    <n v="1266645600"/>
    <d v="2010-02-20T06:00:00"/>
    <b v="0"/>
    <b v="0"/>
    <s v="theater/plays"/>
    <x v="3"/>
    <s v="plays"/>
  </r>
  <r>
    <x v="0"/>
    <n v="6"/>
    <n v="90"/>
    <s v="US"/>
    <s v="USD"/>
    <n v="1481436000"/>
    <x v="715"/>
    <s v="Dec"/>
    <s v="2016"/>
    <n v="1482818400"/>
    <d v="2016-12-27T06:00:00"/>
    <b v="0"/>
    <b v="0"/>
    <s v="food/food trucks"/>
    <x v="0"/>
    <s v="food trucks"/>
  </r>
  <r>
    <x v="0"/>
    <n v="7"/>
    <n v="97.142857142857139"/>
    <s v="US"/>
    <s v="USD"/>
    <n v="1372222800"/>
    <x v="716"/>
    <s v="Jun"/>
    <s v="2013"/>
    <n v="1374642000"/>
    <d v="2013-07-24T05:00:00"/>
    <b v="0"/>
    <b v="1"/>
    <s v="theater/plays"/>
    <x v="3"/>
    <s v="plays"/>
  </r>
  <r>
    <x v="1"/>
    <n v="181"/>
    <n v="72.071823204419886"/>
    <s v="CH"/>
    <s v="CHF"/>
    <n v="1372136400"/>
    <x v="448"/>
    <s v="Jun"/>
    <s v="2013"/>
    <n v="1372482000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x v="717"/>
    <s v="Dec"/>
    <s v="2017"/>
    <n v="1514959200"/>
    <d v="2018-01-03T06:00:00"/>
    <b v="0"/>
    <b v="0"/>
    <s v="music/rock"/>
    <x v="1"/>
    <s v="rock"/>
  </r>
  <r>
    <x v="0"/>
    <n v="31"/>
    <n v="32.967741935483872"/>
    <s v="US"/>
    <s v="USD"/>
    <n v="1477976400"/>
    <x v="718"/>
    <s v="Nov"/>
    <s v="2016"/>
    <n v="1478235600"/>
    <d v="2016-11-04T05:00:00"/>
    <b v="0"/>
    <b v="0"/>
    <s v="film &amp; video/drama"/>
    <x v="4"/>
    <s v="drama"/>
  </r>
  <r>
    <x v="0"/>
    <n v="78"/>
    <n v="54.807692307692307"/>
    <s v="US"/>
    <s v="USD"/>
    <n v="1407474000"/>
    <x v="719"/>
    <s v="Aug"/>
    <s v="2014"/>
    <n v="1408078800"/>
    <d v="2014-08-15T05:00:00"/>
    <b v="0"/>
    <b v="1"/>
    <s v="games/mobile games"/>
    <x v="6"/>
    <s v="mobile games"/>
  </r>
  <r>
    <x v="1"/>
    <n v="185"/>
    <n v="45.037837837837834"/>
    <s v="US"/>
    <s v="USD"/>
    <n v="1546149600"/>
    <x v="720"/>
    <s v="Dec"/>
    <s v="2018"/>
    <n v="1548136800"/>
    <d v="2019-01-22T06:00:00"/>
    <b v="0"/>
    <b v="0"/>
    <s v="technology/web"/>
    <x v="2"/>
    <s v="web"/>
  </r>
  <r>
    <x v="1"/>
    <n v="121"/>
    <n v="52.958677685950413"/>
    <s v="US"/>
    <s v="USD"/>
    <n v="1338440400"/>
    <x v="721"/>
    <s v="May"/>
    <s v="2012"/>
    <n v="1340859600"/>
    <d v="2012-06-28T05:00:00"/>
    <b v="0"/>
    <b v="1"/>
    <s v="theater/plays"/>
    <x v="3"/>
    <s v="plays"/>
  </r>
  <r>
    <x v="0"/>
    <n v="1225"/>
    <n v="60.017959183673469"/>
    <s v="GB"/>
    <s v="GBP"/>
    <n v="1454133600"/>
    <x v="722"/>
    <s v="Jan"/>
    <s v="2016"/>
    <n v="1454479200"/>
    <d v="2016-02-03T06:00:00"/>
    <b v="0"/>
    <b v="0"/>
    <s v="theater/plays"/>
    <x v="3"/>
    <s v="plays"/>
  </r>
  <r>
    <x v="0"/>
    <n v="1"/>
    <n v="1"/>
    <s v="CH"/>
    <s v="CHF"/>
    <n v="1434085200"/>
    <x v="139"/>
    <s v="Jun"/>
    <s v="2015"/>
    <n v="1434430800"/>
    <d v="2015-06-16T05:00:00"/>
    <b v="0"/>
    <b v="0"/>
    <s v="music/rock"/>
    <x v="1"/>
    <s v="rock"/>
  </r>
  <r>
    <x v="1"/>
    <n v="106"/>
    <n v="44.028301886792455"/>
    <s v="US"/>
    <s v="USD"/>
    <n v="1577772000"/>
    <x v="723"/>
    <s v="Dec"/>
    <s v="2019"/>
    <n v="1579672800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x v="704"/>
    <s v="Jul"/>
    <s v="2019"/>
    <n v="1562389200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x v="724"/>
    <s v="Jan"/>
    <s v="2019"/>
    <n v="1551506400"/>
    <d v="2019-03-02T06:00:00"/>
    <b v="0"/>
    <b v="0"/>
    <s v="theater/plays"/>
    <x v="3"/>
    <s v="plays"/>
  </r>
  <r>
    <x v="1"/>
    <n v="218"/>
    <n v="32.050458715596328"/>
    <s v="US"/>
    <s v="USD"/>
    <n v="1514872800"/>
    <x v="725"/>
    <s v="Jan"/>
    <s v="2018"/>
    <n v="1516600800"/>
    <d v="2018-01-22T06:00:00"/>
    <b v="0"/>
    <b v="0"/>
    <s v="music/rock"/>
    <x v="1"/>
    <s v="rock"/>
  </r>
  <r>
    <x v="0"/>
    <n v="67"/>
    <n v="73.611940298507463"/>
    <s v="AU"/>
    <s v="AUD"/>
    <n v="1416031200"/>
    <x v="660"/>
    <s v="Nov"/>
    <s v="2014"/>
    <n v="142043760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x v="726"/>
    <s v="Mar"/>
    <s v="2012"/>
    <n v="1332997200"/>
    <d v="2012-03-29T05:00:00"/>
    <b v="0"/>
    <b v="1"/>
    <s v="film &amp; video/drama"/>
    <x v="4"/>
    <s v="drama"/>
  </r>
  <r>
    <x v="1"/>
    <n v="43"/>
    <n v="42.97674418604651"/>
    <s v="US"/>
    <s v="USD"/>
    <n v="1571115600"/>
    <x v="727"/>
    <s v="Oct"/>
    <s v="2019"/>
    <n v="1574920800"/>
    <d v="2019-11-28T06:00:00"/>
    <b v="0"/>
    <b v="1"/>
    <s v="theater/plays"/>
    <x v="3"/>
    <s v="plays"/>
  </r>
  <r>
    <x v="0"/>
    <n v="19"/>
    <n v="83.315789473684205"/>
    <s v="US"/>
    <s v="USD"/>
    <n v="1463461200"/>
    <x v="728"/>
    <s v="May"/>
    <s v="2016"/>
    <n v="1464930000"/>
    <d v="2016-06-03T05:00:00"/>
    <b v="0"/>
    <b v="0"/>
    <s v="food/food trucks"/>
    <x v="0"/>
    <s v="food trucks"/>
  </r>
  <r>
    <x v="0"/>
    <n v="2108"/>
    <n v="42"/>
    <s v="CH"/>
    <s v="CHF"/>
    <n v="1344920400"/>
    <x v="729"/>
    <s v="Aug"/>
    <s v="2012"/>
    <n v="1345006800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x v="730"/>
    <s v="Nov"/>
    <s v="2017"/>
    <n v="1512712800"/>
    <d v="2017-12-08T06:00:00"/>
    <b v="0"/>
    <b v="1"/>
    <s v="theater/plays"/>
    <x v="3"/>
    <s v="plays"/>
  </r>
  <r>
    <x v="0"/>
    <n v="679"/>
    <n v="105.03681885125184"/>
    <s v="US"/>
    <s v="USD"/>
    <n v="1452319200"/>
    <x v="731"/>
    <s v="Jan"/>
    <s v="2016"/>
    <n v="1452492000"/>
    <d v="2016-01-11T06:00:00"/>
    <b v="0"/>
    <b v="1"/>
    <s v="games/video games"/>
    <x v="6"/>
    <s v="video games"/>
  </r>
  <r>
    <x v="1"/>
    <n v="2805"/>
    <n v="48"/>
    <s v="CA"/>
    <s v="CAD"/>
    <n v="1523854800"/>
    <x v="78"/>
    <s v="Apr"/>
    <s v="2018"/>
    <n v="1524286800"/>
    <d v="2018-04-21T05:00:00"/>
    <b v="0"/>
    <b v="0"/>
    <s v="publishing/nonfiction"/>
    <x v="5"/>
    <s v="nonfiction"/>
  </r>
  <r>
    <x v="1"/>
    <n v="68"/>
    <n v="112.66176470588235"/>
    <s v="US"/>
    <s v="USD"/>
    <n v="1346043600"/>
    <x v="732"/>
    <s v="Aug"/>
    <s v="2012"/>
    <n v="1346907600"/>
    <d v="2012-09-06T05:00:00"/>
    <b v="0"/>
    <b v="0"/>
    <s v="games/video games"/>
    <x v="6"/>
    <s v="video games"/>
  </r>
  <r>
    <x v="0"/>
    <n v="36"/>
    <n v="81.944444444444443"/>
    <s v="DK"/>
    <s v="DKK"/>
    <n v="1464325200"/>
    <x v="733"/>
    <s v="May"/>
    <s v="2016"/>
    <n v="1464498000"/>
    <d v="2016-05-29T05:00:00"/>
    <b v="0"/>
    <b v="1"/>
    <s v="music/rock"/>
    <x v="1"/>
    <s v="rock"/>
  </r>
  <r>
    <x v="1"/>
    <n v="183"/>
    <n v="64.049180327868854"/>
    <s v="CA"/>
    <s v="CAD"/>
    <n v="1511935200"/>
    <x v="734"/>
    <s v="Nov"/>
    <s v="2017"/>
    <n v="1514181600"/>
    <d v="2017-12-25T06:00:00"/>
    <b v="0"/>
    <b v="0"/>
    <s v="music/rock"/>
    <x v="1"/>
    <s v="rock"/>
  </r>
  <r>
    <x v="1"/>
    <n v="133"/>
    <n v="106.39097744360902"/>
    <s v="US"/>
    <s v="USD"/>
    <n v="1392012000"/>
    <x v="406"/>
    <s v="Feb"/>
    <s v="2014"/>
    <n v="1392184800"/>
    <d v="2014-02-12T06:00:00"/>
    <b v="1"/>
    <b v="1"/>
    <s v="theater/plays"/>
    <x v="3"/>
    <s v="plays"/>
  </r>
  <r>
    <x v="1"/>
    <n v="2489"/>
    <n v="76.011249497790274"/>
    <s v="IT"/>
    <s v="EUR"/>
    <n v="1556946000"/>
    <x v="735"/>
    <s v="May"/>
    <s v="2019"/>
    <n v="1559365200"/>
    <d v="2019-06-01T05:00:00"/>
    <b v="0"/>
    <b v="1"/>
    <s v="publishing/nonfiction"/>
    <x v="5"/>
    <s v="nonfiction"/>
  </r>
  <r>
    <x v="1"/>
    <n v="69"/>
    <n v="111.07246376811594"/>
    <s v="US"/>
    <s v="USD"/>
    <n v="1548050400"/>
    <x v="736"/>
    <s v="Jan"/>
    <s v="2019"/>
    <n v="1549173600"/>
    <d v="2019-02-03T06:00:00"/>
    <b v="0"/>
    <b v="1"/>
    <s v="theater/plays"/>
    <x v="3"/>
    <s v="plays"/>
  </r>
  <r>
    <x v="0"/>
    <n v="47"/>
    <n v="95.936170212765958"/>
    <s v="US"/>
    <s v="USD"/>
    <n v="1353736800"/>
    <x v="737"/>
    <s v="Nov"/>
    <s v="2012"/>
    <n v="1355032800"/>
    <d v="2012-12-09T06:00:00"/>
    <b v="1"/>
    <b v="0"/>
    <s v="games/video games"/>
    <x v="6"/>
    <s v="video games"/>
  </r>
  <r>
    <x v="1"/>
    <n v="279"/>
    <n v="43.043010752688176"/>
    <s v="GB"/>
    <s v="GBP"/>
    <n v="1532840400"/>
    <x v="192"/>
    <s v="Jul"/>
    <s v="2018"/>
    <n v="1533963600"/>
    <d v="2018-08-11T05:00:00"/>
    <b v="0"/>
    <b v="1"/>
    <s v="music/rock"/>
    <x v="1"/>
    <s v="rock"/>
  </r>
  <r>
    <x v="1"/>
    <n v="210"/>
    <n v="67.966666666666669"/>
    <s v="US"/>
    <s v="USD"/>
    <n v="1488261600"/>
    <x v="738"/>
    <s v="Feb"/>
    <s v="2017"/>
    <n v="1489381200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x v="739"/>
    <s v="Feb"/>
    <s v="2014"/>
    <n v="1395032400"/>
    <d v="2014-03-17T05:00:00"/>
    <b v="0"/>
    <b v="0"/>
    <s v="music/rock"/>
    <x v="1"/>
    <s v="rock"/>
  </r>
  <r>
    <x v="1"/>
    <n v="252"/>
    <n v="58.095238095238095"/>
    <s v="US"/>
    <s v="USD"/>
    <n v="1410325200"/>
    <x v="613"/>
    <s v="Sep"/>
    <s v="2014"/>
    <n v="1412485200"/>
    <d v="2014-10-05T05:00:00"/>
    <b v="1"/>
    <b v="1"/>
    <s v="music/rock"/>
    <x v="1"/>
    <s v="rock"/>
  </r>
  <r>
    <x v="1"/>
    <n v="1280"/>
    <n v="83.996875000000003"/>
    <s v="US"/>
    <s v="USD"/>
    <n v="1276923600"/>
    <x v="740"/>
    <s v="Jun"/>
    <s v="2010"/>
    <n v="127968840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x v="145"/>
    <s v="Jul"/>
    <s v="2017"/>
    <n v="1501995600"/>
    <d v="2017-08-06T05:00:00"/>
    <b v="0"/>
    <b v="0"/>
    <s v="film &amp; video/shorts"/>
    <x v="4"/>
    <s v="shorts"/>
  </r>
  <r>
    <x v="1"/>
    <n v="194"/>
    <n v="65.963917525773198"/>
    <s v="US"/>
    <s v="USD"/>
    <n v="1292220000"/>
    <x v="741"/>
    <s v="Dec"/>
    <s v="2010"/>
    <n v="1294639200"/>
    <d v="2011-01-10T06:00:00"/>
    <b v="0"/>
    <b v="1"/>
    <s v="theater/plays"/>
    <x v="3"/>
    <s v="plays"/>
  </r>
  <r>
    <x v="1"/>
    <n v="82"/>
    <n v="74.804878048780495"/>
    <s v="AU"/>
    <s v="AUD"/>
    <n v="1304398800"/>
    <x v="742"/>
    <s v="May"/>
    <s v="2011"/>
    <n v="1305435600"/>
    <d v="2011-05-15T05:00:00"/>
    <b v="0"/>
    <b v="1"/>
    <s v="film &amp; video/drama"/>
    <x v="4"/>
    <s v="drama"/>
  </r>
  <r>
    <x v="0"/>
    <n v="70"/>
    <n v="69.98571428571428"/>
    <s v="US"/>
    <s v="USD"/>
    <n v="1535432400"/>
    <x v="202"/>
    <s v="Aug"/>
    <s v="2018"/>
    <n v="1537592400"/>
    <d v="2018-09-22T05:00:00"/>
    <b v="0"/>
    <b v="0"/>
    <s v="theater/plays"/>
    <x v="3"/>
    <s v="plays"/>
  </r>
  <r>
    <x v="0"/>
    <n v="154"/>
    <n v="32.006493506493506"/>
    <s v="US"/>
    <s v="USD"/>
    <n v="1433826000"/>
    <x v="743"/>
    <s v="Jun"/>
    <s v="2015"/>
    <n v="1435122000"/>
    <d v="2015-06-24T05:00:00"/>
    <b v="0"/>
    <b v="0"/>
    <s v="theater/plays"/>
    <x v="3"/>
    <s v="plays"/>
  </r>
  <r>
    <x v="0"/>
    <n v="22"/>
    <n v="64.727272727272734"/>
    <s v="US"/>
    <s v="USD"/>
    <n v="1514959200"/>
    <x v="744"/>
    <s v="Jan"/>
    <s v="2018"/>
    <n v="1520056800"/>
    <d v="2018-03-03T06:00:00"/>
    <b v="0"/>
    <b v="0"/>
    <s v="theater/plays"/>
    <x v="3"/>
    <s v="plays"/>
  </r>
  <r>
    <x v="1"/>
    <n v="4233"/>
    <n v="24.998110087408456"/>
    <s v="US"/>
    <s v="USD"/>
    <n v="1332738000"/>
    <x v="745"/>
    <s v="Mar"/>
    <s v="2012"/>
    <n v="1335675600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x v="746"/>
    <s v="Oct"/>
    <s v="2015"/>
    <n v="1448431200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x v="747"/>
    <s v="Feb"/>
    <s v="2011"/>
    <n v="1298613600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x v="362"/>
    <s v="Jun"/>
    <s v="2013"/>
    <n v="1372482000"/>
    <d v="2013-06-29T05:00:00"/>
    <b v="0"/>
    <b v="0"/>
    <s v="theater/plays"/>
    <x v="3"/>
    <s v="plays"/>
  </r>
  <r>
    <x v="0"/>
    <n v="1758"/>
    <n v="44.001706484641637"/>
    <s v="US"/>
    <s v="USD"/>
    <n v="1425103200"/>
    <x v="748"/>
    <s v="Feb"/>
    <s v="2015"/>
    <n v="1425621600"/>
    <d v="2015-03-06T06:00:00"/>
    <b v="0"/>
    <b v="0"/>
    <s v="technology/web"/>
    <x v="2"/>
    <s v="web"/>
  </r>
  <r>
    <x v="0"/>
    <n v="94"/>
    <n v="64.744680851063833"/>
    <s v="US"/>
    <s v="USD"/>
    <n v="1265349600"/>
    <x v="749"/>
    <s v="Feb"/>
    <s v="2010"/>
    <n v="1266300000"/>
    <d v="2010-02-16T06:00:00"/>
    <b v="0"/>
    <b v="0"/>
    <s v="music/indie rock"/>
    <x v="1"/>
    <s v="indie rock"/>
  </r>
  <r>
    <x v="1"/>
    <n v="1797"/>
    <n v="84.00667779632721"/>
    <s v="US"/>
    <s v="USD"/>
    <n v="1301202000"/>
    <x v="643"/>
    <s v="Mar"/>
    <s v="2011"/>
    <n v="1305867600"/>
    <d v="2011-05-20T05:00:00"/>
    <b v="0"/>
    <b v="0"/>
    <s v="music/jazz"/>
    <x v="1"/>
    <s v="jazz"/>
  </r>
  <r>
    <x v="1"/>
    <n v="261"/>
    <n v="34.061302681992338"/>
    <s v="US"/>
    <s v="USD"/>
    <n v="1538024400"/>
    <x v="750"/>
    <s v="Sep"/>
    <s v="2018"/>
    <n v="1538802000"/>
    <d v="2018-10-06T05:00:00"/>
    <b v="0"/>
    <b v="0"/>
    <s v="theater/plays"/>
    <x v="3"/>
    <s v="plays"/>
  </r>
  <r>
    <x v="1"/>
    <n v="157"/>
    <n v="93.273885350318466"/>
    <s v="US"/>
    <s v="USD"/>
    <n v="1395032400"/>
    <x v="751"/>
    <s v="Mar"/>
    <s v="2014"/>
    <n v="1398920400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x v="752"/>
    <s v="Jul"/>
    <s v="2014"/>
    <n v="1405659600"/>
    <d v="2014-07-18T05:00:00"/>
    <b v="0"/>
    <b v="1"/>
    <s v="theater/plays"/>
    <x v="3"/>
    <s v="plays"/>
  </r>
  <r>
    <x v="1"/>
    <n v="155"/>
    <n v="83.812903225806451"/>
    <s v="US"/>
    <s v="USD"/>
    <n v="1455861600"/>
    <x v="753"/>
    <s v="Feb"/>
    <s v="2016"/>
    <n v="1457244000"/>
    <d v="2016-03-06T06:00:00"/>
    <b v="0"/>
    <b v="0"/>
    <s v="technology/web"/>
    <x v="2"/>
    <s v="web"/>
  </r>
  <r>
    <x v="1"/>
    <n v="132"/>
    <n v="63.992424242424242"/>
    <s v="IT"/>
    <s v="EUR"/>
    <n v="1529038800"/>
    <x v="754"/>
    <s v="Jun"/>
    <s v="2018"/>
    <n v="1529298000"/>
    <d v="2018-06-18T05:00:00"/>
    <b v="0"/>
    <b v="0"/>
    <s v="technology/wearables"/>
    <x v="2"/>
    <s v="wearables"/>
  </r>
  <r>
    <x v="0"/>
    <n v="33"/>
    <n v="81.909090909090907"/>
    <s v="US"/>
    <s v="USD"/>
    <n v="1535259600"/>
    <x v="755"/>
    <s v="Aug"/>
    <s v="2018"/>
    <n v="1535778000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x v="756"/>
    <s v="Jan"/>
    <s v="2012"/>
    <n v="1327471200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x v="757"/>
    <s v="May"/>
    <s v="2018"/>
    <n v="1529557200"/>
    <d v="2018-06-21T05:00:00"/>
    <b v="0"/>
    <b v="0"/>
    <s v="technology/web"/>
    <x v="2"/>
    <s v="web"/>
  </r>
  <r>
    <x v="1"/>
    <n v="48"/>
    <n v="105.9375"/>
    <s v="US"/>
    <s v="USD"/>
    <n v="1532149200"/>
    <x v="758"/>
    <s v="Jul"/>
    <s v="2018"/>
    <n v="1535259600"/>
    <d v="2018-08-26T05:00:00"/>
    <b v="1"/>
    <b v="1"/>
    <s v="technology/web"/>
    <x v="2"/>
    <s v="web"/>
  </r>
  <r>
    <x v="1"/>
    <n v="110"/>
    <n v="101.58181818181818"/>
    <s v="US"/>
    <s v="USD"/>
    <n v="1515304800"/>
    <x v="759"/>
    <s v="Jan"/>
    <s v="2018"/>
    <n v="1515564000"/>
    <d v="2018-01-10T06:00:00"/>
    <b v="0"/>
    <b v="0"/>
    <s v="food/food trucks"/>
    <x v="0"/>
    <s v="food trucks"/>
  </r>
  <r>
    <x v="1"/>
    <n v="172"/>
    <n v="62.970930232558139"/>
    <s v="US"/>
    <s v="USD"/>
    <n v="1276318800"/>
    <x v="760"/>
    <s v="Jun"/>
    <s v="2010"/>
    <n v="1277096400"/>
    <d v="2010-06-21T05:00:00"/>
    <b v="0"/>
    <b v="0"/>
    <s v="film &amp; video/drama"/>
    <x v="4"/>
    <s v="drama"/>
  </r>
  <r>
    <x v="1"/>
    <n v="307"/>
    <n v="29.045602605863191"/>
    <s v="US"/>
    <s v="USD"/>
    <n v="1328767200"/>
    <x v="761"/>
    <s v="Feb"/>
    <s v="2012"/>
    <n v="1329026400"/>
    <d v="2012-02-12T06:00:00"/>
    <b v="0"/>
    <b v="1"/>
    <s v="music/indie rock"/>
    <x v="1"/>
    <s v="indie rock"/>
  </r>
  <r>
    <x v="0"/>
    <n v="1"/>
    <n v="1"/>
    <s v="US"/>
    <s v="USD"/>
    <n v="1321682400"/>
    <x v="762"/>
    <s v="Nov"/>
    <s v="2011"/>
    <n v="1322978400"/>
    <d v="2011-12-04T06:00:00"/>
    <b v="1"/>
    <b v="0"/>
    <s v="music/rock"/>
    <x v="1"/>
    <s v="rock"/>
  </r>
  <r>
    <x v="1"/>
    <n v="160"/>
    <n v="77.924999999999997"/>
    <s v="US"/>
    <s v="USD"/>
    <n v="1335934800"/>
    <x v="444"/>
    <s v="May"/>
    <s v="2012"/>
    <n v="1338786000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x v="763"/>
    <s v="Jul"/>
    <s v="2011"/>
    <n v="1311656400"/>
    <d v="2011-07-26T05:00:00"/>
    <b v="0"/>
    <b v="1"/>
    <s v="games/video games"/>
    <x v="6"/>
    <s v="video games"/>
  </r>
  <r>
    <x v="1"/>
    <n v="1467"/>
    <n v="76.006816632583508"/>
    <s v="CA"/>
    <s v="CAD"/>
    <n v="1308546000"/>
    <x v="764"/>
    <s v="Jun"/>
    <s v="2011"/>
    <n v="1308978000"/>
    <d v="2011-06-25T05:00:00"/>
    <b v="0"/>
    <b v="1"/>
    <s v="music/indie rock"/>
    <x v="1"/>
    <s v="indie rock"/>
  </r>
  <r>
    <x v="1"/>
    <n v="2662"/>
    <n v="72.993613824192337"/>
    <s v="CA"/>
    <s v="CAD"/>
    <n v="1574056800"/>
    <x v="765"/>
    <s v="Nov"/>
    <s v="2019"/>
    <n v="1576389600"/>
    <d v="2019-12-15T06:00:00"/>
    <b v="0"/>
    <b v="0"/>
    <s v="publishing/fiction"/>
    <x v="5"/>
    <s v="fiction"/>
  </r>
  <r>
    <x v="1"/>
    <n v="452"/>
    <n v="53"/>
    <s v="AU"/>
    <s v="AUD"/>
    <n v="1308373200"/>
    <x v="766"/>
    <s v="Jun"/>
    <s v="2011"/>
    <n v="1311051600"/>
    <d v="2011-07-19T05:00:00"/>
    <b v="0"/>
    <b v="0"/>
    <s v="theater/plays"/>
    <x v="3"/>
    <s v="plays"/>
  </r>
  <r>
    <x v="1"/>
    <n v="158"/>
    <n v="54.164556962025316"/>
    <s v="US"/>
    <s v="USD"/>
    <n v="1335243600"/>
    <x v="767"/>
    <s v="Apr"/>
    <s v="2012"/>
    <n v="1336712400"/>
    <d v="2012-05-11T05:00:00"/>
    <b v="0"/>
    <b v="0"/>
    <s v="food/food trucks"/>
    <x v="0"/>
    <s v="food trucks"/>
  </r>
  <r>
    <x v="1"/>
    <n v="225"/>
    <n v="32.946666666666665"/>
    <s v="CH"/>
    <s v="CHF"/>
    <n v="1328421600"/>
    <x v="768"/>
    <s v="Feb"/>
    <s v="2012"/>
    <n v="1330408800"/>
    <d v="2012-02-28T06:00:00"/>
    <b v="1"/>
    <b v="0"/>
    <s v="film &amp; video/shorts"/>
    <x v="4"/>
    <s v="shorts"/>
  </r>
  <r>
    <x v="0"/>
    <n v="35"/>
    <n v="79.371428571428567"/>
    <s v="US"/>
    <s v="USD"/>
    <n v="1524286800"/>
    <x v="769"/>
    <s v="Apr"/>
    <s v="2018"/>
    <n v="1524891600"/>
    <d v="2018-04-28T05:00:00"/>
    <b v="1"/>
    <b v="0"/>
    <s v="food/food trucks"/>
    <x v="0"/>
    <s v="food trucks"/>
  </r>
  <r>
    <x v="0"/>
    <n v="63"/>
    <n v="41.174603174603178"/>
    <s v="US"/>
    <s v="USD"/>
    <n v="1362117600"/>
    <x v="770"/>
    <s v="Mar"/>
    <s v="2013"/>
    <n v="1363669200"/>
    <d v="2013-03-19T05:00:00"/>
    <b v="0"/>
    <b v="1"/>
    <s v="theater/plays"/>
    <x v="3"/>
    <s v="plays"/>
  </r>
  <r>
    <x v="1"/>
    <n v="65"/>
    <n v="77.430769230769229"/>
    <s v="US"/>
    <s v="USD"/>
    <n v="1550556000"/>
    <x v="771"/>
    <s v="Feb"/>
    <s v="2019"/>
    <n v="1551420000"/>
    <d v="2019-03-01T06:00:00"/>
    <b v="0"/>
    <b v="1"/>
    <s v="technology/wearables"/>
    <x v="2"/>
    <s v="wearables"/>
  </r>
  <r>
    <x v="1"/>
    <n v="163"/>
    <n v="57.159509202453989"/>
    <s v="US"/>
    <s v="USD"/>
    <n v="1269147600"/>
    <x v="772"/>
    <s v="Mar"/>
    <s v="2010"/>
    <n v="1269838800"/>
    <d v="2010-03-29T05:00:00"/>
    <b v="0"/>
    <b v="0"/>
    <s v="theater/plays"/>
    <x v="3"/>
    <s v="plays"/>
  </r>
  <r>
    <x v="1"/>
    <n v="85"/>
    <n v="77.17647058823529"/>
    <s v="US"/>
    <s v="USD"/>
    <n v="1312174800"/>
    <x v="773"/>
    <s v="Aug"/>
    <s v="2011"/>
    <n v="1312520400"/>
    <d v="2011-08-05T05:00:00"/>
    <b v="0"/>
    <b v="0"/>
    <s v="theater/plays"/>
    <x v="3"/>
    <s v="plays"/>
  </r>
  <r>
    <x v="1"/>
    <n v="217"/>
    <n v="24.953917050691246"/>
    <s v="US"/>
    <s v="USD"/>
    <n v="1434517200"/>
    <x v="774"/>
    <s v="Jun"/>
    <s v="2015"/>
    <n v="1436504400"/>
    <d v="2015-07-10T05:00:00"/>
    <b v="0"/>
    <b v="1"/>
    <s v="film &amp; video/television"/>
    <x v="4"/>
    <s v="television"/>
  </r>
  <r>
    <x v="1"/>
    <n v="150"/>
    <n v="97.18"/>
    <s v="US"/>
    <s v="USD"/>
    <n v="1471582800"/>
    <x v="775"/>
    <s v="Aug"/>
    <s v="2016"/>
    <n v="1472014800"/>
    <d v="2016-08-24T05:00:00"/>
    <b v="0"/>
    <b v="0"/>
    <s v="film &amp; video/shorts"/>
    <x v="4"/>
    <s v="shorts"/>
  </r>
  <r>
    <x v="1"/>
    <n v="3272"/>
    <n v="46.000916870415651"/>
    <s v="US"/>
    <s v="USD"/>
    <n v="1410757200"/>
    <x v="776"/>
    <s v="Sep"/>
    <s v="2014"/>
    <n v="1411534800"/>
    <d v="2014-09-24T05:00:00"/>
    <b v="0"/>
    <b v="0"/>
    <s v="theater/plays"/>
    <x v="3"/>
    <s v="plays"/>
  </r>
  <r>
    <x v="3"/>
    <n v="898"/>
    <n v="88.023385300668153"/>
    <s v="US"/>
    <s v="USD"/>
    <n v="1304830800"/>
    <x v="777"/>
    <s v="May"/>
    <s v="2011"/>
    <n v="1304917200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x v="778"/>
    <s v="Oct"/>
    <s v="2018"/>
    <n v="1539579600"/>
    <d v="2018-10-15T05:00:00"/>
    <b v="0"/>
    <b v="0"/>
    <s v="food/food trucks"/>
    <x v="0"/>
    <s v="food trucks"/>
  </r>
  <r>
    <x v="1"/>
    <n v="126"/>
    <n v="102.69047619047619"/>
    <s v="US"/>
    <s v="USD"/>
    <n v="1381554000"/>
    <x v="779"/>
    <s v="Oct"/>
    <s v="2013"/>
    <n v="1382504400"/>
    <d v="2013-10-23T05:00:00"/>
    <b v="0"/>
    <b v="0"/>
    <s v="theater/plays"/>
    <x v="3"/>
    <s v="plays"/>
  </r>
  <r>
    <x v="0"/>
    <n v="526"/>
    <n v="72.958174904942965"/>
    <s v="US"/>
    <s v="USD"/>
    <n v="1277096400"/>
    <x v="780"/>
    <s v="Jun"/>
    <s v="2010"/>
    <n v="1278306000"/>
    <d v="2010-07-05T05:00:00"/>
    <b v="0"/>
    <b v="0"/>
    <s v="film &amp; video/drama"/>
    <x v="4"/>
    <s v="drama"/>
  </r>
  <r>
    <x v="0"/>
    <n v="121"/>
    <n v="57.190082644628099"/>
    <s v="US"/>
    <s v="USD"/>
    <n v="1440392400"/>
    <x v="335"/>
    <s v="Aug"/>
    <s v="2015"/>
    <n v="1442552400"/>
    <d v="2015-09-18T05:00:00"/>
    <b v="0"/>
    <b v="0"/>
    <s v="theater/plays"/>
    <x v="3"/>
    <s v="plays"/>
  </r>
  <r>
    <x v="1"/>
    <n v="2320"/>
    <n v="84.013793103448279"/>
    <s v="US"/>
    <s v="USD"/>
    <n v="1509512400"/>
    <x v="535"/>
    <s v="Nov"/>
    <s v="2017"/>
    <n v="1511071200"/>
    <d v="2017-11-19T06:00:00"/>
    <b v="0"/>
    <b v="1"/>
    <s v="theater/plays"/>
    <x v="3"/>
    <s v="plays"/>
  </r>
  <r>
    <x v="1"/>
    <n v="81"/>
    <n v="98.666666666666671"/>
    <s v="AU"/>
    <s v="AUD"/>
    <n v="1535950800"/>
    <x v="270"/>
    <s v="Sep"/>
    <s v="2018"/>
    <n v="153638280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x v="781"/>
    <s v="Jan"/>
    <s v="2014"/>
    <n v="1389592800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x v="782"/>
    <s v="Apr"/>
    <s v="2010"/>
    <n v="1275282000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x v="783"/>
    <s v="Jan"/>
    <s v="2011"/>
    <n v="1294984800"/>
    <d v="2011-01-14T06:00:00"/>
    <b v="0"/>
    <b v="0"/>
    <s v="music/rock"/>
    <x v="1"/>
    <s v="rock"/>
  </r>
  <r>
    <x v="0"/>
    <n v="57"/>
    <n v="37.035087719298247"/>
    <s v="CA"/>
    <s v="CAD"/>
    <n v="1559970000"/>
    <x v="784"/>
    <s v="Jun"/>
    <s v="2019"/>
    <n v="1562043600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x v="785"/>
    <s v="Jul"/>
    <s v="2016"/>
    <n v="1469595600"/>
    <d v="2016-07-27T05:00:00"/>
    <b v="0"/>
    <b v="0"/>
    <s v="food/food trucks"/>
    <x v="0"/>
    <s v="food trucks"/>
  </r>
  <r>
    <x v="0"/>
    <n v="12"/>
    <n v="84.333333333333329"/>
    <s v="IT"/>
    <s v="EUR"/>
    <n v="1579068000"/>
    <x v="786"/>
    <s v="Jan"/>
    <s v="2020"/>
    <n v="1581141600"/>
    <d v="2020-02-08T06:00:00"/>
    <b v="0"/>
    <b v="0"/>
    <s v="music/metal"/>
    <x v="1"/>
    <s v="metal"/>
  </r>
  <r>
    <x v="1"/>
    <n v="53"/>
    <n v="102.60377358490567"/>
    <s v="US"/>
    <s v="USD"/>
    <n v="1487743200"/>
    <x v="787"/>
    <s v="Feb"/>
    <s v="2017"/>
    <n v="1488520800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x v="788"/>
    <s v="Jul"/>
    <s v="2019"/>
    <n v="1563858000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x v="330"/>
    <s v="Jul"/>
    <s v="2015"/>
    <n v="1438923600"/>
    <d v="2015-08-07T05:00:00"/>
    <b v="0"/>
    <b v="1"/>
    <s v="theater/plays"/>
    <x v="3"/>
    <s v="plays"/>
  </r>
  <r>
    <x v="1"/>
    <n v="80"/>
    <n v="37"/>
    <s v="US"/>
    <s v="USD"/>
    <n v="1421820000"/>
    <x v="789"/>
    <s v="Jan"/>
    <s v="2015"/>
    <n v="1422165600"/>
    <d v="2015-01-25T06:00:00"/>
    <b v="0"/>
    <b v="0"/>
    <s v="theater/plays"/>
    <x v="3"/>
    <s v="plays"/>
  </r>
  <r>
    <x v="1"/>
    <n v="193"/>
    <n v="41.911917098445599"/>
    <s v="US"/>
    <s v="USD"/>
    <n v="1274763600"/>
    <x v="790"/>
    <s v="May"/>
    <s v="2010"/>
    <n v="127787400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x v="791"/>
    <s v="May"/>
    <s v="2014"/>
    <n v="1399352400"/>
    <d v="2014-05-06T05:00:00"/>
    <b v="0"/>
    <b v="1"/>
    <s v="theater/plays"/>
    <x v="3"/>
    <s v="plays"/>
  </r>
  <r>
    <x v="1"/>
    <n v="52"/>
    <n v="40.942307692307693"/>
    <s v="US"/>
    <s v="USD"/>
    <n v="1275800400"/>
    <x v="792"/>
    <s v="Jun"/>
    <s v="2010"/>
    <n v="1279083600"/>
    <d v="2010-07-14T05:00:00"/>
    <b v="0"/>
    <b v="0"/>
    <s v="theater/plays"/>
    <x v="3"/>
    <s v="plays"/>
  </r>
  <r>
    <x v="0"/>
    <n v="1825"/>
    <n v="69.9972602739726"/>
    <s v="US"/>
    <s v="USD"/>
    <n v="1282798800"/>
    <x v="793"/>
    <s v="Aug"/>
    <s v="2010"/>
    <n v="1284354000"/>
    <d v="2010-09-13T05:00:00"/>
    <b v="0"/>
    <b v="0"/>
    <s v="music/indie rock"/>
    <x v="1"/>
    <s v="indie rock"/>
  </r>
  <r>
    <x v="0"/>
    <n v="31"/>
    <n v="73.838709677419359"/>
    <s v="US"/>
    <s v="USD"/>
    <n v="1437109200"/>
    <x v="794"/>
    <s v="Jul"/>
    <s v="2015"/>
    <n v="1441170000"/>
    <d v="2015-09-02T05:00:00"/>
    <b v="0"/>
    <b v="1"/>
    <s v="theater/plays"/>
    <x v="3"/>
    <s v="plays"/>
  </r>
  <r>
    <x v="1"/>
    <n v="290"/>
    <n v="41.979310344827589"/>
    <s v="US"/>
    <s v="USD"/>
    <n v="1491886800"/>
    <x v="795"/>
    <s v="Apr"/>
    <s v="2017"/>
    <n v="1493528400"/>
    <d v="2017-04-30T05:00:00"/>
    <b v="0"/>
    <b v="0"/>
    <s v="theater/plays"/>
    <x v="3"/>
    <s v="plays"/>
  </r>
  <r>
    <x v="1"/>
    <n v="122"/>
    <n v="77.93442622950819"/>
    <s v="US"/>
    <s v="USD"/>
    <n v="1394600400"/>
    <x v="796"/>
    <s v="Mar"/>
    <s v="2014"/>
    <n v="1395205200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x v="797"/>
    <s v="Jun"/>
    <s v="2019"/>
    <n v="1561438800"/>
    <d v="2019-06-25T05:00:00"/>
    <b v="0"/>
    <b v="0"/>
    <s v="music/indie rock"/>
    <x v="1"/>
    <s v="indie rock"/>
  </r>
  <r>
    <x v="1"/>
    <n v="165"/>
    <n v="47.018181818181816"/>
    <s v="CA"/>
    <s v="CAD"/>
    <n v="1322892000"/>
    <x v="798"/>
    <s v="Dec"/>
    <s v="2011"/>
    <n v="1326693600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x v="799"/>
    <s v="May"/>
    <s v="2010"/>
    <n v="1277960400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x v="800"/>
    <s v="Jun"/>
    <s v="2015"/>
    <n v="14346900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x v="801"/>
    <s v="Jul"/>
    <s v="2013"/>
    <n v="1376110800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x v="802"/>
    <s v="Feb"/>
    <s v="2018"/>
    <n v="1518415200"/>
    <d v="2018-02-12T06:00:00"/>
    <b v="0"/>
    <b v="0"/>
    <s v="theater/plays"/>
    <x v="3"/>
    <s v="plays"/>
  </r>
  <r>
    <x v="1"/>
    <n v="1460"/>
    <n v="105.02602739726028"/>
    <s v="AU"/>
    <s v="AUD"/>
    <n v="1310619600"/>
    <x v="803"/>
    <s v="Jul"/>
    <s v="2011"/>
    <n v="1310878800"/>
    <d v="2011-07-17T05:00:00"/>
    <b v="0"/>
    <b v="1"/>
    <s v="food/food trucks"/>
    <x v="0"/>
    <s v="food trucks"/>
  </r>
  <r>
    <x v="0"/>
    <n v="27"/>
    <n v="90.259259259259252"/>
    <s v="US"/>
    <s v="USD"/>
    <n v="1556427600"/>
    <x v="212"/>
    <s v="Apr"/>
    <s v="2019"/>
    <n v="1556600400"/>
    <d v="2019-04-30T05:00:00"/>
    <b v="0"/>
    <b v="0"/>
    <s v="theater/plays"/>
    <x v="3"/>
    <s v="plays"/>
  </r>
  <r>
    <x v="0"/>
    <n v="1221"/>
    <n v="76.978705978705975"/>
    <s v="US"/>
    <s v="USD"/>
    <n v="1576476000"/>
    <x v="804"/>
    <s v="Dec"/>
    <s v="2019"/>
    <n v="1576994400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x v="805"/>
    <s v="Oct"/>
    <s v="2013"/>
    <n v="1382677200"/>
    <d v="2013-10-25T05:00:00"/>
    <b v="0"/>
    <b v="0"/>
    <s v="music/jazz"/>
    <x v="1"/>
    <s v="jazz"/>
  </r>
  <r>
    <x v="0"/>
    <n v="1"/>
    <n v="2"/>
    <s v="US"/>
    <s v="USD"/>
    <n v="1411102800"/>
    <x v="806"/>
    <s v="Sep"/>
    <s v="2014"/>
    <n v="1411189200"/>
    <d v="2014-09-20T05:00:00"/>
    <b v="0"/>
    <b v="1"/>
    <s v="technology/web"/>
    <x v="2"/>
    <s v="web"/>
  </r>
  <r>
    <x v="1"/>
    <n v="159"/>
    <n v="55.0062893081761"/>
    <s v="US"/>
    <s v="USD"/>
    <n v="1531803600"/>
    <x v="807"/>
    <s v="Jul"/>
    <s v="2018"/>
    <n v="1534654800"/>
    <d v="2018-08-19T05:00:00"/>
    <b v="0"/>
    <b v="1"/>
    <s v="music/rock"/>
    <x v="1"/>
    <s v="rock"/>
  </r>
  <r>
    <x v="1"/>
    <n v="110"/>
    <n v="32.127272727272725"/>
    <s v="US"/>
    <s v="USD"/>
    <n v="1454133600"/>
    <x v="722"/>
    <s v="Jan"/>
    <s v="2016"/>
    <n v="1457762400"/>
    <d v="2016-03-12T06:00:00"/>
    <b v="0"/>
    <b v="0"/>
    <s v="technology/web"/>
    <x v="2"/>
    <s v="web"/>
  </r>
  <r>
    <x v="2"/>
    <n v="14"/>
    <n v="50.642857142857146"/>
    <s v="US"/>
    <s v="USD"/>
    <n v="1336194000"/>
    <x v="477"/>
    <s v="May"/>
    <s v="2012"/>
    <n v="1337490000"/>
    <d v="2012-05-20T05:00:00"/>
    <b v="0"/>
    <b v="1"/>
    <s v="publishing/nonfiction"/>
    <x v="5"/>
    <s v="nonfiction"/>
  </r>
  <r>
    <x v="0"/>
    <n v="16"/>
    <n v="49.6875"/>
    <s v="US"/>
    <s v="USD"/>
    <n v="1349326800"/>
    <x v="259"/>
    <s v="Oct"/>
    <s v="2012"/>
    <n v="1349672400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x v="9"/>
    <s v="Sep"/>
    <s v="2013"/>
    <n v="1379826000"/>
    <d v="2013-09-22T05:00:00"/>
    <b v="0"/>
    <b v="0"/>
    <s v="theater/plays"/>
    <x v="3"/>
    <s v="plays"/>
  </r>
  <r>
    <x v="1"/>
    <n v="191"/>
    <n v="46.931937172774866"/>
    <s v="US"/>
    <s v="USD"/>
    <n v="1494651600"/>
    <x v="808"/>
    <s v="May"/>
    <s v="2017"/>
    <n v="1497762000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x v="809"/>
    <s v="Apr"/>
    <s v="2011"/>
    <n v="1304485200"/>
    <d v="2011-05-04T05:00:00"/>
    <b v="0"/>
    <b v="0"/>
    <s v="theater/plays"/>
    <x v="3"/>
    <s v="plays"/>
  </r>
  <r>
    <x v="1"/>
    <n v="3934"/>
    <n v="30.99898322318251"/>
    <s v="US"/>
    <s v="USD"/>
    <n v="1335934800"/>
    <x v="444"/>
    <s v="May"/>
    <s v="2012"/>
    <n v="1336885200"/>
    <d v="2012-05-13T05:00:00"/>
    <b v="0"/>
    <b v="0"/>
    <s v="games/video games"/>
    <x v="6"/>
    <s v="video games"/>
  </r>
  <r>
    <x v="1"/>
    <n v="80"/>
    <n v="107.7625"/>
    <s v="CA"/>
    <s v="CAD"/>
    <n v="1528088400"/>
    <x v="384"/>
    <s v="Jun"/>
    <s v="2018"/>
    <n v="1530421200"/>
    <d v="2018-07-01T05:00:00"/>
    <b v="0"/>
    <b v="1"/>
    <s v="theater/plays"/>
    <x v="3"/>
    <s v="plays"/>
  </r>
  <r>
    <x v="3"/>
    <n v="296"/>
    <n v="102.07770270270271"/>
    <s v="US"/>
    <s v="USD"/>
    <n v="1421906400"/>
    <x v="810"/>
    <s v="Jan"/>
    <s v="2015"/>
    <n v="1421992800"/>
    <d v="2015-01-23T06:00:00"/>
    <b v="0"/>
    <b v="0"/>
    <s v="theater/plays"/>
    <x v="3"/>
    <s v="plays"/>
  </r>
  <r>
    <x v="1"/>
    <n v="462"/>
    <n v="24.976190476190474"/>
    <s v="US"/>
    <s v="USD"/>
    <n v="1568005200"/>
    <x v="811"/>
    <s v="Sep"/>
    <s v="2019"/>
    <n v="1568178000"/>
    <d v="2019-09-11T05:00:00"/>
    <b v="1"/>
    <b v="0"/>
    <s v="technology/web"/>
    <x v="2"/>
    <s v="web"/>
  </r>
  <r>
    <x v="1"/>
    <n v="179"/>
    <n v="79.944134078212286"/>
    <s v="US"/>
    <s v="USD"/>
    <n v="1346821200"/>
    <x v="812"/>
    <s v="Sep"/>
    <s v="2012"/>
    <n v="1347944400"/>
    <d v="2012-09-18T05:00:00"/>
    <b v="1"/>
    <b v="0"/>
    <s v="film &amp; video/drama"/>
    <x v="4"/>
    <s v="drama"/>
  </r>
  <r>
    <x v="0"/>
    <n v="523"/>
    <n v="67.946462715105156"/>
    <s v="AU"/>
    <s v="AUD"/>
    <n v="1557637200"/>
    <x v="813"/>
    <s v="May"/>
    <s v="2019"/>
    <n v="1558760400"/>
    <d v="2019-05-25T05:00:00"/>
    <b v="0"/>
    <b v="0"/>
    <s v="film &amp; video/drama"/>
    <x v="4"/>
    <s v="drama"/>
  </r>
  <r>
    <x v="0"/>
    <n v="141"/>
    <n v="26.070921985815602"/>
    <s v="GB"/>
    <s v="GBP"/>
    <n v="1375592400"/>
    <x v="814"/>
    <s v="Aug"/>
    <s v="2013"/>
    <n v="1376629200"/>
    <d v="2013-08-16T05:00:00"/>
    <b v="0"/>
    <b v="0"/>
    <s v="theater/plays"/>
    <x v="3"/>
    <s v="plays"/>
  </r>
  <r>
    <x v="1"/>
    <n v="1866"/>
    <n v="105.0032154340836"/>
    <s v="GB"/>
    <s v="GBP"/>
    <n v="1503982800"/>
    <x v="80"/>
    <s v="Aug"/>
    <s v="2017"/>
    <n v="150476040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x v="815"/>
    <s v="Dec"/>
    <s v="2014"/>
    <n v="1419660000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x v="816"/>
    <s v="Jun"/>
    <s v="2011"/>
    <n v="1311310800"/>
    <d v="2011-07-22T05:00:00"/>
    <b v="0"/>
    <b v="1"/>
    <s v="film &amp; video/shorts"/>
    <x v="4"/>
    <s v="shorts"/>
  </r>
  <r>
    <x v="1"/>
    <n v="156"/>
    <n v="57.82692307692308"/>
    <s v="CH"/>
    <s v="CHF"/>
    <n v="1343365200"/>
    <x v="474"/>
    <s v="Jul"/>
    <s v="2012"/>
    <n v="1344315600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x v="817"/>
    <s v="Oct"/>
    <s v="2017"/>
    <n v="1510725600"/>
    <d v="2017-11-15T06:00:00"/>
    <b v="0"/>
    <b v="1"/>
    <s v="theater/plays"/>
    <x v="3"/>
    <s v="plays"/>
  </r>
  <r>
    <x v="1"/>
    <n v="255"/>
    <n v="37.945098039215686"/>
    <s v="US"/>
    <s v="USD"/>
    <n v="1549519200"/>
    <x v="818"/>
    <s v="Feb"/>
    <s v="2019"/>
    <n v="1551247200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x v="819"/>
    <s v="Feb"/>
    <s v="2012"/>
    <n v="1330236000"/>
    <d v="2012-02-26T06:00:00"/>
    <b v="0"/>
    <b v="0"/>
    <s v="technology/web"/>
    <x v="2"/>
    <s v="web"/>
  </r>
  <r>
    <x v="1"/>
    <n v="2261"/>
    <n v="40"/>
    <s v="US"/>
    <s v="USD"/>
    <n v="1544335200"/>
    <x v="609"/>
    <s v="Dec"/>
    <s v="2018"/>
    <n v="1545112800"/>
    <d v="2018-12-18T06:00:00"/>
    <b v="0"/>
    <b v="1"/>
    <s v="music/world music"/>
    <x v="1"/>
    <s v="world music"/>
  </r>
  <r>
    <x v="1"/>
    <n v="40"/>
    <n v="101.1"/>
    <s v="US"/>
    <s v="USD"/>
    <n v="1279083600"/>
    <x v="547"/>
    <s v="Jul"/>
    <s v="2010"/>
    <n v="1279170000"/>
    <d v="2010-07-15T05:00:00"/>
    <b v="0"/>
    <b v="0"/>
    <s v="theater/plays"/>
    <x v="3"/>
    <s v="plays"/>
  </r>
  <r>
    <x v="1"/>
    <n v="2289"/>
    <n v="84.006989951944078"/>
    <s v="IT"/>
    <s v="EUR"/>
    <n v="1572498000"/>
    <x v="820"/>
    <s v="Oct"/>
    <s v="2019"/>
    <n v="1573452000"/>
    <d v="2019-11-11T06:00:00"/>
    <b v="0"/>
    <b v="0"/>
    <s v="theater/plays"/>
    <x v="3"/>
    <s v="plays"/>
  </r>
  <r>
    <x v="1"/>
    <n v="65"/>
    <n v="103.41538461538461"/>
    <s v="US"/>
    <s v="USD"/>
    <n v="1506056400"/>
    <x v="821"/>
    <s v="Sep"/>
    <s v="2017"/>
    <n v="1507093200"/>
    <d v="2017-10-04T05:00:00"/>
    <b v="0"/>
    <b v="0"/>
    <s v="theater/plays"/>
    <x v="3"/>
    <s v="plays"/>
  </r>
  <r>
    <x v="0"/>
    <n v="15"/>
    <n v="105.13333333333334"/>
    <s v="US"/>
    <s v="USD"/>
    <n v="1463029200"/>
    <x v="151"/>
    <s v="May"/>
    <s v="2016"/>
    <n v="1463374800"/>
    <d v="2016-05-16T05:00:00"/>
    <b v="0"/>
    <b v="0"/>
    <s v="food/food trucks"/>
    <x v="0"/>
    <s v="food trucks"/>
  </r>
  <r>
    <x v="0"/>
    <n v="37"/>
    <n v="89.21621621621621"/>
    <s v="US"/>
    <s v="USD"/>
    <n v="1342069200"/>
    <x v="822"/>
    <s v="Jul"/>
    <s v="2012"/>
    <n v="1344574800"/>
    <d v="2012-08-10T05:00:00"/>
    <b v="0"/>
    <b v="0"/>
    <s v="theater/plays"/>
    <x v="3"/>
    <s v="plays"/>
  </r>
  <r>
    <x v="1"/>
    <n v="3777"/>
    <n v="51.995234312946785"/>
    <s v="IT"/>
    <s v="EUR"/>
    <n v="1388296800"/>
    <x v="823"/>
    <s v="Dec"/>
    <s v="2013"/>
    <n v="1389074400"/>
    <d v="2014-01-07T06:00:00"/>
    <b v="0"/>
    <b v="0"/>
    <s v="technology/web"/>
    <x v="2"/>
    <s v="web"/>
  </r>
  <r>
    <x v="1"/>
    <n v="184"/>
    <n v="64.956521739130437"/>
    <s v="GB"/>
    <s v="GBP"/>
    <n v="1493787600"/>
    <x v="824"/>
    <s v="May"/>
    <s v="2017"/>
    <n v="1494997200"/>
    <d v="2017-05-17T05:00:00"/>
    <b v="0"/>
    <b v="0"/>
    <s v="theater/plays"/>
    <x v="3"/>
    <s v="plays"/>
  </r>
  <r>
    <x v="1"/>
    <n v="85"/>
    <n v="46.235294117647058"/>
    <s v="US"/>
    <s v="USD"/>
    <n v="1424844000"/>
    <x v="825"/>
    <s v="Feb"/>
    <s v="2015"/>
    <n v="1425448800"/>
    <d v="2015-03-04T06:00:00"/>
    <b v="0"/>
    <b v="1"/>
    <s v="theater/plays"/>
    <x v="3"/>
    <s v="plays"/>
  </r>
  <r>
    <x v="0"/>
    <n v="112"/>
    <n v="51.151785714285715"/>
    <s v="US"/>
    <s v="USD"/>
    <n v="1403931600"/>
    <x v="826"/>
    <s v="Jun"/>
    <s v="2014"/>
    <n v="1404104400"/>
    <d v="2014-06-30T05:00:00"/>
    <b v="0"/>
    <b v="1"/>
    <s v="theater/plays"/>
    <x v="3"/>
    <s v="plays"/>
  </r>
  <r>
    <x v="1"/>
    <n v="144"/>
    <n v="33.909722222222221"/>
    <s v="US"/>
    <s v="USD"/>
    <n v="1394514000"/>
    <x v="827"/>
    <s v="Mar"/>
    <s v="2014"/>
    <n v="1394773200"/>
    <d v="2014-03-14T05:00:00"/>
    <b v="0"/>
    <b v="0"/>
    <s v="music/rock"/>
    <x v="1"/>
    <s v="rock"/>
  </r>
  <r>
    <x v="1"/>
    <n v="1902"/>
    <n v="92.016298633017882"/>
    <s v="US"/>
    <s v="USD"/>
    <n v="1365397200"/>
    <x v="828"/>
    <s v="Apr"/>
    <s v="2013"/>
    <n v="1366520400"/>
    <d v="2013-04-21T05:00:00"/>
    <b v="0"/>
    <b v="0"/>
    <s v="theater/plays"/>
    <x v="3"/>
    <s v="plays"/>
  </r>
  <r>
    <x v="1"/>
    <n v="105"/>
    <n v="107.42857142857143"/>
    <s v="US"/>
    <s v="USD"/>
    <n v="1456120800"/>
    <x v="829"/>
    <s v="Feb"/>
    <s v="2016"/>
    <n v="1456639200"/>
    <d v="2016-02-28T06:00:00"/>
    <b v="0"/>
    <b v="0"/>
    <s v="theater/plays"/>
    <x v="3"/>
    <s v="plays"/>
  </r>
  <r>
    <x v="1"/>
    <n v="132"/>
    <n v="75.848484848484844"/>
    <s v="US"/>
    <s v="USD"/>
    <n v="1437714000"/>
    <x v="830"/>
    <s v="Jul"/>
    <s v="2015"/>
    <n v="1438318800"/>
    <d v="2015-07-31T05:00:00"/>
    <b v="0"/>
    <b v="0"/>
    <s v="theater/plays"/>
    <x v="3"/>
    <s v="plays"/>
  </r>
  <r>
    <x v="0"/>
    <n v="21"/>
    <n v="80.476190476190482"/>
    <s v="US"/>
    <s v="USD"/>
    <n v="1563771600"/>
    <x v="831"/>
    <s v="Jul"/>
    <s v="2019"/>
    <n v="1564030800"/>
    <d v="2019-07-25T05:00:00"/>
    <b v="1"/>
    <b v="0"/>
    <s v="theater/plays"/>
    <x v="3"/>
    <s v="plays"/>
  </r>
  <r>
    <x v="3"/>
    <n v="976"/>
    <n v="86.978483606557376"/>
    <s v="US"/>
    <s v="USD"/>
    <n v="1448517600"/>
    <x v="832"/>
    <s v="Nov"/>
    <s v="2015"/>
    <n v="1449295200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x v="833"/>
    <s v="Jun"/>
    <s v="2018"/>
    <n v="1531890000"/>
    <d v="2018-07-18T05:00:00"/>
    <b v="0"/>
    <b v="1"/>
    <s v="publishing/fiction"/>
    <x v="5"/>
    <s v="fiction"/>
  </r>
  <r>
    <x v="0"/>
    <n v="67"/>
    <n v="57.298507462686565"/>
    <s v="US"/>
    <s v="USD"/>
    <n v="1304744400"/>
    <x v="834"/>
    <s v="May"/>
    <s v="2011"/>
    <n v="1306213200"/>
    <d v="2011-05-24T05:00:00"/>
    <b v="0"/>
    <b v="1"/>
    <s v="games/video games"/>
    <x v="6"/>
    <s v="video games"/>
  </r>
  <r>
    <x v="2"/>
    <n v="66"/>
    <n v="93.348484848484844"/>
    <s v="CA"/>
    <s v="CAD"/>
    <n v="1354341600"/>
    <x v="835"/>
    <s v="Dec"/>
    <s v="2012"/>
    <n v="1356242400"/>
    <d v="2012-12-23T06:00:00"/>
    <b v="0"/>
    <b v="0"/>
    <s v="technology/web"/>
    <x v="2"/>
    <s v="web"/>
  </r>
  <r>
    <x v="0"/>
    <n v="78"/>
    <n v="71.987179487179489"/>
    <s v="US"/>
    <s v="USD"/>
    <n v="1294552800"/>
    <x v="836"/>
    <s v="Jan"/>
    <s v="2011"/>
    <n v="1297576800"/>
    <d v="2011-02-13T06:00:00"/>
    <b v="1"/>
    <b v="0"/>
    <s v="theater/plays"/>
    <x v="3"/>
    <s v="plays"/>
  </r>
  <r>
    <x v="0"/>
    <n v="67"/>
    <n v="92.611940298507463"/>
    <s v="AU"/>
    <s v="AUD"/>
    <n v="1295935200"/>
    <x v="837"/>
    <s v="Jan"/>
    <s v="2011"/>
    <n v="1296194400"/>
    <d v="2011-01-28T06:00:00"/>
    <b v="0"/>
    <b v="0"/>
    <s v="theater/plays"/>
    <x v="3"/>
    <s v="plays"/>
  </r>
  <r>
    <x v="1"/>
    <n v="114"/>
    <n v="104.99122807017544"/>
    <s v="US"/>
    <s v="USD"/>
    <n v="1411534800"/>
    <x v="219"/>
    <s v="Sep"/>
    <s v="2014"/>
    <n v="1414558800"/>
    <d v="2014-10-29T05:00:00"/>
    <b v="0"/>
    <b v="0"/>
    <s v="food/food trucks"/>
    <x v="0"/>
    <s v="food trucks"/>
  </r>
  <r>
    <x v="0"/>
    <n v="263"/>
    <n v="30.958174904942965"/>
    <s v="AU"/>
    <s v="AUD"/>
    <n v="1486706400"/>
    <x v="365"/>
    <s v="Feb"/>
    <s v="2017"/>
    <n v="1488348000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x v="838"/>
    <s v="Apr"/>
    <s v="2012"/>
    <n v="1334898000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x v="839"/>
    <s v="Jun"/>
    <s v="2011"/>
    <n v="1308373200"/>
    <d v="2011-06-18T05:00:00"/>
    <b v="0"/>
    <b v="0"/>
    <s v="theater/plays"/>
    <x v="3"/>
    <s v="plays"/>
  </r>
  <r>
    <x v="0"/>
    <n v="13"/>
    <n v="73.92307692307692"/>
    <s v="US"/>
    <s v="USD"/>
    <n v="1411707600"/>
    <x v="840"/>
    <s v="Sep"/>
    <s v="2014"/>
    <n v="1412312400"/>
    <d v="2014-10-03T05:00:00"/>
    <b v="0"/>
    <b v="0"/>
    <s v="theater/plays"/>
    <x v="3"/>
    <s v="plays"/>
  </r>
  <r>
    <x v="3"/>
    <n v="160"/>
    <n v="36.987499999999997"/>
    <s v="US"/>
    <s v="USD"/>
    <n v="1418364000"/>
    <x v="841"/>
    <s v="Dec"/>
    <s v="2014"/>
    <n v="1419228000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x v="842"/>
    <s v="Apr"/>
    <s v="2015"/>
    <n v="1430974800"/>
    <d v="2015-05-07T05:00:00"/>
    <b v="0"/>
    <b v="0"/>
    <s v="technology/web"/>
    <x v="2"/>
    <s v="web"/>
  </r>
  <r>
    <x v="0"/>
    <n v="1"/>
    <n v="5"/>
    <s v="US"/>
    <s v="USD"/>
    <n v="1555390800"/>
    <x v="843"/>
    <s v="Apr"/>
    <s v="2019"/>
    <n v="1555822800"/>
    <d v="2019-04-21T05:00:00"/>
    <b v="0"/>
    <b v="1"/>
    <s v="theater/plays"/>
    <x v="3"/>
    <s v="plays"/>
  </r>
  <r>
    <x v="1"/>
    <n v="1559"/>
    <n v="102.02437459910199"/>
    <s v="US"/>
    <s v="USD"/>
    <n v="1482732000"/>
    <x v="844"/>
    <s v="Dec"/>
    <s v="2016"/>
    <n v="1482818400"/>
    <d v="2016-12-27T06:00:00"/>
    <b v="0"/>
    <b v="1"/>
    <s v="music/rock"/>
    <x v="1"/>
    <s v="rock"/>
  </r>
  <r>
    <x v="3"/>
    <n v="2266"/>
    <n v="45.007502206531335"/>
    <s v="US"/>
    <s v="USD"/>
    <n v="1470718800"/>
    <x v="845"/>
    <s v="Aug"/>
    <s v="2016"/>
    <n v="1471928400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x v="846"/>
    <s v="Dec"/>
    <s v="2015"/>
    <n v="1453701600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x v="110"/>
    <s v="Sep"/>
    <s v="2012"/>
    <n v="1350363600"/>
    <d v="2012-10-16T05:00:00"/>
    <b v="0"/>
    <b v="0"/>
    <s v="technology/web"/>
    <x v="2"/>
    <s v="web"/>
  </r>
  <r>
    <x v="1"/>
    <n v="80"/>
    <n v="97.037499999999994"/>
    <s v="US"/>
    <s v="USD"/>
    <n v="1353823200"/>
    <x v="847"/>
    <s v="Nov"/>
    <s v="2012"/>
    <n v="1353996000"/>
    <d v="2012-11-27T06:00:00"/>
    <b v="0"/>
    <b v="0"/>
    <s v="theater/plays"/>
    <x v="3"/>
    <s v="plays"/>
  </r>
  <r>
    <x v="0"/>
    <n v="830"/>
    <n v="43.00963855421687"/>
    <s v="US"/>
    <s v="USD"/>
    <n v="1450764000"/>
    <x v="848"/>
    <s v="Dec"/>
    <s v="2015"/>
    <n v="1451109600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x v="849"/>
    <s v="Feb"/>
    <s v="2012"/>
    <n v="1329631200"/>
    <d v="2012-02-19T06:00:00"/>
    <b v="0"/>
    <b v="0"/>
    <s v="theater/plays"/>
    <x v="3"/>
    <s v="plays"/>
  </r>
  <r>
    <x v="1"/>
    <n v="112"/>
    <n v="72.151785714285708"/>
    <s v="US"/>
    <s v="USD"/>
    <n v="1277096400"/>
    <x v="780"/>
    <s v="Jun"/>
    <s v="2010"/>
    <n v="127899720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x v="140"/>
    <s v="Jun"/>
    <s v="2010"/>
    <n v="128012040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x v="850"/>
    <s v="Feb"/>
    <s v="2016"/>
    <n v="1458104400"/>
    <d v="2016-03-16T05:00:00"/>
    <b v="0"/>
    <b v="0"/>
    <s v="technology/web"/>
    <x v="2"/>
    <s v="web"/>
  </r>
  <r>
    <x v="1"/>
    <n v="155"/>
    <n v="43.87096774193548"/>
    <s v="US"/>
    <s v="USD"/>
    <n v="1297922400"/>
    <x v="851"/>
    <s v="Feb"/>
    <s v="2011"/>
    <n v="1298268000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x v="852"/>
    <s v="Nov"/>
    <s v="2013"/>
    <n v="1386223200"/>
    <d v="2013-12-05T06:00:00"/>
    <b v="0"/>
    <b v="0"/>
    <s v="food/food trucks"/>
    <x v="0"/>
    <s v="food trucks"/>
  </r>
  <r>
    <x v="0"/>
    <n v="114"/>
    <n v="43.833333333333336"/>
    <s v="IT"/>
    <s v="EUR"/>
    <n v="1299304800"/>
    <x v="853"/>
    <s v="Mar"/>
    <s v="2011"/>
    <n v="1299823200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x v="854"/>
    <s v="May"/>
    <s v="2015"/>
    <n v="1431752400"/>
    <d v="2015-05-16T05:00:00"/>
    <b v="0"/>
    <b v="0"/>
    <s v="theater/plays"/>
    <x v="3"/>
    <s v="plays"/>
  </r>
  <r>
    <x v="1"/>
    <n v="207"/>
    <n v="41.067632850241544"/>
    <s v="GB"/>
    <s v="GBP"/>
    <n v="1264399200"/>
    <x v="67"/>
    <s v="Jan"/>
    <s v="2010"/>
    <n v="1267855200"/>
    <d v="2010-03-06T06:00:00"/>
    <b v="0"/>
    <b v="0"/>
    <s v="music/rock"/>
    <x v="1"/>
    <s v="rock"/>
  </r>
  <r>
    <x v="1"/>
    <n v="245"/>
    <n v="54.971428571428568"/>
    <s v="US"/>
    <s v="USD"/>
    <n v="1497502800"/>
    <x v="855"/>
    <s v="Jun"/>
    <s v="2017"/>
    <n v="1497675600"/>
    <d v="2017-06-17T05:00:00"/>
    <b v="0"/>
    <b v="0"/>
    <s v="theater/plays"/>
    <x v="3"/>
    <s v="plays"/>
  </r>
  <r>
    <x v="1"/>
    <n v="1573"/>
    <n v="77.010807374443743"/>
    <s v="US"/>
    <s v="USD"/>
    <n v="1333688400"/>
    <x v="107"/>
    <s v="Apr"/>
    <s v="2012"/>
    <n v="1336885200"/>
    <d v="2012-05-13T05:00:00"/>
    <b v="0"/>
    <b v="0"/>
    <s v="music/world music"/>
    <x v="1"/>
    <s v="world music"/>
  </r>
  <r>
    <x v="1"/>
    <n v="114"/>
    <n v="71.201754385964918"/>
    <s v="US"/>
    <s v="USD"/>
    <n v="1293861600"/>
    <x v="344"/>
    <s v="Jan"/>
    <s v="2011"/>
    <n v="1295157600"/>
    <d v="2011-01-16T06:00:00"/>
    <b v="0"/>
    <b v="0"/>
    <s v="food/food trucks"/>
    <x v="0"/>
    <s v="food trucks"/>
  </r>
  <r>
    <x v="1"/>
    <n v="93"/>
    <n v="91.935483870967744"/>
    <s v="US"/>
    <s v="USD"/>
    <n v="1576994400"/>
    <x v="856"/>
    <s v="Dec"/>
    <s v="2019"/>
    <n v="1577599200"/>
    <d v="2019-12-29T06:00:00"/>
    <b v="0"/>
    <b v="0"/>
    <s v="theater/plays"/>
    <x v="3"/>
    <s v="plays"/>
  </r>
  <r>
    <x v="0"/>
    <n v="594"/>
    <n v="97.069023569023571"/>
    <s v="US"/>
    <s v="USD"/>
    <n v="1304917200"/>
    <x v="857"/>
    <s v="May"/>
    <s v="2011"/>
    <n v="1305003600"/>
    <d v="2011-05-10T05:00:00"/>
    <b v="0"/>
    <b v="0"/>
    <s v="theater/plays"/>
    <x v="3"/>
    <s v="plays"/>
  </r>
  <r>
    <x v="0"/>
    <n v="24"/>
    <n v="58.916666666666664"/>
    <s v="US"/>
    <s v="USD"/>
    <n v="1381208400"/>
    <x v="858"/>
    <s v="Oct"/>
    <s v="2013"/>
    <n v="1381726800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x v="859"/>
    <s v="Jun"/>
    <s v="2014"/>
    <n v="1402462800"/>
    <d v="2014-06-11T05:00:00"/>
    <b v="0"/>
    <b v="1"/>
    <s v="technology/web"/>
    <x v="2"/>
    <s v="web"/>
  </r>
  <r>
    <x v="0"/>
    <n v="252"/>
    <n v="103.87301587301587"/>
    <s v="US"/>
    <s v="USD"/>
    <n v="1291960800"/>
    <x v="860"/>
    <s v="Dec"/>
    <s v="2010"/>
    <n v="1292133600"/>
    <d v="2010-12-12T06:00:00"/>
    <b v="0"/>
    <b v="1"/>
    <s v="theater/plays"/>
    <x v="3"/>
    <s v="plays"/>
  </r>
  <r>
    <x v="1"/>
    <n v="32"/>
    <n v="93.46875"/>
    <s v="US"/>
    <s v="USD"/>
    <n v="1368853200"/>
    <x v="170"/>
    <s v="May"/>
    <s v="2013"/>
    <n v="1368939600"/>
    <d v="2013-05-19T05:00:00"/>
    <b v="0"/>
    <b v="0"/>
    <s v="music/indie rock"/>
    <x v="1"/>
    <s v="indie rock"/>
  </r>
  <r>
    <x v="1"/>
    <n v="135"/>
    <n v="61.970370370370368"/>
    <s v="US"/>
    <s v="USD"/>
    <n v="1448776800"/>
    <x v="861"/>
    <s v="Nov"/>
    <s v="2015"/>
    <n v="1452146400"/>
    <d v="2016-01-07T06:00:00"/>
    <b v="0"/>
    <b v="1"/>
    <s v="theater/plays"/>
    <x v="3"/>
    <s v="plays"/>
  </r>
  <r>
    <x v="1"/>
    <n v="140"/>
    <n v="92.042857142857144"/>
    <s v="US"/>
    <s v="USD"/>
    <n v="1296194400"/>
    <x v="862"/>
    <s v="Jan"/>
    <s v="2011"/>
    <n v="1296712800"/>
    <d v="2011-02-03T06:00:00"/>
    <b v="0"/>
    <b v="1"/>
    <s v="theater/plays"/>
    <x v="3"/>
    <s v="plays"/>
  </r>
  <r>
    <x v="0"/>
    <n v="67"/>
    <n v="77.268656716417908"/>
    <s v="US"/>
    <s v="USD"/>
    <n v="1517983200"/>
    <x v="863"/>
    <s v="Feb"/>
    <s v="2018"/>
    <n v="1520748000"/>
    <d v="2018-03-11T06:00:00"/>
    <b v="0"/>
    <b v="0"/>
    <s v="food/food trucks"/>
    <x v="0"/>
    <s v="food trucks"/>
  </r>
  <r>
    <x v="1"/>
    <n v="92"/>
    <n v="93.923913043478265"/>
    <s v="US"/>
    <s v="USD"/>
    <n v="1478930400"/>
    <x v="864"/>
    <s v="Nov"/>
    <s v="2016"/>
    <n v="1480831200"/>
    <d v="2016-12-04T06:00:00"/>
    <b v="0"/>
    <b v="0"/>
    <s v="games/video games"/>
    <x v="6"/>
    <s v="video games"/>
  </r>
  <r>
    <x v="1"/>
    <n v="1015"/>
    <n v="84.969458128078813"/>
    <s v="GB"/>
    <s v="GBP"/>
    <n v="1426395600"/>
    <x v="527"/>
    <s v="Mar"/>
    <s v="2015"/>
    <n v="1426914000"/>
    <d v="2015-03-21T05:00:00"/>
    <b v="0"/>
    <b v="0"/>
    <s v="theater/plays"/>
    <x v="3"/>
    <s v="plays"/>
  </r>
  <r>
    <x v="0"/>
    <n v="742"/>
    <n v="105.97035040431267"/>
    <s v="US"/>
    <s v="USD"/>
    <n v="1446181200"/>
    <x v="865"/>
    <s v="Oct"/>
    <s v="2015"/>
    <n v="1446616800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x v="866"/>
    <s v="Dec"/>
    <s v="2017"/>
    <n v="1517032800"/>
    <d v="2018-01-27T06:00:00"/>
    <b v="0"/>
    <b v="0"/>
    <s v="technology/web"/>
    <x v="2"/>
    <s v="web"/>
  </r>
  <r>
    <x v="0"/>
    <n v="75"/>
    <n v="81.533333333333331"/>
    <s v="US"/>
    <s v="USD"/>
    <n v="1311051600"/>
    <x v="867"/>
    <s v="Jul"/>
    <s v="2011"/>
    <n v="1311224400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x v="868"/>
    <s v="Aug"/>
    <s v="2019"/>
    <n v="1566190800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x v="105"/>
    <s v="Sep"/>
    <s v="2019"/>
    <n v="1570165200"/>
    <d v="2019-10-04T05:00:00"/>
    <b v="0"/>
    <b v="0"/>
    <s v="theater/plays"/>
    <x v="3"/>
    <s v="plays"/>
  </r>
  <r>
    <x v="0"/>
    <n v="4405"/>
    <n v="25.998410896708286"/>
    <s v="US"/>
    <s v="USD"/>
    <n v="1386309600"/>
    <x v="481"/>
    <s v="Dec"/>
    <s v="2013"/>
    <n v="1388556000"/>
    <d v="2014-01-01T06:00:00"/>
    <b v="0"/>
    <b v="1"/>
    <s v="music/rock"/>
    <x v="1"/>
    <s v="rock"/>
  </r>
  <r>
    <x v="0"/>
    <n v="92"/>
    <n v="34.173913043478258"/>
    <s v="US"/>
    <s v="USD"/>
    <n v="1301979600"/>
    <x v="253"/>
    <s v="Apr"/>
    <s v="2011"/>
    <n v="1303189200"/>
    <d v="2011-04-19T05:00:00"/>
    <b v="0"/>
    <b v="0"/>
    <s v="music/rock"/>
    <x v="1"/>
    <s v="rock"/>
  </r>
  <r>
    <x v="1"/>
    <n v="480"/>
    <n v="28.002083333333335"/>
    <s v="US"/>
    <s v="USD"/>
    <n v="1493269200"/>
    <x v="869"/>
    <s v="Apr"/>
    <s v="2017"/>
    <n v="1494478800"/>
    <d v="2017-05-11T05:00:00"/>
    <b v="0"/>
    <b v="0"/>
    <s v="film &amp; video/documentary"/>
    <x v="4"/>
    <s v="documentary"/>
  </r>
  <r>
    <x v="0"/>
    <n v="64"/>
    <n v="76.546875"/>
    <s v="US"/>
    <s v="USD"/>
    <n v="1478930400"/>
    <x v="864"/>
    <s v="Nov"/>
    <s v="2016"/>
    <n v="1480744800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x v="843"/>
    <s v="Apr"/>
    <s v="2019"/>
    <n v="1555822800"/>
    <d v="2019-04-21T05:00:00"/>
    <b v="0"/>
    <b v="0"/>
    <s v="publishing/translations"/>
    <x v="5"/>
    <s v="translations"/>
  </r>
  <r>
    <x v="0"/>
    <n v="64"/>
    <n v="106.859375"/>
    <s v="US"/>
    <s v="USD"/>
    <n v="1456984800"/>
    <x v="289"/>
    <s v="Mar"/>
    <s v="2016"/>
    <n v="1458882000"/>
    <d v="2016-03-25T05:00:00"/>
    <b v="0"/>
    <b v="1"/>
    <s v="film &amp; video/drama"/>
    <x v="4"/>
    <s v="drama"/>
  </r>
  <r>
    <x v="1"/>
    <n v="241"/>
    <n v="46.020746887966808"/>
    <s v="US"/>
    <s v="USD"/>
    <n v="1411621200"/>
    <x v="870"/>
    <s v="Sep"/>
    <s v="2014"/>
    <n v="1411966800"/>
    <d v="2014-09-29T05:00:00"/>
    <b v="0"/>
    <b v="1"/>
    <s v="music/rock"/>
    <x v="1"/>
    <s v="rock"/>
  </r>
  <r>
    <x v="1"/>
    <n v="132"/>
    <n v="100.17424242424242"/>
    <s v="US"/>
    <s v="USD"/>
    <n v="1525669200"/>
    <x v="871"/>
    <s v="May"/>
    <s v="2018"/>
    <n v="1526878800"/>
    <d v="2018-05-21T05:00:00"/>
    <b v="0"/>
    <b v="1"/>
    <s v="film &amp; video/drama"/>
    <x v="4"/>
    <s v="drama"/>
  </r>
  <r>
    <x v="3"/>
    <n v="75"/>
    <n v="101.44"/>
    <s v="IT"/>
    <s v="EUR"/>
    <n v="1450936800"/>
    <x v="872"/>
    <s v="Dec"/>
    <s v="2015"/>
    <n v="1452405600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x v="873"/>
    <s v="Oct"/>
    <s v="2014"/>
    <n v="1414040400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x v="874"/>
    <s v="Nov"/>
    <s v="2018"/>
    <n v="1543816800"/>
    <d v="2018-12-03T06:00:00"/>
    <b v="0"/>
    <b v="1"/>
    <s v="food/food trucks"/>
    <x v="0"/>
    <s v="food trucks"/>
  </r>
  <r>
    <x v="0"/>
    <n v="112"/>
    <n v="42.982142857142854"/>
    <s v="US"/>
    <s v="USD"/>
    <n v="1357106400"/>
    <x v="875"/>
    <s v="Jan"/>
    <s v="2013"/>
    <n v="1359698400"/>
    <d v="2013-02-01T06:00:00"/>
    <b v="0"/>
    <b v="0"/>
    <s v="theater/plays"/>
    <x v="3"/>
    <s v="plays"/>
  </r>
  <r>
    <x v="3"/>
    <n v="139"/>
    <n v="33.115107913669064"/>
    <s v="IT"/>
    <s v="EUR"/>
    <n v="1390197600"/>
    <x v="876"/>
    <s v="Jan"/>
    <s v="2014"/>
    <n v="1390629600"/>
    <d v="2014-01-25T06:00:00"/>
    <b v="0"/>
    <b v="0"/>
    <s v="theater/plays"/>
    <x v="3"/>
    <s v="plays"/>
  </r>
  <r>
    <x v="0"/>
    <n v="374"/>
    <n v="101.13101604278074"/>
    <s v="US"/>
    <s v="USD"/>
    <n v="1265868000"/>
    <x v="877"/>
    <s v="Feb"/>
    <s v="2010"/>
    <n v="1267077600"/>
    <d v="2010-02-25T06:00:00"/>
    <b v="0"/>
    <b v="1"/>
    <s v="music/indie rock"/>
    <x v="1"/>
    <s v="indie rock"/>
  </r>
  <r>
    <x v="3"/>
    <n v="1122"/>
    <n v="55.98841354723708"/>
    <s v="US"/>
    <s v="USD"/>
    <n v="1467176400"/>
    <x v="878"/>
    <s v="Jun"/>
    <s v="2016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8BEFB-07E9-4B9E-BCE2-FB11357CBED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25E4A-31BF-4945-ADA9-BCC1989C1B3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F4B58-4A7B-4FC2-A541-92437DD74B8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19"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14" hier="-1"/>
    <pageField fld="18" hier="-1"/>
  </pageFields>
  <dataFields count="1">
    <dataField name="Count of outcom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7D9-4193-4EE4-85BC-FA667430741E}">
  <dimension ref="A1:F14"/>
  <sheetViews>
    <sheetView workbookViewId="0">
      <selection activeCell="D20" sqref="D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2070</v>
      </c>
    </row>
    <row r="3" spans="1:6" x14ac:dyDescent="0.35">
      <c r="A3" s="5" t="s">
        <v>2069</v>
      </c>
      <c r="B3" s="5" t="s">
        <v>2068</v>
      </c>
    </row>
    <row r="4" spans="1:6" x14ac:dyDescent="0.3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6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6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6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6" t="s">
        <v>2064</v>
      </c>
      <c r="B8" s="9"/>
      <c r="C8" s="9"/>
      <c r="D8" s="9"/>
      <c r="E8" s="9">
        <v>4</v>
      </c>
      <c r="F8" s="9">
        <v>4</v>
      </c>
    </row>
    <row r="9" spans="1:6" x14ac:dyDescent="0.35">
      <c r="A9" s="6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6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6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6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6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6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F88F-E97A-47AD-ABF4-321B0AB445AA}">
  <dimension ref="A1:F30"/>
  <sheetViews>
    <sheetView workbookViewId="0">
      <selection activeCell="G35" sqref="G35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2070</v>
      </c>
    </row>
    <row r="2" spans="1:6" x14ac:dyDescent="0.35">
      <c r="A2" s="5" t="s">
        <v>2031</v>
      </c>
      <c r="B2" t="s">
        <v>2070</v>
      </c>
    </row>
    <row r="4" spans="1:6" x14ac:dyDescent="0.35">
      <c r="A4" s="5" t="s">
        <v>2069</v>
      </c>
      <c r="B4" s="5" t="s">
        <v>2068</v>
      </c>
    </row>
    <row r="5" spans="1:6" x14ac:dyDescent="0.3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6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5">
      <c r="A7" s="6" t="s">
        <v>2065</v>
      </c>
      <c r="B7" s="9"/>
      <c r="C7" s="9"/>
      <c r="D7" s="9"/>
      <c r="E7" s="9">
        <v>4</v>
      </c>
      <c r="F7" s="9">
        <v>4</v>
      </c>
    </row>
    <row r="8" spans="1:6" x14ac:dyDescent="0.35">
      <c r="A8" s="6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5">
      <c r="A9" s="6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5">
      <c r="A10" s="6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5">
      <c r="A11" s="6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5">
      <c r="A12" s="6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5">
      <c r="A13" s="6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5">
      <c r="A14" s="6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5">
      <c r="A15" s="6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5">
      <c r="A16" s="6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5">
      <c r="A17" s="6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5">
      <c r="A18" s="6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5">
      <c r="A19" s="6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5">
      <c r="A20" s="6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5">
      <c r="A21" s="6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5">
      <c r="A22" s="6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5">
      <c r="A23" s="6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5">
      <c r="A24" s="6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5">
      <c r="A25" s="6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5">
      <c r="A26" s="6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5">
      <c r="A27" s="6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5">
      <c r="A28" s="6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5">
      <c r="A29" s="6" t="s">
        <v>2062</v>
      </c>
      <c r="B29" s="9"/>
      <c r="C29" s="9"/>
      <c r="D29" s="9"/>
      <c r="E29" s="9">
        <v>3</v>
      </c>
      <c r="F29" s="9">
        <v>3</v>
      </c>
    </row>
    <row r="30" spans="1:6" x14ac:dyDescent="0.35">
      <c r="A30" s="6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445-2A5A-4175-8ABD-28C1869D3AB8}">
  <dimension ref="A1:F18"/>
  <sheetViews>
    <sheetView workbookViewId="0">
      <selection activeCell="C8" sqref="C8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2031</v>
      </c>
      <c r="B1" t="s">
        <v>2070</v>
      </c>
    </row>
    <row r="2" spans="1:6" x14ac:dyDescent="0.35">
      <c r="A2" s="5" t="s">
        <v>2085</v>
      </c>
      <c r="B2" t="s">
        <v>2070</v>
      </c>
    </row>
    <row r="4" spans="1:6" x14ac:dyDescent="0.35">
      <c r="A4" s="5" t="s">
        <v>2069</v>
      </c>
      <c r="B4" s="5" t="s">
        <v>2068</v>
      </c>
    </row>
    <row r="5" spans="1:6" x14ac:dyDescent="0.3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6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35">
      <c r="A7" s="6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35">
      <c r="A8" s="6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35">
      <c r="A9" s="6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35">
      <c r="A10" s="6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35">
      <c r="A11" s="6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35">
      <c r="A12" s="6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35">
      <c r="A13" s="6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35">
      <c r="A14" s="6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35">
      <c r="A15" s="6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35">
      <c r="A16" s="6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35">
      <c r="A17" s="6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35">
      <c r="A18" s="6" t="s">
        <v>2067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6135-6914-4B01-8514-FAB7C837A3F8}">
  <dimension ref="A1:H13"/>
  <sheetViews>
    <sheetView workbookViewId="0">
      <selection activeCell="D35" sqref="D35"/>
    </sheetView>
  </sheetViews>
  <sheetFormatPr defaultRowHeight="15.5" x14ac:dyDescent="0.35"/>
  <cols>
    <col min="1" max="1" width="26.75" customWidth="1"/>
    <col min="2" max="2" width="16.83203125" customWidth="1"/>
    <col min="3" max="3" width="13.25" customWidth="1"/>
    <col min="4" max="4" width="16.25" customWidth="1"/>
    <col min="5" max="5" width="13.33203125" customWidth="1"/>
    <col min="6" max="6" width="19.4140625" customWidth="1"/>
    <col min="7" max="7" width="16.4140625" customWidth="1"/>
    <col min="8" max="8" width="18.58203125" customWidth="1"/>
  </cols>
  <sheetData>
    <row r="1" spans="1:8" x14ac:dyDescent="0.35">
      <c r="A1" t="s">
        <v>2086</v>
      </c>
      <c r="B1" t="s">
        <v>2087</v>
      </c>
      <c r="C1" t="s">
        <v>2093</v>
      </c>
      <c r="D1" t="s">
        <v>2092</v>
      </c>
      <c r="E1" t="s">
        <v>2091</v>
      </c>
      <c r="F1" t="s">
        <v>2088</v>
      </c>
      <c r="G1" t="s">
        <v>2089</v>
      </c>
      <c r="H1" t="s">
        <v>2090</v>
      </c>
    </row>
    <row r="2" spans="1:8" x14ac:dyDescent="0.35">
      <c r="A2" t="s">
        <v>2094</v>
      </c>
      <c r="B2">
        <f>COUNTIFS(goal_col,"&lt;1000",outcome_col,"successful")</f>
        <v>30</v>
      </c>
      <c r="C2">
        <f>COUNTIFS(goal_col,"&lt;1000",outcome_col,"failed")</f>
        <v>20</v>
      </c>
      <c r="D2">
        <f>COUNTIFS(goal_col,"&lt;1000",outcome_col,"canceled")</f>
        <v>1</v>
      </c>
      <c r="E2">
        <f>SUM(B2:D2)</f>
        <v>51</v>
      </c>
      <c r="F2" s="8">
        <f>B2/$E2</f>
        <v>0.58823529411764708</v>
      </c>
      <c r="G2" s="8">
        <f t="shared" ref="G2:H13" si="0">C2/$E2</f>
        <v>0.39215686274509803</v>
      </c>
      <c r="H2" s="8">
        <f t="shared" si="0"/>
        <v>1.9607843137254902E-2</v>
      </c>
    </row>
    <row r="3" spans="1:8" x14ac:dyDescent="0.35">
      <c r="A3" t="s">
        <v>2095</v>
      </c>
      <c r="B3">
        <f>COUNTIFS(goal_col,"&gt;=1000",goal_col,"&lt;5000",outcome_col,"successful")</f>
        <v>191</v>
      </c>
      <c r="C3">
        <f>COUNTIFS(goal_col,"&gt;=1000",goal_col,"&lt;5000",outcome_col,"failed")</f>
        <v>38</v>
      </c>
      <c r="D3">
        <f>COUNTIFS(goal_col,"&gt;=1000",goal_col,"&lt;5000",outcome_col,"canceled")</f>
        <v>2</v>
      </c>
      <c r="E3">
        <f t="shared" ref="E3:E13" si="1">SUM(B3:D3)</f>
        <v>231</v>
      </c>
      <c r="F3" s="8">
        <f t="shared" ref="F3:F13" si="2">B3/$E3</f>
        <v>0.82683982683982682</v>
      </c>
      <c r="G3" s="8">
        <f t="shared" si="0"/>
        <v>0.16450216450216451</v>
      </c>
      <c r="H3" s="8">
        <f t="shared" si="0"/>
        <v>8.658008658008658E-3</v>
      </c>
    </row>
    <row r="4" spans="1:8" x14ac:dyDescent="0.35">
      <c r="A4" t="s">
        <v>2096</v>
      </c>
      <c r="B4">
        <f>COUNTIFS(goal_col,"&gt;=5000",goal_col,"&lt;10000",outcome_col,"successful")</f>
        <v>164</v>
      </c>
      <c r="C4">
        <f>COUNTIFS(goal_col,"&gt;=5000",goal_col,"&lt;10000",outcome_col,"failed")</f>
        <v>126</v>
      </c>
      <c r="D4">
        <f>COUNTIFS(goal_col,"&gt;=5000",goal_col,"&lt;10000",outcome_col,"canceled")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8" x14ac:dyDescent="0.35">
      <c r="A5" t="s">
        <v>2097</v>
      </c>
      <c r="B5">
        <f>COUNTIFS(goal_col,"&gt;=10000",goal_col,"&lt;15000",outcome_col,"successful")</f>
        <v>4</v>
      </c>
      <c r="C5">
        <f>COUNTIFS(goal_col,"&gt;=10000",goal_col,"&lt;15000",outcome_col,"failed")</f>
        <v>5</v>
      </c>
      <c r="D5">
        <f>COUNTIFS(goal_col,"&gt;=10000",goal_col,"&lt;15000",outcome_col,"canceled")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8" x14ac:dyDescent="0.35">
      <c r="A6" t="s">
        <v>2098</v>
      </c>
      <c r="B6">
        <f>COUNTIFS(goal_col,"&gt;=15000",goal_col,"&lt;20000",outcome_col,"successful")</f>
        <v>10</v>
      </c>
      <c r="C6">
        <f>COUNTIFS(goal_col,"&gt;=15000",goal_col,"&lt;20000",outcome_col,"failed")</f>
        <v>0</v>
      </c>
      <c r="D6">
        <f>COUNTIFS(goal_col,"&gt;=15000",goal_col,"&lt;20000",outcome_col,"canceled")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8" x14ac:dyDescent="0.35">
      <c r="A7" t="s">
        <v>2099</v>
      </c>
      <c r="B7">
        <f>COUNTIFS(goal_col,"&gt;=20000",goal_col,"&lt;25000",outcome_col,"successful")</f>
        <v>7</v>
      </c>
      <c r="C7">
        <f>COUNTIFS(goal_col,"&gt;=20000",goal_col,"&lt;25000",outcome_col,"failed")</f>
        <v>0</v>
      </c>
      <c r="D7">
        <f>COUNTIFS(goal_col,"&gt;=20000",goal_col,"&lt;25000",outcome_col,"canceled")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8" x14ac:dyDescent="0.35">
      <c r="A8" t="s">
        <v>2100</v>
      </c>
      <c r="B8">
        <f>COUNTIFS(goal_col,"&gt;=25000",goal_col,"&lt;30000",outcome_col,"successful")</f>
        <v>11</v>
      </c>
      <c r="C8">
        <f>COUNTIFS(goal_col,"&gt;=25000",goal_col,"&lt;30000",outcome_col,"failed")</f>
        <v>3</v>
      </c>
      <c r="D8">
        <f>COUNTIFS(goal_col,"&gt;=25000",goal_col,"&lt;30000",outcome_col,"canceled")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</row>
    <row r="9" spans="1:8" x14ac:dyDescent="0.35">
      <c r="A9" t="s">
        <v>2101</v>
      </c>
      <c r="B9">
        <f>COUNTIFS(goal_col,"&gt;=30000",goal_col,"&lt;35000",outcome_col,"successful")</f>
        <v>7</v>
      </c>
      <c r="C9">
        <f>COUNTIFS(goal_col,"&gt;=30000",goal_col,"&lt;35000",outcome_col,"failed")</f>
        <v>0</v>
      </c>
      <c r="D9">
        <f>COUNTIFS(goal_col,"&gt;=30000",goal_col,"&lt;35000",outcome_col,"canceled")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8" x14ac:dyDescent="0.35">
      <c r="A10" t="s">
        <v>2102</v>
      </c>
      <c r="B10">
        <f>COUNTIFS(goal_col,"&gt;=35000",goal_col,"&lt;40000",outcome_col,"successful")</f>
        <v>8</v>
      </c>
      <c r="C10">
        <f>COUNTIFS(goal_col,"&gt;=35000",goal_col,"&lt;40000",outcome_col,"failed")</f>
        <v>3</v>
      </c>
      <c r="D10">
        <f>COUNTIFS(goal_col,"&gt;=35000",goal_col,"&lt;40000",outcome_col,"canceled")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</row>
    <row r="11" spans="1:8" x14ac:dyDescent="0.35">
      <c r="A11" t="s">
        <v>2103</v>
      </c>
      <c r="B11">
        <f>COUNTIFS(goal_col,"&gt;=40000",goal_col,"&lt;45000",outcome_col,"successful")</f>
        <v>11</v>
      </c>
      <c r="C11">
        <f>COUNTIFS(goal_col,"&gt;=40000",goal_col,"&lt;45000",outcome_col,"failed")</f>
        <v>3</v>
      </c>
      <c r="D11">
        <f>COUNTIFS(goal_col,"&gt;=40000",goal_col,"&lt;45000",outcome_col,"canceled")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</row>
    <row r="12" spans="1:8" x14ac:dyDescent="0.35">
      <c r="A12" t="s">
        <v>2104</v>
      </c>
      <c r="B12">
        <f>COUNTIFS(goal_col,"&gt;=45000",goal_col,"&lt;50000",outcome_col,"successful")</f>
        <v>8</v>
      </c>
      <c r="C12">
        <f>COUNTIFS(goal_col,"&gt;=45000",goal_col,"&lt;50000",outcome_col,"failed")</f>
        <v>3</v>
      </c>
      <c r="D12">
        <f>COUNTIFS(goal_col,"&gt;=45000",goal_col,"&lt;50000",outcome_col,"canceled")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8" x14ac:dyDescent="0.35">
      <c r="A13" t="s">
        <v>2105</v>
      </c>
      <c r="B13">
        <f>COUNTIFS(goal_col,"&gt;=50000",outcome_col,"successful")</f>
        <v>114</v>
      </c>
      <c r="C13">
        <f>COUNTIFS(goal_col,"&gt;=50000",outcome_col,"failed")</f>
        <v>163</v>
      </c>
      <c r="D13">
        <f>COUNTIFS(goal_col,"&gt;=50000",outcome_col,"canceled")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170-8959-4CBB-8719-B5AE1E427BC8}">
  <dimension ref="A1:I566"/>
  <sheetViews>
    <sheetView tabSelected="1" workbookViewId="0">
      <selection activeCell="G30" sqref="G30"/>
    </sheetView>
  </sheetViews>
  <sheetFormatPr defaultRowHeight="15.5" x14ac:dyDescent="0.35"/>
  <cols>
    <col min="2" max="2" width="12.33203125" customWidth="1"/>
    <col min="4" max="4" width="8.6640625" customWidth="1"/>
    <col min="5" max="5" width="12.58203125" customWidth="1"/>
    <col min="7" max="7" width="38.6640625" customWidth="1"/>
    <col min="8" max="8" width="20.33203125" customWidth="1"/>
    <col min="9" max="9" width="20.75" customWidth="1"/>
  </cols>
  <sheetData>
    <row r="1" spans="1:9" x14ac:dyDescent="0.35">
      <c r="A1" t="s">
        <v>4</v>
      </c>
      <c r="B1" t="s">
        <v>2114</v>
      </c>
      <c r="D1" t="s">
        <v>4</v>
      </c>
      <c r="E1" t="s">
        <v>2114</v>
      </c>
      <c r="H1" t="s">
        <v>2106</v>
      </c>
      <c r="I1" t="s">
        <v>2107</v>
      </c>
    </row>
    <row r="2" spans="1:9" x14ac:dyDescent="0.35">
      <c r="A2" t="str" cm="1">
        <f t="array" ref="A2:B566">_xlfn._xlws.FILTER(Crowdfunding!G2:H1001,outcome_col="successful", "No results")</f>
        <v>successful</v>
      </c>
      <c r="B2">
        <v>158</v>
      </c>
      <c r="D2" t="str" cm="1">
        <f t="array" ref="D2:E365">_xlfn._xlws.FILTER(Crowdfunding!G2:H1001,outcome_col="failed", "No results")</f>
        <v>failed</v>
      </c>
      <c r="E2">
        <v>0</v>
      </c>
      <c r="G2" t="s">
        <v>2108</v>
      </c>
      <c r="H2" s="4">
        <f>AVERAGE(B2:B566)</f>
        <v>851.14690265486729</v>
      </c>
      <c r="I2" s="4">
        <f>AVERAGE(E2:E365)</f>
        <v>585.61538461538464</v>
      </c>
    </row>
    <row r="3" spans="1:9" x14ac:dyDescent="0.35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 s="4">
        <f>MEDIAN(successful_backers)</f>
        <v>201</v>
      </c>
      <c r="I3" s="4">
        <f>MEDIAN(failed_backers)</f>
        <v>114.5</v>
      </c>
    </row>
    <row r="4" spans="1:9" x14ac:dyDescent="0.35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 s="4">
        <f>MIN(successful_backer_count)</f>
        <v>16</v>
      </c>
      <c r="I4" s="4">
        <f>MIN(failed_backers)</f>
        <v>0</v>
      </c>
    </row>
    <row r="5" spans="1:9" x14ac:dyDescent="0.35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 s="4">
        <f>MAX(successful_backer_count)</f>
        <v>7295</v>
      </c>
      <c r="I5" s="4">
        <f>MAX(failed_backers)</f>
        <v>6080</v>
      </c>
    </row>
    <row r="6" spans="1:9" x14ac:dyDescent="0.35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 s="4">
        <f>_xlfn.VAR.P(successful_backer_count)</f>
        <v>1603373.7324019109</v>
      </c>
      <c r="I6" s="4">
        <f>_xlfn.VAR.P(failed_backers)</f>
        <v>921574.68174133555</v>
      </c>
    </row>
    <row r="7" spans="1:9" x14ac:dyDescent="0.35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 s="4">
        <f>_xlfn.STDEV.P(successful_backer_count)</f>
        <v>1266.2439466397898</v>
      </c>
      <c r="I7" s="4">
        <f>_xlfn.STDEV.P(failed_backers)</f>
        <v>959.98681331637863</v>
      </c>
    </row>
    <row r="8" spans="1:9" x14ac:dyDescent="0.35">
      <c r="A8" t="str">
        <v>successful</v>
      </c>
      <c r="B8">
        <v>100</v>
      </c>
      <c r="D8" t="str">
        <v>failed</v>
      </c>
      <c r="E8">
        <v>55</v>
      </c>
    </row>
    <row r="9" spans="1:9" x14ac:dyDescent="0.35">
      <c r="A9" t="str">
        <v>successful</v>
      </c>
      <c r="B9">
        <v>1249</v>
      </c>
      <c r="D9" t="str">
        <v>failed</v>
      </c>
      <c r="E9">
        <v>200</v>
      </c>
    </row>
    <row r="10" spans="1:9" x14ac:dyDescent="0.3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3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3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3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3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3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3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S2" sqref="S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" customWidth="1"/>
    <col min="8" max="8" width="13" bestFit="1" customWidth="1"/>
    <col min="9" max="9" width="21.6640625" customWidth="1"/>
    <col min="12" max="12" width="11.1640625" bestFit="1" customWidth="1"/>
    <col min="13" max="13" width="22.4140625" customWidth="1"/>
    <col min="14" max="14" width="11.1640625" bestFit="1" customWidth="1"/>
    <col min="15" max="15" width="20.4140625" customWidth="1"/>
    <col min="18" max="18" width="28" bestFit="1" customWidth="1"/>
    <col min="19" max="19" width="15.25" customWidth="1"/>
    <col min="20" max="20" width="13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t="str">
        <f>IF(H2=0,"No Backers",E2/H2)</f>
        <v>No Backers</v>
      </c>
      <c r="J2" t="s">
        <v>15</v>
      </c>
      <c r="K2" t="s">
        <v>16</v>
      </c>
      <c r="L2">
        <v>1448690400</v>
      </c>
      <c r="M2" s="7">
        <f>ROUND((((L2/60)/60)/24)+DATE(1970,1,1),0)</f>
        <v>42336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>
        <f t="shared" ref="I3:I66" si="1">IF(H3=0,"No Backers",E3/H3)</f>
        <v>92.151898734177209</v>
      </c>
      <c r="J3" t="s">
        <v>21</v>
      </c>
      <c r="K3" t="s">
        <v>22</v>
      </c>
      <c r="L3">
        <v>1408424400</v>
      </c>
      <c r="M3" s="7">
        <f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ref="M4:M66" si="3">(((L4/60)/60)/24)+DATE(1970,1,1)</f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3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>
        <f t="shared" ref="I67:I130" si="5">IF(H67=0,"No Backers",E67/H67)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>
        <f t="shared" ref="I131:I194" si="9">IF(H131=0,"No Backers",E131/H131)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>
        <f t="shared" ref="I195:I258" si="13">IF(H195=0,"No Backers",E195/H195)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>
        <f t="shared" ref="I259:I322" si="17">IF(H259=0,"No Backers",E259/H259)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>
        <f t="shared" ref="I323:I386" si="21">IF(H323=0,"No Backers",E323/H323)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>
        <f t="shared" ref="I387:I450" si="25">IF(H387=0,"No Backers",E387/H387)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>
        <f t="shared" ref="I451:I514" si="29">IF(H451=0,"No Backers",E451/H451)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str">
        <f t="shared" si="29"/>
        <v>No Backers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>
        <f t="shared" ref="I515:I578" si="33">IF(H515=0,"No Backers",E515/H515)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>
        <f t="shared" ref="I579:I642" si="37">IF(H579=0,"No Backers",E579/H579)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>
        <f t="shared" ref="I643:I706" si="41">IF(H643=0,"No Backers",E643/H643)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>
        <f t="shared" ref="I707:I770" si="45">IF(H707=0,"No Backers",E707/H707)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>
        <f t="shared" ref="I771:I834" si="49">IF(H771=0,"No Backers",E771/H771)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>
        <f t="shared" ref="I835:I898" si="53">IF(H835=0,"No Backers",E835/H835)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>
        <f t="shared" ref="I899:I962" si="57">IF(H899=0,"No Backers",E899/H899)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>
        <f t="shared" ref="I963:I1001" si="61">IF(H963=0,"No Backers",E963/H963)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I1:I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9E0000"/>
        <color rgb="FF00B050"/>
        <color rgb="FF00B0F0"/>
      </colorScale>
    </cfRule>
  </conditionalFormatting>
  <conditionalFormatting sqref="G1:G1001">
    <cfRule type="expression" dxfId="3" priority="2">
      <formula>G1="canceled"</formula>
    </cfRule>
    <cfRule type="expression" dxfId="2" priority="3">
      <formula>G1="live"</formula>
    </cfRule>
    <cfRule type="expression" dxfId="1" priority="4">
      <formula>G1="failed"</formula>
    </cfRule>
  </conditionalFormatting>
  <conditionalFormatting sqref="G2:G1001">
    <cfRule type="expression" dxfId="0" priority="5">
      <formula>G2="successful"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Category Outcome Summary</vt:lpstr>
      <vt:lpstr>SubCat Outcome Summary</vt:lpstr>
      <vt:lpstr>Outcome By Month</vt:lpstr>
      <vt:lpstr>Goal Outcome Analysis</vt:lpstr>
      <vt:lpstr>Statistics Summary</vt:lpstr>
      <vt:lpstr>Crowdfunding</vt:lpstr>
      <vt:lpstr>failed_backers</vt:lpstr>
      <vt:lpstr>goal_col</vt:lpstr>
      <vt:lpstr>outcome</vt:lpstr>
      <vt:lpstr>outcome_col</vt:lpstr>
      <vt:lpstr>successful_backer_count</vt:lpstr>
      <vt:lpstr>successful_backers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T852</cp:lastModifiedBy>
  <dcterms:created xsi:type="dcterms:W3CDTF">2021-09-29T18:52:28Z</dcterms:created>
  <dcterms:modified xsi:type="dcterms:W3CDTF">2023-06-14T01:24:29Z</dcterms:modified>
</cp:coreProperties>
</file>