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1670" windowHeight="5415" activeTab="1"/>
  </bookViews>
  <sheets>
    <sheet name="Até Fev.2011" sheetId="1" r:id="rId1"/>
    <sheet name="Desde de Mar.2011" sheetId="3" r:id="rId2"/>
  </sheets>
  <definedNames>
    <definedName name="_xlnm.Print_Area" localSheetId="0">'Até Fev.2011'!$A$1:$K$84</definedName>
    <definedName name="_xlnm.Print_Area" localSheetId="1">'Desde de Mar.2011'!$A$1:$K$113</definedName>
  </definedNames>
  <calcPr calcId="144525"/>
</workbook>
</file>

<file path=xl/calcChain.xml><?xml version="1.0" encoding="utf-8"?>
<calcChain xmlns="http://schemas.openxmlformats.org/spreadsheetml/2006/main">
  <c r="N107" i="3" l="1"/>
  <c r="N102" i="3"/>
  <c r="N103" i="3"/>
  <c r="N104" i="3"/>
  <c r="N101" i="3"/>
  <c r="M46" i="3"/>
  <c r="M32" i="3"/>
  <c r="M91" i="3"/>
  <c r="N93" i="3"/>
  <c r="N94" i="3"/>
  <c r="N95" i="3"/>
  <c r="N96" i="3"/>
  <c r="N100" i="3"/>
  <c r="N92" i="3"/>
  <c r="N82" i="3"/>
  <c r="N81" i="3"/>
  <c r="N76" i="3"/>
  <c r="N75" i="3"/>
  <c r="N69" i="3"/>
  <c r="N70" i="3"/>
  <c r="N68" i="3"/>
  <c r="N65" i="3"/>
  <c r="M64" i="3"/>
  <c r="N64" i="3" s="1"/>
  <c r="N59" i="3"/>
  <c r="N60" i="3"/>
  <c r="N61" i="3"/>
  <c r="N58" i="3"/>
  <c r="N48" i="3"/>
  <c r="N49" i="3"/>
  <c r="N50" i="3"/>
  <c r="N51" i="3"/>
  <c r="N52" i="3"/>
  <c r="N53" i="3"/>
  <c r="N54" i="3"/>
  <c r="N47" i="3"/>
  <c r="N42" i="3"/>
  <c r="N43" i="3"/>
  <c r="N44" i="3"/>
  <c r="N41" i="3"/>
  <c r="N34" i="3"/>
  <c r="N35" i="3"/>
  <c r="N36" i="3"/>
  <c r="N37" i="3"/>
  <c r="N33" i="3"/>
  <c r="N74" i="3" l="1"/>
  <c r="N109" i="3" s="1"/>
  <c r="N110" i="3" s="1"/>
  <c r="N46" i="3"/>
  <c r="N32" i="3"/>
  <c r="N80" i="3"/>
  <c r="N67" i="3"/>
  <c r="N57" i="3"/>
  <c r="N40" i="3"/>
  <c r="N63" i="3"/>
  <c r="N91" i="3"/>
  <c r="N19" i="3"/>
  <c r="N78" i="3"/>
  <c r="N21" i="3"/>
  <c r="AO118" i="3"/>
  <c r="AL118" i="3"/>
  <c r="AI118" i="3"/>
  <c r="AF118" i="3"/>
  <c r="AC118" i="3"/>
  <c r="Z118" i="3"/>
  <c r="W118" i="3"/>
  <c r="T118" i="3"/>
  <c r="Q118" i="3"/>
  <c r="N118" i="3"/>
  <c r="K118" i="3"/>
  <c r="H118" i="3"/>
  <c r="AO109" i="3"/>
  <c r="AO110" i="3" s="1"/>
  <c r="AL109" i="3"/>
  <c r="AI109" i="3"/>
  <c r="AF109" i="3"/>
  <c r="AC109" i="3"/>
  <c r="Z109" i="3"/>
  <c r="W109" i="3"/>
  <c r="T109" i="3"/>
  <c r="Q109" i="3"/>
  <c r="Q110" i="3" s="1"/>
  <c r="H84" i="3"/>
  <c r="H78" i="3"/>
  <c r="K78" i="3" s="1"/>
  <c r="K70" i="3"/>
  <c r="H70" i="3"/>
  <c r="K69" i="3"/>
  <c r="H69" i="3"/>
  <c r="K68" i="3"/>
  <c r="H68" i="3"/>
  <c r="K65" i="3"/>
  <c r="H65" i="3"/>
  <c r="J64" i="3"/>
  <c r="K64" i="3" s="1"/>
  <c r="H64" i="3"/>
  <c r="K61" i="3"/>
  <c r="H61" i="3"/>
  <c r="K60" i="3"/>
  <c r="H60" i="3"/>
  <c r="K59" i="3"/>
  <c r="H59" i="3"/>
  <c r="K58" i="3"/>
  <c r="H58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4" i="3"/>
  <c r="H44" i="3"/>
  <c r="K43" i="3"/>
  <c r="H43" i="3"/>
  <c r="K42" i="3"/>
  <c r="H42" i="3"/>
  <c r="K41" i="3"/>
  <c r="H41" i="3"/>
  <c r="K35" i="3"/>
  <c r="H35" i="3"/>
  <c r="K34" i="3"/>
  <c r="H34" i="3"/>
  <c r="K33" i="3"/>
  <c r="H33" i="3"/>
  <c r="H25" i="3"/>
  <c r="K25" i="3" s="1"/>
  <c r="K24" i="3"/>
  <c r="K23" i="3" s="1"/>
  <c r="H24" i="3"/>
  <c r="H23" i="3" s="1"/>
  <c r="H21" i="3"/>
  <c r="K21" i="3" s="1"/>
  <c r="H19" i="3"/>
  <c r="K19" i="3" s="1"/>
  <c r="N13" i="3"/>
  <c r="T13" i="3" s="1"/>
  <c r="Z13" i="3" s="1"/>
  <c r="AF13" i="3" s="1"/>
  <c r="AL13" i="3" s="1"/>
  <c r="H13" i="3"/>
  <c r="Q13" i="3" s="1"/>
  <c r="W13" i="3" s="1"/>
  <c r="AC13" i="3" s="1"/>
  <c r="AI13" i="3" s="1"/>
  <c r="AO13" i="3" s="1"/>
  <c r="N9" i="3"/>
  <c r="T9" i="3" s="1"/>
  <c r="Z9" i="3" s="1"/>
  <c r="AF9" i="3" s="1"/>
  <c r="AL9" i="3" s="1"/>
  <c r="H9" i="3"/>
  <c r="Q9" i="3" s="1"/>
  <c r="W9" i="3" s="1"/>
  <c r="AC9" i="3" s="1"/>
  <c r="AI9" i="3" s="1"/>
  <c r="AO9" i="3" s="1"/>
  <c r="H25" i="1"/>
  <c r="K25" i="1" s="1"/>
  <c r="J55" i="1"/>
  <c r="K55" i="1" s="1"/>
  <c r="K54" i="1" s="1"/>
  <c r="K24" i="1"/>
  <c r="K23" i="1" s="1"/>
  <c r="K61" i="1"/>
  <c r="K60" i="1"/>
  <c r="K59" i="1"/>
  <c r="K58" i="1" s="1"/>
  <c r="K56" i="1"/>
  <c r="K52" i="1"/>
  <c r="K51" i="1"/>
  <c r="K50" i="1"/>
  <c r="K49" i="1"/>
  <c r="K46" i="1"/>
  <c r="K45" i="1"/>
  <c r="K44" i="1"/>
  <c r="K43" i="1"/>
  <c r="K42" i="1"/>
  <c r="K41" i="1"/>
  <c r="K40" i="1"/>
  <c r="K39" i="1"/>
  <c r="K38" i="1"/>
  <c r="K35" i="1"/>
  <c r="K34" i="1"/>
  <c r="K33" i="1"/>
  <c r="K32" i="1"/>
  <c r="K30" i="1"/>
  <c r="K29" i="1"/>
  <c r="K28" i="1"/>
  <c r="K89" i="1"/>
  <c r="H56" i="1"/>
  <c r="H55" i="1"/>
  <c r="H54" i="1" s="1"/>
  <c r="H52" i="1"/>
  <c r="H67" i="1"/>
  <c r="K67" i="1" s="1"/>
  <c r="AO89" i="1"/>
  <c r="AL89" i="1"/>
  <c r="AI89" i="1"/>
  <c r="AF89" i="1"/>
  <c r="AC89" i="1"/>
  <c r="Z89" i="1"/>
  <c r="H19" i="1"/>
  <c r="K19" i="1" s="1"/>
  <c r="N31" i="3" l="1"/>
  <c r="K32" i="3"/>
  <c r="K63" i="3"/>
  <c r="K67" i="3"/>
  <c r="N84" i="3"/>
  <c r="K40" i="3"/>
  <c r="K31" i="3" s="1"/>
  <c r="H57" i="3"/>
  <c r="K13" i="3"/>
  <c r="H31" i="3"/>
  <c r="H46" i="3"/>
  <c r="K9" i="3"/>
  <c r="K57" i="3"/>
  <c r="H63" i="3"/>
  <c r="K46" i="3"/>
  <c r="H67" i="3"/>
  <c r="AL110" i="3"/>
  <c r="AL111" i="3" s="1"/>
  <c r="K84" i="3"/>
  <c r="AC110" i="3"/>
  <c r="AC111" i="3" s="1"/>
  <c r="Q111" i="3"/>
  <c r="AO111" i="3"/>
  <c r="T110" i="3"/>
  <c r="T111" i="3" s="1"/>
  <c r="AF110" i="3"/>
  <c r="AF111" i="3" s="1"/>
  <c r="Z110" i="3"/>
  <c r="Z111" i="3" s="1"/>
  <c r="W110" i="3"/>
  <c r="W111" i="3" s="1"/>
  <c r="AI110" i="3"/>
  <c r="AI111" i="3" s="1"/>
  <c r="K37" i="1"/>
  <c r="K48" i="1"/>
  <c r="K27" i="1"/>
  <c r="AL80" i="1"/>
  <c r="AO80" i="1"/>
  <c r="AF80" i="1"/>
  <c r="AC80" i="1"/>
  <c r="Z80" i="1"/>
  <c r="W89" i="1"/>
  <c r="H109" i="3" l="1"/>
  <c r="H110" i="3" s="1"/>
  <c r="H111" i="3" s="1"/>
  <c r="K109" i="3"/>
  <c r="K110" i="3" s="1"/>
  <c r="K111" i="3" s="1"/>
  <c r="AO81" i="1"/>
  <c r="AO82" i="1" s="1"/>
  <c r="AL81" i="1"/>
  <c r="AL82" i="1" s="1"/>
  <c r="AI80" i="1"/>
  <c r="AI81" i="1" s="1"/>
  <c r="AI82" i="1" s="1"/>
  <c r="AF81" i="1"/>
  <c r="AF82" i="1" s="1"/>
  <c r="AC81" i="1"/>
  <c r="AC82" i="1" s="1"/>
  <c r="Z81" i="1"/>
  <c r="T89" i="1"/>
  <c r="Q89" i="1"/>
  <c r="H21" i="1"/>
  <c r="K21" i="1" s="1"/>
  <c r="N89" i="1"/>
  <c r="N9" i="1"/>
  <c r="T9" i="1" s="1"/>
  <c r="Z9" i="1" s="1"/>
  <c r="AF9" i="1" s="1"/>
  <c r="AL9" i="1" s="1"/>
  <c r="Z82" i="1" l="1"/>
  <c r="W80" i="1"/>
  <c r="W81" i="1" s="1"/>
  <c r="W82" i="1" s="1"/>
  <c r="H24" i="1"/>
  <c r="H23" i="1" s="1"/>
  <c r="T80" i="1" l="1"/>
  <c r="T81" i="1" s="1"/>
  <c r="T82" i="1" s="1"/>
  <c r="H61" i="1"/>
  <c r="H60" i="1"/>
  <c r="H59" i="1"/>
  <c r="H51" i="1"/>
  <c r="H50" i="1"/>
  <c r="H49" i="1"/>
  <c r="H39" i="1"/>
  <c r="H40" i="1"/>
  <c r="H41" i="1"/>
  <c r="H42" i="1"/>
  <c r="H43" i="1"/>
  <c r="H44" i="1"/>
  <c r="H45" i="1"/>
  <c r="H46" i="1"/>
  <c r="H38" i="1"/>
  <c r="H35" i="1"/>
  <c r="H34" i="1"/>
  <c r="H33" i="1"/>
  <c r="H32" i="1"/>
  <c r="H29" i="1"/>
  <c r="H30" i="1"/>
  <c r="H28" i="1"/>
  <c r="H48" i="1" l="1"/>
  <c r="H27" i="1"/>
  <c r="H37" i="1"/>
  <c r="H58" i="1"/>
  <c r="H73" i="1"/>
  <c r="Q80" i="1"/>
  <c r="Q81" i="1" s="1"/>
  <c r="Q82" i="1" s="1"/>
  <c r="H13" i="1"/>
  <c r="H9" i="1"/>
  <c r="H89" i="1"/>
  <c r="N80" i="1"/>
  <c r="N13" i="1"/>
  <c r="T13" i="1" s="1"/>
  <c r="Z13" i="1" s="1"/>
  <c r="AF13" i="1" s="1"/>
  <c r="AL13" i="1" s="1"/>
  <c r="K73" i="1" l="1"/>
  <c r="K80" i="1" s="1"/>
  <c r="K81" i="1" s="1"/>
  <c r="K82" i="1" s="1"/>
  <c r="H80" i="1"/>
  <c r="Q9" i="1"/>
  <c r="W9" i="1" s="1"/>
  <c r="AC9" i="1" s="1"/>
  <c r="AI9" i="1" s="1"/>
  <c r="AO9" i="1" s="1"/>
  <c r="K9" i="1"/>
  <c r="Q13" i="1"/>
  <c r="W13" i="1" s="1"/>
  <c r="AC13" i="1" s="1"/>
  <c r="AI13" i="1" s="1"/>
  <c r="AO13" i="1" s="1"/>
  <c r="K13" i="1"/>
  <c r="N81" i="1"/>
  <c r="N82" i="1" s="1"/>
  <c r="H81" i="1"/>
  <c r="H82" i="1" l="1"/>
  <c r="N111" i="3"/>
</calcChain>
</file>

<file path=xl/comments1.xml><?xml version="1.0" encoding="utf-8"?>
<comments xmlns="http://schemas.openxmlformats.org/spreadsheetml/2006/main">
  <authors>
    <author>aalcobia</author>
  </authors>
  <commentList>
    <comment ref="E2" authorId="0">
      <text>
        <r>
          <rPr>
            <b/>
            <sz val="8"/>
            <color indexed="81"/>
            <rFont val="Tahoma"/>
            <family val="2"/>
          </rPr>
          <t xml:space="preserve">VALORES SEM IVA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3" authorId="0">
      <text>
        <r>
          <rPr>
            <b/>
            <sz val="8"/>
            <color indexed="81"/>
            <rFont val="Tahoma"/>
            <family val="2"/>
          </rPr>
          <t>aalcobia:</t>
        </r>
        <r>
          <rPr>
            <sz val="8"/>
            <color indexed="81"/>
            <rFont val="Tahoma"/>
            <family val="2"/>
          </rPr>
          <t xml:space="preserve">
Existe difª de 10,29€, em análise pela SIBS</t>
        </r>
      </text>
    </comment>
  </commentList>
</comments>
</file>

<file path=xl/comments2.xml><?xml version="1.0" encoding="utf-8"?>
<comments xmlns="http://schemas.openxmlformats.org/spreadsheetml/2006/main">
  <authors>
    <author>aalcobia</author>
    <author>Mario Martins</author>
  </authors>
  <commentList>
    <comment ref="E2" authorId="0">
      <text>
        <r>
          <rPr>
            <b/>
            <sz val="8"/>
            <color indexed="81"/>
            <rFont val="Tahoma"/>
            <family val="2"/>
          </rPr>
          <t xml:space="preserve">VALORES SEM IVA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3" authorId="0">
      <text>
        <r>
          <rPr>
            <b/>
            <sz val="8"/>
            <color indexed="81"/>
            <rFont val="Tahoma"/>
            <family val="2"/>
          </rPr>
          <t>aalcobia:</t>
        </r>
        <r>
          <rPr>
            <sz val="8"/>
            <color indexed="81"/>
            <rFont val="Tahoma"/>
            <family val="2"/>
          </rPr>
          <t xml:space="preserve">
Existe difª de 10,29€, em análise pela SIBS</t>
        </r>
      </text>
    </comment>
    <comment ref="N99" authorId="1">
      <text>
        <r>
          <rPr>
            <b/>
            <sz val="9"/>
            <color indexed="81"/>
            <rFont val="Tahoma"/>
            <family val="2"/>
          </rPr>
          <t>Mario Martins:</t>
        </r>
        <r>
          <rPr>
            <sz val="9"/>
            <color indexed="81"/>
            <rFont val="Tahoma"/>
            <family val="2"/>
          </rPr>
          <t xml:space="preserve">
Valor facturado devido aos arredondamentos (valor correcto: 89,03)
</t>
        </r>
      </text>
    </comment>
    <comment ref="N106" authorId="1">
      <text>
        <r>
          <rPr>
            <b/>
            <sz val="9"/>
            <color indexed="81"/>
            <rFont val="Tahoma"/>
            <family val="2"/>
          </rPr>
          <t>Mario Martins:</t>
        </r>
        <r>
          <rPr>
            <sz val="9"/>
            <color indexed="81"/>
            <rFont val="Tahoma"/>
            <family val="2"/>
          </rPr>
          <t xml:space="preserve">
Valor facturado devido aos arredondamentos (valor correcto: 22,40)
</t>
        </r>
      </text>
    </comment>
  </commentList>
</comments>
</file>

<file path=xl/sharedStrings.xml><?xml version="1.0" encoding="utf-8"?>
<sst xmlns="http://schemas.openxmlformats.org/spreadsheetml/2006/main" count="431" uniqueCount="127">
  <si>
    <t>Fornecedor</t>
  </si>
  <si>
    <t>1603 - Comunicações Informaticas</t>
  </si>
  <si>
    <t>Freq</t>
  </si>
  <si>
    <t>SIBS</t>
  </si>
  <si>
    <t>Real Time - Manutenção &amp; Help-Desk (adesão/Implementação)</t>
  </si>
  <si>
    <t>Anual</t>
  </si>
  <si>
    <t>MFT - Manutenção &amp; Help-Desk (manutenção)</t>
  </si>
  <si>
    <t>Mensal</t>
  </si>
  <si>
    <t>L12 - Autenticação Forte</t>
  </si>
  <si>
    <t>E - Utilização de Cartões (parqueamento de cartões)</t>
  </si>
  <si>
    <t>F - Produção de Cartões (gestão de ficheiro PIN)</t>
  </si>
  <si>
    <t>J - Transmissão de Ficheiros</t>
  </si>
  <si>
    <t>V - Serviços Back-Office</t>
  </si>
  <si>
    <t>X - Serviço de Monitorização da Fraude</t>
  </si>
  <si>
    <t>X 31 - Monitorização de Transacções Emissor - De 1 a 500.000 transacções</t>
  </si>
  <si>
    <t>X11- Acesso ao Serviço de Monitorização de Fraude (Paywatch)</t>
  </si>
  <si>
    <t>Custo
Unitário</t>
  </si>
  <si>
    <t>Volume</t>
  </si>
  <si>
    <t>Custo</t>
  </si>
  <si>
    <t>Factura</t>
  </si>
  <si>
    <t>A72 - Ligação a 128 Kbit RSSF - BackUp (Pinheiro Manso,471 - Porto)</t>
  </si>
  <si>
    <t>A82 - Ligação a 128 Kbit RSSF Torres de Lisboa</t>
  </si>
  <si>
    <t>A32 - Serv Gest Extranet - Circ Duplo (serviço Extranet SIBS)</t>
  </si>
  <si>
    <t>E 91 - Movimentos LN/Abates: Alteração Situação Cartão</t>
  </si>
  <si>
    <t>E 11 - Direitos de Utilização: de 1 a 50 000</t>
  </si>
  <si>
    <t>E 13 - Direitos de Utilização: de 150 001 a 375 000</t>
  </si>
  <si>
    <t>E 92 - Movimentos LN/Abates: por inserção cartão em LN da rede</t>
  </si>
  <si>
    <t>E 93 - Movimentos LN/Abates: por inserção cartão em LN urgente</t>
  </si>
  <si>
    <t>E 94 - Movimentos LN/Abates: permanência em  Lista negra</t>
  </si>
  <si>
    <t>F 71 - Gestão de Ficheiro de PIN : de 1 a 25 000</t>
  </si>
  <si>
    <t>F 72 - Gestão de Ficheiro de PIN : de 25 001 a 50 000</t>
  </si>
  <si>
    <t>F 73 - Gestão de Ficheiro de PIN : de 50 001 a 75 000</t>
  </si>
  <si>
    <t>F 74 - Gestão de Ficheiro de PIN : de 75 001 a 100 000</t>
  </si>
  <si>
    <t>F 75 - Gestão de Ficheiro de PIN : de 100 001 a 120 000</t>
  </si>
  <si>
    <t>F 76 - Gestão de Ficheiro de PIN : de 125 001 a 150 000</t>
  </si>
  <si>
    <t>F 77 - Gestão de Ficheiro de PIN : de 150 001 a 175 000</t>
  </si>
  <si>
    <t>F 78 - Gestão de Ficheiro de PIN : de 175 001 a 200 000</t>
  </si>
  <si>
    <t>F 79 - Gestão de Ficheiro de PIN : excedente de 200 000</t>
  </si>
  <si>
    <t>G 1 - Levantamentos Emissor: de 1 a 50 000</t>
  </si>
  <si>
    <t>G2 - Outras Operações: de 1 a 40 000</t>
  </si>
  <si>
    <t>G3 - Compras TPA: de 1 a 200 000</t>
  </si>
  <si>
    <t>G - Transacções</t>
  </si>
  <si>
    <t>E 12 - Direitos de Utilização: de 50 001 a 150 000</t>
  </si>
  <si>
    <t xml:space="preserve">X 12 - Monitorização de Fraude: Paywatch - Facturação Mínima </t>
  </si>
  <si>
    <t>A1  - Ligação Central: CPU em Real Time</t>
  </si>
  <si>
    <t>Rubrica</t>
  </si>
  <si>
    <t>TOTAL</t>
  </si>
  <si>
    <t>TOTAL FACTURA</t>
  </si>
  <si>
    <t>Quantidade</t>
  </si>
  <si>
    <t>Total</t>
  </si>
  <si>
    <t>Validado por : Ana Alcobia</t>
  </si>
  <si>
    <t>Freqª</t>
  </si>
  <si>
    <t>L - Acesso  a Serviç Autenticação Forte</t>
  </si>
  <si>
    <t>A32  - Serv Gestão Extranet - Circ Duplo</t>
  </si>
  <si>
    <t>J61 - Transmissão &lt; 100Kb (de 1 a 100)</t>
  </si>
  <si>
    <t>J62 - Transmissão &lt; 100Kb (de 100  a 1000)</t>
  </si>
  <si>
    <t>J71 - Transmissão &gt; 100Kb</t>
  </si>
  <si>
    <t>Data Validação: 19-04-2010</t>
  </si>
  <si>
    <t>Data Validação: 28-05-2010</t>
  </si>
  <si>
    <t>Real-Time (PRT) - Manutenção e Help Desk</t>
  </si>
  <si>
    <t>Pontual</t>
  </si>
  <si>
    <t>V - Serviços de Back-Office</t>
  </si>
  <si>
    <t>V52 - Ped Via terminal SIBS</t>
  </si>
  <si>
    <t>v53 - Por dia Processamento</t>
  </si>
  <si>
    <t>Data Validação: 16-06-2010</t>
  </si>
  <si>
    <t>MFT - Manutenção e Help Desk</t>
  </si>
  <si>
    <t>I - Encargos Serviço TPA (Extractos Fecho TPA)</t>
  </si>
  <si>
    <t>I22 - Tar Extr electrónico</t>
  </si>
  <si>
    <t>I23 - Format extr envio email</t>
  </si>
  <si>
    <t>Data Validação: 12-07-2010</t>
  </si>
  <si>
    <t>G4 - Compras TPA (Private Label): de 1 a 200 000</t>
  </si>
  <si>
    <t>Data Validação: 11-08-2010</t>
  </si>
  <si>
    <t>K - Acesso a rede Dados</t>
  </si>
  <si>
    <t>Data Validação: 24-09-2010</t>
  </si>
  <si>
    <t>Data Validação: 29-10-2010</t>
  </si>
  <si>
    <t>Data Validação: 19-11-2010</t>
  </si>
  <si>
    <t>Data Validação: 16-12-2010</t>
  </si>
  <si>
    <t>Data Validação: 07-01-2011</t>
  </si>
  <si>
    <t>Mês: Janeiro 2011</t>
  </si>
  <si>
    <t>IVA - Taxa 23%</t>
  </si>
  <si>
    <t>SIBS Informática</t>
  </si>
  <si>
    <t>Data Validação: 01-03-2011</t>
  </si>
  <si>
    <t>Mês: Fevereiro 2011</t>
  </si>
  <si>
    <t>Data Validação: 17-03-2011</t>
  </si>
  <si>
    <t>Mês: Março 2011</t>
  </si>
  <si>
    <t>Mês: Abril 2011</t>
  </si>
  <si>
    <t>Mês: Maio 2011</t>
  </si>
  <si>
    <t>Mês: Junho 2011</t>
  </si>
  <si>
    <t>Mês: Julho 2011</t>
  </si>
  <si>
    <t>Mês: Agosto 2011</t>
  </si>
  <si>
    <t>Mês: Setembro 2011</t>
  </si>
  <si>
    <t>Mês: Outubro 2011</t>
  </si>
  <si>
    <t>Mês: Novembro 2011</t>
  </si>
  <si>
    <t>Mês: Dezembro 2011</t>
  </si>
  <si>
    <t>D - Esquema Cartão</t>
  </si>
  <si>
    <t>D42 - Esquema Cartão MBSpot</t>
  </si>
  <si>
    <t>D21 - Utilização Esquema-Emissor MB: de 1 a 750 000</t>
  </si>
  <si>
    <t>Validado por : Mário Martins</t>
  </si>
  <si>
    <t xml:space="preserve">Validado por : </t>
  </si>
  <si>
    <t>Validado por :</t>
  </si>
  <si>
    <t>SIBS FPS</t>
  </si>
  <si>
    <t>L12 - Acesso  a Serviç Autenticação Forte</t>
  </si>
  <si>
    <t>D5 - Utilização do Esquema de Cartão MBSPOT – Emissor</t>
  </si>
  <si>
    <t>E 14 - Direitos de Utilização: de 375 001 a 750 000</t>
  </si>
  <si>
    <t>E 15 - Direitos de Utilização: de 750 001 a 1 500 000</t>
  </si>
  <si>
    <t>E 16 - No excedente de 1 500 000</t>
  </si>
  <si>
    <t>E1 - Direitos de Utilização</t>
  </si>
  <si>
    <t>E9 - Movimentos LN/Abates</t>
  </si>
  <si>
    <t>G1 - Levantamentos Emissor: de 1 a 50 000</t>
  </si>
  <si>
    <t>SIBS Pagamentos</t>
  </si>
  <si>
    <t>K6B - Leitor para autenticação no Portal de Serviços SIBS</t>
  </si>
  <si>
    <t>K6C - Cartão SAF para autenticação no Portal de Serviços SIBS</t>
  </si>
  <si>
    <t>X2 – MONITORIZAÇÃO DE CARTÕES</t>
  </si>
  <si>
    <t>X21 - De 1 a 50.000 cartões</t>
  </si>
  <si>
    <t>X22 - De 50.001 a 150.000 cartões</t>
  </si>
  <si>
    <t>X23 - De 150.001 a 375.000 cartões</t>
  </si>
  <si>
    <t>X24 - De 375.001 a 750.000 cartões</t>
  </si>
  <si>
    <t>X25 - De 750.001 a 1.500.000 cartões</t>
  </si>
  <si>
    <t>X26 - No excedente de 1.500.001 cartões</t>
  </si>
  <si>
    <t>X3 – MONITORIZAÇÃO DE TRANSACÇÕES EMISSOR</t>
  </si>
  <si>
    <t xml:space="preserve">X31 - De 1 a 500.000 transacções  </t>
  </si>
  <si>
    <t xml:space="preserve">X32 - De 500.001 a 1.100.000 transacções </t>
  </si>
  <si>
    <t>X33 - De 1.100.001 a 2.500.000 transacções</t>
  </si>
  <si>
    <t xml:space="preserve">X34 - De 2.500.001 a 5.500.000 transacções </t>
  </si>
  <si>
    <t>X35 - No excedente de 5.500.000 transacções</t>
  </si>
  <si>
    <t>X5 – MONITORIZAÇÃO DE TRANSACÇÕES ACQUIRER/BAE</t>
  </si>
  <si>
    <t>X51 - De 1 a 500.000 transacções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</si>
</sst>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#,##0.00\ _€"/>
    <numFmt numFmtId="165" formatCode="#,##0.0000_ ;\-#,##0.0000\ "/>
    <numFmt numFmtId="166" formatCode="#,##0.00000_ ;\-#,##0.00000\ "/>
  </numFmts>
  <fonts count="43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indexed="18"/>
      <name val="Arial"/>
      <family val="2"/>
    </font>
    <font>
      <b/>
      <sz val="9"/>
      <color indexed="9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name val="Arial"/>
      <family val="2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theme="0"/>
      <name val="Calibri"/>
      <family val="2"/>
      <scheme val="minor"/>
    </font>
    <font>
      <sz val="8"/>
      <color theme="0"/>
      <name val="Arial"/>
      <family val="2"/>
    </font>
    <font>
      <b/>
      <sz val="9"/>
      <color theme="0"/>
      <name val="Arial"/>
      <family val="2"/>
    </font>
    <font>
      <sz val="8"/>
      <color theme="0"/>
      <name val="Calibri"/>
      <family val="2"/>
      <scheme val="minor"/>
    </font>
    <font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9"/>
      <color theme="0" tint="-0.499984740745262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indexed="18"/>
      <name val="Arial"/>
      <family val="2"/>
    </font>
    <font>
      <b/>
      <sz val="8"/>
      <color theme="0" tint="-0.499984740745262"/>
      <name val="Arial"/>
      <family val="2"/>
    </font>
    <font>
      <b/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32"/>
      </left>
      <right/>
      <top/>
      <bottom/>
      <diagonal/>
    </border>
    <border>
      <left/>
      <right style="medium">
        <color indexed="3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rgb="FF002060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002060"/>
      </bottom>
      <diagonal/>
    </border>
    <border>
      <left/>
      <right style="medium">
        <color rgb="FFFF0000"/>
      </right>
      <top/>
      <bottom style="medium">
        <color rgb="FF002060"/>
      </bottom>
      <diagonal/>
    </border>
    <border>
      <left style="medium">
        <color rgb="FFFF0000"/>
      </left>
      <right/>
      <top style="medium">
        <color rgb="FF002060"/>
      </top>
      <bottom/>
      <diagonal/>
    </border>
    <border>
      <left/>
      <right style="medium">
        <color rgb="FFFF0000"/>
      </right>
      <top style="medium">
        <color rgb="FF002060"/>
      </top>
      <bottom/>
      <diagonal/>
    </border>
    <border>
      <left style="medium">
        <color rgb="FFFF0000"/>
      </left>
      <right/>
      <top style="medium">
        <color rgb="FF002060"/>
      </top>
      <bottom style="medium">
        <color rgb="FFFF0000"/>
      </bottom>
      <diagonal/>
    </border>
    <border>
      <left/>
      <right/>
      <top style="medium">
        <color rgb="FF00206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00206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2060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3" xfId="0" applyBorder="1"/>
    <xf numFmtId="0" fontId="0" fillId="0" borderId="0" xfId="0" applyBorder="1"/>
    <xf numFmtId="1" fontId="3" fillId="3" borderId="4" xfId="1" applyNumberFormat="1" applyFont="1" applyFill="1" applyBorder="1" applyAlignment="1">
      <alignment horizontal="left"/>
    </xf>
    <xf numFmtId="44" fontId="3" fillId="3" borderId="5" xfId="1" applyFont="1" applyFill="1" applyBorder="1"/>
    <xf numFmtId="44" fontId="3" fillId="0" borderId="0" xfId="1" applyFont="1" applyFill="1" applyBorder="1"/>
    <xf numFmtId="44" fontId="3" fillId="0" borderId="0" xfId="1" applyFont="1" applyFill="1"/>
    <xf numFmtId="44" fontId="3" fillId="3" borderId="0" xfId="1" applyFont="1" applyFill="1"/>
    <xf numFmtId="44" fontId="0" fillId="0" borderId="3" xfId="1" applyFont="1" applyBorder="1"/>
    <xf numFmtId="44" fontId="3" fillId="0" borderId="0" xfId="1" applyFont="1" applyBorder="1"/>
    <xf numFmtId="44" fontId="0" fillId="0" borderId="0" xfId="1" applyFont="1" applyFill="1" applyBorder="1"/>
    <xf numFmtId="44" fontId="0" fillId="0" borderId="0" xfId="1" applyFont="1" applyFill="1"/>
    <xf numFmtId="44" fontId="0" fillId="0" borderId="0" xfId="1" applyFont="1"/>
    <xf numFmtId="0" fontId="0" fillId="0" borderId="0" xfId="0" applyFill="1" applyBorder="1"/>
    <xf numFmtId="44" fontId="0" fillId="0" borderId="0" xfId="1" applyFont="1" applyBorder="1"/>
    <xf numFmtId="0" fontId="4" fillId="0" borderId="0" xfId="0" applyFont="1" applyFill="1" applyBorder="1" applyAlignment="1">
      <alignment vertical="center"/>
    </xf>
    <xf numFmtId="44" fontId="5" fillId="0" borderId="0" xfId="1" applyFont="1" applyBorder="1"/>
    <xf numFmtId="44" fontId="6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8" xfId="0" applyFont="1" applyBorder="1" applyAlignment="1">
      <alignment horizontal="center"/>
    </xf>
    <xf numFmtId="4" fontId="4" fillId="0" borderId="9" xfId="0" applyNumberFormat="1" applyFont="1" applyBorder="1"/>
    <xf numFmtId="0" fontId="4" fillId="0" borderId="8" xfId="0" applyFont="1" applyFill="1" applyBorder="1" applyAlignment="1">
      <alignment horizontal="center"/>
    </xf>
    <xf numFmtId="4" fontId="4" fillId="0" borderId="0" xfId="0" applyNumberFormat="1" applyFont="1" applyFill="1" applyBorder="1"/>
    <xf numFmtId="4" fontId="9" fillId="0" borderId="0" xfId="0" applyNumberFormat="1" applyFont="1" applyFill="1" applyBorder="1"/>
    <xf numFmtId="0" fontId="4" fillId="0" borderId="0" xfId="0" applyFont="1" applyFill="1" applyBorder="1"/>
    <xf numFmtId="4" fontId="4" fillId="0" borderId="9" xfId="0" applyNumberFormat="1" applyFont="1" applyFill="1" applyBorder="1"/>
    <xf numFmtId="164" fontId="8" fillId="0" borderId="0" xfId="0" applyNumberFormat="1" applyFont="1" applyBorder="1" applyAlignment="1">
      <alignment horizontal="center"/>
    </xf>
    <xf numFmtId="0" fontId="4" fillId="0" borderId="8" xfId="0" quotePrefix="1" applyFont="1" applyFill="1" applyBorder="1" applyAlignment="1">
      <alignment horizontal="center"/>
    </xf>
    <xf numFmtId="4" fontId="10" fillId="0" borderId="0" xfId="0" applyNumberFormat="1" applyFont="1" applyFill="1" applyBorder="1" applyAlignment="1">
      <alignment vertical="center"/>
    </xf>
    <xf numFmtId="1" fontId="10" fillId="0" borderId="0" xfId="0" applyNumberFormat="1" applyFont="1"/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164" fontId="11" fillId="0" borderId="0" xfId="0" applyNumberFormat="1" applyFont="1" applyFill="1" applyBorder="1" applyAlignment="1">
      <alignment horizontal="right"/>
    </xf>
    <xf numFmtId="0" fontId="12" fillId="0" borderId="0" xfId="0" applyFont="1"/>
    <xf numFmtId="0" fontId="13" fillId="0" borderId="0" xfId="0" applyFont="1"/>
    <xf numFmtId="4" fontId="14" fillId="0" borderId="0" xfId="0" applyNumberFormat="1" applyFont="1" applyFill="1" applyBorder="1"/>
    <xf numFmtId="4" fontId="10" fillId="0" borderId="11" xfId="0" applyNumberFormat="1" applyFont="1" applyFill="1" applyBorder="1" applyAlignment="1">
      <alignment vertical="center"/>
    </xf>
    <xf numFmtId="44" fontId="15" fillId="0" borderId="0" xfId="1" applyFont="1" applyFill="1" applyBorder="1"/>
    <xf numFmtId="0" fontId="16" fillId="0" borderId="0" xfId="0" applyFont="1" applyFill="1" applyBorder="1" applyAlignment="1">
      <alignment vertical="center"/>
    </xf>
    <xf numFmtId="0" fontId="17" fillId="0" borderId="8" xfId="0" applyFont="1" applyBorder="1" applyAlignment="1">
      <alignment horizontal="center"/>
    </xf>
    <xf numFmtId="4" fontId="17" fillId="0" borderId="0" xfId="0" applyNumberFormat="1" applyFont="1" applyFill="1" applyBorder="1" applyAlignment="1">
      <alignment vertical="center"/>
    </xf>
    <xf numFmtId="4" fontId="17" fillId="0" borderId="11" xfId="0" applyNumberFormat="1" applyFont="1" applyFill="1" applyBorder="1" applyAlignment="1">
      <alignment vertical="center"/>
    </xf>
    <xf numFmtId="4" fontId="18" fillId="0" borderId="11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6" fillId="0" borderId="8" xfId="0" applyFont="1" applyBorder="1" applyAlignment="1">
      <alignment horizontal="center"/>
    </xf>
    <xf numFmtId="4" fontId="24" fillId="0" borderId="0" xfId="0" applyNumberFormat="1" applyFont="1" applyFill="1" applyBorder="1" applyAlignment="1">
      <alignment vertical="center"/>
    </xf>
    <xf numFmtId="4" fontId="24" fillId="0" borderId="11" xfId="0" applyNumberFormat="1" applyFont="1" applyFill="1" applyBorder="1" applyAlignment="1">
      <alignment vertical="center"/>
    </xf>
    <xf numFmtId="44" fontId="19" fillId="0" borderId="0" xfId="1" applyFont="1" applyFill="1" applyBorder="1"/>
    <xf numFmtId="4" fontId="6" fillId="0" borderId="9" xfId="0" applyNumberFormat="1" applyFont="1" applyBorder="1"/>
    <xf numFmtId="0" fontId="6" fillId="0" borderId="0" xfId="0" applyFont="1" applyBorder="1" applyAlignment="1">
      <alignment horizontal="center"/>
    </xf>
    <xf numFmtId="44" fontId="0" fillId="4" borderId="0" xfId="1" applyFont="1" applyFill="1" applyBorder="1"/>
    <xf numFmtId="0" fontId="0" fillId="4" borderId="6" xfId="0" applyFill="1" applyBorder="1"/>
    <xf numFmtId="0" fontId="0" fillId="4" borderId="7" xfId="0" applyFill="1" applyBorder="1"/>
    <xf numFmtId="164" fontId="8" fillId="0" borderId="8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1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27" fillId="5" borderId="0" xfId="0" applyFont="1" applyFill="1" applyBorder="1" applyAlignment="1">
      <alignment horizontal="right" vertical="center"/>
    </xf>
    <xf numFmtId="0" fontId="28" fillId="5" borderId="0" xfId="0" applyFont="1" applyFill="1" applyBorder="1" applyAlignment="1">
      <alignment horizontal="center"/>
    </xf>
    <xf numFmtId="4" fontId="29" fillId="5" borderId="11" xfId="0" applyNumberFormat="1" applyFont="1" applyFill="1" applyBorder="1" applyAlignment="1">
      <alignment vertical="center"/>
    </xf>
    <xf numFmtId="0" fontId="30" fillId="5" borderId="0" xfId="0" applyFont="1" applyFill="1" applyBorder="1" applyAlignment="1">
      <alignment horizontal="right" vertical="center"/>
    </xf>
    <xf numFmtId="4" fontId="31" fillId="5" borderId="11" xfId="0" applyNumberFormat="1" applyFont="1" applyFill="1" applyBorder="1" applyAlignment="1">
      <alignment vertical="center"/>
    </xf>
    <xf numFmtId="0" fontId="20" fillId="5" borderId="7" xfId="0" applyFont="1" applyFill="1" applyBorder="1" applyAlignment="1">
      <alignment horizontal="right"/>
    </xf>
    <xf numFmtId="0" fontId="20" fillId="5" borderId="13" xfId="0" applyFont="1" applyFill="1" applyBorder="1"/>
    <xf numFmtId="4" fontId="26" fillId="5" borderId="12" xfId="0" applyNumberFormat="1" applyFont="1" applyFill="1" applyBorder="1" applyAlignment="1">
      <alignment vertical="center"/>
    </xf>
    <xf numFmtId="0" fontId="32" fillId="0" borderId="0" xfId="0" applyFont="1"/>
    <xf numFmtId="0" fontId="32" fillId="0" borderId="0" xfId="0" applyFont="1" applyBorder="1"/>
    <xf numFmtId="44" fontId="11" fillId="3" borderId="5" xfId="1" applyFont="1" applyFill="1" applyBorder="1"/>
    <xf numFmtId="44" fontId="11" fillId="0" borderId="0" xfId="1" applyFont="1" applyBorder="1"/>
    <xf numFmtId="0" fontId="33" fillId="0" borderId="0" xfId="0" applyFont="1" applyFill="1" applyBorder="1" applyAlignment="1">
      <alignment vertical="center"/>
    </xf>
    <xf numFmtId="44" fontId="32" fillId="0" borderId="0" xfId="1" applyFont="1" applyBorder="1"/>
    <xf numFmtId="0" fontId="35" fillId="5" borderId="11" xfId="0" applyFont="1" applyFill="1" applyBorder="1" applyAlignment="1">
      <alignment vertical="center"/>
    </xf>
    <xf numFmtId="4" fontId="31" fillId="5" borderId="12" xfId="0" applyNumberFormat="1" applyFont="1" applyFill="1" applyBorder="1" applyAlignment="1">
      <alignment vertical="center"/>
    </xf>
    <xf numFmtId="0" fontId="36" fillId="0" borderId="0" xfId="0" applyFont="1"/>
    <xf numFmtId="44" fontId="3" fillId="3" borderId="19" xfId="1" applyFont="1" applyFill="1" applyBorder="1"/>
    <xf numFmtId="44" fontId="3" fillId="3" borderId="4" xfId="1" applyFont="1" applyFill="1" applyBorder="1" applyAlignment="1">
      <alignment horizontal="center"/>
    </xf>
    <xf numFmtId="44" fontId="3" fillId="0" borderId="3" xfId="1" applyFont="1" applyBorder="1"/>
    <xf numFmtId="0" fontId="0" fillId="0" borderId="3" xfId="0" applyFill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19" fillId="0" borderId="3" xfId="1" applyFont="1" applyFill="1" applyBorder="1" applyAlignment="1">
      <alignment horizontal="center"/>
    </xf>
    <xf numFmtId="44" fontId="0" fillId="0" borderId="3" xfId="1" applyFont="1" applyFill="1" applyBorder="1" applyAlignment="1">
      <alignment horizontal="center"/>
    </xf>
    <xf numFmtId="44" fontId="15" fillId="0" borderId="3" xfId="1" applyFont="1" applyFill="1" applyBorder="1" applyAlignment="1">
      <alignment horizontal="center"/>
    </xf>
    <xf numFmtId="44" fontId="20" fillId="5" borderId="3" xfId="1" applyFont="1" applyFill="1" applyBorder="1" applyAlignment="1">
      <alignment horizontal="center"/>
    </xf>
    <xf numFmtId="0" fontId="20" fillId="5" borderId="6" xfId="0" applyFont="1" applyFill="1" applyBorder="1"/>
    <xf numFmtId="0" fontId="26" fillId="5" borderId="14" xfId="0" applyFont="1" applyFill="1" applyBorder="1" applyAlignment="1">
      <alignment horizontal="center" vertical="center"/>
    </xf>
    <xf numFmtId="44" fontId="7" fillId="5" borderId="14" xfId="1" applyFont="1" applyFill="1" applyBorder="1" applyAlignment="1">
      <alignment vertical="center"/>
    </xf>
    <xf numFmtId="44" fontId="11" fillId="0" borderId="10" xfId="1" applyFont="1" applyBorder="1"/>
    <xf numFmtId="44" fontId="25" fillId="0" borderId="10" xfId="1" applyFont="1" applyBorder="1"/>
    <xf numFmtId="0" fontId="25" fillId="0" borderId="10" xfId="0" applyFont="1" applyFill="1" applyBorder="1" applyAlignment="1">
      <alignment vertical="center"/>
    </xf>
    <xf numFmtId="166" fontId="34" fillId="0" borderId="10" xfId="1" applyNumberFormat="1" applyFont="1" applyBorder="1"/>
    <xf numFmtId="165" fontId="34" fillId="0" borderId="10" xfId="1" applyNumberFormat="1" applyFont="1" applyBorder="1"/>
    <xf numFmtId="0" fontId="32" fillId="0" borderId="10" xfId="0" applyFont="1" applyFill="1" applyBorder="1" applyAlignment="1">
      <alignment vertical="center"/>
    </xf>
    <xf numFmtId="0" fontId="32" fillId="0" borderId="20" xfId="0" applyFont="1" applyFill="1" applyBorder="1" applyAlignment="1">
      <alignment vertical="center"/>
    </xf>
    <xf numFmtId="0" fontId="32" fillId="0" borderId="21" xfId="0" applyFont="1" applyFill="1" applyBorder="1" applyAlignment="1">
      <alignment vertical="center"/>
    </xf>
    <xf numFmtId="44" fontId="9" fillId="5" borderId="14" xfId="1" applyFont="1" applyFill="1" applyBorder="1" applyAlignment="1">
      <alignment horizontal="center" vertical="center"/>
    </xf>
    <xf numFmtId="164" fontId="38" fillId="0" borderId="0" xfId="0" applyNumberFormat="1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3" fillId="0" borderId="21" xfId="0" applyFont="1" applyFill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37" fillId="0" borderId="21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/>
    </xf>
    <xf numFmtId="0" fontId="34" fillId="0" borderId="21" xfId="0" applyFont="1" applyFill="1" applyBorder="1" applyAlignment="1">
      <alignment horizontal="center" vertical="center"/>
    </xf>
    <xf numFmtId="44" fontId="34" fillId="0" borderId="21" xfId="1" applyFont="1" applyFill="1" applyBorder="1" applyAlignment="1">
      <alignment horizontal="center"/>
    </xf>
    <xf numFmtId="0" fontId="35" fillId="5" borderId="0" xfId="0" applyFont="1" applyFill="1" applyBorder="1" applyAlignment="1">
      <alignment vertical="center"/>
    </xf>
    <xf numFmtId="0" fontId="35" fillId="5" borderId="13" xfId="0" applyFont="1" applyFill="1" applyBorder="1"/>
    <xf numFmtId="164" fontId="38" fillId="0" borderId="0" xfId="0" applyNumberFormat="1" applyFont="1" applyFill="1" applyBorder="1" applyAlignment="1">
      <alignment horizontal="center"/>
    </xf>
    <xf numFmtId="3" fontId="33" fillId="0" borderId="0" xfId="0" applyNumberFormat="1" applyFont="1" applyFill="1" applyBorder="1"/>
    <xf numFmtId="2" fontId="25" fillId="0" borderId="10" xfId="0" applyNumberFormat="1" applyFont="1" applyFill="1" applyBorder="1" applyAlignment="1">
      <alignment vertical="center"/>
    </xf>
    <xf numFmtId="1" fontId="6" fillId="0" borderId="8" xfId="0" applyNumberFormat="1" applyFont="1" applyBorder="1" applyAlignment="1">
      <alignment horizontal="center"/>
    </xf>
    <xf numFmtId="44" fontId="7" fillId="5" borderId="15" xfId="1" applyFont="1" applyFill="1" applyBorder="1" applyAlignment="1">
      <alignment vertical="center"/>
    </xf>
    <xf numFmtId="4" fontId="4" fillId="0" borderId="0" xfId="0" applyNumberFormat="1" applyFont="1" applyBorder="1"/>
    <xf numFmtId="4" fontId="6" fillId="0" borderId="0" xfId="0" applyNumberFormat="1" applyFont="1" applyBorder="1"/>
    <xf numFmtId="4" fontId="18" fillId="0" borderId="0" xfId="0" applyNumberFormat="1" applyFont="1" applyFill="1" applyBorder="1" applyAlignment="1">
      <alignment vertical="center"/>
    </xf>
    <xf numFmtId="4" fontId="29" fillId="5" borderId="0" xfId="0" applyNumberFormat="1" applyFont="1" applyFill="1" applyBorder="1" applyAlignment="1">
      <alignment vertical="center"/>
    </xf>
    <xf numFmtId="4" fontId="31" fillId="5" borderId="0" xfId="0" applyNumberFormat="1" applyFont="1" applyFill="1" applyBorder="1" applyAlignment="1">
      <alignment vertical="center"/>
    </xf>
    <xf numFmtId="4" fontId="26" fillId="5" borderId="13" xfId="0" applyNumberFormat="1" applyFont="1" applyFill="1" applyBorder="1" applyAlignment="1">
      <alignment vertical="center"/>
    </xf>
    <xf numFmtId="0" fontId="26" fillId="5" borderId="30" xfId="0" applyFont="1" applyFill="1" applyBorder="1" applyAlignment="1">
      <alignment horizontal="center" vertical="center"/>
    </xf>
    <xf numFmtId="44" fontId="7" fillId="5" borderId="31" xfId="1" applyFont="1" applyFill="1" applyBorder="1" applyAlignment="1">
      <alignment vertical="center"/>
    </xf>
    <xf numFmtId="164" fontId="8" fillId="0" borderId="32" xfId="0" applyNumberFormat="1" applyFont="1" applyBorder="1" applyAlignment="1">
      <alignment horizontal="center"/>
    </xf>
    <xf numFmtId="164" fontId="8" fillId="0" borderId="33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4" fontId="4" fillId="0" borderId="33" xfId="0" applyNumberFormat="1" applyFont="1" applyBorder="1"/>
    <xf numFmtId="0" fontId="4" fillId="0" borderId="32" xfId="0" quotePrefix="1" applyFont="1" applyFill="1" applyBorder="1" applyAlignment="1">
      <alignment horizontal="center"/>
    </xf>
    <xf numFmtId="4" fontId="4" fillId="0" borderId="33" xfId="0" applyNumberFormat="1" applyFont="1" applyFill="1" applyBorder="1"/>
    <xf numFmtId="0" fontId="4" fillId="0" borderId="32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4" fontId="6" fillId="0" borderId="33" xfId="0" applyNumberFormat="1" applyFont="1" applyBorder="1"/>
    <xf numFmtId="0" fontId="39" fillId="0" borderId="32" xfId="0" applyFont="1" applyBorder="1" applyAlignment="1">
      <alignment horizontal="center"/>
    </xf>
    <xf numFmtId="4" fontId="18" fillId="0" borderId="33" xfId="0" applyNumberFormat="1" applyFont="1" applyFill="1" applyBorder="1" applyAlignment="1">
      <alignment vertical="center"/>
    </xf>
    <xf numFmtId="4" fontId="24" fillId="0" borderId="33" xfId="0" applyNumberFormat="1" applyFont="1" applyFill="1" applyBorder="1" applyAlignment="1">
      <alignment vertical="center"/>
    </xf>
    <xf numFmtId="4" fontId="10" fillId="0" borderId="33" xfId="0" applyNumberFormat="1" applyFont="1" applyFill="1" applyBorder="1" applyAlignment="1">
      <alignment vertical="center"/>
    </xf>
    <xf numFmtId="0" fontId="17" fillId="0" borderId="32" xfId="0" applyFont="1" applyBorder="1" applyAlignment="1">
      <alignment horizontal="center"/>
    </xf>
    <xf numFmtId="4" fontId="17" fillId="0" borderId="33" xfId="0" applyNumberFormat="1" applyFont="1" applyFill="1" applyBorder="1" applyAlignment="1">
      <alignment vertical="center"/>
    </xf>
    <xf numFmtId="0" fontId="28" fillId="5" borderId="32" xfId="0" applyFont="1" applyFill="1" applyBorder="1" applyAlignment="1">
      <alignment horizontal="center"/>
    </xf>
    <xf numFmtId="4" fontId="29" fillId="5" borderId="33" xfId="0" applyNumberFormat="1" applyFont="1" applyFill="1" applyBorder="1" applyAlignment="1">
      <alignment vertical="center"/>
    </xf>
    <xf numFmtId="4" fontId="31" fillId="5" borderId="33" xfId="0" applyNumberFormat="1" applyFont="1" applyFill="1" applyBorder="1" applyAlignment="1">
      <alignment vertical="center"/>
    </xf>
    <xf numFmtId="0" fontId="20" fillId="5" borderId="34" xfId="0" applyFont="1" applyFill="1" applyBorder="1"/>
    <xf numFmtId="4" fontId="26" fillId="5" borderId="35" xfId="0" applyNumberFormat="1" applyFont="1" applyFill="1" applyBorder="1" applyAlignment="1">
      <alignment vertical="center"/>
    </xf>
    <xf numFmtId="44" fontId="3" fillId="0" borderId="3" xfId="1" applyFont="1" applyBorder="1" applyAlignment="1">
      <alignment horizontal="center"/>
    </xf>
    <xf numFmtId="0" fontId="40" fillId="0" borderId="0" xfId="0" applyFont="1"/>
    <xf numFmtId="0" fontId="25" fillId="0" borderId="41" xfId="0" applyFont="1" applyFill="1" applyBorder="1" applyAlignment="1">
      <alignment vertical="center"/>
    </xf>
    <xf numFmtId="165" fontId="34" fillId="0" borderId="41" xfId="1" applyNumberFormat="1" applyFont="1" applyBorder="1"/>
    <xf numFmtId="0" fontId="32" fillId="0" borderId="41" xfId="0" applyFont="1" applyFill="1" applyBorder="1" applyAlignment="1">
      <alignment vertical="center"/>
    </xf>
    <xf numFmtId="0" fontId="6" fillId="0" borderId="32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1" fontId="6" fillId="0" borderId="8" xfId="0" applyNumberFormat="1" applyFont="1" applyFill="1" applyBorder="1" applyAlignment="1">
      <alignment horizontal="center"/>
    </xf>
    <xf numFmtId="4" fontId="6" fillId="0" borderId="9" xfId="0" applyNumberFormat="1" applyFont="1" applyFill="1" applyBorder="1"/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6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6" borderId="37" xfId="0" applyFill="1" applyBorder="1" applyAlignment="1">
      <alignment horizontal="left"/>
    </xf>
    <xf numFmtId="0" fontId="0" fillId="6" borderId="38" xfId="0" applyFill="1" applyBorder="1" applyAlignment="1">
      <alignment horizontal="left"/>
    </xf>
    <xf numFmtId="0" fontId="0" fillId="6" borderId="39" xfId="0" applyFill="1" applyBorder="1" applyAlignment="1">
      <alignment horizontal="left"/>
    </xf>
    <xf numFmtId="0" fontId="0" fillId="6" borderId="40" xfId="0" applyFill="1" applyBorder="1" applyAlignment="1">
      <alignment horizontal="lef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22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4" xfId="0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0" fontId="0" fillId="6" borderId="26" xfId="0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44" fontId="19" fillId="0" borderId="0" xfId="1" applyFont="1" applyFill="1" applyBorder="1" applyAlignment="1">
      <alignment horizontal="left"/>
    </xf>
    <xf numFmtId="164" fontId="38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44" fontId="34" fillId="0" borderId="21" xfId="1" applyFont="1" applyFill="1" applyBorder="1" applyAlignment="1">
      <alignment horizontal="center" vertical="center"/>
    </xf>
    <xf numFmtId="0" fontId="35" fillId="5" borderId="0" xfId="0" applyFont="1" applyFill="1" applyBorder="1" applyAlignment="1">
      <alignment horizontal="center" vertical="center"/>
    </xf>
    <xf numFmtId="0" fontId="35" fillId="5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3" fontId="33" fillId="0" borderId="0" xfId="0" applyNumberFormat="1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vertical="center"/>
    </xf>
    <xf numFmtId="0" fontId="4" fillId="0" borderId="43" xfId="0" applyFont="1" applyBorder="1" applyAlignment="1">
      <alignment horizontal="center"/>
    </xf>
    <xf numFmtId="0" fontId="32" fillId="0" borderId="0" xfId="0" applyFont="1" applyFill="1" applyBorder="1" applyAlignment="1">
      <alignment vertical="center"/>
    </xf>
    <xf numFmtId="0" fontId="5" fillId="0" borderId="42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vertical="center"/>
    </xf>
    <xf numFmtId="0" fontId="34" fillId="0" borderId="21" xfId="0" applyFont="1" applyFill="1" applyBorder="1" applyAlignment="1">
      <alignment horizontal="center" vertical="center" wrapText="1"/>
    </xf>
  </cellXfs>
  <cellStyles count="2">
    <cellStyle name="Currency 2" xfId="1"/>
    <cellStyle name="Normal" xfId="0" builtinId="0"/>
  </cellStyles>
  <dxfs count="0"/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100"/>
  <sheetViews>
    <sheetView workbookViewId="0">
      <pane xSplit="5" ySplit="13" topLeftCell="I14" activePane="bottomRight" state="frozen"/>
      <selection activeCell="C1" sqref="C1"/>
      <selection pane="topRight" activeCell="F1" sqref="F1"/>
      <selection pane="bottomLeft" activeCell="C14" sqref="C14"/>
      <selection pane="bottomRight" activeCell="D32" sqref="D32"/>
    </sheetView>
  </sheetViews>
  <sheetFormatPr defaultRowHeight="15" x14ac:dyDescent="0.25"/>
  <cols>
    <col min="1" max="1" width="4.28515625" customWidth="1"/>
    <col min="2" max="2" width="11.42578125" bestFit="1" customWidth="1"/>
    <col min="3" max="3" width="8.85546875" customWidth="1"/>
    <col min="4" max="4" width="40.7109375" customWidth="1"/>
    <col min="5" max="5" width="11" style="72" bestFit="1" customWidth="1"/>
    <col min="6" max="6" width="10.42578125" hidden="1" customWidth="1"/>
    <col min="7" max="7" width="12" style="103" hidden="1" customWidth="1"/>
    <col min="8" max="8" width="9.140625" style="25" hidden="1" customWidth="1"/>
    <col min="9" max="9" width="10.42578125" customWidth="1"/>
    <col min="10" max="10" width="12" style="103" customWidth="1"/>
    <col min="11" max="11" width="9.140625" style="25" customWidth="1"/>
    <col min="12" max="12" width="10.42578125" customWidth="1"/>
    <col min="13" max="13" width="12" style="103" customWidth="1"/>
    <col min="14" max="14" width="9.140625" style="25" customWidth="1"/>
    <col min="15" max="15" width="10.42578125" customWidth="1"/>
    <col min="16" max="16" width="12" style="103" customWidth="1"/>
    <col min="17" max="17" width="9.140625" style="25" customWidth="1"/>
    <col min="18" max="18" width="10.42578125" customWidth="1"/>
    <col min="19" max="19" width="12" style="103" customWidth="1"/>
    <col min="20" max="20" width="9.140625" style="25" customWidth="1"/>
    <col min="21" max="21" width="10.42578125" customWidth="1"/>
    <col min="22" max="22" width="12" style="103" customWidth="1"/>
    <col min="23" max="23" width="9.140625" style="25" customWidth="1"/>
    <col min="24" max="24" width="10.42578125" customWidth="1"/>
    <col min="25" max="25" width="12" style="103" customWidth="1"/>
    <col min="26" max="26" width="9.140625" style="25" customWidth="1"/>
    <col min="27" max="27" width="10.42578125" customWidth="1"/>
    <col min="28" max="28" width="12" style="103" customWidth="1"/>
    <col min="29" max="29" width="9.140625" style="25" customWidth="1"/>
    <col min="30" max="30" width="10.42578125" customWidth="1"/>
    <col min="31" max="31" width="12" style="103" customWidth="1"/>
    <col min="32" max="32" width="9.140625" style="25" customWidth="1"/>
    <col min="33" max="33" width="10.42578125" customWidth="1"/>
    <col min="34" max="34" width="12" style="103" customWidth="1"/>
    <col min="35" max="35" width="9.140625" style="25" customWidth="1"/>
    <col min="36" max="36" width="10.42578125" customWidth="1"/>
    <col min="37" max="37" width="12" style="103" customWidth="1"/>
    <col min="38" max="38" width="9.140625" style="25" customWidth="1"/>
    <col min="39" max="39" width="10.42578125" bestFit="1" customWidth="1"/>
    <col min="40" max="40" width="12" style="103" bestFit="1" customWidth="1"/>
    <col min="41" max="41" width="9.140625" style="25" customWidth="1"/>
    <col min="43" max="43" width="12" bestFit="1" customWidth="1"/>
  </cols>
  <sheetData>
    <row r="1" spans="1:87" ht="15.75" thickBot="1" x14ac:dyDescent="0.3">
      <c r="F1" s="165" t="s">
        <v>78</v>
      </c>
      <c r="G1" s="166"/>
      <c r="H1" s="167"/>
      <c r="I1" s="165" t="s">
        <v>82</v>
      </c>
      <c r="J1" s="166"/>
      <c r="K1" s="167"/>
      <c r="L1" s="165" t="s">
        <v>84</v>
      </c>
      <c r="M1" s="166"/>
      <c r="N1" s="166"/>
      <c r="O1" s="156" t="s">
        <v>85</v>
      </c>
      <c r="P1" s="157"/>
      <c r="Q1" s="158"/>
      <c r="R1" s="156" t="s">
        <v>86</v>
      </c>
      <c r="S1" s="157"/>
      <c r="T1" s="158"/>
      <c r="U1" s="156" t="s">
        <v>87</v>
      </c>
      <c r="V1" s="157"/>
      <c r="W1" s="158"/>
      <c r="X1" s="156" t="s">
        <v>88</v>
      </c>
      <c r="Y1" s="157"/>
      <c r="Z1" s="158"/>
      <c r="AA1" s="156" t="s">
        <v>89</v>
      </c>
      <c r="AB1" s="157"/>
      <c r="AC1" s="158"/>
      <c r="AD1" s="156" t="s">
        <v>90</v>
      </c>
      <c r="AE1" s="157"/>
      <c r="AF1" s="158"/>
      <c r="AG1" s="156" t="s">
        <v>91</v>
      </c>
      <c r="AH1" s="157"/>
      <c r="AI1" s="158"/>
      <c r="AJ1" s="156" t="s">
        <v>92</v>
      </c>
      <c r="AK1" s="157"/>
      <c r="AL1" s="158"/>
      <c r="AM1" s="156" t="s">
        <v>93</v>
      </c>
      <c r="AN1" s="157"/>
      <c r="AO1" s="158"/>
    </row>
    <row r="2" spans="1:87" s="5" customFormat="1" ht="26.25" thickBot="1" x14ac:dyDescent="0.3">
      <c r="A2" s="1"/>
      <c r="B2" s="2" t="s">
        <v>0</v>
      </c>
      <c r="C2" s="62" t="s">
        <v>51</v>
      </c>
      <c r="D2" s="62" t="s">
        <v>45</v>
      </c>
      <c r="E2" s="63" t="s">
        <v>16</v>
      </c>
      <c r="F2" s="91" t="s">
        <v>19</v>
      </c>
      <c r="G2" s="101" t="s">
        <v>48</v>
      </c>
      <c r="H2" s="92" t="s">
        <v>49</v>
      </c>
      <c r="I2" s="91" t="s">
        <v>19</v>
      </c>
      <c r="J2" s="101" t="s">
        <v>48</v>
      </c>
      <c r="K2" s="92" t="s">
        <v>49</v>
      </c>
      <c r="L2" s="91" t="s">
        <v>19</v>
      </c>
      <c r="M2" s="101" t="s">
        <v>48</v>
      </c>
      <c r="N2" s="118" t="s">
        <v>49</v>
      </c>
      <c r="O2" s="125" t="s">
        <v>19</v>
      </c>
      <c r="P2" s="101" t="s">
        <v>48</v>
      </c>
      <c r="Q2" s="126" t="s">
        <v>49</v>
      </c>
      <c r="R2" s="125" t="s">
        <v>19</v>
      </c>
      <c r="S2" s="101" t="s">
        <v>48</v>
      </c>
      <c r="T2" s="126" t="s">
        <v>49</v>
      </c>
      <c r="U2" s="125" t="s">
        <v>19</v>
      </c>
      <c r="V2" s="101" t="s">
        <v>48</v>
      </c>
      <c r="W2" s="126" t="s">
        <v>49</v>
      </c>
      <c r="X2" s="125" t="s">
        <v>19</v>
      </c>
      <c r="Y2" s="101" t="s">
        <v>48</v>
      </c>
      <c r="Z2" s="126" t="s">
        <v>49</v>
      </c>
      <c r="AA2" s="125" t="s">
        <v>19</v>
      </c>
      <c r="AB2" s="101" t="s">
        <v>48</v>
      </c>
      <c r="AC2" s="126" t="s">
        <v>49</v>
      </c>
      <c r="AD2" s="125" t="s">
        <v>19</v>
      </c>
      <c r="AE2" s="101" t="s">
        <v>48</v>
      </c>
      <c r="AF2" s="126" t="s">
        <v>49</v>
      </c>
      <c r="AG2" s="125" t="s">
        <v>19</v>
      </c>
      <c r="AH2" s="101" t="s">
        <v>48</v>
      </c>
      <c r="AI2" s="126" t="s">
        <v>49</v>
      </c>
      <c r="AJ2" s="125" t="s">
        <v>19</v>
      </c>
      <c r="AK2" s="101" t="s">
        <v>48</v>
      </c>
      <c r="AL2" s="126" t="s">
        <v>49</v>
      </c>
      <c r="AM2" s="125" t="s">
        <v>19</v>
      </c>
      <c r="AN2" s="101" t="s">
        <v>48</v>
      </c>
      <c r="AO2" s="126" t="s">
        <v>49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</row>
    <row r="3" spans="1:87" hidden="1" x14ac:dyDescent="0.25">
      <c r="A3" s="6"/>
      <c r="B3" s="7"/>
      <c r="C3" s="6"/>
      <c r="D3" s="7"/>
      <c r="E3" s="73"/>
      <c r="F3" s="60" t="s">
        <v>19</v>
      </c>
      <c r="G3" s="102" t="s">
        <v>17</v>
      </c>
      <c r="H3" s="61" t="s">
        <v>18</v>
      </c>
      <c r="I3" s="60" t="s">
        <v>19</v>
      </c>
      <c r="J3" s="102" t="s">
        <v>17</v>
      </c>
      <c r="K3" s="61" t="s">
        <v>18</v>
      </c>
      <c r="L3" s="60" t="s">
        <v>19</v>
      </c>
      <c r="M3" s="102" t="s">
        <v>17</v>
      </c>
      <c r="N3" s="33" t="s">
        <v>18</v>
      </c>
      <c r="O3" s="127" t="s">
        <v>19</v>
      </c>
      <c r="P3" s="102" t="s">
        <v>17</v>
      </c>
      <c r="Q3" s="128" t="s">
        <v>18</v>
      </c>
      <c r="R3" s="127" t="s">
        <v>19</v>
      </c>
      <c r="S3" s="102" t="s">
        <v>17</v>
      </c>
      <c r="T3" s="128" t="s">
        <v>18</v>
      </c>
      <c r="U3" s="127" t="s">
        <v>19</v>
      </c>
      <c r="V3" s="102" t="s">
        <v>17</v>
      </c>
      <c r="W3" s="128" t="s">
        <v>18</v>
      </c>
      <c r="X3" s="127" t="s">
        <v>19</v>
      </c>
      <c r="Y3" s="102" t="s">
        <v>17</v>
      </c>
      <c r="Z3" s="128" t="s">
        <v>18</v>
      </c>
      <c r="AA3" s="127" t="s">
        <v>19</v>
      </c>
      <c r="AB3" s="102" t="s">
        <v>17</v>
      </c>
      <c r="AC3" s="128" t="s">
        <v>18</v>
      </c>
      <c r="AD3" s="127" t="s">
        <v>19</v>
      </c>
      <c r="AE3" s="102" t="s">
        <v>17</v>
      </c>
      <c r="AF3" s="128" t="s">
        <v>18</v>
      </c>
      <c r="AG3" s="127" t="s">
        <v>19</v>
      </c>
      <c r="AH3" s="102" t="s">
        <v>17</v>
      </c>
      <c r="AI3" s="128" t="s">
        <v>18</v>
      </c>
      <c r="AJ3" s="127" t="s">
        <v>19</v>
      </c>
      <c r="AK3" s="102" t="s">
        <v>17</v>
      </c>
      <c r="AL3" s="128" t="s">
        <v>18</v>
      </c>
      <c r="AM3" s="127" t="s">
        <v>19</v>
      </c>
      <c r="AN3" s="102" t="s">
        <v>17</v>
      </c>
      <c r="AO3" s="128" t="s">
        <v>18</v>
      </c>
    </row>
    <row r="4" spans="1:87" s="12" customFormat="1" ht="12.75" hidden="1" x14ac:dyDescent="0.2">
      <c r="A4" s="8" t="s">
        <v>1</v>
      </c>
      <c r="B4" s="81"/>
      <c r="C4" s="82" t="s">
        <v>2</v>
      </c>
      <c r="D4" s="9"/>
      <c r="E4" s="74"/>
      <c r="F4" s="26"/>
      <c r="G4" s="103"/>
      <c r="H4" s="27"/>
      <c r="I4" s="26"/>
      <c r="J4" s="103"/>
      <c r="K4" s="27"/>
      <c r="L4" s="26"/>
      <c r="M4" s="103"/>
      <c r="N4" s="119"/>
      <c r="O4" s="129"/>
      <c r="P4" s="103"/>
      <c r="Q4" s="130"/>
      <c r="R4" s="129"/>
      <c r="S4" s="103"/>
      <c r="T4" s="130"/>
      <c r="U4" s="129"/>
      <c r="V4" s="103"/>
      <c r="W4" s="130"/>
      <c r="X4" s="129"/>
      <c r="Y4" s="103"/>
      <c r="Z4" s="130"/>
      <c r="AA4" s="129"/>
      <c r="AB4" s="103"/>
      <c r="AC4" s="130"/>
      <c r="AD4" s="129"/>
      <c r="AE4" s="103"/>
      <c r="AF4" s="130"/>
      <c r="AG4" s="129"/>
      <c r="AH4" s="103"/>
      <c r="AI4" s="130"/>
      <c r="AJ4" s="129"/>
      <c r="AK4" s="103"/>
      <c r="AL4" s="130"/>
      <c r="AM4" s="129"/>
      <c r="AN4" s="103"/>
      <c r="AO4" s="13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</row>
    <row r="5" spans="1:87" s="17" customFormat="1" hidden="1" x14ac:dyDescent="0.25">
      <c r="A5" s="13"/>
      <c r="B5" s="14"/>
      <c r="C5" s="83"/>
      <c r="D5" s="14"/>
      <c r="E5" s="75"/>
      <c r="F5" s="26"/>
      <c r="G5" s="103"/>
      <c r="H5" s="27"/>
      <c r="I5" s="26"/>
      <c r="J5" s="103"/>
      <c r="K5" s="27"/>
      <c r="L5" s="26"/>
      <c r="M5" s="103"/>
      <c r="N5" s="119"/>
      <c r="O5" s="129"/>
      <c r="P5" s="103"/>
      <c r="Q5" s="130"/>
      <c r="R5" s="129"/>
      <c r="S5" s="103"/>
      <c r="T5" s="130"/>
      <c r="U5" s="129"/>
      <c r="V5" s="103"/>
      <c r="W5" s="130"/>
      <c r="X5" s="129"/>
      <c r="Y5" s="103"/>
      <c r="Z5" s="130"/>
      <c r="AA5" s="129"/>
      <c r="AB5" s="103"/>
      <c r="AC5" s="130"/>
      <c r="AD5" s="129"/>
      <c r="AE5" s="103"/>
      <c r="AF5" s="130"/>
      <c r="AG5" s="129"/>
      <c r="AH5" s="103"/>
      <c r="AI5" s="130"/>
      <c r="AJ5" s="129"/>
      <c r="AK5" s="103"/>
      <c r="AL5" s="130"/>
      <c r="AM5" s="129"/>
      <c r="AN5" s="103"/>
      <c r="AO5" s="130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</row>
    <row r="6" spans="1:87" s="18" customFormat="1" hidden="1" x14ac:dyDescent="0.25">
      <c r="B6" s="14" t="s">
        <v>3</v>
      </c>
      <c r="C6" s="84"/>
      <c r="D6" s="20" t="s">
        <v>4</v>
      </c>
      <c r="E6" s="76"/>
      <c r="F6" s="26"/>
      <c r="G6" s="103"/>
      <c r="H6" s="27"/>
      <c r="I6" s="26"/>
      <c r="J6" s="103"/>
      <c r="K6" s="27"/>
      <c r="L6" s="26"/>
      <c r="M6" s="103"/>
      <c r="N6" s="119"/>
      <c r="O6" s="129"/>
      <c r="P6" s="103"/>
      <c r="Q6" s="130"/>
      <c r="R6" s="129"/>
      <c r="S6" s="103"/>
      <c r="T6" s="130"/>
      <c r="U6" s="129"/>
      <c r="V6" s="103"/>
      <c r="W6" s="130"/>
      <c r="X6" s="129"/>
      <c r="Y6" s="103"/>
      <c r="Z6" s="130"/>
      <c r="AA6" s="129"/>
      <c r="AB6" s="103"/>
      <c r="AC6" s="130"/>
      <c r="AD6" s="129"/>
      <c r="AE6" s="103"/>
      <c r="AF6" s="130"/>
      <c r="AG6" s="129"/>
      <c r="AH6" s="103"/>
      <c r="AI6" s="130"/>
      <c r="AJ6" s="129"/>
      <c r="AK6" s="103"/>
      <c r="AL6" s="130"/>
      <c r="AM6" s="129"/>
      <c r="AN6" s="103"/>
      <c r="AO6" s="130"/>
    </row>
    <row r="7" spans="1:87" s="18" customFormat="1" hidden="1" x14ac:dyDescent="0.25">
      <c r="C7" s="84" t="s">
        <v>5</v>
      </c>
      <c r="D7" s="20" t="s">
        <v>6</v>
      </c>
      <c r="E7" s="76"/>
      <c r="F7" s="26"/>
      <c r="G7" s="103"/>
      <c r="H7" s="27"/>
      <c r="I7" s="26"/>
      <c r="J7" s="103"/>
      <c r="K7" s="27"/>
      <c r="L7" s="26"/>
      <c r="M7" s="103"/>
      <c r="N7" s="119"/>
      <c r="O7" s="129"/>
      <c r="P7" s="103"/>
      <c r="Q7" s="130"/>
      <c r="R7" s="129"/>
      <c r="S7" s="103"/>
      <c r="T7" s="130"/>
      <c r="U7" s="129"/>
      <c r="V7" s="103"/>
      <c r="W7" s="130"/>
      <c r="X7" s="129"/>
      <c r="Y7" s="103"/>
      <c r="Z7" s="130"/>
      <c r="AA7" s="129"/>
      <c r="AB7" s="103"/>
      <c r="AC7" s="130"/>
      <c r="AD7" s="129"/>
      <c r="AE7" s="103"/>
      <c r="AF7" s="130"/>
      <c r="AG7" s="129"/>
      <c r="AH7" s="103"/>
      <c r="AI7" s="130"/>
      <c r="AJ7" s="129"/>
      <c r="AK7" s="103"/>
      <c r="AL7" s="130"/>
      <c r="AM7" s="129"/>
      <c r="AN7" s="103"/>
      <c r="AO7" s="130"/>
    </row>
    <row r="8" spans="1:87" s="18" customFormat="1" hidden="1" x14ac:dyDescent="0.25">
      <c r="C8" s="84"/>
      <c r="D8" s="20"/>
      <c r="E8" s="76"/>
      <c r="F8" s="26"/>
      <c r="G8" s="103"/>
      <c r="H8" s="27"/>
      <c r="I8" s="26"/>
      <c r="J8" s="103"/>
      <c r="K8" s="27"/>
      <c r="L8" s="26"/>
      <c r="M8" s="103"/>
      <c r="N8" s="119"/>
      <c r="O8" s="129"/>
      <c r="P8" s="103"/>
      <c r="Q8" s="130"/>
      <c r="R8" s="129"/>
      <c r="S8" s="103"/>
      <c r="T8" s="130"/>
      <c r="U8" s="129"/>
      <c r="V8" s="103"/>
      <c r="W8" s="130"/>
      <c r="X8" s="129"/>
      <c r="Y8" s="103"/>
      <c r="Z8" s="130"/>
      <c r="AA8" s="129"/>
      <c r="AB8" s="103"/>
      <c r="AC8" s="130"/>
      <c r="AD8" s="129"/>
      <c r="AE8" s="103"/>
      <c r="AF8" s="130"/>
      <c r="AG8" s="129"/>
      <c r="AH8" s="103"/>
      <c r="AI8" s="130"/>
      <c r="AJ8" s="129"/>
      <c r="AK8" s="103"/>
      <c r="AL8" s="130"/>
      <c r="AM8" s="129"/>
      <c r="AN8" s="103"/>
      <c r="AO8" s="130"/>
    </row>
    <row r="9" spans="1:87" s="17" customFormat="1" hidden="1" x14ac:dyDescent="0.25">
      <c r="A9" s="19"/>
      <c r="B9" s="14"/>
      <c r="C9" s="85" t="s">
        <v>7</v>
      </c>
      <c r="D9" s="21" t="s">
        <v>22</v>
      </c>
      <c r="E9" s="77">
        <v>150</v>
      </c>
      <c r="F9" s="26">
        <v>1101000596</v>
      </c>
      <c r="G9" s="103">
        <v>1</v>
      </c>
      <c r="H9" s="27">
        <f>E9*G9</f>
        <v>150</v>
      </c>
      <c r="I9" s="26">
        <v>1101000596</v>
      </c>
      <c r="J9" s="103">
        <v>1</v>
      </c>
      <c r="K9" s="27">
        <f>H9*J9</f>
        <v>150</v>
      </c>
      <c r="L9" s="26">
        <v>1101000596</v>
      </c>
      <c r="M9" s="103">
        <v>1</v>
      </c>
      <c r="N9" s="119" t="e">
        <f>#REF!*M9</f>
        <v>#REF!</v>
      </c>
      <c r="O9" s="129">
        <v>1101000596</v>
      </c>
      <c r="P9" s="103">
        <v>1</v>
      </c>
      <c r="Q9" s="130">
        <f>H9*P9</f>
        <v>150</v>
      </c>
      <c r="R9" s="129">
        <v>1101000596</v>
      </c>
      <c r="S9" s="103">
        <v>1</v>
      </c>
      <c r="T9" s="130" t="e">
        <f>N9*S9</f>
        <v>#REF!</v>
      </c>
      <c r="U9" s="129">
        <v>1101000596</v>
      </c>
      <c r="V9" s="103">
        <v>1</v>
      </c>
      <c r="W9" s="130">
        <f>Q9*V9</f>
        <v>150</v>
      </c>
      <c r="X9" s="129">
        <v>1101000596</v>
      </c>
      <c r="Y9" s="103">
        <v>1</v>
      </c>
      <c r="Z9" s="130" t="e">
        <f>T9*Y9</f>
        <v>#REF!</v>
      </c>
      <c r="AA9" s="129">
        <v>1101000596</v>
      </c>
      <c r="AB9" s="103">
        <v>1</v>
      </c>
      <c r="AC9" s="130">
        <f>W9*AB9</f>
        <v>150</v>
      </c>
      <c r="AD9" s="129">
        <v>1101000596</v>
      </c>
      <c r="AE9" s="103">
        <v>1</v>
      </c>
      <c r="AF9" s="130" t="e">
        <f>Z9*AE9</f>
        <v>#REF!</v>
      </c>
      <c r="AG9" s="129">
        <v>1101000596</v>
      </c>
      <c r="AH9" s="103">
        <v>1</v>
      </c>
      <c r="AI9" s="130">
        <f>AC9*AH9</f>
        <v>150</v>
      </c>
      <c r="AJ9" s="129">
        <v>1101000596</v>
      </c>
      <c r="AK9" s="103">
        <v>1</v>
      </c>
      <c r="AL9" s="130" t="e">
        <f>AF9*AK9</f>
        <v>#REF!</v>
      </c>
      <c r="AM9" s="129">
        <v>1101000596</v>
      </c>
      <c r="AN9" s="103">
        <v>1</v>
      </c>
      <c r="AO9" s="130">
        <f>AI9*AN9</f>
        <v>150</v>
      </c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</row>
    <row r="10" spans="1:87" s="17" customFormat="1" hidden="1" x14ac:dyDescent="0.25">
      <c r="A10" s="19"/>
      <c r="B10" s="19"/>
      <c r="C10" s="85" t="s">
        <v>7</v>
      </c>
      <c r="D10" s="21" t="s">
        <v>20</v>
      </c>
      <c r="E10" s="77">
        <v>675</v>
      </c>
      <c r="F10" s="34"/>
      <c r="G10" s="104"/>
      <c r="H10" s="32"/>
      <c r="I10" s="34"/>
      <c r="J10" s="104"/>
      <c r="K10" s="32"/>
      <c r="L10" s="34"/>
      <c r="M10" s="104"/>
      <c r="N10" s="29"/>
      <c r="O10" s="131"/>
      <c r="P10" s="104"/>
      <c r="Q10" s="132"/>
      <c r="R10" s="131"/>
      <c r="S10" s="104"/>
      <c r="T10" s="132"/>
      <c r="U10" s="131"/>
      <c r="V10" s="104"/>
      <c r="W10" s="132"/>
      <c r="X10" s="131"/>
      <c r="Y10" s="104"/>
      <c r="Z10" s="132"/>
      <c r="AA10" s="131"/>
      <c r="AB10" s="104"/>
      <c r="AC10" s="132"/>
      <c r="AD10" s="131"/>
      <c r="AE10" s="104"/>
      <c r="AF10" s="132"/>
      <c r="AG10" s="131"/>
      <c r="AH10" s="104"/>
      <c r="AI10" s="132"/>
      <c r="AJ10" s="131"/>
      <c r="AK10" s="104"/>
      <c r="AL10" s="132"/>
      <c r="AM10" s="131"/>
      <c r="AN10" s="104"/>
      <c r="AO10" s="132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</row>
    <row r="11" spans="1:87" s="17" customFormat="1" hidden="1" x14ac:dyDescent="0.25">
      <c r="A11" s="19"/>
      <c r="B11" s="19"/>
      <c r="C11" s="85" t="s">
        <v>7</v>
      </c>
      <c r="D11" s="21" t="s">
        <v>21</v>
      </c>
      <c r="E11" s="77">
        <v>1350</v>
      </c>
      <c r="F11" s="34"/>
      <c r="G11" s="104"/>
      <c r="H11" s="32"/>
      <c r="I11" s="34"/>
      <c r="J11" s="104"/>
      <c r="K11" s="32"/>
      <c r="L11" s="34"/>
      <c r="M11" s="104"/>
      <c r="N11" s="29"/>
      <c r="O11" s="131"/>
      <c r="P11" s="104"/>
      <c r="Q11" s="132"/>
      <c r="R11" s="131"/>
      <c r="S11" s="104"/>
      <c r="T11" s="132"/>
      <c r="U11" s="131"/>
      <c r="V11" s="104"/>
      <c r="W11" s="132"/>
      <c r="X11" s="131"/>
      <c r="Y11" s="104"/>
      <c r="Z11" s="132"/>
      <c r="AA11" s="131"/>
      <c r="AB11" s="104"/>
      <c r="AC11" s="132"/>
      <c r="AD11" s="131"/>
      <c r="AE11" s="104"/>
      <c r="AF11" s="132"/>
      <c r="AG11" s="131"/>
      <c r="AH11" s="104"/>
      <c r="AI11" s="132"/>
      <c r="AJ11" s="131"/>
      <c r="AK11" s="104"/>
      <c r="AL11" s="132"/>
      <c r="AM11" s="131"/>
      <c r="AN11" s="104"/>
      <c r="AO11" s="132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</row>
    <row r="12" spans="1:87" s="17" customFormat="1" hidden="1" x14ac:dyDescent="0.25">
      <c r="A12" s="19"/>
      <c r="B12" s="14"/>
      <c r="C12" s="83"/>
      <c r="D12" s="21"/>
      <c r="E12" s="77"/>
      <c r="F12" s="28"/>
      <c r="G12" s="104"/>
      <c r="H12" s="32"/>
      <c r="I12" s="28"/>
      <c r="J12" s="104"/>
      <c r="K12" s="32"/>
      <c r="L12" s="28"/>
      <c r="M12" s="104"/>
      <c r="N12" s="29"/>
      <c r="O12" s="133"/>
      <c r="P12" s="104"/>
      <c r="Q12" s="132"/>
      <c r="R12" s="133"/>
      <c r="S12" s="104"/>
      <c r="T12" s="132"/>
      <c r="U12" s="133"/>
      <c r="V12" s="104"/>
      <c r="W12" s="132"/>
      <c r="X12" s="133"/>
      <c r="Y12" s="104"/>
      <c r="Z12" s="132"/>
      <c r="AA12" s="133"/>
      <c r="AB12" s="104"/>
      <c r="AC12" s="132"/>
      <c r="AD12" s="133"/>
      <c r="AE12" s="104"/>
      <c r="AF12" s="132"/>
      <c r="AG12" s="133"/>
      <c r="AH12" s="104"/>
      <c r="AI12" s="132"/>
      <c r="AJ12" s="133"/>
      <c r="AK12" s="104"/>
      <c r="AL12" s="132"/>
      <c r="AM12" s="133"/>
      <c r="AN12" s="104"/>
      <c r="AO12" s="132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</row>
    <row r="13" spans="1:87" s="17" customFormat="1" hidden="1" x14ac:dyDescent="0.25">
      <c r="A13" s="19"/>
      <c r="B13" s="19"/>
      <c r="C13" s="85" t="s">
        <v>7</v>
      </c>
      <c r="D13" s="21" t="s">
        <v>8</v>
      </c>
      <c r="E13" s="77">
        <v>500</v>
      </c>
      <c r="F13" s="34">
        <v>1101000612</v>
      </c>
      <c r="G13" s="104">
        <v>1</v>
      </c>
      <c r="H13" s="27">
        <f>E13*G13</f>
        <v>500</v>
      </c>
      <c r="I13" s="34">
        <v>1101000612</v>
      </c>
      <c r="J13" s="104">
        <v>1</v>
      </c>
      <c r="K13" s="27">
        <f>H13*J13</f>
        <v>500</v>
      </c>
      <c r="L13" s="34">
        <v>1101000612</v>
      </c>
      <c r="M13" s="104">
        <v>1</v>
      </c>
      <c r="N13" s="119" t="e">
        <f>#REF!*M13</f>
        <v>#REF!</v>
      </c>
      <c r="O13" s="131">
        <v>1101000612</v>
      </c>
      <c r="P13" s="104">
        <v>1</v>
      </c>
      <c r="Q13" s="130">
        <f>H13*P13</f>
        <v>500</v>
      </c>
      <c r="R13" s="131">
        <v>1101000612</v>
      </c>
      <c r="S13" s="104">
        <v>1</v>
      </c>
      <c r="T13" s="130" t="e">
        <f>N13*S13</f>
        <v>#REF!</v>
      </c>
      <c r="U13" s="131">
        <v>1101000612</v>
      </c>
      <c r="V13" s="104">
        <v>1</v>
      </c>
      <c r="W13" s="130">
        <f>Q13*V13</f>
        <v>500</v>
      </c>
      <c r="X13" s="131">
        <v>1101000612</v>
      </c>
      <c r="Y13" s="104">
        <v>1</v>
      </c>
      <c r="Z13" s="130" t="e">
        <f>T13*Y13</f>
        <v>#REF!</v>
      </c>
      <c r="AA13" s="131">
        <v>1101000612</v>
      </c>
      <c r="AB13" s="104">
        <v>1</v>
      </c>
      <c r="AC13" s="130">
        <f>W13*AB13</f>
        <v>500</v>
      </c>
      <c r="AD13" s="131">
        <v>1101000612</v>
      </c>
      <c r="AE13" s="104">
        <v>1</v>
      </c>
      <c r="AF13" s="130" t="e">
        <f>Z13*AE13</f>
        <v>#REF!</v>
      </c>
      <c r="AG13" s="131">
        <v>1101000612</v>
      </c>
      <c r="AH13" s="104">
        <v>1</v>
      </c>
      <c r="AI13" s="130">
        <f>AC13*AH13</f>
        <v>500</v>
      </c>
      <c r="AJ13" s="131">
        <v>1101000612</v>
      </c>
      <c r="AK13" s="104">
        <v>1</v>
      </c>
      <c r="AL13" s="130" t="e">
        <f>AF13*AK13</f>
        <v>#REF!</v>
      </c>
      <c r="AM13" s="131">
        <v>1101000612</v>
      </c>
      <c r="AN13" s="104">
        <v>1</v>
      </c>
      <c r="AO13" s="130">
        <f>AI13*AN13</f>
        <v>500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</row>
    <row r="14" spans="1:87" s="15" customFormat="1" ht="7.5" customHeight="1" x14ac:dyDescent="0.25">
      <c r="C14" s="87"/>
      <c r="D14" s="23"/>
      <c r="E14" s="99"/>
      <c r="F14" s="24"/>
      <c r="G14" s="100"/>
      <c r="H14" s="43"/>
      <c r="I14" s="24"/>
      <c r="J14" s="100"/>
      <c r="K14" s="43"/>
      <c r="L14" s="24"/>
      <c r="M14" s="100"/>
      <c r="N14" s="35"/>
      <c r="O14" s="129"/>
      <c r="P14" s="100"/>
      <c r="Q14" s="139"/>
      <c r="R14" s="129"/>
      <c r="S14" s="100"/>
      <c r="T14" s="139"/>
      <c r="U14" s="129"/>
      <c r="V14" s="100"/>
      <c r="W14" s="139"/>
      <c r="X14" s="129"/>
      <c r="Y14" s="100"/>
      <c r="Z14" s="139"/>
      <c r="AA14" s="129"/>
      <c r="AB14" s="100"/>
      <c r="AC14" s="139"/>
      <c r="AD14" s="129"/>
      <c r="AE14" s="100"/>
      <c r="AF14" s="139"/>
      <c r="AG14" s="129"/>
      <c r="AH14" s="100"/>
      <c r="AI14" s="139"/>
      <c r="AJ14" s="129"/>
      <c r="AK14" s="100"/>
      <c r="AL14" s="139"/>
      <c r="AM14" s="129"/>
      <c r="AN14" s="100"/>
      <c r="AO14" s="139"/>
    </row>
    <row r="15" spans="1:87" s="17" customFormat="1" x14ac:dyDescent="0.25">
      <c r="A15" s="19"/>
      <c r="B15" s="19"/>
      <c r="C15" s="147" t="s">
        <v>5</v>
      </c>
      <c r="D15" s="22" t="s">
        <v>59</v>
      </c>
      <c r="E15" s="93">
        <v>1556</v>
      </c>
      <c r="F15" s="28"/>
      <c r="G15" s="105"/>
      <c r="H15" s="32"/>
      <c r="I15" s="28"/>
      <c r="J15" s="105"/>
      <c r="K15" s="32"/>
      <c r="L15" s="28"/>
      <c r="M15" s="105"/>
      <c r="N15" s="29"/>
      <c r="O15" s="133"/>
      <c r="P15" s="105"/>
      <c r="Q15" s="132"/>
      <c r="R15" s="133"/>
      <c r="S15" s="105"/>
      <c r="T15" s="135"/>
      <c r="U15" s="133"/>
      <c r="V15" s="105"/>
      <c r="W15" s="135"/>
      <c r="X15" s="133"/>
      <c r="Y15" s="105"/>
      <c r="Z15" s="135"/>
      <c r="AA15" s="133"/>
      <c r="AB15" s="105"/>
      <c r="AC15" s="135"/>
      <c r="AD15" s="133"/>
      <c r="AE15" s="105"/>
      <c r="AF15" s="135"/>
      <c r="AG15" s="133"/>
      <c r="AH15" s="105"/>
      <c r="AI15" s="135"/>
      <c r="AJ15" s="133"/>
      <c r="AK15" s="105"/>
      <c r="AL15" s="135"/>
      <c r="AM15" s="133"/>
      <c r="AN15" s="105"/>
      <c r="AO15" s="13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</row>
    <row r="16" spans="1:87" s="15" customFormat="1" ht="4.5" customHeight="1" x14ac:dyDescent="0.25">
      <c r="C16" s="87"/>
      <c r="D16" s="23"/>
      <c r="E16" s="99"/>
      <c r="F16" s="24"/>
      <c r="G16" s="100"/>
      <c r="H16" s="43"/>
      <c r="I16" s="24"/>
      <c r="J16" s="100"/>
      <c r="K16" s="43"/>
      <c r="L16" s="24"/>
      <c r="M16" s="100"/>
      <c r="N16" s="35"/>
      <c r="O16" s="129"/>
      <c r="P16" s="100"/>
      <c r="Q16" s="139"/>
      <c r="R16" s="129"/>
      <c r="S16" s="100"/>
      <c r="T16" s="139"/>
      <c r="U16" s="129"/>
      <c r="V16" s="100"/>
      <c r="W16" s="139"/>
      <c r="X16" s="129"/>
      <c r="Y16" s="100"/>
      <c r="Z16" s="139"/>
      <c r="AA16" s="129"/>
      <c r="AB16" s="100"/>
      <c r="AC16" s="139"/>
      <c r="AD16" s="129"/>
      <c r="AE16" s="100"/>
      <c r="AF16" s="139"/>
      <c r="AG16" s="129"/>
      <c r="AH16" s="100"/>
      <c r="AI16" s="139"/>
      <c r="AJ16" s="129"/>
      <c r="AK16" s="100"/>
      <c r="AL16" s="139"/>
      <c r="AM16" s="129"/>
      <c r="AN16" s="100"/>
      <c r="AO16" s="139"/>
    </row>
    <row r="17" spans="1:87" s="17" customFormat="1" x14ac:dyDescent="0.25">
      <c r="A17" s="19"/>
      <c r="B17" s="19"/>
      <c r="C17" s="147" t="s">
        <v>5</v>
      </c>
      <c r="D17" s="22" t="s">
        <v>65</v>
      </c>
      <c r="E17" s="93">
        <v>778</v>
      </c>
      <c r="F17" s="28"/>
      <c r="G17" s="105"/>
      <c r="H17" s="32"/>
      <c r="I17" s="28"/>
      <c r="J17" s="105"/>
      <c r="K17" s="32"/>
      <c r="L17" s="28"/>
      <c r="M17" s="105"/>
      <c r="N17" s="29"/>
      <c r="O17" s="133"/>
      <c r="P17" s="105"/>
      <c r="Q17" s="132"/>
      <c r="R17" s="133"/>
      <c r="S17" s="105"/>
      <c r="T17" s="135"/>
      <c r="U17" s="133"/>
      <c r="V17" s="105"/>
      <c r="W17" s="135"/>
      <c r="X17" s="133"/>
      <c r="Y17" s="105"/>
      <c r="Z17" s="135"/>
      <c r="AA17" s="133"/>
      <c r="AB17" s="105"/>
      <c r="AC17" s="135"/>
      <c r="AD17" s="133"/>
      <c r="AE17" s="105"/>
      <c r="AF17" s="135"/>
      <c r="AG17" s="133"/>
      <c r="AH17" s="105"/>
      <c r="AI17" s="135"/>
      <c r="AJ17" s="133"/>
      <c r="AK17" s="105"/>
      <c r="AL17" s="135"/>
      <c r="AM17" s="133"/>
      <c r="AN17" s="105"/>
      <c r="AO17" s="13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</row>
    <row r="18" spans="1:87" s="15" customFormat="1" ht="4.5" customHeight="1" x14ac:dyDescent="0.25">
      <c r="C18" s="87"/>
      <c r="D18" s="23"/>
      <c r="E18" s="99"/>
      <c r="F18" s="24"/>
      <c r="G18" s="100"/>
      <c r="H18" s="43"/>
      <c r="I18" s="24"/>
      <c r="J18" s="100"/>
      <c r="K18" s="43"/>
      <c r="L18" s="24"/>
      <c r="M18" s="100"/>
      <c r="N18" s="35"/>
      <c r="O18" s="129"/>
      <c r="P18" s="100"/>
      <c r="Q18" s="139"/>
      <c r="R18" s="129"/>
      <c r="S18" s="100"/>
      <c r="T18" s="139"/>
      <c r="U18" s="129"/>
      <c r="V18" s="100"/>
      <c r="W18" s="139"/>
      <c r="X18" s="129"/>
      <c r="Y18" s="100"/>
      <c r="Z18" s="139"/>
      <c r="AA18" s="129"/>
      <c r="AB18" s="100"/>
      <c r="AC18" s="139"/>
      <c r="AD18" s="129"/>
      <c r="AE18" s="100"/>
      <c r="AF18" s="139"/>
      <c r="AG18" s="129"/>
      <c r="AH18" s="100"/>
      <c r="AI18" s="139"/>
      <c r="AJ18" s="129"/>
      <c r="AK18" s="100"/>
      <c r="AL18" s="139"/>
      <c r="AM18" s="129"/>
      <c r="AN18" s="100"/>
      <c r="AO18" s="139"/>
    </row>
    <row r="19" spans="1:87" s="54" customFormat="1" x14ac:dyDescent="0.25">
      <c r="B19" s="54" t="s">
        <v>3</v>
      </c>
      <c r="C19" s="86" t="s">
        <v>7</v>
      </c>
      <c r="D19" s="50" t="s">
        <v>44</v>
      </c>
      <c r="E19" s="94">
        <v>1000</v>
      </c>
      <c r="F19" s="51">
        <v>20110057</v>
      </c>
      <c r="G19" s="106">
        <v>1</v>
      </c>
      <c r="H19" s="55">
        <f>E19*G19</f>
        <v>1000</v>
      </c>
      <c r="I19" s="51">
        <v>20110255</v>
      </c>
      <c r="J19" s="106">
        <v>1</v>
      </c>
      <c r="K19" s="55">
        <f>H19*J19</f>
        <v>1000</v>
      </c>
      <c r="L19" s="51"/>
      <c r="M19" s="106"/>
      <c r="N19" s="120"/>
      <c r="O19" s="134"/>
      <c r="P19" s="106"/>
      <c r="Q19" s="135"/>
      <c r="R19" s="134"/>
      <c r="S19" s="106"/>
      <c r="T19" s="135"/>
      <c r="U19" s="134"/>
      <c r="V19" s="106"/>
      <c r="W19" s="135"/>
      <c r="X19" s="134"/>
      <c r="Y19" s="106"/>
      <c r="Z19" s="135"/>
      <c r="AA19" s="134"/>
      <c r="AB19" s="106"/>
      <c r="AC19" s="135"/>
      <c r="AD19" s="134"/>
      <c r="AE19" s="106"/>
      <c r="AF19" s="135"/>
      <c r="AG19" s="134"/>
      <c r="AH19" s="106"/>
      <c r="AI19" s="135"/>
      <c r="AJ19" s="134"/>
      <c r="AK19" s="106"/>
      <c r="AL19" s="135"/>
      <c r="AM19" s="134"/>
      <c r="AN19" s="106"/>
      <c r="AO19" s="135"/>
    </row>
    <row r="20" spans="1:87" s="15" customFormat="1" ht="5.25" customHeight="1" x14ac:dyDescent="0.25">
      <c r="C20" s="87"/>
      <c r="D20" s="23"/>
      <c r="E20" s="99"/>
      <c r="F20" s="24"/>
      <c r="G20" s="100"/>
      <c r="H20" s="43"/>
      <c r="I20" s="24"/>
      <c r="J20" s="100"/>
      <c r="K20" s="43"/>
      <c r="L20" s="24"/>
      <c r="M20" s="100"/>
      <c r="N20" s="35"/>
      <c r="O20" s="129"/>
      <c r="P20" s="100"/>
      <c r="Q20" s="139"/>
      <c r="R20" s="129"/>
      <c r="S20" s="100"/>
      <c r="T20" s="139"/>
      <c r="U20" s="129"/>
      <c r="V20" s="100"/>
      <c r="W20" s="139"/>
      <c r="X20" s="129"/>
      <c r="Y20" s="100"/>
      <c r="Z20" s="139"/>
      <c r="AA20" s="129"/>
      <c r="AB20" s="100"/>
      <c r="AC20" s="139"/>
      <c r="AD20" s="129"/>
      <c r="AE20" s="100"/>
      <c r="AF20" s="139"/>
      <c r="AG20" s="129"/>
      <c r="AH20" s="100"/>
      <c r="AI20" s="139"/>
      <c r="AJ20" s="129"/>
      <c r="AK20" s="100"/>
      <c r="AL20" s="139"/>
      <c r="AM20" s="129"/>
      <c r="AN20" s="100"/>
      <c r="AO20" s="139"/>
    </row>
    <row r="21" spans="1:87" s="54" customFormat="1" x14ac:dyDescent="0.25">
      <c r="A21" s="54" t="s">
        <v>80</v>
      </c>
      <c r="C21" s="86" t="s">
        <v>7</v>
      </c>
      <c r="D21" s="50" t="s">
        <v>53</v>
      </c>
      <c r="E21" s="94">
        <v>150</v>
      </c>
      <c r="F21" s="51">
        <v>2111000180</v>
      </c>
      <c r="G21" s="106">
        <v>1</v>
      </c>
      <c r="H21" s="55">
        <f>E21*G21</f>
        <v>150</v>
      </c>
      <c r="I21" s="51">
        <v>2111000463</v>
      </c>
      <c r="J21" s="106">
        <v>1</v>
      </c>
      <c r="K21" s="55">
        <f>H21*J21</f>
        <v>150</v>
      </c>
      <c r="L21" s="51"/>
      <c r="M21" s="106"/>
      <c r="N21" s="120"/>
      <c r="O21" s="134"/>
      <c r="P21" s="106"/>
      <c r="Q21" s="135"/>
      <c r="R21" s="134"/>
      <c r="S21" s="106"/>
      <c r="T21" s="135"/>
      <c r="U21" s="134"/>
      <c r="V21" s="106"/>
      <c r="W21" s="135"/>
      <c r="X21" s="134"/>
      <c r="Y21" s="106"/>
      <c r="Z21" s="135"/>
      <c r="AA21" s="134"/>
      <c r="AB21" s="106"/>
      <c r="AC21" s="135"/>
      <c r="AD21" s="134"/>
      <c r="AE21" s="106"/>
      <c r="AF21" s="135"/>
      <c r="AG21" s="134"/>
      <c r="AH21" s="106"/>
      <c r="AI21" s="135"/>
      <c r="AJ21" s="134"/>
      <c r="AK21" s="106"/>
      <c r="AL21" s="135"/>
      <c r="AM21" s="152"/>
      <c r="AN21" s="106"/>
      <c r="AO21" s="135"/>
    </row>
    <row r="22" spans="1:87" s="15" customFormat="1" ht="5.25" customHeight="1" x14ac:dyDescent="0.25">
      <c r="C22" s="87"/>
      <c r="D22" s="23"/>
      <c r="E22" s="99"/>
      <c r="F22" s="24"/>
      <c r="G22" s="100"/>
      <c r="H22" s="43"/>
      <c r="I22" s="24"/>
      <c r="J22" s="100"/>
      <c r="K22" s="43"/>
      <c r="L22" s="24"/>
      <c r="M22" s="100"/>
      <c r="N22" s="35"/>
      <c r="O22" s="129"/>
      <c r="P22" s="100"/>
      <c r="Q22" s="139"/>
      <c r="R22" s="129"/>
      <c r="S22" s="100"/>
      <c r="T22" s="139"/>
      <c r="U22" s="129"/>
      <c r="V22" s="100"/>
      <c r="W22" s="139"/>
      <c r="X22" s="129"/>
      <c r="Y22" s="100"/>
      <c r="Z22" s="139"/>
      <c r="AA22" s="129"/>
      <c r="AB22" s="100"/>
      <c r="AC22" s="139"/>
      <c r="AD22" s="129"/>
      <c r="AE22" s="100"/>
      <c r="AF22" s="139"/>
      <c r="AG22" s="129"/>
      <c r="AH22" s="100"/>
      <c r="AI22" s="139"/>
      <c r="AJ22" s="129"/>
      <c r="AK22" s="100"/>
      <c r="AL22" s="139"/>
      <c r="AM22" s="129"/>
      <c r="AN22" s="100"/>
      <c r="AO22" s="139"/>
    </row>
    <row r="23" spans="1:87" s="54" customFormat="1" x14ac:dyDescent="0.25">
      <c r="B23" s="54" t="s">
        <v>3</v>
      </c>
      <c r="C23" s="86" t="s">
        <v>7</v>
      </c>
      <c r="D23" s="50" t="s">
        <v>94</v>
      </c>
      <c r="E23" s="94">
        <v>500</v>
      </c>
      <c r="F23" s="117">
        <v>20110057</v>
      </c>
      <c r="G23" s="108">
        <v>1</v>
      </c>
      <c r="H23" s="55">
        <f>$E$23*G23+H24</f>
        <v>505.92723999999998</v>
      </c>
      <c r="I23" s="154"/>
      <c r="J23" s="108">
        <v>1</v>
      </c>
      <c r="K23" s="155">
        <f>$E$23*J23+K24</f>
        <v>506.93220000000002</v>
      </c>
      <c r="L23" s="51"/>
      <c r="M23" s="108"/>
      <c r="N23" s="120"/>
      <c r="O23" s="134"/>
      <c r="P23" s="108"/>
      <c r="Q23" s="135"/>
      <c r="R23" s="134"/>
      <c r="S23" s="108"/>
      <c r="T23" s="135"/>
      <c r="U23" s="134"/>
      <c r="V23" s="108"/>
      <c r="W23" s="135"/>
      <c r="X23" s="134"/>
      <c r="Y23" s="108"/>
      <c r="Z23" s="135"/>
      <c r="AA23" s="134"/>
      <c r="AB23" s="108"/>
      <c r="AC23" s="135"/>
      <c r="AD23" s="134"/>
      <c r="AE23" s="108"/>
      <c r="AF23" s="135"/>
      <c r="AG23" s="134"/>
      <c r="AH23" s="108"/>
      <c r="AI23" s="135"/>
      <c r="AJ23" s="134"/>
      <c r="AK23" s="108"/>
      <c r="AL23" s="135"/>
      <c r="AM23" s="134"/>
      <c r="AN23" s="108"/>
      <c r="AO23" s="135"/>
    </row>
    <row r="24" spans="1:87" s="15" customFormat="1" x14ac:dyDescent="0.25">
      <c r="C24" s="87"/>
      <c r="D24" s="45" t="s">
        <v>96</v>
      </c>
      <c r="E24" s="96">
        <v>4.4000000000000002E-4</v>
      </c>
      <c r="F24" s="51"/>
      <c r="G24" s="107">
        <v>13471</v>
      </c>
      <c r="H24" s="49">
        <f>G24*E24</f>
        <v>5.9272400000000003</v>
      </c>
      <c r="I24" s="51"/>
      <c r="J24" s="107">
        <v>15755</v>
      </c>
      <c r="K24" s="49">
        <f>J24*$E$24</f>
        <v>6.9321999999999999</v>
      </c>
      <c r="L24" s="51"/>
      <c r="M24" s="107"/>
      <c r="N24" s="121"/>
      <c r="O24" s="136"/>
      <c r="P24" s="107"/>
      <c r="Q24" s="137"/>
      <c r="R24" s="136"/>
      <c r="S24" s="107"/>
      <c r="T24" s="137"/>
      <c r="U24" s="136"/>
      <c r="V24" s="107"/>
      <c r="W24" s="137"/>
      <c r="X24" s="136"/>
      <c r="Y24" s="107"/>
      <c r="Z24" s="137"/>
      <c r="AA24" s="136"/>
      <c r="AB24" s="107"/>
      <c r="AC24" s="137"/>
      <c r="AD24" s="136"/>
      <c r="AE24" s="107"/>
      <c r="AF24" s="137"/>
      <c r="AG24" s="136"/>
      <c r="AH24" s="107"/>
      <c r="AI24" s="137"/>
      <c r="AJ24" s="136"/>
      <c r="AK24" s="107"/>
      <c r="AL24" s="137"/>
      <c r="AM24" s="136"/>
      <c r="AN24" s="107"/>
      <c r="AO24" s="137"/>
    </row>
    <row r="25" spans="1:87" s="15" customFormat="1" x14ac:dyDescent="0.25">
      <c r="B25" s="54" t="s">
        <v>3</v>
      </c>
      <c r="C25" s="86" t="s">
        <v>7</v>
      </c>
      <c r="D25" s="45" t="s">
        <v>95</v>
      </c>
      <c r="E25" s="94">
        <v>750</v>
      </c>
      <c r="F25" s="51">
        <v>1111000182</v>
      </c>
      <c r="G25" s="107"/>
      <c r="H25" s="49">
        <f>E25</f>
        <v>750</v>
      </c>
      <c r="I25" s="51">
        <v>1111000182</v>
      </c>
      <c r="J25" s="107"/>
      <c r="K25" s="49">
        <f>$H$25</f>
        <v>750</v>
      </c>
      <c r="L25" s="51"/>
      <c r="M25" s="107"/>
      <c r="N25" s="121"/>
      <c r="O25" s="136"/>
      <c r="P25" s="107"/>
      <c r="Q25" s="137"/>
      <c r="R25" s="136"/>
      <c r="S25" s="107"/>
      <c r="T25" s="137"/>
      <c r="U25" s="136"/>
      <c r="V25" s="107"/>
      <c r="W25" s="137"/>
      <c r="X25" s="136"/>
      <c r="Y25" s="107"/>
      <c r="Z25" s="137"/>
      <c r="AA25" s="136"/>
      <c r="AB25" s="107"/>
      <c r="AC25" s="137"/>
      <c r="AD25" s="136"/>
      <c r="AE25" s="107"/>
      <c r="AF25" s="137"/>
      <c r="AG25" s="136"/>
      <c r="AH25" s="107"/>
      <c r="AI25" s="137"/>
      <c r="AJ25" s="136"/>
      <c r="AK25" s="107"/>
      <c r="AL25" s="137"/>
      <c r="AM25" s="136"/>
      <c r="AN25" s="107"/>
      <c r="AO25" s="137"/>
    </row>
    <row r="26" spans="1:87" s="15" customFormat="1" ht="4.5" customHeight="1" x14ac:dyDescent="0.25">
      <c r="B26" s="54"/>
      <c r="C26" s="86"/>
      <c r="D26" s="45"/>
      <c r="E26" s="94"/>
      <c r="F26" s="51"/>
      <c r="G26" s="107"/>
      <c r="H26" s="49"/>
      <c r="I26" s="51"/>
      <c r="J26" s="107"/>
      <c r="K26" s="49"/>
      <c r="L26" s="51"/>
      <c r="M26" s="107"/>
      <c r="N26" s="121"/>
      <c r="O26" s="136"/>
      <c r="P26" s="107"/>
      <c r="Q26" s="137"/>
      <c r="R26" s="136"/>
      <c r="S26" s="107"/>
      <c r="T26" s="137"/>
      <c r="U26" s="136"/>
      <c r="V26" s="107"/>
      <c r="W26" s="137"/>
      <c r="X26" s="136"/>
      <c r="Y26" s="107"/>
      <c r="Z26" s="137"/>
      <c r="AA26" s="136"/>
      <c r="AB26" s="107"/>
      <c r="AC26" s="137"/>
      <c r="AD26" s="136"/>
      <c r="AE26" s="107"/>
      <c r="AF26" s="137"/>
      <c r="AG26" s="136"/>
      <c r="AH26" s="107"/>
      <c r="AI26" s="137"/>
      <c r="AJ26" s="136"/>
      <c r="AK26" s="107"/>
      <c r="AL26" s="137"/>
      <c r="AM26" s="136"/>
      <c r="AN26" s="107"/>
      <c r="AO26" s="137"/>
    </row>
    <row r="27" spans="1:87" s="54" customFormat="1" x14ac:dyDescent="0.25">
      <c r="B27" s="54" t="s">
        <v>3</v>
      </c>
      <c r="C27" s="86" t="s">
        <v>7</v>
      </c>
      <c r="D27" s="50" t="s">
        <v>9</v>
      </c>
      <c r="E27" s="95"/>
      <c r="F27" s="51">
        <v>20110057</v>
      </c>
      <c r="G27" s="108"/>
      <c r="H27" s="53">
        <f>SUM(H28:H35)</f>
        <v>4451.5218400000003</v>
      </c>
      <c r="I27" s="51">
        <v>20110255</v>
      </c>
      <c r="J27" s="108"/>
      <c r="K27" s="53">
        <f>SUM(K28:K35)</f>
        <v>3008.7547400000003</v>
      </c>
      <c r="L27" s="51"/>
      <c r="M27" s="108"/>
      <c r="N27" s="52"/>
      <c r="O27" s="134"/>
      <c r="P27" s="108"/>
      <c r="Q27" s="138"/>
      <c r="R27" s="134"/>
      <c r="S27" s="108"/>
      <c r="T27" s="138"/>
      <c r="U27" s="134"/>
      <c r="V27" s="108"/>
      <c r="W27" s="138"/>
      <c r="X27" s="134"/>
      <c r="Y27" s="108"/>
      <c r="Z27" s="138"/>
      <c r="AA27" s="134"/>
      <c r="AB27" s="108"/>
      <c r="AC27" s="138"/>
      <c r="AD27" s="134"/>
      <c r="AE27" s="108"/>
      <c r="AF27" s="138"/>
      <c r="AG27" s="134"/>
      <c r="AH27" s="108"/>
      <c r="AI27" s="138"/>
      <c r="AJ27" s="134"/>
      <c r="AK27" s="108"/>
      <c r="AL27" s="138"/>
      <c r="AM27" s="134"/>
      <c r="AN27" s="108"/>
      <c r="AO27" s="138"/>
    </row>
    <row r="28" spans="1:87" s="15" customFormat="1" x14ac:dyDescent="0.25">
      <c r="C28" s="87"/>
      <c r="D28" s="45" t="s">
        <v>24</v>
      </c>
      <c r="E28" s="96">
        <v>9.8600000000000007E-3</v>
      </c>
      <c r="F28" s="26"/>
      <c r="G28" s="107">
        <v>50000</v>
      </c>
      <c r="H28" s="49">
        <f>G28*E28</f>
        <v>493.00000000000006</v>
      </c>
      <c r="I28" s="26"/>
      <c r="J28" s="107">
        <v>50000</v>
      </c>
      <c r="K28" s="49">
        <f>J28*$E$28</f>
        <v>493.00000000000006</v>
      </c>
      <c r="L28" s="26"/>
      <c r="M28" s="107"/>
      <c r="N28" s="121"/>
      <c r="O28" s="129"/>
      <c r="P28" s="107"/>
      <c r="Q28" s="137"/>
      <c r="R28" s="129"/>
      <c r="S28" s="107"/>
      <c r="T28" s="137"/>
      <c r="U28" s="129"/>
      <c r="V28" s="107"/>
      <c r="W28" s="137"/>
      <c r="X28" s="129"/>
      <c r="Y28" s="107"/>
      <c r="Z28" s="137"/>
      <c r="AA28" s="129"/>
      <c r="AB28" s="107"/>
      <c r="AC28" s="137"/>
      <c r="AD28" s="129"/>
      <c r="AE28" s="107"/>
      <c r="AF28" s="137"/>
      <c r="AG28" s="129"/>
      <c r="AH28" s="107"/>
      <c r="AI28" s="137"/>
      <c r="AJ28" s="129"/>
      <c r="AK28" s="107"/>
      <c r="AL28" s="137"/>
      <c r="AM28" s="129"/>
      <c r="AN28" s="107"/>
      <c r="AO28" s="137"/>
    </row>
    <row r="29" spans="1:87" s="15" customFormat="1" x14ac:dyDescent="0.25">
      <c r="C29" s="87"/>
      <c r="D29" s="45" t="s">
        <v>42</v>
      </c>
      <c r="E29" s="96">
        <v>7.7000000000000002E-3</v>
      </c>
      <c r="F29" s="26"/>
      <c r="G29" s="107">
        <v>100000</v>
      </c>
      <c r="H29" s="49">
        <f>G29*E29</f>
        <v>770</v>
      </c>
      <c r="I29" s="26"/>
      <c r="J29" s="107">
        <v>100000</v>
      </c>
      <c r="K29" s="49">
        <f>J29*$E$29</f>
        <v>770</v>
      </c>
      <c r="L29" s="26"/>
      <c r="M29" s="107"/>
      <c r="N29" s="121"/>
      <c r="O29" s="129"/>
      <c r="P29" s="107"/>
      <c r="Q29" s="137"/>
      <c r="R29" s="129"/>
      <c r="S29" s="107"/>
      <c r="T29" s="137"/>
      <c r="U29" s="129"/>
      <c r="V29" s="107"/>
      <c r="W29" s="137"/>
      <c r="X29" s="129"/>
      <c r="Y29" s="107"/>
      <c r="Z29" s="137"/>
      <c r="AA29" s="129"/>
      <c r="AB29" s="107"/>
      <c r="AC29" s="137"/>
      <c r="AD29" s="129"/>
      <c r="AE29" s="107"/>
      <c r="AF29" s="137"/>
      <c r="AG29" s="129"/>
      <c r="AH29" s="107"/>
      <c r="AI29" s="137"/>
      <c r="AJ29" s="129"/>
      <c r="AK29" s="107"/>
      <c r="AL29" s="137"/>
      <c r="AM29" s="129"/>
      <c r="AN29" s="107"/>
      <c r="AO29" s="137"/>
    </row>
    <row r="30" spans="1:87" s="15" customFormat="1" x14ac:dyDescent="0.25">
      <c r="C30" s="87"/>
      <c r="D30" s="45" t="s">
        <v>25</v>
      </c>
      <c r="E30" s="96">
        <v>6.4700000000000001E-3</v>
      </c>
      <c r="F30" s="26"/>
      <c r="G30" s="107">
        <v>81872</v>
      </c>
      <c r="H30" s="49">
        <f>G30*E30</f>
        <v>529.71184000000005</v>
      </c>
      <c r="I30" s="26"/>
      <c r="J30" s="107">
        <v>47342</v>
      </c>
      <c r="K30" s="49">
        <f>J30*$E$30</f>
        <v>306.30274000000003</v>
      </c>
      <c r="L30" s="26"/>
      <c r="M30" s="107"/>
      <c r="N30" s="121"/>
      <c r="O30" s="129"/>
      <c r="P30" s="107"/>
      <c r="Q30" s="137"/>
      <c r="R30" s="129"/>
      <c r="S30" s="107"/>
      <c r="T30" s="137"/>
      <c r="U30" s="129"/>
      <c r="V30" s="107"/>
      <c r="W30" s="137"/>
      <c r="X30" s="129"/>
      <c r="Y30" s="107"/>
      <c r="Z30" s="137"/>
      <c r="AA30" s="129"/>
      <c r="AB30" s="107"/>
      <c r="AC30" s="137"/>
      <c r="AD30" s="129"/>
      <c r="AE30" s="107"/>
      <c r="AF30" s="137"/>
      <c r="AG30" s="129"/>
      <c r="AH30" s="107"/>
      <c r="AI30" s="137"/>
      <c r="AJ30" s="129"/>
      <c r="AK30" s="107"/>
      <c r="AL30" s="137"/>
      <c r="AM30" s="129"/>
      <c r="AN30" s="107"/>
      <c r="AO30" s="137"/>
    </row>
    <row r="31" spans="1:87" s="15" customFormat="1" ht="5.25" customHeight="1" x14ac:dyDescent="0.25">
      <c r="C31" s="87"/>
      <c r="D31" s="45"/>
      <c r="E31" s="96"/>
      <c r="F31" s="26"/>
      <c r="G31" s="109"/>
      <c r="H31" s="43"/>
      <c r="I31" s="26"/>
      <c r="J31" s="109"/>
      <c r="K31" s="43"/>
      <c r="L31" s="26"/>
      <c r="M31" s="109"/>
      <c r="N31" s="35"/>
      <c r="O31" s="129"/>
      <c r="P31" s="109"/>
      <c r="Q31" s="139"/>
      <c r="R31" s="129"/>
      <c r="S31" s="109"/>
      <c r="T31" s="139"/>
      <c r="U31" s="129"/>
      <c r="V31" s="109"/>
      <c r="W31" s="139"/>
      <c r="X31" s="129"/>
      <c r="Y31" s="109"/>
      <c r="Z31" s="139"/>
      <c r="AA31" s="129"/>
      <c r="AB31" s="109"/>
      <c r="AC31" s="139"/>
      <c r="AD31" s="129"/>
      <c r="AE31" s="109"/>
      <c r="AF31" s="139"/>
      <c r="AG31" s="129"/>
      <c r="AH31" s="109"/>
      <c r="AI31" s="139"/>
      <c r="AJ31" s="129"/>
      <c r="AK31" s="109"/>
      <c r="AL31" s="139"/>
      <c r="AM31" s="129"/>
      <c r="AN31" s="109"/>
      <c r="AO31" s="139"/>
    </row>
    <row r="32" spans="1:87" s="15" customFormat="1" x14ac:dyDescent="0.25">
      <c r="C32" s="87"/>
      <c r="D32" s="45" t="s">
        <v>23</v>
      </c>
      <c r="E32" s="96">
        <v>0.112</v>
      </c>
      <c r="F32" s="26"/>
      <c r="G32" s="107">
        <v>9835</v>
      </c>
      <c r="H32" s="49">
        <f>G32*E32</f>
        <v>1101.52</v>
      </c>
      <c r="I32" s="26"/>
      <c r="J32" s="107">
        <v>2748</v>
      </c>
      <c r="K32" s="49">
        <f>J32*$E$32</f>
        <v>307.77600000000001</v>
      </c>
      <c r="L32" s="26"/>
      <c r="M32" s="107"/>
      <c r="N32" s="121"/>
      <c r="O32" s="129"/>
      <c r="P32" s="107"/>
      <c r="Q32" s="137"/>
      <c r="R32" s="129"/>
      <c r="S32" s="107"/>
      <c r="T32" s="137"/>
      <c r="U32" s="129"/>
      <c r="V32" s="107"/>
      <c r="W32" s="137"/>
      <c r="X32" s="129"/>
      <c r="Y32" s="107"/>
      <c r="Z32" s="137"/>
      <c r="AA32" s="129"/>
      <c r="AB32" s="107"/>
      <c r="AC32" s="137"/>
      <c r="AD32" s="129"/>
      <c r="AE32" s="107"/>
      <c r="AF32" s="137"/>
      <c r="AG32" s="129"/>
      <c r="AH32" s="107"/>
      <c r="AI32" s="137"/>
      <c r="AJ32" s="129"/>
      <c r="AK32" s="107"/>
      <c r="AL32" s="137"/>
      <c r="AM32" s="129"/>
      <c r="AN32" s="107"/>
      <c r="AO32" s="137"/>
    </row>
    <row r="33" spans="2:41" s="15" customFormat="1" x14ac:dyDescent="0.25">
      <c r="C33" s="87"/>
      <c r="D33" s="45" t="s">
        <v>26</v>
      </c>
      <c r="E33" s="96">
        <v>0.112</v>
      </c>
      <c r="F33" s="26"/>
      <c r="G33" s="107">
        <v>27</v>
      </c>
      <c r="H33" s="49">
        <f>G33*E33</f>
        <v>3.024</v>
      </c>
      <c r="I33" s="26"/>
      <c r="J33" s="107">
        <v>32</v>
      </c>
      <c r="K33" s="49">
        <f>J33*$E$33</f>
        <v>3.5840000000000001</v>
      </c>
      <c r="L33" s="26"/>
      <c r="M33" s="107"/>
      <c r="N33" s="121"/>
      <c r="O33" s="129"/>
      <c r="P33" s="107"/>
      <c r="Q33" s="137"/>
      <c r="R33" s="129"/>
      <c r="S33" s="107"/>
      <c r="T33" s="137"/>
      <c r="U33" s="129"/>
      <c r="V33" s="107"/>
      <c r="W33" s="137"/>
      <c r="X33" s="129"/>
      <c r="Y33" s="107"/>
      <c r="Z33" s="137"/>
      <c r="AA33" s="129"/>
      <c r="AB33" s="107"/>
      <c r="AC33" s="137"/>
      <c r="AD33" s="129"/>
      <c r="AE33" s="107"/>
      <c r="AF33" s="137"/>
      <c r="AG33" s="129"/>
      <c r="AH33" s="107"/>
      <c r="AI33" s="137"/>
      <c r="AJ33" s="129"/>
      <c r="AK33" s="107"/>
      <c r="AL33" s="137"/>
      <c r="AM33" s="129"/>
      <c r="AN33" s="107"/>
      <c r="AO33" s="137"/>
    </row>
    <row r="34" spans="2:41" s="15" customFormat="1" x14ac:dyDescent="0.25">
      <c r="C34" s="87"/>
      <c r="D34" s="45" t="s">
        <v>27</v>
      </c>
      <c r="E34" s="96">
        <v>3.85</v>
      </c>
      <c r="F34" s="26"/>
      <c r="G34" s="107">
        <v>233</v>
      </c>
      <c r="H34" s="49">
        <f>G34*E34</f>
        <v>897.05000000000007</v>
      </c>
      <c r="I34" s="26"/>
      <c r="J34" s="107">
        <v>190</v>
      </c>
      <c r="K34" s="49">
        <f>J34*$E$34</f>
        <v>731.5</v>
      </c>
      <c r="L34" s="26"/>
      <c r="M34" s="107"/>
      <c r="N34" s="121"/>
      <c r="O34" s="129"/>
      <c r="P34" s="107"/>
      <c r="Q34" s="137"/>
      <c r="R34" s="129"/>
      <c r="S34" s="107"/>
      <c r="T34" s="137"/>
      <c r="U34" s="129"/>
      <c r="V34" s="107"/>
      <c r="W34" s="137"/>
      <c r="X34" s="129"/>
      <c r="Y34" s="107"/>
      <c r="Z34" s="137"/>
      <c r="AA34" s="129"/>
      <c r="AB34" s="107"/>
      <c r="AC34" s="137"/>
      <c r="AD34" s="129"/>
      <c r="AE34" s="107"/>
      <c r="AF34" s="137"/>
      <c r="AG34" s="129"/>
      <c r="AH34" s="107"/>
      <c r="AI34" s="137"/>
      <c r="AJ34" s="129"/>
      <c r="AK34" s="107"/>
      <c r="AL34" s="137"/>
      <c r="AM34" s="129"/>
      <c r="AN34" s="107"/>
      <c r="AO34" s="137"/>
    </row>
    <row r="35" spans="2:41" s="15" customFormat="1" x14ac:dyDescent="0.25">
      <c r="C35" s="87"/>
      <c r="D35" s="45" t="s">
        <v>28</v>
      </c>
      <c r="E35" s="96">
        <v>0.112</v>
      </c>
      <c r="F35" s="26"/>
      <c r="G35" s="107">
        <v>5868</v>
      </c>
      <c r="H35" s="49">
        <f>G35*E35</f>
        <v>657.21600000000001</v>
      </c>
      <c r="I35" s="26"/>
      <c r="J35" s="107">
        <v>3541</v>
      </c>
      <c r="K35" s="49">
        <f>J35*$E$35</f>
        <v>396.59199999999998</v>
      </c>
      <c r="L35" s="26"/>
      <c r="M35" s="107"/>
      <c r="N35" s="121"/>
      <c r="O35" s="129"/>
      <c r="P35" s="107"/>
      <c r="Q35" s="137"/>
      <c r="R35" s="129"/>
      <c r="S35" s="107"/>
      <c r="T35" s="137"/>
      <c r="U35" s="129"/>
      <c r="V35" s="107"/>
      <c r="W35" s="137"/>
      <c r="X35" s="129"/>
      <c r="Y35" s="107"/>
      <c r="Z35" s="137"/>
      <c r="AA35" s="129"/>
      <c r="AB35" s="107"/>
      <c r="AC35" s="137"/>
      <c r="AD35" s="129"/>
      <c r="AE35" s="107"/>
      <c r="AF35" s="137"/>
      <c r="AG35" s="129"/>
      <c r="AH35" s="107"/>
      <c r="AI35" s="137"/>
      <c r="AJ35" s="129"/>
      <c r="AK35" s="107"/>
      <c r="AL35" s="137"/>
      <c r="AM35" s="129"/>
      <c r="AN35" s="107"/>
      <c r="AO35" s="137"/>
    </row>
    <row r="36" spans="2:41" s="15" customFormat="1" ht="5.25" customHeight="1" x14ac:dyDescent="0.25">
      <c r="C36" s="87"/>
      <c r="D36" s="23"/>
      <c r="E36" s="99"/>
      <c r="F36" s="24"/>
      <c r="G36" s="100"/>
      <c r="H36" s="43"/>
      <c r="I36" s="24"/>
      <c r="J36" s="100"/>
      <c r="K36" s="43"/>
      <c r="L36" s="24"/>
      <c r="M36" s="100"/>
      <c r="N36" s="35"/>
      <c r="O36" s="129"/>
      <c r="P36" s="100"/>
      <c r="Q36" s="139"/>
      <c r="R36" s="129"/>
      <c r="S36" s="100"/>
      <c r="T36" s="139"/>
      <c r="U36" s="129"/>
      <c r="V36" s="100"/>
      <c r="W36" s="139"/>
      <c r="X36" s="129"/>
      <c r="Y36" s="100"/>
      <c r="Z36" s="139"/>
      <c r="AA36" s="129"/>
      <c r="AB36" s="100"/>
      <c r="AC36" s="139"/>
      <c r="AD36" s="129"/>
      <c r="AE36" s="100"/>
      <c r="AF36" s="139"/>
      <c r="AG36" s="129"/>
      <c r="AH36" s="100"/>
      <c r="AI36" s="139"/>
      <c r="AJ36" s="129"/>
      <c r="AK36" s="100"/>
      <c r="AL36" s="139"/>
      <c r="AM36" s="129"/>
      <c r="AN36" s="100"/>
      <c r="AO36" s="139"/>
    </row>
    <row r="37" spans="2:41" s="54" customFormat="1" x14ac:dyDescent="0.25">
      <c r="B37" s="54" t="s">
        <v>3</v>
      </c>
      <c r="C37" s="86" t="s">
        <v>7</v>
      </c>
      <c r="D37" s="50" t="s">
        <v>10</v>
      </c>
      <c r="E37" s="95"/>
      <c r="F37" s="51">
        <v>20110057</v>
      </c>
      <c r="G37" s="108"/>
      <c r="H37" s="53">
        <f>SUM(H38:H46)</f>
        <v>3320.8249999999998</v>
      </c>
      <c r="I37" s="51">
        <v>20110255</v>
      </c>
      <c r="J37" s="108"/>
      <c r="K37" s="53">
        <f>SUM(K38:K46)</f>
        <v>3114.7190000000001</v>
      </c>
      <c r="L37" s="51"/>
      <c r="M37" s="108"/>
      <c r="N37" s="52"/>
      <c r="O37" s="134"/>
      <c r="P37" s="108"/>
      <c r="Q37" s="138"/>
      <c r="R37" s="134"/>
      <c r="S37" s="108"/>
      <c r="T37" s="138"/>
      <c r="U37" s="134"/>
      <c r="V37" s="108"/>
      <c r="W37" s="138"/>
      <c r="X37" s="134"/>
      <c r="Y37" s="108"/>
      <c r="Z37" s="138"/>
      <c r="AA37" s="134"/>
      <c r="AB37" s="108"/>
      <c r="AC37" s="138"/>
      <c r="AD37" s="134"/>
      <c r="AE37" s="108"/>
      <c r="AF37" s="138"/>
      <c r="AG37" s="134"/>
      <c r="AH37" s="108"/>
      <c r="AI37" s="138"/>
      <c r="AJ37" s="134"/>
      <c r="AK37" s="108"/>
      <c r="AL37" s="138"/>
      <c r="AM37" s="134"/>
      <c r="AN37" s="108"/>
      <c r="AO37" s="138"/>
    </row>
    <row r="38" spans="2:41" s="15" customFormat="1" x14ac:dyDescent="0.25">
      <c r="C38" s="87"/>
      <c r="D38" s="45" t="s">
        <v>29</v>
      </c>
      <c r="E38" s="96">
        <v>2.5000000000000001E-2</v>
      </c>
      <c r="F38" s="26"/>
      <c r="G38" s="110">
        <v>25000</v>
      </c>
      <c r="H38" s="49">
        <f t="shared" ref="H38:H46" si="0">G38*E38</f>
        <v>625</v>
      </c>
      <c r="I38" s="26"/>
      <c r="J38" s="110">
        <v>25000</v>
      </c>
      <c r="K38" s="49">
        <f>J38*$E$38</f>
        <v>625</v>
      </c>
      <c r="L38" s="26"/>
      <c r="M38" s="110"/>
      <c r="N38" s="121"/>
      <c r="O38" s="129"/>
      <c r="P38" s="110"/>
      <c r="Q38" s="137"/>
      <c r="R38" s="129"/>
      <c r="S38" s="110"/>
      <c r="T38" s="137"/>
      <c r="U38" s="129"/>
      <c r="V38" s="110"/>
      <c r="W38" s="137"/>
      <c r="X38" s="129"/>
      <c r="Y38" s="110"/>
      <c r="Z38" s="137"/>
      <c r="AA38" s="129"/>
      <c r="AB38" s="110"/>
      <c r="AC38" s="137"/>
      <c r="AD38" s="129"/>
      <c r="AE38" s="110"/>
      <c r="AF38" s="137"/>
      <c r="AG38" s="129"/>
      <c r="AH38" s="110"/>
      <c r="AI38" s="137"/>
      <c r="AJ38" s="129"/>
      <c r="AK38" s="110"/>
      <c r="AL38" s="137"/>
      <c r="AM38" s="129"/>
      <c r="AN38" s="110"/>
      <c r="AO38" s="137"/>
    </row>
    <row r="39" spans="2:41" s="15" customFormat="1" x14ac:dyDescent="0.25">
      <c r="C39" s="87"/>
      <c r="D39" s="45" t="s">
        <v>30</v>
      </c>
      <c r="E39" s="96">
        <v>2.1999999999999999E-2</v>
      </c>
      <c r="F39" s="26"/>
      <c r="G39" s="110">
        <v>25000</v>
      </c>
      <c r="H39" s="49">
        <f t="shared" si="0"/>
        <v>550</v>
      </c>
      <c r="I39" s="26"/>
      <c r="J39" s="110">
        <v>25000</v>
      </c>
      <c r="K39" s="49">
        <f>J39*$E$39</f>
        <v>550</v>
      </c>
      <c r="L39" s="26"/>
      <c r="M39" s="110"/>
      <c r="N39" s="121"/>
      <c r="O39" s="129"/>
      <c r="P39" s="110"/>
      <c r="Q39" s="137"/>
      <c r="R39" s="129"/>
      <c r="S39" s="110"/>
      <c r="T39" s="137"/>
      <c r="U39" s="129"/>
      <c r="V39" s="110"/>
      <c r="W39" s="137"/>
      <c r="X39" s="129"/>
      <c r="Y39" s="110"/>
      <c r="Z39" s="137"/>
      <c r="AA39" s="129"/>
      <c r="AB39" s="110"/>
      <c r="AC39" s="137"/>
      <c r="AD39" s="129"/>
      <c r="AE39" s="110"/>
      <c r="AF39" s="137"/>
      <c r="AG39" s="129"/>
      <c r="AH39" s="110"/>
      <c r="AI39" s="137"/>
      <c r="AJ39" s="129"/>
      <c r="AK39" s="110"/>
      <c r="AL39" s="137"/>
      <c r="AM39" s="129"/>
      <c r="AN39" s="110"/>
      <c r="AO39" s="137"/>
    </row>
    <row r="40" spans="2:41" s="15" customFormat="1" x14ac:dyDescent="0.25">
      <c r="C40" s="87"/>
      <c r="D40" s="45" t="s">
        <v>31</v>
      </c>
      <c r="E40" s="96">
        <v>0.02</v>
      </c>
      <c r="F40" s="26"/>
      <c r="G40" s="110">
        <v>25000</v>
      </c>
      <c r="H40" s="49">
        <f t="shared" si="0"/>
        <v>500</v>
      </c>
      <c r="I40" s="26"/>
      <c r="J40" s="110">
        <v>25000</v>
      </c>
      <c r="K40" s="49">
        <f>J40*$E$40</f>
        <v>500</v>
      </c>
      <c r="L40" s="26"/>
      <c r="M40" s="110"/>
      <c r="N40" s="121"/>
      <c r="O40" s="129"/>
      <c r="P40" s="110"/>
      <c r="Q40" s="137"/>
      <c r="R40" s="129"/>
      <c r="S40" s="110"/>
      <c r="T40" s="137"/>
      <c r="U40" s="129"/>
      <c r="V40" s="110"/>
      <c r="W40" s="137"/>
      <c r="X40" s="129"/>
      <c r="Y40" s="110"/>
      <c r="Z40" s="137"/>
      <c r="AA40" s="129"/>
      <c r="AB40" s="110"/>
      <c r="AC40" s="137"/>
      <c r="AD40" s="129"/>
      <c r="AE40" s="110"/>
      <c r="AF40" s="137"/>
      <c r="AG40" s="129"/>
      <c r="AH40" s="110"/>
      <c r="AI40" s="137"/>
      <c r="AJ40" s="129"/>
      <c r="AK40" s="110"/>
      <c r="AL40" s="137"/>
      <c r="AM40" s="129"/>
      <c r="AN40" s="110"/>
      <c r="AO40" s="137"/>
    </row>
    <row r="41" spans="2:41" s="15" customFormat="1" x14ac:dyDescent="0.25">
      <c r="C41" s="87"/>
      <c r="D41" s="45" t="s">
        <v>32</v>
      </c>
      <c r="E41" s="96">
        <v>1.7000000000000001E-2</v>
      </c>
      <c r="F41" s="26"/>
      <c r="G41" s="110">
        <v>25000</v>
      </c>
      <c r="H41" s="49">
        <f t="shared" si="0"/>
        <v>425.00000000000006</v>
      </c>
      <c r="I41" s="26"/>
      <c r="J41" s="110">
        <v>25000</v>
      </c>
      <c r="K41" s="49">
        <f>J41*$E$41</f>
        <v>425.00000000000006</v>
      </c>
      <c r="L41" s="26"/>
      <c r="M41" s="110"/>
      <c r="N41" s="121"/>
      <c r="O41" s="129"/>
      <c r="P41" s="110"/>
      <c r="Q41" s="137"/>
      <c r="R41" s="129"/>
      <c r="S41" s="110"/>
      <c r="T41" s="137"/>
      <c r="U41" s="129"/>
      <c r="V41" s="110"/>
      <c r="W41" s="137"/>
      <c r="X41" s="129"/>
      <c r="Y41" s="110"/>
      <c r="Z41" s="137"/>
      <c r="AA41" s="129"/>
      <c r="AB41" s="110"/>
      <c r="AC41" s="137"/>
      <c r="AD41" s="129"/>
      <c r="AE41" s="110"/>
      <c r="AF41" s="137"/>
      <c r="AG41" s="129"/>
      <c r="AH41" s="110"/>
      <c r="AI41" s="137"/>
      <c r="AJ41" s="129"/>
      <c r="AK41" s="110"/>
      <c r="AL41" s="137"/>
      <c r="AM41" s="129"/>
      <c r="AN41" s="110"/>
      <c r="AO41" s="137"/>
    </row>
    <row r="42" spans="2:41" s="15" customFormat="1" x14ac:dyDescent="0.25">
      <c r="C42" s="87"/>
      <c r="D42" s="45" t="s">
        <v>33</v>
      </c>
      <c r="E42" s="96">
        <v>1.4999999999999999E-2</v>
      </c>
      <c r="F42" s="26"/>
      <c r="G42" s="110">
        <v>25000</v>
      </c>
      <c r="H42" s="49">
        <f t="shared" si="0"/>
        <v>375</v>
      </c>
      <c r="I42" s="26"/>
      <c r="J42" s="110">
        <v>25000</v>
      </c>
      <c r="K42" s="49">
        <f>J42*$E$42</f>
        <v>375</v>
      </c>
      <c r="L42" s="26"/>
      <c r="M42" s="110"/>
      <c r="N42" s="121"/>
      <c r="O42" s="129"/>
      <c r="P42" s="110"/>
      <c r="Q42" s="137"/>
      <c r="R42" s="129"/>
      <c r="S42" s="110"/>
      <c r="T42" s="137"/>
      <c r="U42" s="129"/>
      <c r="V42" s="110"/>
      <c r="W42" s="137"/>
      <c r="X42" s="129"/>
      <c r="Y42" s="110"/>
      <c r="Z42" s="137"/>
      <c r="AA42" s="129"/>
      <c r="AB42" s="110"/>
      <c r="AC42" s="137"/>
      <c r="AD42" s="129"/>
      <c r="AE42" s="110"/>
      <c r="AF42" s="137"/>
      <c r="AG42" s="129"/>
      <c r="AH42" s="110"/>
      <c r="AI42" s="137"/>
      <c r="AJ42" s="129"/>
      <c r="AK42" s="110"/>
      <c r="AL42" s="137"/>
      <c r="AM42" s="129"/>
      <c r="AN42" s="110"/>
      <c r="AO42" s="137"/>
    </row>
    <row r="43" spans="2:41" s="15" customFormat="1" x14ac:dyDescent="0.25">
      <c r="C43" s="87"/>
      <c r="D43" s="45" t="s">
        <v>34</v>
      </c>
      <c r="E43" s="96">
        <v>1.2E-2</v>
      </c>
      <c r="F43" s="26"/>
      <c r="G43" s="110">
        <v>25000</v>
      </c>
      <c r="H43" s="49">
        <f t="shared" si="0"/>
        <v>300</v>
      </c>
      <c r="I43" s="26"/>
      <c r="J43" s="110">
        <v>25000</v>
      </c>
      <c r="K43" s="49">
        <f>J43*$E$43</f>
        <v>300</v>
      </c>
      <c r="L43" s="26"/>
      <c r="M43" s="110"/>
      <c r="N43" s="121"/>
      <c r="O43" s="129"/>
      <c r="P43" s="110"/>
      <c r="Q43" s="137"/>
      <c r="R43" s="129"/>
      <c r="S43" s="110"/>
      <c r="T43" s="137"/>
      <c r="U43" s="129"/>
      <c r="V43" s="110"/>
      <c r="W43" s="137"/>
      <c r="X43" s="129"/>
      <c r="Y43" s="110"/>
      <c r="Z43" s="137"/>
      <c r="AA43" s="129"/>
      <c r="AB43" s="110"/>
      <c r="AC43" s="137"/>
      <c r="AD43" s="129"/>
      <c r="AE43" s="110"/>
      <c r="AF43" s="137"/>
      <c r="AG43" s="129"/>
      <c r="AH43" s="110"/>
      <c r="AI43" s="137"/>
      <c r="AJ43" s="129"/>
      <c r="AK43" s="110"/>
      <c r="AL43" s="137"/>
      <c r="AM43" s="129"/>
      <c r="AN43" s="110"/>
      <c r="AO43" s="137"/>
    </row>
    <row r="44" spans="2:41" s="15" customFormat="1" x14ac:dyDescent="0.25">
      <c r="C44" s="87"/>
      <c r="D44" s="45" t="s">
        <v>35</v>
      </c>
      <c r="E44" s="96">
        <v>0.01</v>
      </c>
      <c r="F44" s="26"/>
      <c r="G44" s="110">
        <v>25000</v>
      </c>
      <c r="H44" s="49">
        <f t="shared" si="0"/>
        <v>250</v>
      </c>
      <c r="I44" s="26"/>
      <c r="J44" s="110">
        <v>25000</v>
      </c>
      <c r="K44" s="49">
        <f>J44*$E$44</f>
        <v>250</v>
      </c>
      <c r="L44" s="26"/>
      <c r="M44" s="110"/>
      <c r="N44" s="121"/>
      <c r="O44" s="129"/>
      <c r="P44" s="110"/>
      <c r="Q44" s="137"/>
      <c r="R44" s="129"/>
      <c r="S44" s="110"/>
      <c r="T44" s="137"/>
      <c r="U44" s="129"/>
      <c r="V44" s="110"/>
      <c r="W44" s="137"/>
      <c r="X44" s="129"/>
      <c r="Y44" s="110"/>
      <c r="Z44" s="137"/>
      <c r="AA44" s="129"/>
      <c r="AB44" s="110"/>
      <c r="AC44" s="137"/>
      <c r="AD44" s="129"/>
      <c r="AE44" s="110"/>
      <c r="AF44" s="137"/>
      <c r="AG44" s="129"/>
      <c r="AH44" s="110"/>
      <c r="AI44" s="137"/>
      <c r="AJ44" s="129"/>
      <c r="AK44" s="110"/>
      <c r="AL44" s="137"/>
      <c r="AM44" s="129"/>
      <c r="AN44" s="110"/>
      <c r="AO44" s="137"/>
    </row>
    <row r="45" spans="2:41" s="15" customFormat="1" x14ac:dyDescent="0.25">
      <c r="C45" s="87"/>
      <c r="D45" s="45" t="s">
        <v>36</v>
      </c>
      <c r="E45" s="96">
        <v>7.0000000000000001E-3</v>
      </c>
      <c r="F45" s="26"/>
      <c r="G45" s="110">
        <v>25000</v>
      </c>
      <c r="H45" s="49">
        <f t="shared" si="0"/>
        <v>175</v>
      </c>
      <c r="I45" s="26"/>
      <c r="J45" s="110">
        <v>12817</v>
      </c>
      <c r="K45" s="49">
        <f>J45*$E$45</f>
        <v>89.719000000000008</v>
      </c>
      <c r="L45" s="26"/>
      <c r="M45" s="110"/>
      <c r="N45" s="121"/>
      <c r="O45" s="129"/>
      <c r="P45" s="110"/>
      <c r="Q45" s="137"/>
      <c r="R45" s="129"/>
      <c r="S45" s="110"/>
      <c r="T45" s="137"/>
      <c r="U45" s="129"/>
      <c r="V45" s="110"/>
      <c r="W45" s="137"/>
      <c r="X45" s="129"/>
      <c r="Y45" s="110"/>
      <c r="Z45" s="137"/>
      <c r="AA45" s="129"/>
      <c r="AB45" s="110"/>
      <c r="AC45" s="137"/>
      <c r="AD45" s="129"/>
      <c r="AE45" s="110"/>
      <c r="AF45" s="137"/>
      <c r="AG45" s="129"/>
      <c r="AH45" s="110"/>
      <c r="AI45" s="137"/>
      <c r="AJ45" s="129"/>
      <c r="AK45" s="110"/>
      <c r="AL45" s="137"/>
      <c r="AM45" s="129"/>
      <c r="AN45" s="110"/>
      <c r="AO45" s="137"/>
    </row>
    <row r="46" spans="2:41" s="15" customFormat="1" x14ac:dyDescent="0.25">
      <c r="C46" s="87"/>
      <c r="D46" s="45" t="s">
        <v>37</v>
      </c>
      <c r="E46" s="96">
        <v>5.0000000000000001E-3</v>
      </c>
      <c r="F46" s="26"/>
      <c r="G46" s="110">
        <v>24165</v>
      </c>
      <c r="H46" s="49">
        <f t="shared" si="0"/>
        <v>120.825</v>
      </c>
      <c r="I46" s="26"/>
      <c r="J46" s="110"/>
      <c r="K46" s="49">
        <f>J46*$E$46</f>
        <v>0</v>
      </c>
      <c r="L46" s="26"/>
      <c r="M46" s="110"/>
      <c r="N46" s="121"/>
      <c r="O46" s="129"/>
      <c r="P46" s="110"/>
      <c r="Q46" s="137"/>
      <c r="R46" s="129"/>
      <c r="S46" s="110"/>
      <c r="T46" s="137"/>
      <c r="U46" s="129"/>
      <c r="V46" s="110"/>
      <c r="W46" s="137"/>
      <c r="X46" s="129"/>
      <c r="Y46" s="110"/>
      <c r="Z46" s="137"/>
      <c r="AA46" s="129"/>
      <c r="AB46" s="110"/>
      <c r="AC46" s="137"/>
      <c r="AD46" s="129"/>
      <c r="AE46" s="110"/>
      <c r="AF46" s="137"/>
      <c r="AG46" s="129"/>
      <c r="AH46" s="110"/>
      <c r="AI46" s="137"/>
      <c r="AJ46" s="129"/>
      <c r="AK46" s="110"/>
      <c r="AL46" s="137"/>
      <c r="AM46" s="129"/>
      <c r="AN46" s="110"/>
      <c r="AO46" s="137"/>
    </row>
    <row r="47" spans="2:41" s="15" customFormat="1" ht="5.25" customHeight="1" x14ac:dyDescent="0.25">
      <c r="C47" s="87"/>
      <c r="D47" s="23"/>
      <c r="E47" s="99"/>
      <c r="F47" s="24"/>
      <c r="G47" s="100"/>
      <c r="H47" s="43"/>
      <c r="I47" s="24"/>
      <c r="J47" s="100"/>
      <c r="K47" s="43"/>
      <c r="L47" s="24"/>
      <c r="M47" s="100"/>
      <c r="N47" s="35"/>
      <c r="O47" s="129"/>
      <c r="P47" s="100"/>
      <c r="Q47" s="139"/>
      <c r="R47" s="129"/>
      <c r="S47" s="100"/>
      <c r="T47" s="139"/>
      <c r="U47" s="129"/>
      <c r="V47" s="100"/>
      <c r="W47" s="139"/>
      <c r="X47" s="129"/>
      <c r="Y47" s="100"/>
      <c r="Z47" s="139"/>
      <c r="AA47" s="129"/>
      <c r="AB47" s="100"/>
      <c r="AC47" s="139"/>
      <c r="AD47" s="129"/>
      <c r="AE47" s="100"/>
      <c r="AF47" s="139"/>
      <c r="AG47" s="129"/>
      <c r="AH47" s="100"/>
      <c r="AI47" s="139"/>
      <c r="AJ47" s="129"/>
      <c r="AK47" s="100"/>
      <c r="AL47" s="139"/>
      <c r="AM47" s="129"/>
      <c r="AN47" s="100"/>
      <c r="AO47" s="139"/>
    </row>
    <row r="48" spans="2:41" s="54" customFormat="1" x14ac:dyDescent="0.25">
      <c r="B48" s="54" t="s">
        <v>3</v>
      </c>
      <c r="C48" s="86" t="s">
        <v>7</v>
      </c>
      <c r="D48" s="50" t="s">
        <v>41</v>
      </c>
      <c r="E48" s="95"/>
      <c r="F48" s="51">
        <v>20110057</v>
      </c>
      <c r="G48" s="108"/>
      <c r="H48" s="53">
        <f>SUM(H49:H52)</f>
        <v>600.71814999999992</v>
      </c>
      <c r="I48" s="153">
        <v>20110255</v>
      </c>
      <c r="J48" s="108"/>
      <c r="K48" s="53">
        <f>SUM(K49:K52)</f>
        <v>626.44366000000002</v>
      </c>
      <c r="L48" s="51"/>
      <c r="M48" s="108"/>
      <c r="N48" s="52"/>
      <c r="O48" s="134"/>
      <c r="P48" s="108"/>
      <c r="Q48" s="138"/>
      <c r="R48" s="134"/>
      <c r="S48" s="108"/>
      <c r="T48" s="138"/>
      <c r="U48" s="134"/>
      <c r="V48" s="108"/>
      <c r="W48" s="138"/>
      <c r="X48" s="134"/>
      <c r="Y48" s="108"/>
      <c r="Z48" s="138"/>
      <c r="AA48" s="134"/>
      <c r="AB48" s="108"/>
      <c r="AC48" s="138"/>
      <c r="AD48" s="134"/>
      <c r="AE48" s="108"/>
      <c r="AF48" s="138"/>
      <c r="AG48" s="134"/>
      <c r="AH48" s="108"/>
      <c r="AI48" s="138"/>
      <c r="AJ48" s="134"/>
      <c r="AK48" s="108"/>
      <c r="AL48" s="138"/>
      <c r="AM48" s="134"/>
      <c r="AN48" s="108"/>
      <c r="AO48" s="138"/>
    </row>
    <row r="49" spans="2:41" s="15" customFormat="1" x14ac:dyDescent="0.25">
      <c r="C49" s="87"/>
      <c r="D49" s="45" t="s">
        <v>38</v>
      </c>
      <c r="E49" s="96">
        <v>1.8110000000000001E-2</v>
      </c>
      <c r="F49" s="26"/>
      <c r="G49" s="109">
        <v>12188</v>
      </c>
      <c r="H49" s="43">
        <f>G49*E49</f>
        <v>220.72468000000001</v>
      </c>
      <c r="I49" s="26"/>
      <c r="J49" s="109">
        <v>12740</v>
      </c>
      <c r="K49" s="43">
        <f>J49*$E$49</f>
        <v>230.72140000000002</v>
      </c>
      <c r="L49" s="26"/>
      <c r="M49" s="109"/>
      <c r="N49" s="35"/>
      <c r="O49" s="129"/>
      <c r="P49" s="109"/>
      <c r="Q49" s="139"/>
      <c r="R49" s="129"/>
      <c r="S49" s="109"/>
      <c r="T49" s="139"/>
      <c r="U49" s="129"/>
      <c r="V49" s="109"/>
      <c r="W49" s="139"/>
      <c r="X49" s="129"/>
      <c r="Y49" s="109"/>
      <c r="Z49" s="139"/>
      <c r="AA49" s="129"/>
      <c r="AB49" s="109"/>
      <c r="AC49" s="139"/>
      <c r="AD49" s="129"/>
      <c r="AE49" s="109"/>
      <c r="AF49" s="139"/>
      <c r="AG49" s="129"/>
      <c r="AH49" s="109"/>
      <c r="AI49" s="139"/>
      <c r="AJ49" s="129"/>
      <c r="AK49" s="109"/>
      <c r="AL49" s="139"/>
      <c r="AM49" s="129"/>
      <c r="AN49" s="109"/>
      <c r="AO49" s="139"/>
    </row>
    <row r="50" spans="2:41" s="15" customFormat="1" x14ac:dyDescent="0.25">
      <c r="C50" s="87"/>
      <c r="D50" s="45" t="s">
        <v>39</v>
      </c>
      <c r="E50" s="96">
        <v>1.4370000000000001E-2</v>
      </c>
      <c r="F50" s="26"/>
      <c r="G50" s="109">
        <v>19786</v>
      </c>
      <c r="H50" s="43">
        <f>G50*E50</f>
        <v>284.32481999999999</v>
      </c>
      <c r="I50" s="26"/>
      <c r="J50" s="109">
        <v>21480</v>
      </c>
      <c r="K50" s="43">
        <f>J50*$E$50</f>
        <v>308.66759999999999</v>
      </c>
      <c r="L50" s="26"/>
      <c r="M50" s="109"/>
      <c r="N50" s="35"/>
      <c r="O50" s="129"/>
      <c r="P50" s="109"/>
      <c r="Q50" s="139"/>
      <c r="R50" s="129"/>
      <c r="S50" s="109"/>
      <c r="T50" s="139"/>
      <c r="U50" s="129"/>
      <c r="V50" s="109"/>
      <c r="W50" s="139"/>
      <c r="X50" s="129"/>
      <c r="Y50" s="109"/>
      <c r="Z50" s="139"/>
      <c r="AA50" s="129"/>
      <c r="AB50" s="109"/>
      <c r="AC50" s="139"/>
      <c r="AD50" s="129"/>
      <c r="AE50" s="109"/>
      <c r="AF50" s="139"/>
      <c r="AG50" s="129"/>
      <c r="AH50" s="109"/>
      <c r="AI50" s="139"/>
      <c r="AJ50" s="129"/>
      <c r="AK50" s="109"/>
      <c r="AL50" s="139"/>
      <c r="AM50" s="129"/>
      <c r="AN50" s="109"/>
      <c r="AO50" s="139"/>
    </row>
    <row r="51" spans="2:41" s="15" customFormat="1" x14ac:dyDescent="0.25">
      <c r="C51" s="87"/>
      <c r="D51" s="45" t="s">
        <v>40</v>
      </c>
      <c r="E51" s="96">
        <v>8.4700000000000001E-3</v>
      </c>
      <c r="F51" s="26"/>
      <c r="G51" s="109">
        <v>9438</v>
      </c>
      <c r="H51" s="43">
        <f>G51*E51</f>
        <v>79.939859999999996</v>
      </c>
      <c r="I51" s="26"/>
      <c r="J51" s="109">
        <v>8574</v>
      </c>
      <c r="K51" s="43">
        <f>J51*$E$51</f>
        <v>72.621780000000001</v>
      </c>
      <c r="L51" s="26"/>
      <c r="M51" s="109"/>
      <c r="N51" s="35"/>
      <c r="O51" s="129"/>
      <c r="P51" s="109"/>
      <c r="Q51" s="139"/>
      <c r="R51" s="129"/>
      <c r="S51" s="109"/>
      <c r="T51" s="139"/>
      <c r="U51" s="129"/>
      <c r="V51" s="109"/>
      <c r="W51" s="139"/>
      <c r="X51" s="129"/>
      <c r="Y51" s="109"/>
      <c r="Z51" s="139"/>
      <c r="AA51" s="129"/>
      <c r="AB51" s="109"/>
      <c r="AC51" s="139"/>
      <c r="AD51" s="129"/>
      <c r="AE51" s="109"/>
      <c r="AF51" s="139"/>
      <c r="AG51" s="129"/>
      <c r="AH51" s="109"/>
      <c r="AI51" s="139"/>
      <c r="AJ51" s="129"/>
      <c r="AK51" s="109"/>
      <c r="AL51" s="139"/>
      <c r="AM51" s="129"/>
      <c r="AN51" s="109"/>
      <c r="AO51" s="139"/>
    </row>
    <row r="52" spans="2:41" s="15" customFormat="1" x14ac:dyDescent="0.25">
      <c r="C52" s="87"/>
      <c r="D52" s="45" t="s">
        <v>70</v>
      </c>
      <c r="E52" s="96">
        <v>8.4700000000000001E-3</v>
      </c>
      <c r="F52" s="26"/>
      <c r="G52" s="109">
        <v>1857</v>
      </c>
      <c r="H52" s="43">
        <f>G52*E52</f>
        <v>15.72879</v>
      </c>
      <c r="I52" s="26"/>
      <c r="J52" s="109">
        <v>1704</v>
      </c>
      <c r="K52" s="43">
        <f>J52*$E$52</f>
        <v>14.432880000000001</v>
      </c>
      <c r="L52" s="26"/>
      <c r="M52" s="109"/>
      <c r="N52" s="35"/>
      <c r="O52" s="129"/>
      <c r="P52" s="109"/>
      <c r="Q52" s="139"/>
      <c r="R52" s="129"/>
      <c r="S52" s="109"/>
      <c r="T52" s="139"/>
      <c r="U52" s="129"/>
      <c r="V52" s="109"/>
      <c r="W52" s="139"/>
      <c r="X52" s="129"/>
      <c r="Y52" s="109"/>
      <c r="Z52" s="139"/>
      <c r="AA52" s="129"/>
      <c r="AB52" s="109"/>
      <c r="AC52" s="139"/>
      <c r="AD52" s="129"/>
      <c r="AE52" s="109"/>
      <c r="AF52" s="139"/>
      <c r="AG52" s="129"/>
      <c r="AH52" s="109"/>
      <c r="AI52" s="139"/>
      <c r="AJ52" s="129"/>
      <c r="AK52" s="109"/>
      <c r="AL52" s="139"/>
      <c r="AM52" s="129"/>
      <c r="AN52" s="109"/>
      <c r="AO52" s="139"/>
    </row>
    <row r="53" spans="2:41" s="15" customFormat="1" ht="5.25" customHeight="1" x14ac:dyDescent="0.25">
      <c r="C53" s="87"/>
      <c r="D53" s="23"/>
      <c r="E53" s="99"/>
      <c r="F53" s="24"/>
      <c r="G53" s="100"/>
      <c r="H53" s="43"/>
      <c r="I53" s="24"/>
      <c r="J53" s="100"/>
      <c r="K53" s="43"/>
      <c r="L53" s="24"/>
      <c r="M53" s="100"/>
      <c r="N53" s="35"/>
      <c r="O53" s="129"/>
      <c r="P53" s="100"/>
      <c r="Q53" s="139"/>
      <c r="R53" s="129"/>
      <c r="S53" s="100"/>
      <c r="T53" s="139"/>
      <c r="U53" s="129"/>
      <c r="V53" s="100"/>
      <c r="W53" s="139"/>
      <c r="X53" s="129"/>
      <c r="Y53" s="100"/>
      <c r="Z53" s="139"/>
      <c r="AA53" s="129"/>
      <c r="AB53" s="100"/>
      <c r="AC53" s="139"/>
      <c r="AD53" s="129"/>
      <c r="AE53" s="100"/>
      <c r="AF53" s="139"/>
      <c r="AG53" s="129"/>
      <c r="AH53" s="100"/>
      <c r="AI53" s="139"/>
      <c r="AJ53" s="129"/>
      <c r="AK53" s="100"/>
      <c r="AL53" s="139"/>
      <c r="AM53" s="129"/>
      <c r="AN53" s="100"/>
      <c r="AO53" s="139"/>
    </row>
    <row r="54" spans="2:41" s="54" customFormat="1" ht="15.75" customHeight="1" x14ac:dyDescent="0.25">
      <c r="B54" s="54" t="s">
        <v>3</v>
      </c>
      <c r="C54" s="86" t="s">
        <v>7</v>
      </c>
      <c r="D54" s="50" t="s">
        <v>66</v>
      </c>
      <c r="E54" s="95"/>
      <c r="F54" s="51">
        <v>20110057</v>
      </c>
      <c r="G54" s="108"/>
      <c r="H54" s="53">
        <f>SUM(H55:H56)</f>
        <v>73.92</v>
      </c>
      <c r="I54" s="153">
        <v>20100255</v>
      </c>
      <c r="J54" s="108"/>
      <c r="K54" s="53">
        <f>SUM(K55:K56)</f>
        <v>67.42</v>
      </c>
      <c r="L54" s="51"/>
      <c r="M54" s="108"/>
      <c r="N54" s="52"/>
      <c r="O54" s="134"/>
      <c r="P54" s="108"/>
      <c r="Q54" s="138"/>
      <c r="R54" s="134"/>
      <c r="S54" s="108"/>
      <c r="T54" s="138"/>
      <c r="U54" s="134"/>
      <c r="V54" s="108"/>
      <c r="W54" s="138"/>
      <c r="X54" s="134"/>
      <c r="Y54" s="108"/>
      <c r="Z54" s="138"/>
      <c r="AA54" s="134"/>
      <c r="AB54" s="108"/>
      <c r="AC54" s="138"/>
      <c r="AD54" s="134"/>
      <c r="AE54" s="108"/>
      <c r="AF54" s="138"/>
      <c r="AG54" s="134"/>
      <c r="AH54" s="108"/>
      <c r="AI54" s="138"/>
      <c r="AJ54" s="134"/>
      <c r="AK54" s="108"/>
      <c r="AL54" s="138"/>
      <c r="AM54" s="134"/>
      <c r="AN54" s="108"/>
      <c r="AO54" s="138"/>
    </row>
    <row r="55" spans="2:41" s="44" customFormat="1" x14ac:dyDescent="0.25">
      <c r="C55" s="88"/>
      <c r="D55" s="45" t="s">
        <v>67</v>
      </c>
      <c r="E55" s="97">
        <v>0.34</v>
      </c>
      <c r="F55" s="46"/>
      <c r="G55" s="110">
        <v>192</v>
      </c>
      <c r="H55" s="43">
        <f>G55*E55</f>
        <v>65.28</v>
      </c>
      <c r="I55" s="46"/>
      <c r="J55" s="110">
        <f>169+6</f>
        <v>175</v>
      </c>
      <c r="K55" s="43">
        <f>J55*$E$55</f>
        <v>59.500000000000007</v>
      </c>
      <c r="L55" s="46"/>
      <c r="M55" s="110"/>
      <c r="N55" s="47"/>
      <c r="O55" s="140"/>
      <c r="P55" s="110"/>
      <c r="Q55" s="141"/>
      <c r="R55" s="140"/>
      <c r="S55" s="110"/>
      <c r="T55" s="141"/>
      <c r="U55" s="140"/>
      <c r="V55" s="110"/>
      <c r="W55" s="141"/>
      <c r="X55" s="140"/>
      <c r="Y55" s="110"/>
      <c r="Z55" s="141"/>
      <c r="AA55" s="140"/>
      <c r="AB55" s="110"/>
      <c r="AC55" s="141"/>
      <c r="AD55" s="140"/>
      <c r="AE55" s="110"/>
      <c r="AF55" s="141"/>
      <c r="AG55" s="140"/>
      <c r="AH55" s="110"/>
      <c r="AI55" s="141"/>
      <c r="AJ55" s="140"/>
      <c r="AK55" s="110"/>
      <c r="AL55" s="141"/>
      <c r="AM55" s="140"/>
      <c r="AN55" s="110"/>
      <c r="AO55" s="141"/>
    </row>
    <row r="56" spans="2:41" s="44" customFormat="1" x14ac:dyDescent="0.25">
      <c r="C56" s="88"/>
      <c r="D56" s="45" t="s">
        <v>68</v>
      </c>
      <c r="E56" s="97">
        <v>0.09</v>
      </c>
      <c r="F56" s="46"/>
      <c r="G56" s="110">
        <v>96</v>
      </c>
      <c r="H56" s="43">
        <f>G56*E56</f>
        <v>8.64</v>
      </c>
      <c r="I56" s="46"/>
      <c r="J56" s="110">
        <v>88</v>
      </c>
      <c r="K56" s="43">
        <f>J56*$E$56</f>
        <v>7.92</v>
      </c>
      <c r="L56" s="46"/>
      <c r="M56" s="110"/>
      <c r="N56" s="47"/>
      <c r="O56" s="140"/>
      <c r="P56" s="110"/>
      <c r="Q56" s="141"/>
      <c r="R56" s="140"/>
      <c r="S56" s="110"/>
      <c r="T56" s="141"/>
      <c r="U56" s="140"/>
      <c r="V56" s="110"/>
      <c r="W56" s="141"/>
      <c r="X56" s="140"/>
      <c r="Y56" s="110"/>
      <c r="Z56" s="141"/>
      <c r="AA56" s="140"/>
      <c r="AB56" s="110"/>
      <c r="AC56" s="141"/>
      <c r="AD56" s="140"/>
      <c r="AE56" s="110"/>
      <c r="AF56" s="141"/>
      <c r="AG56" s="140"/>
      <c r="AH56" s="110"/>
      <c r="AI56" s="141"/>
      <c r="AJ56" s="140"/>
      <c r="AK56" s="110"/>
      <c r="AL56" s="141"/>
      <c r="AM56" s="140"/>
      <c r="AN56" s="110"/>
      <c r="AO56" s="141"/>
    </row>
    <row r="57" spans="2:41" s="15" customFormat="1" ht="5.25" customHeight="1" x14ac:dyDescent="0.25">
      <c r="C57" s="87"/>
      <c r="D57" s="23"/>
      <c r="E57" s="99"/>
      <c r="F57" s="24"/>
      <c r="G57" s="100"/>
      <c r="H57" s="43"/>
      <c r="I57" s="24"/>
      <c r="J57" s="100"/>
      <c r="K57" s="43"/>
      <c r="L57" s="24"/>
      <c r="M57" s="100"/>
      <c r="N57" s="35"/>
      <c r="O57" s="129"/>
      <c r="P57" s="100"/>
      <c r="Q57" s="139"/>
      <c r="R57" s="129"/>
      <c r="S57" s="100"/>
      <c r="T57" s="139"/>
      <c r="U57" s="129"/>
      <c r="V57" s="100"/>
      <c r="W57" s="139"/>
      <c r="X57" s="129"/>
      <c r="Y57" s="100"/>
      <c r="Z57" s="139"/>
      <c r="AA57" s="129"/>
      <c r="AB57" s="100"/>
      <c r="AC57" s="139"/>
      <c r="AD57" s="129"/>
      <c r="AE57" s="100"/>
      <c r="AF57" s="139"/>
      <c r="AG57" s="129"/>
      <c r="AH57" s="100"/>
      <c r="AI57" s="139"/>
      <c r="AJ57" s="129"/>
      <c r="AK57" s="100"/>
      <c r="AL57" s="139"/>
      <c r="AM57" s="129"/>
      <c r="AN57" s="100"/>
      <c r="AO57" s="139"/>
    </row>
    <row r="58" spans="2:41" s="54" customFormat="1" ht="15.75" customHeight="1" x14ac:dyDescent="0.25">
      <c r="B58" s="54" t="s">
        <v>3</v>
      </c>
      <c r="C58" s="86" t="s">
        <v>7</v>
      </c>
      <c r="D58" s="50" t="s">
        <v>11</v>
      </c>
      <c r="E58" s="95"/>
      <c r="F58" s="51">
        <v>20110057</v>
      </c>
      <c r="G58" s="108"/>
      <c r="H58" s="53">
        <f>SUM(H59:H61)</f>
        <v>222.464</v>
      </c>
      <c r="I58" s="51">
        <v>20110255</v>
      </c>
      <c r="J58" s="108"/>
      <c r="K58" s="53">
        <f>SUM(K59:K61)</f>
        <v>221.94</v>
      </c>
      <c r="L58" s="51"/>
      <c r="M58" s="108"/>
      <c r="N58" s="52"/>
      <c r="O58" s="134"/>
      <c r="P58" s="108"/>
      <c r="Q58" s="138"/>
      <c r="R58" s="134"/>
      <c r="S58" s="108"/>
      <c r="T58" s="138"/>
      <c r="U58" s="134"/>
      <c r="V58" s="108"/>
      <c r="W58" s="138"/>
      <c r="X58" s="134"/>
      <c r="Y58" s="108"/>
      <c r="Z58" s="138"/>
      <c r="AA58" s="134"/>
      <c r="AB58" s="108"/>
      <c r="AC58" s="138"/>
      <c r="AD58" s="134"/>
      <c r="AE58" s="108"/>
      <c r="AF58" s="138"/>
      <c r="AG58" s="134"/>
      <c r="AH58" s="108"/>
      <c r="AI58" s="138"/>
      <c r="AJ58" s="134"/>
      <c r="AK58" s="108"/>
      <c r="AL58" s="138"/>
      <c r="AM58" s="134"/>
      <c r="AN58" s="108"/>
      <c r="AO58" s="138"/>
    </row>
    <row r="59" spans="2:41" s="44" customFormat="1" x14ac:dyDescent="0.25">
      <c r="C59" s="88"/>
      <c r="D59" s="45" t="s">
        <v>54</v>
      </c>
      <c r="E59" s="97">
        <v>0.67</v>
      </c>
      <c r="F59" s="46"/>
      <c r="G59" s="110">
        <v>92</v>
      </c>
      <c r="H59" s="48">
        <f>G59*E59</f>
        <v>61.64</v>
      </c>
      <c r="I59" s="46"/>
      <c r="J59" s="110">
        <v>93</v>
      </c>
      <c r="K59" s="48">
        <f>J59*$E$59</f>
        <v>62.31</v>
      </c>
      <c r="L59" s="46"/>
      <c r="M59" s="110"/>
      <c r="N59" s="47"/>
      <c r="O59" s="140"/>
      <c r="P59" s="110"/>
      <c r="Q59" s="141"/>
      <c r="R59" s="140"/>
      <c r="S59" s="110"/>
      <c r="T59" s="141"/>
      <c r="U59" s="140"/>
      <c r="V59" s="110"/>
      <c r="W59" s="141"/>
      <c r="X59" s="140"/>
      <c r="Y59" s="110"/>
      <c r="Z59" s="141"/>
      <c r="AA59" s="140"/>
      <c r="AB59" s="110"/>
      <c r="AC59" s="141"/>
      <c r="AD59" s="140"/>
      <c r="AE59" s="110"/>
      <c r="AF59" s="141"/>
      <c r="AG59" s="140"/>
      <c r="AH59" s="110"/>
      <c r="AI59" s="141"/>
      <c r="AJ59" s="140"/>
      <c r="AK59" s="110"/>
      <c r="AL59" s="141"/>
      <c r="AM59" s="140"/>
      <c r="AN59" s="110"/>
      <c r="AO59" s="141"/>
    </row>
    <row r="60" spans="2:41" s="44" customFormat="1" x14ac:dyDescent="0.25">
      <c r="C60" s="88"/>
      <c r="D60" s="45" t="s">
        <v>55</v>
      </c>
      <c r="E60" s="97">
        <v>0.55000000000000004</v>
      </c>
      <c r="F60" s="46"/>
      <c r="G60" s="110"/>
      <c r="H60" s="48">
        <f>G60*E60</f>
        <v>0</v>
      </c>
      <c r="I60" s="46"/>
      <c r="J60" s="110"/>
      <c r="K60" s="48">
        <f>J60*$E$60</f>
        <v>0</v>
      </c>
      <c r="L60" s="46"/>
      <c r="M60" s="110"/>
      <c r="N60" s="47"/>
      <c r="O60" s="140"/>
      <c r="P60" s="110"/>
      <c r="Q60" s="141"/>
      <c r="R60" s="140"/>
      <c r="S60" s="110"/>
      <c r="T60" s="141"/>
      <c r="U60" s="140"/>
      <c r="V60" s="110"/>
      <c r="W60" s="141"/>
      <c r="X60" s="140"/>
      <c r="Y60" s="110"/>
      <c r="Z60" s="141"/>
      <c r="AA60" s="140"/>
      <c r="AB60" s="110"/>
      <c r="AC60" s="141"/>
      <c r="AD60" s="140"/>
      <c r="AE60" s="110"/>
      <c r="AF60" s="141"/>
      <c r="AG60" s="140"/>
      <c r="AH60" s="110"/>
      <c r="AI60" s="141"/>
      <c r="AJ60" s="140"/>
      <c r="AK60" s="110"/>
      <c r="AL60" s="141"/>
      <c r="AM60" s="140"/>
      <c r="AN60" s="110"/>
      <c r="AO60" s="141"/>
    </row>
    <row r="61" spans="2:41" s="44" customFormat="1" x14ac:dyDescent="0.25">
      <c r="C61" s="88"/>
      <c r="D61" s="45" t="s">
        <v>56</v>
      </c>
      <c r="E61" s="97">
        <v>6.0000000000000001E-3</v>
      </c>
      <c r="F61" s="46"/>
      <c r="G61" s="110">
        <v>26804</v>
      </c>
      <c r="H61" s="48">
        <f>G61*E61</f>
        <v>160.82400000000001</v>
      </c>
      <c r="I61" s="46"/>
      <c r="J61" s="110">
        <v>26605</v>
      </c>
      <c r="K61" s="48">
        <f>J61*$E$61</f>
        <v>159.63</v>
      </c>
      <c r="L61" s="46"/>
      <c r="M61" s="110"/>
      <c r="N61" s="47"/>
      <c r="O61" s="140"/>
      <c r="P61" s="110"/>
      <c r="Q61" s="141"/>
      <c r="R61" s="140"/>
      <c r="S61" s="110"/>
      <c r="T61" s="141"/>
      <c r="U61" s="140"/>
      <c r="V61" s="110"/>
      <c r="W61" s="141"/>
      <c r="X61" s="140"/>
      <c r="Y61" s="110"/>
      <c r="Z61" s="141"/>
      <c r="AA61" s="140"/>
      <c r="AB61" s="110"/>
      <c r="AC61" s="141"/>
      <c r="AD61" s="140"/>
      <c r="AE61" s="110"/>
      <c r="AF61" s="141"/>
      <c r="AG61" s="140"/>
      <c r="AH61" s="110"/>
      <c r="AI61" s="141"/>
      <c r="AJ61" s="140"/>
      <c r="AK61" s="110"/>
      <c r="AL61" s="141"/>
      <c r="AM61" s="140"/>
      <c r="AN61" s="110"/>
      <c r="AO61" s="141"/>
    </row>
    <row r="62" spans="2:41" s="44" customFormat="1" hidden="1" x14ac:dyDescent="0.25">
      <c r="C62" s="88"/>
      <c r="D62" s="45"/>
      <c r="E62" s="97"/>
      <c r="F62" s="46"/>
      <c r="G62" s="111"/>
      <c r="H62" s="48"/>
      <c r="I62" s="46"/>
      <c r="J62" s="111"/>
      <c r="K62" s="48"/>
      <c r="L62" s="46"/>
      <c r="M62" s="111"/>
      <c r="N62" s="47"/>
      <c r="O62" s="140"/>
      <c r="P62" s="111"/>
      <c r="Q62" s="141"/>
      <c r="R62" s="140"/>
      <c r="S62" s="111"/>
      <c r="T62" s="141"/>
      <c r="U62" s="140"/>
      <c r="V62" s="111"/>
      <c r="W62" s="141"/>
      <c r="X62" s="140"/>
      <c r="Y62" s="111"/>
      <c r="Z62" s="141"/>
      <c r="AA62" s="140"/>
      <c r="AB62" s="111"/>
      <c r="AC62" s="141"/>
      <c r="AD62" s="140"/>
      <c r="AE62" s="111"/>
      <c r="AF62" s="141"/>
      <c r="AG62" s="140"/>
      <c r="AH62" s="111"/>
      <c r="AI62" s="141"/>
      <c r="AJ62" s="140"/>
      <c r="AK62" s="111"/>
      <c r="AL62" s="141"/>
      <c r="AM62" s="140"/>
      <c r="AN62" s="111"/>
      <c r="AO62" s="141"/>
    </row>
    <row r="63" spans="2:41" s="54" customFormat="1" hidden="1" x14ac:dyDescent="0.25">
      <c r="C63" s="86" t="s">
        <v>7</v>
      </c>
      <c r="D63" s="50" t="s">
        <v>12</v>
      </c>
      <c r="E63" s="95"/>
      <c r="F63" s="51"/>
      <c r="G63" s="108"/>
      <c r="H63" s="53"/>
      <c r="I63" s="51"/>
      <c r="J63" s="108"/>
      <c r="K63" s="53"/>
      <c r="L63" s="51"/>
      <c r="M63" s="108"/>
      <c r="N63" s="52"/>
      <c r="O63" s="134"/>
      <c r="P63" s="108"/>
      <c r="Q63" s="138"/>
      <c r="R63" s="134"/>
      <c r="S63" s="108"/>
      <c r="T63" s="138"/>
      <c r="U63" s="134"/>
      <c r="V63" s="108"/>
      <c r="W63" s="138"/>
      <c r="X63" s="134"/>
      <c r="Y63" s="108"/>
      <c r="Z63" s="138"/>
      <c r="AA63" s="134"/>
      <c r="AB63" s="108"/>
      <c r="AC63" s="138"/>
      <c r="AD63" s="134"/>
      <c r="AE63" s="108"/>
      <c r="AF63" s="138"/>
      <c r="AG63" s="134"/>
      <c r="AH63" s="108"/>
      <c r="AI63" s="138"/>
      <c r="AJ63" s="134"/>
      <c r="AK63" s="108"/>
      <c r="AL63" s="138"/>
      <c r="AM63" s="134"/>
      <c r="AN63" s="108"/>
      <c r="AO63" s="138"/>
    </row>
    <row r="64" spans="2:41" s="54" customFormat="1" ht="5.25" customHeight="1" x14ac:dyDescent="0.25">
      <c r="C64" s="86"/>
      <c r="D64" s="50"/>
      <c r="E64" s="149"/>
      <c r="F64" s="56"/>
      <c r="G64" s="108"/>
      <c r="H64" s="53"/>
      <c r="I64" s="56"/>
      <c r="J64" s="108"/>
      <c r="K64" s="53"/>
      <c r="L64" s="56"/>
      <c r="M64" s="108"/>
      <c r="N64" s="52"/>
      <c r="O64" s="134"/>
      <c r="P64" s="108"/>
      <c r="Q64" s="138"/>
      <c r="R64" s="134"/>
      <c r="S64" s="108"/>
      <c r="T64" s="138"/>
      <c r="U64" s="134"/>
      <c r="V64" s="108"/>
      <c r="W64" s="138"/>
      <c r="X64" s="134"/>
      <c r="Y64" s="108"/>
      <c r="Z64" s="138"/>
      <c r="AA64" s="134"/>
      <c r="AB64" s="108"/>
      <c r="AC64" s="138"/>
      <c r="AD64" s="134"/>
      <c r="AE64" s="108"/>
      <c r="AF64" s="138"/>
      <c r="AG64" s="134"/>
      <c r="AH64" s="108"/>
      <c r="AI64" s="138"/>
      <c r="AJ64" s="134"/>
      <c r="AK64" s="108"/>
      <c r="AL64" s="138"/>
      <c r="AM64" s="134"/>
      <c r="AN64" s="108"/>
      <c r="AO64" s="138"/>
    </row>
    <row r="65" spans="1:87" s="54" customFormat="1" x14ac:dyDescent="0.25">
      <c r="C65" s="86" t="s">
        <v>60</v>
      </c>
      <c r="D65" s="50" t="s">
        <v>72</v>
      </c>
      <c r="E65" s="150">
        <v>15</v>
      </c>
      <c r="F65" s="56"/>
      <c r="G65" s="108"/>
      <c r="H65" s="53"/>
      <c r="I65" s="56"/>
      <c r="J65" s="108"/>
      <c r="K65" s="53"/>
      <c r="L65" s="56"/>
      <c r="M65" s="108"/>
      <c r="N65" s="52"/>
      <c r="O65" s="134"/>
      <c r="P65" s="108"/>
      <c r="Q65" s="138"/>
      <c r="R65" s="134"/>
      <c r="S65" s="108"/>
      <c r="T65" s="138"/>
      <c r="U65" s="134"/>
      <c r="V65" s="108"/>
      <c r="W65" s="138"/>
      <c r="X65" s="134"/>
      <c r="Y65" s="108"/>
      <c r="Z65" s="138"/>
      <c r="AA65" s="134"/>
      <c r="AB65" s="108"/>
      <c r="AC65" s="141"/>
      <c r="AD65" s="134"/>
      <c r="AE65" s="108"/>
      <c r="AF65" s="141"/>
      <c r="AG65" s="134"/>
      <c r="AH65" s="108"/>
      <c r="AI65" s="141"/>
      <c r="AJ65" s="134"/>
      <c r="AK65" s="108"/>
      <c r="AL65" s="141"/>
      <c r="AM65" s="134"/>
      <c r="AN65" s="108"/>
      <c r="AO65" s="141"/>
    </row>
    <row r="66" spans="1:87" s="15" customFormat="1" ht="5.25" customHeight="1" x14ac:dyDescent="0.25">
      <c r="C66" s="87"/>
      <c r="D66" s="23"/>
      <c r="E66" s="151"/>
      <c r="F66" s="24"/>
      <c r="G66" s="100"/>
      <c r="H66" s="43"/>
      <c r="I66" s="24"/>
      <c r="J66" s="100"/>
      <c r="K66" s="43"/>
      <c r="L66" s="24"/>
      <c r="M66" s="100"/>
      <c r="N66" s="35"/>
      <c r="O66" s="129"/>
      <c r="P66" s="100"/>
      <c r="Q66" s="139"/>
      <c r="R66" s="129"/>
      <c r="S66" s="100"/>
      <c r="T66" s="139"/>
      <c r="U66" s="129"/>
      <c r="V66" s="100"/>
      <c r="W66" s="139"/>
      <c r="X66" s="129"/>
      <c r="Y66" s="100"/>
      <c r="Z66" s="139"/>
      <c r="AA66" s="129"/>
      <c r="AB66" s="100"/>
      <c r="AC66" s="139"/>
      <c r="AD66" s="129"/>
      <c r="AE66" s="100"/>
      <c r="AF66" s="139"/>
      <c r="AG66" s="129"/>
      <c r="AH66" s="100"/>
      <c r="AI66" s="139"/>
      <c r="AJ66" s="129"/>
      <c r="AK66" s="100"/>
      <c r="AL66" s="139"/>
      <c r="AM66" s="129"/>
      <c r="AN66" s="100"/>
      <c r="AO66" s="139"/>
    </row>
    <row r="67" spans="1:87" s="54" customFormat="1" ht="15.75" customHeight="1" x14ac:dyDescent="0.25">
      <c r="A67" s="54" t="s">
        <v>80</v>
      </c>
      <c r="C67" s="86" t="s">
        <v>7</v>
      </c>
      <c r="D67" s="50" t="s">
        <v>52</v>
      </c>
      <c r="E67" s="116">
        <v>500</v>
      </c>
      <c r="F67" s="51">
        <v>2111000057</v>
      </c>
      <c r="G67" s="108">
        <v>1</v>
      </c>
      <c r="H67" s="55">
        <f>E67*G67</f>
        <v>500</v>
      </c>
      <c r="I67" s="51">
        <v>2111000469</v>
      </c>
      <c r="J67" s="108">
        <v>1</v>
      </c>
      <c r="K67" s="55">
        <f>H67*J67</f>
        <v>500</v>
      </c>
      <c r="L67" s="51"/>
      <c r="M67" s="108"/>
      <c r="N67" s="120"/>
      <c r="O67" s="134"/>
      <c r="P67" s="108"/>
      <c r="Q67" s="135"/>
      <c r="R67" s="134"/>
      <c r="S67" s="108"/>
      <c r="T67" s="135"/>
      <c r="U67" s="134"/>
      <c r="V67" s="108"/>
      <c r="W67" s="135"/>
      <c r="X67" s="134"/>
      <c r="Y67" s="108"/>
      <c r="Z67" s="135"/>
      <c r="AA67" s="134"/>
      <c r="AB67" s="108"/>
      <c r="AC67" s="135"/>
      <c r="AD67" s="134"/>
      <c r="AE67" s="108"/>
      <c r="AF67" s="135"/>
      <c r="AG67" s="134"/>
      <c r="AH67" s="108"/>
      <c r="AI67" s="135"/>
      <c r="AJ67" s="134"/>
      <c r="AK67" s="108"/>
      <c r="AL67" s="135"/>
      <c r="AM67" s="134"/>
      <c r="AN67" s="108"/>
      <c r="AO67" s="135"/>
    </row>
    <row r="68" spans="1:87" s="15" customFormat="1" ht="5.25" customHeight="1" x14ac:dyDescent="0.25">
      <c r="C68" s="87"/>
      <c r="D68" s="23"/>
      <c r="E68" s="99"/>
      <c r="F68" s="24"/>
      <c r="G68" s="100"/>
      <c r="H68" s="43"/>
      <c r="I68" s="24"/>
      <c r="J68" s="100"/>
      <c r="K68" s="43"/>
      <c r="L68" s="24"/>
      <c r="M68" s="100"/>
      <c r="N68" s="35"/>
      <c r="O68" s="129"/>
      <c r="P68" s="100"/>
      <c r="Q68" s="139"/>
      <c r="R68" s="129"/>
      <c r="S68" s="100"/>
      <c r="T68" s="139"/>
      <c r="U68" s="129"/>
      <c r="V68" s="100"/>
      <c r="W68" s="139"/>
      <c r="X68" s="129"/>
      <c r="Y68" s="100"/>
      <c r="Z68" s="139"/>
      <c r="AA68" s="129"/>
      <c r="AB68" s="100"/>
      <c r="AC68" s="139"/>
      <c r="AD68" s="129"/>
      <c r="AE68" s="100"/>
      <c r="AF68" s="139"/>
      <c r="AG68" s="129"/>
      <c r="AH68" s="100"/>
      <c r="AI68" s="139"/>
      <c r="AJ68" s="129"/>
      <c r="AK68" s="100"/>
      <c r="AL68" s="139"/>
      <c r="AM68" s="129"/>
      <c r="AN68" s="100"/>
      <c r="AO68" s="139"/>
    </row>
    <row r="69" spans="1:87" s="54" customFormat="1" ht="15.75" customHeight="1" x14ac:dyDescent="0.25">
      <c r="C69" s="86" t="s">
        <v>60</v>
      </c>
      <c r="D69" s="50" t="s">
        <v>61</v>
      </c>
      <c r="E69" s="116"/>
      <c r="F69" s="51"/>
      <c r="G69" s="108"/>
      <c r="H69" s="53"/>
      <c r="I69" s="51"/>
      <c r="J69" s="108"/>
      <c r="K69" s="53"/>
      <c r="L69" s="51"/>
      <c r="M69" s="108"/>
      <c r="N69" s="120"/>
      <c r="O69" s="134"/>
      <c r="P69" s="108"/>
      <c r="Q69" s="135"/>
      <c r="R69" s="134"/>
      <c r="S69" s="108"/>
      <c r="T69" s="138"/>
      <c r="U69" s="134"/>
      <c r="V69" s="108"/>
      <c r="W69" s="138"/>
      <c r="X69" s="134"/>
      <c r="Y69" s="108"/>
      <c r="Z69" s="138"/>
      <c r="AA69" s="134"/>
      <c r="AB69" s="108"/>
      <c r="AC69" s="138"/>
      <c r="AD69" s="134"/>
      <c r="AE69" s="108"/>
      <c r="AF69" s="138"/>
      <c r="AG69" s="134"/>
      <c r="AH69" s="108"/>
      <c r="AI69" s="138"/>
      <c r="AJ69" s="134"/>
      <c r="AK69" s="108"/>
      <c r="AL69" s="138"/>
      <c r="AM69" s="134"/>
      <c r="AN69" s="108"/>
      <c r="AO69" s="138"/>
    </row>
    <row r="70" spans="1:87" s="54" customFormat="1" ht="15.75" customHeight="1" x14ac:dyDescent="0.25">
      <c r="C70" s="86"/>
      <c r="D70" s="45" t="s">
        <v>62</v>
      </c>
      <c r="E70" s="97">
        <v>7.5</v>
      </c>
      <c r="F70" s="51"/>
      <c r="G70" s="108"/>
      <c r="H70" s="53"/>
      <c r="I70" s="51"/>
      <c r="J70" s="108"/>
      <c r="K70" s="53"/>
      <c r="L70" s="51"/>
      <c r="M70" s="108"/>
      <c r="N70" s="120"/>
      <c r="O70" s="134"/>
      <c r="P70" s="108"/>
      <c r="Q70" s="135"/>
      <c r="R70" s="134"/>
      <c r="S70" s="110"/>
      <c r="T70" s="141"/>
      <c r="U70" s="134"/>
      <c r="V70" s="110"/>
      <c r="W70" s="141"/>
      <c r="X70" s="134"/>
      <c r="Y70" s="110"/>
      <c r="Z70" s="141"/>
      <c r="AA70" s="134"/>
      <c r="AB70" s="110"/>
      <c r="AC70" s="141"/>
      <c r="AD70" s="134"/>
      <c r="AE70" s="110"/>
      <c r="AF70" s="141"/>
      <c r="AG70" s="134"/>
      <c r="AH70" s="110"/>
      <c r="AI70" s="141"/>
      <c r="AJ70" s="134"/>
      <c r="AK70" s="110"/>
      <c r="AL70" s="141"/>
      <c r="AM70" s="134"/>
      <c r="AN70" s="110"/>
      <c r="AO70" s="141"/>
    </row>
    <row r="71" spans="1:87" s="54" customFormat="1" ht="15.75" customHeight="1" x14ac:dyDescent="0.25">
      <c r="C71" s="86"/>
      <c r="D71" s="45" t="s">
        <v>63</v>
      </c>
      <c r="E71" s="97">
        <v>0.06</v>
      </c>
      <c r="F71" s="51"/>
      <c r="G71" s="108"/>
      <c r="H71" s="53"/>
      <c r="I71" s="51"/>
      <c r="J71" s="108"/>
      <c r="K71" s="53"/>
      <c r="L71" s="51"/>
      <c r="M71" s="108"/>
      <c r="N71" s="120"/>
      <c r="O71" s="134"/>
      <c r="P71" s="108"/>
      <c r="Q71" s="135"/>
      <c r="R71" s="134"/>
      <c r="S71" s="110"/>
      <c r="T71" s="141"/>
      <c r="U71" s="134"/>
      <c r="V71" s="110"/>
      <c r="W71" s="141"/>
      <c r="X71" s="134"/>
      <c r="Y71" s="110"/>
      <c r="Z71" s="141"/>
      <c r="AA71" s="134"/>
      <c r="AB71" s="110"/>
      <c r="AC71" s="141"/>
      <c r="AD71" s="134"/>
      <c r="AE71" s="110"/>
      <c r="AF71" s="141"/>
      <c r="AG71" s="134"/>
      <c r="AH71" s="110"/>
      <c r="AI71" s="141"/>
      <c r="AJ71" s="134"/>
      <c r="AK71" s="110"/>
      <c r="AL71" s="141"/>
      <c r="AM71" s="134"/>
      <c r="AN71" s="110"/>
      <c r="AO71" s="141"/>
    </row>
    <row r="72" spans="1:87" s="15" customFormat="1" ht="5.25" customHeight="1" x14ac:dyDescent="0.25">
      <c r="C72" s="87"/>
      <c r="D72" s="23"/>
      <c r="E72" s="99"/>
      <c r="F72" s="24"/>
      <c r="G72" s="100"/>
      <c r="H72" s="43"/>
      <c r="I72" s="24"/>
      <c r="J72" s="100"/>
      <c r="K72" s="43"/>
      <c r="L72" s="24"/>
      <c r="M72" s="100"/>
      <c r="N72" s="35"/>
      <c r="O72" s="129"/>
      <c r="P72" s="100"/>
      <c r="Q72" s="139"/>
      <c r="R72" s="129"/>
      <c r="S72" s="100"/>
      <c r="T72" s="139"/>
      <c r="U72" s="129"/>
      <c r="V72" s="100"/>
      <c r="W72" s="139"/>
      <c r="X72" s="129"/>
      <c r="Y72" s="100"/>
      <c r="Z72" s="139"/>
      <c r="AA72" s="129"/>
      <c r="AB72" s="100"/>
      <c r="AC72" s="139"/>
      <c r="AD72" s="129"/>
      <c r="AE72" s="100"/>
      <c r="AF72" s="139"/>
      <c r="AG72" s="129"/>
      <c r="AH72" s="100"/>
      <c r="AI72" s="139"/>
      <c r="AJ72" s="129"/>
      <c r="AK72" s="100"/>
      <c r="AL72" s="139"/>
      <c r="AM72" s="129"/>
      <c r="AN72" s="100"/>
      <c r="AO72" s="139"/>
    </row>
    <row r="73" spans="1:87" s="54" customFormat="1" x14ac:dyDescent="0.25">
      <c r="C73" s="86" t="s">
        <v>7</v>
      </c>
      <c r="D73" s="50" t="s">
        <v>13</v>
      </c>
      <c r="E73" s="94">
        <v>1000</v>
      </c>
      <c r="F73" s="51">
        <v>20110057</v>
      </c>
      <c r="G73" s="108">
        <v>1</v>
      </c>
      <c r="H73" s="55">
        <f>E73*G73</f>
        <v>1000</v>
      </c>
      <c r="I73" s="51">
        <v>20110255</v>
      </c>
      <c r="J73" s="108">
        <v>1</v>
      </c>
      <c r="K73" s="55">
        <f>H73*J73</f>
        <v>1000</v>
      </c>
      <c r="L73" s="51"/>
      <c r="M73" s="108"/>
      <c r="N73" s="120"/>
      <c r="O73" s="134"/>
      <c r="P73" s="108"/>
      <c r="Q73" s="135"/>
      <c r="R73" s="134"/>
      <c r="S73" s="108"/>
      <c r="T73" s="135"/>
      <c r="U73" s="134"/>
      <c r="V73" s="108"/>
      <c r="W73" s="135"/>
      <c r="X73" s="134"/>
      <c r="Y73" s="108"/>
      <c r="Z73" s="135"/>
      <c r="AA73" s="134"/>
      <c r="AB73" s="108"/>
      <c r="AC73" s="135"/>
      <c r="AD73" s="134"/>
      <c r="AE73" s="108"/>
      <c r="AF73" s="135"/>
      <c r="AG73" s="134"/>
      <c r="AH73" s="108"/>
      <c r="AI73" s="135"/>
      <c r="AJ73" s="134"/>
      <c r="AK73" s="108"/>
      <c r="AL73" s="135"/>
      <c r="AM73" s="134"/>
      <c r="AN73" s="108"/>
      <c r="AO73" s="135"/>
    </row>
    <row r="74" spans="1:87" s="15" customFormat="1" x14ac:dyDescent="0.25">
      <c r="C74" s="87"/>
      <c r="D74" s="45" t="s">
        <v>43</v>
      </c>
      <c r="E74" s="97">
        <v>6.0000000000000001E-3</v>
      </c>
      <c r="F74" s="26"/>
      <c r="G74" s="107">
        <v>276672</v>
      </c>
      <c r="H74" s="43"/>
      <c r="I74" s="26"/>
      <c r="J74" s="107">
        <v>243209</v>
      </c>
      <c r="K74" s="43"/>
      <c r="L74" s="26"/>
      <c r="M74" s="107"/>
      <c r="N74" s="47"/>
      <c r="O74" s="129"/>
      <c r="P74" s="107"/>
      <c r="Q74" s="141"/>
      <c r="R74" s="129"/>
      <c r="S74" s="107"/>
      <c r="T74" s="141"/>
      <c r="U74" s="129"/>
      <c r="V74" s="107"/>
      <c r="W74" s="141"/>
      <c r="X74" s="129"/>
      <c r="Y74" s="107"/>
      <c r="Z74" s="141"/>
      <c r="AA74" s="129"/>
      <c r="AB74" s="107"/>
      <c r="AC74" s="141"/>
      <c r="AD74" s="129"/>
      <c r="AE74" s="107"/>
      <c r="AF74" s="141"/>
      <c r="AG74" s="129"/>
      <c r="AH74" s="107"/>
      <c r="AI74" s="141"/>
      <c r="AJ74" s="129"/>
      <c r="AK74" s="107"/>
      <c r="AL74" s="141"/>
      <c r="AM74" s="129"/>
      <c r="AN74" s="107"/>
      <c r="AO74" s="141"/>
    </row>
    <row r="75" spans="1:87" s="17" customFormat="1" hidden="1" x14ac:dyDescent="0.25">
      <c r="A75" s="19"/>
      <c r="B75" s="19"/>
      <c r="C75" s="83"/>
      <c r="D75" s="22"/>
      <c r="E75" s="98"/>
      <c r="F75" s="26"/>
      <c r="G75" s="100"/>
      <c r="H75" s="43"/>
      <c r="I75" s="26"/>
      <c r="J75" s="100"/>
      <c r="K75" s="43"/>
      <c r="L75" s="26"/>
      <c r="M75" s="100"/>
      <c r="N75" s="35"/>
      <c r="O75" s="129"/>
      <c r="P75" s="100"/>
      <c r="Q75" s="139"/>
      <c r="R75" s="129"/>
      <c r="S75" s="100"/>
      <c r="T75" s="139"/>
      <c r="U75" s="129"/>
      <c r="V75" s="100"/>
      <c r="W75" s="139"/>
      <c r="X75" s="129"/>
      <c r="Y75" s="100"/>
      <c r="Z75" s="139"/>
      <c r="AA75" s="129"/>
      <c r="AB75" s="100"/>
      <c r="AC75" s="139"/>
      <c r="AD75" s="129"/>
      <c r="AE75" s="100"/>
      <c r="AF75" s="139"/>
      <c r="AG75" s="129"/>
      <c r="AH75" s="100"/>
      <c r="AI75" s="139"/>
      <c r="AJ75" s="129"/>
      <c r="AK75" s="100"/>
      <c r="AL75" s="139"/>
      <c r="AM75" s="129"/>
      <c r="AN75" s="100"/>
      <c r="AO75" s="139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</row>
    <row r="76" spans="1:87" s="15" customFormat="1" hidden="1" x14ac:dyDescent="0.25">
      <c r="C76" s="87" t="s">
        <v>7</v>
      </c>
      <c r="D76" s="23" t="s">
        <v>14</v>
      </c>
      <c r="E76" s="98"/>
      <c r="F76" s="26"/>
      <c r="G76" s="100"/>
      <c r="H76" s="43"/>
      <c r="I76" s="26"/>
      <c r="J76" s="100"/>
      <c r="K76" s="43"/>
      <c r="L76" s="26"/>
      <c r="M76" s="100"/>
      <c r="N76" s="35"/>
      <c r="O76" s="129"/>
      <c r="P76" s="100"/>
      <c r="Q76" s="139"/>
      <c r="R76" s="129"/>
      <c r="S76" s="100"/>
      <c r="T76" s="139"/>
      <c r="U76" s="129"/>
      <c r="V76" s="100"/>
      <c r="W76" s="139"/>
      <c r="X76" s="129"/>
      <c r="Y76" s="100"/>
      <c r="Z76" s="139"/>
      <c r="AA76" s="129"/>
      <c r="AB76" s="100"/>
      <c r="AC76" s="139"/>
      <c r="AD76" s="129"/>
      <c r="AE76" s="100"/>
      <c r="AF76" s="139"/>
      <c r="AG76" s="129"/>
      <c r="AH76" s="100"/>
      <c r="AI76" s="139"/>
      <c r="AJ76" s="129"/>
      <c r="AK76" s="100"/>
      <c r="AL76" s="139"/>
      <c r="AM76" s="129"/>
      <c r="AN76" s="100"/>
      <c r="AO76" s="139"/>
    </row>
    <row r="77" spans="1:87" s="17" customFormat="1" hidden="1" x14ac:dyDescent="0.25">
      <c r="A77" s="19"/>
      <c r="B77" s="19"/>
      <c r="C77" s="83"/>
      <c r="D77" s="22"/>
      <c r="E77" s="98"/>
      <c r="F77" s="26"/>
      <c r="G77" s="100"/>
      <c r="H77" s="43"/>
      <c r="I77" s="26"/>
      <c r="J77" s="100"/>
      <c r="K77" s="43"/>
      <c r="L77" s="26"/>
      <c r="M77" s="100"/>
      <c r="N77" s="35"/>
      <c r="O77" s="129"/>
      <c r="P77" s="100"/>
      <c r="Q77" s="139"/>
      <c r="R77" s="129"/>
      <c r="S77" s="100"/>
      <c r="T77" s="139"/>
      <c r="U77" s="129"/>
      <c r="V77" s="100"/>
      <c r="W77" s="139"/>
      <c r="X77" s="129"/>
      <c r="Y77" s="100"/>
      <c r="Z77" s="139"/>
      <c r="AA77" s="129"/>
      <c r="AB77" s="100"/>
      <c r="AC77" s="139"/>
      <c r="AD77" s="129"/>
      <c r="AE77" s="100"/>
      <c r="AF77" s="139"/>
      <c r="AG77" s="129"/>
      <c r="AH77" s="100"/>
      <c r="AI77" s="139"/>
      <c r="AJ77" s="129"/>
      <c r="AK77" s="100"/>
      <c r="AL77" s="139"/>
      <c r="AM77" s="129"/>
      <c r="AN77" s="100"/>
      <c r="AO77" s="139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</row>
    <row r="78" spans="1:87" s="15" customFormat="1" hidden="1" x14ac:dyDescent="0.25">
      <c r="C78" s="87" t="s">
        <v>7</v>
      </c>
      <c r="D78" s="23" t="s">
        <v>15</v>
      </c>
      <c r="E78" s="98"/>
      <c r="F78" s="26"/>
      <c r="G78" s="100"/>
      <c r="H78" s="43"/>
      <c r="I78" s="26"/>
      <c r="J78" s="100"/>
      <c r="K78" s="43"/>
      <c r="L78" s="26"/>
      <c r="M78" s="100"/>
      <c r="N78" s="35"/>
      <c r="O78" s="129"/>
      <c r="P78" s="100"/>
      <c r="Q78" s="139"/>
      <c r="R78" s="129"/>
      <c r="S78" s="100"/>
      <c r="T78" s="139"/>
      <c r="U78" s="129"/>
      <c r="V78" s="100"/>
      <c r="W78" s="139"/>
      <c r="X78" s="129"/>
      <c r="Y78" s="100"/>
      <c r="Z78" s="139"/>
      <c r="AA78" s="129"/>
      <c r="AB78" s="100"/>
      <c r="AC78" s="139"/>
      <c r="AD78" s="129"/>
      <c r="AE78" s="100"/>
      <c r="AF78" s="139"/>
      <c r="AG78" s="129"/>
      <c r="AH78" s="100"/>
      <c r="AI78" s="139"/>
      <c r="AJ78" s="129"/>
      <c r="AK78" s="100"/>
      <c r="AL78" s="139"/>
      <c r="AM78" s="129"/>
      <c r="AN78" s="100"/>
      <c r="AO78" s="139"/>
    </row>
    <row r="79" spans="1:87" s="15" customFormat="1" ht="5.25" customHeight="1" x14ac:dyDescent="0.25">
      <c r="C79" s="87"/>
      <c r="D79" s="23"/>
      <c r="E79" s="99"/>
      <c r="F79" s="24"/>
      <c r="G79" s="100"/>
      <c r="H79" s="43"/>
      <c r="I79" s="24"/>
      <c r="J79" s="100"/>
      <c r="K79" s="43"/>
      <c r="L79" s="24"/>
      <c r="M79" s="100"/>
      <c r="N79" s="35"/>
      <c r="O79" s="129"/>
      <c r="P79" s="100"/>
      <c r="Q79" s="139"/>
      <c r="R79" s="129"/>
      <c r="S79" s="100"/>
      <c r="T79" s="139"/>
      <c r="U79" s="129"/>
      <c r="V79" s="100"/>
      <c r="W79" s="139"/>
      <c r="X79" s="129"/>
      <c r="Y79" s="100"/>
      <c r="Z79" s="139"/>
      <c r="AA79" s="129"/>
      <c r="AB79" s="100"/>
      <c r="AC79" s="139"/>
      <c r="AD79" s="129"/>
      <c r="AE79" s="100"/>
      <c r="AF79" s="139"/>
      <c r="AG79" s="129"/>
      <c r="AH79" s="100"/>
      <c r="AI79" s="139"/>
      <c r="AJ79" s="129"/>
      <c r="AK79" s="100"/>
      <c r="AL79" s="139"/>
      <c r="AM79" s="129"/>
      <c r="AN79" s="100"/>
      <c r="AO79" s="139"/>
    </row>
    <row r="80" spans="1:87" s="15" customFormat="1" x14ac:dyDescent="0.25">
      <c r="A80" s="57"/>
      <c r="B80" s="57"/>
      <c r="C80" s="89"/>
      <c r="D80" s="64" t="s">
        <v>46</v>
      </c>
      <c r="E80" s="78"/>
      <c r="F80" s="65"/>
      <c r="G80" s="112"/>
      <c r="H80" s="66">
        <f>H73+H58+H48+H37+H27+H19+H23+H67+H21+H54</f>
        <v>11825.37623</v>
      </c>
      <c r="I80" s="65"/>
      <c r="J80" s="112"/>
      <c r="K80" s="66">
        <f>K73+K58+K48+K37+K27+K19+K23+K67+K21+K54+K25</f>
        <v>10946.2096</v>
      </c>
      <c r="L80" s="65"/>
      <c r="M80" s="112"/>
      <c r="N80" s="122">
        <f>N73+N58+N48+N37+N27+N19+N24</f>
        <v>0</v>
      </c>
      <c r="O80" s="142"/>
      <c r="P80" s="112"/>
      <c r="Q80" s="143">
        <f>Q73+Q58+Q48+Q37+Q27+Q19+Q24</f>
        <v>0</v>
      </c>
      <c r="R80" s="142"/>
      <c r="S80" s="112"/>
      <c r="T80" s="143">
        <f>T73+T58+T48+T37+T27+T19+T24+T67+T69</f>
        <v>0</v>
      </c>
      <c r="U80" s="142"/>
      <c r="V80" s="112"/>
      <c r="W80" s="143">
        <f>W73+W58+W48+W37+W27+W19+W24+W67+W69</f>
        <v>0</v>
      </c>
      <c r="X80" s="142"/>
      <c r="Y80" s="112"/>
      <c r="Z80" s="143">
        <f>Z73+Z58+Z48+Z37+Z27+Z19+Z23+Z67+Z69+Z54+Z21</f>
        <v>0</v>
      </c>
      <c r="AA80" s="142"/>
      <c r="AB80" s="112"/>
      <c r="AC80" s="143">
        <f>AC73+AC58+AC48+AC37+AC27+AC19+AC23+AC67+AC69+AC54+AC21</f>
        <v>0</v>
      </c>
      <c r="AD80" s="142"/>
      <c r="AE80" s="112"/>
      <c r="AF80" s="143">
        <f>AF73+AF58+AF48+AF37+AF27+AF19+AF23+AF67+AF69+AF54+AF21</f>
        <v>0</v>
      </c>
      <c r="AG80" s="142"/>
      <c r="AH80" s="112"/>
      <c r="AI80" s="143">
        <f>AI73+AI58+AI48+AI37+AI27+AI19+AI23+AI67+AI69+AI54+AI21</f>
        <v>0</v>
      </c>
      <c r="AJ80" s="142"/>
      <c r="AK80" s="112"/>
      <c r="AL80" s="143">
        <f>AL73+AL58+AL48+AL37+AL27+AL19+AL23+AL67+AL69+AL54+AL21+AL65</f>
        <v>0</v>
      </c>
      <c r="AM80" s="142"/>
      <c r="AN80" s="112"/>
      <c r="AO80" s="143">
        <f>AO73+AO58+AO48+AO37+AO27+AO19+AO23+AO67+AO69+AO54+AO21+AO65</f>
        <v>0</v>
      </c>
    </row>
    <row r="81" spans="1:41" s="15" customFormat="1" x14ac:dyDescent="0.25">
      <c r="A81" s="57"/>
      <c r="B81" s="57"/>
      <c r="C81" s="89"/>
      <c r="D81" s="67" t="s">
        <v>79</v>
      </c>
      <c r="E81" s="78"/>
      <c r="F81" s="65"/>
      <c r="G81" s="112"/>
      <c r="H81" s="68">
        <f>H80*0.23</f>
        <v>2719.8365329000003</v>
      </c>
      <c r="I81" s="65"/>
      <c r="J81" s="112"/>
      <c r="K81" s="68">
        <f>K80*0.23</f>
        <v>2517.6282080000001</v>
      </c>
      <c r="L81" s="65"/>
      <c r="M81" s="112"/>
      <c r="N81" s="123">
        <f>N80*0.2</f>
        <v>0</v>
      </c>
      <c r="O81" s="142"/>
      <c r="P81" s="112"/>
      <c r="Q81" s="144">
        <f>Q80*0.2</f>
        <v>0</v>
      </c>
      <c r="R81" s="142"/>
      <c r="S81" s="112"/>
      <c r="T81" s="144">
        <f>T80*0.2</f>
        <v>0</v>
      </c>
      <c r="U81" s="142"/>
      <c r="V81" s="112"/>
      <c r="W81" s="144">
        <f>W80*0.2</f>
        <v>0</v>
      </c>
      <c r="X81" s="142"/>
      <c r="Y81" s="112"/>
      <c r="Z81" s="144">
        <f>Z80*0.21</f>
        <v>0</v>
      </c>
      <c r="AA81" s="142"/>
      <c r="AB81" s="112"/>
      <c r="AC81" s="144">
        <f>AC80*0.21</f>
        <v>0</v>
      </c>
      <c r="AD81" s="142"/>
      <c r="AE81" s="112"/>
      <c r="AF81" s="144">
        <f>AF80*0.21</f>
        <v>0</v>
      </c>
      <c r="AG81" s="142"/>
      <c r="AH81" s="112"/>
      <c r="AI81" s="144">
        <f>AI80*0.21</f>
        <v>0</v>
      </c>
      <c r="AJ81" s="142"/>
      <c r="AK81" s="112"/>
      <c r="AL81" s="144">
        <f>AL80*0.21</f>
        <v>0</v>
      </c>
      <c r="AM81" s="142"/>
      <c r="AN81" s="112"/>
      <c r="AO81" s="144">
        <f>AO80*0.21</f>
        <v>0</v>
      </c>
    </row>
    <row r="82" spans="1:41" ht="15.75" thickBot="1" x14ac:dyDescent="0.3">
      <c r="A82" s="58"/>
      <c r="B82" s="59"/>
      <c r="C82" s="90"/>
      <c r="D82" s="69" t="s">
        <v>47</v>
      </c>
      <c r="E82" s="79"/>
      <c r="F82" s="70"/>
      <c r="G82" s="113"/>
      <c r="H82" s="71">
        <f>SUM(H80:H81)</f>
        <v>14545.212762900001</v>
      </c>
      <c r="I82" s="70"/>
      <c r="J82" s="113"/>
      <c r="K82" s="71">
        <f>SUM(K80:K81)</f>
        <v>13463.837808</v>
      </c>
      <c r="L82" s="70"/>
      <c r="M82" s="113"/>
      <c r="N82" s="124">
        <f>SUM(N80:N81)</f>
        <v>0</v>
      </c>
      <c r="O82" s="145"/>
      <c r="P82" s="113"/>
      <c r="Q82" s="146">
        <f>SUM(Q80:Q81)</f>
        <v>0</v>
      </c>
      <c r="R82" s="145"/>
      <c r="S82" s="113"/>
      <c r="T82" s="146">
        <f>SUM(T80:T81)</f>
        <v>0</v>
      </c>
      <c r="U82" s="145"/>
      <c r="V82" s="113"/>
      <c r="W82" s="146">
        <f>SUM(W80:W81)</f>
        <v>0</v>
      </c>
      <c r="X82" s="145"/>
      <c r="Y82" s="113"/>
      <c r="Z82" s="146">
        <f>SUM(Z80:Z81)</f>
        <v>0</v>
      </c>
      <c r="AA82" s="145"/>
      <c r="AB82" s="113"/>
      <c r="AC82" s="146">
        <f>SUM(AC80:AC81)</f>
        <v>0</v>
      </c>
      <c r="AD82" s="145"/>
      <c r="AE82" s="113"/>
      <c r="AF82" s="146">
        <f>SUM(AF80:AF81)</f>
        <v>0</v>
      </c>
      <c r="AG82" s="145"/>
      <c r="AH82" s="113"/>
      <c r="AI82" s="146">
        <f>SUM(AI80:AI81)</f>
        <v>0</v>
      </c>
      <c r="AJ82" s="145"/>
      <c r="AK82" s="113"/>
      <c r="AL82" s="146">
        <f>SUM(AL80:AL81)</f>
        <v>0</v>
      </c>
      <c r="AM82" s="145"/>
      <c r="AN82" s="113"/>
      <c r="AO82" s="146">
        <f>SUM(AO80:AO81)</f>
        <v>0</v>
      </c>
    </row>
    <row r="83" spans="1:41" ht="15.75" thickBot="1" x14ac:dyDescent="0.3">
      <c r="F83" s="168" t="s">
        <v>50</v>
      </c>
      <c r="G83" s="160"/>
      <c r="H83" s="169"/>
      <c r="I83" s="168" t="s">
        <v>50</v>
      </c>
      <c r="J83" s="160"/>
      <c r="K83" s="169"/>
      <c r="L83" s="168" t="s">
        <v>50</v>
      </c>
      <c r="M83" s="160"/>
      <c r="N83" s="160"/>
      <c r="O83" s="159" t="s">
        <v>50</v>
      </c>
      <c r="P83" s="160"/>
      <c r="Q83" s="161"/>
      <c r="R83" s="159" t="s">
        <v>50</v>
      </c>
      <c r="S83" s="160"/>
      <c r="T83" s="161"/>
      <c r="U83" s="159" t="s">
        <v>50</v>
      </c>
      <c r="V83" s="160"/>
      <c r="W83" s="161"/>
      <c r="X83" s="159" t="s">
        <v>50</v>
      </c>
      <c r="Y83" s="160"/>
      <c r="Z83" s="161"/>
      <c r="AA83" s="159" t="s">
        <v>50</v>
      </c>
      <c r="AB83" s="160"/>
      <c r="AC83" s="161"/>
      <c r="AD83" s="159" t="s">
        <v>50</v>
      </c>
      <c r="AE83" s="160"/>
      <c r="AF83" s="161"/>
      <c r="AG83" s="159" t="s">
        <v>50</v>
      </c>
      <c r="AH83" s="160"/>
      <c r="AI83" s="161"/>
      <c r="AJ83" s="159" t="s">
        <v>50</v>
      </c>
      <c r="AK83" s="160"/>
      <c r="AL83" s="161"/>
      <c r="AM83" s="159" t="s">
        <v>50</v>
      </c>
      <c r="AN83" s="160"/>
      <c r="AO83" s="161"/>
    </row>
    <row r="84" spans="1:41" s="40" customFormat="1" ht="15.75" thickBot="1" x14ac:dyDescent="0.3">
      <c r="E84" s="80"/>
      <c r="F84" s="170" t="s">
        <v>81</v>
      </c>
      <c r="G84" s="171"/>
      <c r="H84" s="172"/>
      <c r="I84" s="170" t="s">
        <v>83</v>
      </c>
      <c r="J84" s="171"/>
      <c r="K84" s="172"/>
      <c r="L84" s="170" t="s">
        <v>57</v>
      </c>
      <c r="M84" s="171"/>
      <c r="N84" s="171"/>
      <c r="O84" s="162" t="s">
        <v>58</v>
      </c>
      <c r="P84" s="163"/>
      <c r="Q84" s="164"/>
      <c r="R84" s="162" t="s">
        <v>64</v>
      </c>
      <c r="S84" s="163"/>
      <c r="T84" s="164"/>
      <c r="U84" s="162" t="s">
        <v>69</v>
      </c>
      <c r="V84" s="163"/>
      <c r="W84" s="164"/>
      <c r="X84" s="162" t="s">
        <v>71</v>
      </c>
      <c r="Y84" s="163"/>
      <c r="Z84" s="164"/>
      <c r="AA84" s="162" t="s">
        <v>73</v>
      </c>
      <c r="AB84" s="163"/>
      <c r="AC84" s="164"/>
      <c r="AD84" s="162" t="s">
        <v>74</v>
      </c>
      <c r="AE84" s="163"/>
      <c r="AF84" s="164"/>
      <c r="AG84" s="162" t="s">
        <v>75</v>
      </c>
      <c r="AH84" s="163"/>
      <c r="AI84" s="164"/>
      <c r="AJ84" s="162" t="s">
        <v>76</v>
      </c>
      <c r="AK84" s="163"/>
      <c r="AL84" s="164"/>
      <c r="AM84" s="162" t="s">
        <v>77</v>
      </c>
      <c r="AN84" s="163"/>
      <c r="AO84" s="164"/>
    </row>
    <row r="85" spans="1:41" ht="18.75" x14ac:dyDescent="0.3">
      <c r="D85" s="41"/>
    </row>
    <row r="86" spans="1:41" x14ac:dyDescent="0.25">
      <c r="D86" s="148"/>
      <c r="F86" s="36"/>
      <c r="G86" s="37"/>
      <c r="H86" s="38"/>
      <c r="I86" s="36"/>
      <c r="J86" s="37"/>
      <c r="K86" s="38"/>
      <c r="L86" s="36"/>
      <c r="M86" s="37"/>
      <c r="N86" s="38"/>
      <c r="O86" s="36"/>
      <c r="P86" s="37"/>
      <c r="Q86" s="38"/>
      <c r="R86" s="36"/>
      <c r="S86" s="37"/>
      <c r="T86" s="38"/>
      <c r="U86" s="36"/>
      <c r="V86" s="37"/>
      <c r="W86" s="38"/>
      <c r="X86" s="36"/>
      <c r="Y86" s="37"/>
      <c r="Z86" s="38"/>
      <c r="AA86" s="36"/>
      <c r="AB86" s="37"/>
      <c r="AC86" s="38"/>
      <c r="AD86" s="36"/>
      <c r="AE86" s="37"/>
      <c r="AF86" s="38"/>
      <c r="AG86" s="36"/>
      <c r="AH86" s="37"/>
      <c r="AI86" s="38"/>
      <c r="AJ86" s="36"/>
      <c r="AK86" s="37"/>
      <c r="AL86" s="38"/>
      <c r="AM86" s="36"/>
      <c r="AN86" s="37"/>
      <c r="AO86" s="38"/>
    </row>
    <row r="87" spans="1:41" x14ac:dyDescent="0.25">
      <c r="D87" s="148"/>
      <c r="F87" s="36"/>
      <c r="G87" s="114"/>
      <c r="H87" s="39"/>
      <c r="I87" s="36"/>
      <c r="J87" s="114"/>
      <c r="K87" s="39"/>
      <c r="L87" s="36"/>
      <c r="M87" s="114"/>
      <c r="N87" s="39"/>
      <c r="O87" s="36"/>
      <c r="P87" s="114"/>
      <c r="Q87" s="39"/>
      <c r="R87" s="36"/>
      <c r="S87" s="114"/>
      <c r="T87" s="39"/>
      <c r="U87" s="36"/>
      <c r="V87" s="114"/>
      <c r="W87" s="39"/>
      <c r="X87" s="36"/>
      <c r="Y87" s="114"/>
      <c r="Z87" s="39"/>
      <c r="AA87" s="36"/>
      <c r="AB87" s="114"/>
      <c r="AC87" s="39"/>
      <c r="AD87" s="36"/>
      <c r="AE87" s="114"/>
      <c r="AF87" s="39"/>
      <c r="AG87" s="36"/>
      <c r="AH87" s="114"/>
      <c r="AI87" s="39"/>
      <c r="AJ87" s="36"/>
      <c r="AK87" s="114"/>
      <c r="AL87" s="39"/>
      <c r="AM87" s="36"/>
      <c r="AN87" s="114"/>
      <c r="AO87" s="39"/>
    </row>
    <row r="88" spans="1:41" x14ac:dyDescent="0.25">
      <c r="G88" s="115"/>
      <c r="H88" s="29"/>
      <c r="J88" s="115"/>
      <c r="K88" s="29"/>
      <c r="M88" s="115"/>
      <c r="N88" s="29"/>
      <c r="P88" s="115"/>
      <c r="Q88" s="29"/>
      <c r="S88" s="115"/>
      <c r="T88" s="29"/>
      <c r="V88" s="115"/>
      <c r="W88" s="29"/>
      <c r="Y88" s="115"/>
      <c r="Z88" s="29"/>
      <c r="AB88" s="115"/>
      <c r="AC88" s="29"/>
      <c r="AE88" s="115"/>
      <c r="AF88" s="29"/>
      <c r="AH88" s="115"/>
      <c r="AI88" s="29"/>
      <c r="AK88" s="115"/>
      <c r="AL88" s="29"/>
      <c r="AN88" s="115"/>
      <c r="AO88" s="29"/>
    </row>
    <row r="89" spans="1:41" x14ac:dyDescent="0.25">
      <c r="G89" s="115"/>
      <c r="H89" s="42">
        <f>SUM(H86:H88)</f>
        <v>0</v>
      </c>
      <c r="J89" s="115"/>
      <c r="K89" s="42">
        <f>SUM(K86:K88)</f>
        <v>0</v>
      </c>
      <c r="M89" s="115"/>
      <c r="N89" s="42">
        <f>SUM(N86:N88)</f>
        <v>0</v>
      </c>
      <c r="P89" s="115"/>
      <c r="Q89" s="42">
        <f>SUM(Q86:Q88)</f>
        <v>0</v>
      </c>
      <c r="S89" s="115"/>
      <c r="T89" s="42">
        <f>SUM(T86:T88)</f>
        <v>0</v>
      </c>
      <c r="V89" s="115"/>
      <c r="W89" s="42">
        <f>SUM(W86:W88)</f>
        <v>0</v>
      </c>
      <c r="Y89" s="115"/>
      <c r="Z89" s="42">
        <f>SUM(Z86:Z88)</f>
        <v>0</v>
      </c>
      <c r="AB89" s="115"/>
      <c r="AC89" s="42">
        <f>SUM(AC86:AC88)</f>
        <v>0</v>
      </c>
      <c r="AE89" s="115"/>
      <c r="AF89" s="42">
        <f>SUM(AF86:AF88)</f>
        <v>0</v>
      </c>
      <c r="AH89" s="115"/>
      <c r="AI89" s="42">
        <f>SUM(AI86:AI88)</f>
        <v>0</v>
      </c>
      <c r="AK89" s="115"/>
      <c r="AL89" s="42">
        <f>SUM(AL86:AL88)</f>
        <v>0</v>
      </c>
      <c r="AN89" s="115"/>
      <c r="AO89" s="42">
        <f>SUM(AO86:AO88)</f>
        <v>0</v>
      </c>
    </row>
    <row r="90" spans="1:41" x14ac:dyDescent="0.25">
      <c r="G90" s="115"/>
      <c r="H90" s="29"/>
      <c r="J90" s="115"/>
      <c r="K90" s="29"/>
      <c r="M90" s="115"/>
      <c r="N90" s="29"/>
      <c r="P90" s="115"/>
      <c r="Q90" s="29"/>
      <c r="S90" s="115"/>
      <c r="T90" s="29"/>
      <c r="V90" s="115"/>
      <c r="W90" s="29"/>
      <c r="Y90" s="115"/>
      <c r="Z90" s="29"/>
      <c r="AB90" s="115"/>
      <c r="AC90" s="29"/>
      <c r="AE90" s="115"/>
      <c r="AF90" s="29"/>
      <c r="AH90" s="115"/>
      <c r="AI90" s="29"/>
      <c r="AK90" s="115"/>
      <c r="AL90" s="29"/>
      <c r="AN90" s="115"/>
      <c r="AO90" s="29"/>
    </row>
    <row r="91" spans="1:41" x14ac:dyDescent="0.25">
      <c r="G91" s="115"/>
      <c r="H91" s="29"/>
      <c r="J91" s="115"/>
      <c r="K91" s="29"/>
      <c r="M91" s="115"/>
      <c r="N91" s="29"/>
      <c r="P91" s="115"/>
      <c r="Q91" s="29"/>
      <c r="S91" s="115"/>
      <c r="T91" s="29"/>
      <c r="V91" s="115"/>
      <c r="W91" s="29"/>
      <c r="Y91" s="115"/>
      <c r="Z91" s="29"/>
      <c r="AB91" s="115"/>
      <c r="AC91" s="29"/>
      <c r="AE91" s="115"/>
      <c r="AF91" s="29"/>
      <c r="AH91" s="115"/>
      <c r="AI91" s="29"/>
      <c r="AK91" s="115"/>
      <c r="AL91" s="29"/>
      <c r="AN91" s="115"/>
      <c r="AO91" s="29"/>
    </row>
    <row r="92" spans="1:41" x14ac:dyDescent="0.25">
      <c r="G92" s="115"/>
      <c r="H92" s="29"/>
      <c r="J92" s="115"/>
      <c r="K92" s="29"/>
      <c r="M92" s="115"/>
      <c r="N92" s="29"/>
      <c r="P92" s="115"/>
      <c r="Q92" s="29"/>
      <c r="S92" s="115"/>
      <c r="T92" s="29"/>
      <c r="V92" s="115"/>
      <c r="W92" s="29"/>
      <c r="Y92" s="115"/>
      <c r="Z92" s="29"/>
      <c r="AB92" s="115"/>
      <c r="AC92" s="29"/>
      <c r="AE92" s="115"/>
      <c r="AF92" s="29"/>
      <c r="AH92" s="115"/>
      <c r="AI92" s="29"/>
      <c r="AK92" s="115"/>
      <c r="AL92" s="29"/>
      <c r="AN92" s="115"/>
      <c r="AO92" s="29"/>
    </row>
    <row r="93" spans="1:41" x14ac:dyDescent="0.25">
      <c r="G93" s="115"/>
      <c r="H93" s="29"/>
      <c r="J93" s="115"/>
      <c r="K93" s="29"/>
      <c r="M93" s="115"/>
      <c r="N93" s="29"/>
      <c r="P93" s="115"/>
      <c r="Q93" s="29"/>
      <c r="S93" s="115"/>
      <c r="T93" s="29"/>
      <c r="V93" s="115"/>
      <c r="W93" s="29"/>
      <c r="Y93" s="115"/>
      <c r="Z93" s="29"/>
      <c r="AB93" s="115"/>
      <c r="AC93" s="29"/>
      <c r="AE93" s="115"/>
      <c r="AF93" s="29"/>
      <c r="AH93" s="115"/>
      <c r="AI93" s="29"/>
      <c r="AK93" s="115"/>
      <c r="AL93" s="29"/>
      <c r="AN93" s="115"/>
      <c r="AO93" s="29"/>
    </row>
    <row r="94" spans="1:41" x14ac:dyDescent="0.25">
      <c r="G94" s="115"/>
      <c r="H94" s="29"/>
      <c r="J94" s="115"/>
      <c r="K94" s="29"/>
      <c r="M94" s="115"/>
      <c r="N94" s="29"/>
      <c r="P94" s="115"/>
      <c r="Q94" s="29"/>
      <c r="S94" s="115"/>
      <c r="T94" s="29"/>
      <c r="V94" s="115"/>
      <c r="W94" s="29"/>
      <c r="Y94" s="115"/>
      <c r="Z94" s="29"/>
      <c r="AB94" s="115"/>
      <c r="AC94" s="29"/>
      <c r="AE94" s="115"/>
      <c r="AF94" s="29"/>
      <c r="AH94" s="115"/>
      <c r="AI94" s="29"/>
      <c r="AK94" s="115"/>
      <c r="AL94" s="29"/>
      <c r="AN94" s="115"/>
      <c r="AO94" s="29"/>
    </row>
    <row r="95" spans="1:41" x14ac:dyDescent="0.25">
      <c r="G95" s="115"/>
      <c r="H95" s="29"/>
      <c r="J95" s="115"/>
      <c r="K95" s="29"/>
      <c r="M95" s="115"/>
      <c r="N95" s="29"/>
      <c r="P95" s="115"/>
      <c r="Q95" s="29"/>
      <c r="S95" s="115"/>
      <c r="T95" s="29"/>
      <c r="V95" s="115"/>
      <c r="W95" s="29"/>
      <c r="Y95" s="115"/>
      <c r="Z95" s="29"/>
      <c r="AB95" s="115"/>
      <c r="AC95" s="29"/>
      <c r="AE95" s="115"/>
      <c r="AF95" s="29"/>
      <c r="AH95" s="115"/>
      <c r="AI95" s="29"/>
      <c r="AK95" s="115"/>
      <c r="AL95" s="29"/>
      <c r="AN95" s="115"/>
      <c r="AO95" s="29"/>
    </row>
    <row r="96" spans="1:41" x14ac:dyDescent="0.25">
      <c r="G96" s="115"/>
      <c r="H96" s="29"/>
      <c r="J96" s="115"/>
      <c r="K96" s="29"/>
      <c r="M96" s="115"/>
      <c r="N96" s="29"/>
      <c r="P96" s="115"/>
      <c r="Q96" s="29"/>
      <c r="S96" s="115"/>
      <c r="T96" s="29"/>
      <c r="V96" s="115"/>
      <c r="W96" s="29"/>
      <c r="Y96" s="115"/>
      <c r="Z96" s="29"/>
      <c r="AB96" s="115"/>
      <c r="AC96" s="29"/>
      <c r="AE96" s="115"/>
      <c r="AF96" s="29"/>
      <c r="AH96" s="115"/>
      <c r="AI96" s="29"/>
      <c r="AK96" s="115"/>
      <c r="AL96" s="29"/>
      <c r="AN96" s="115"/>
      <c r="AO96" s="29"/>
    </row>
    <row r="97" spans="7:41" x14ac:dyDescent="0.25">
      <c r="G97" s="30"/>
      <c r="H97" s="30"/>
      <c r="J97" s="30"/>
      <c r="K97" s="30"/>
      <c r="M97" s="30"/>
      <c r="N97" s="30"/>
      <c r="P97" s="30"/>
      <c r="Q97" s="30"/>
      <c r="S97" s="30"/>
      <c r="T97" s="30"/>
      <c r="V97" s="30"/>
      <c r="W97" s="30"/>
      <c r="Y97" s="30"/>
      <c r="Z97" s="30"/>
      <c r="AB97" s="30"/>
      <c r="AC97" s="30"/>
      <c r="AE97" s="30"/>
      <c r="AF97" s="30"/>
      <c r="AH97" s="30"/>
      <c r="AI97" s="30"/>
      <c r="AK97" s="30"/>
      <c r="AL97" s="30"/>
      <c r="AN97" s="30"/>
      <c r="AO97" s="30"/>
    </row>
    <row r="98" spans="7:41" x14ac:dyDescent="0.25">
      <c r="G98" s="30"/>
      <c r="H98" s="30"/>
      <c r="J98" s="30"/>
      <c r="K98" s="30"/>
      <c r="M98" s="30"/>
      <c r="N98" s="30"/>
      <c r="P98" s="30"/>
      <c r="Q98" s="30"/>
      <c r="S98" s="30"/>
      <c r="T98" s="30"/>
      <c r="V98" s="30"/>
      <c r="W98" s="30"/>
      <c r="Y98" s="30"/>
      <c r="Z98" s="30"/>
      <c r="AB98" s="30"/>
      <c r="AC98" s="30"/>
      <c r="AE98" s="30"/>
      <c r="AF98" s="30"/>
      <c r="AH98" s="30"/>
      <c r="AI98" s="30"/>
      <c r="AK98" s="30"/>
      <c r="AL98" s="30"/>
      <c r="AN98" s="30"/>
      <c r="AO98" s="30"/>
    </row>
    <row r="99" spans="7:41" x14ac:dyDescent="0.25">
      <c r="G99" s="104"/>
      <c r="H99" s="31"/>
      <c r="J99" s="104"/>
      <c r="K99" s="31"/>
      <c r="M99" s="104"/>
      <c r="N99" s="31"/>
      <c r="P99" s="104"/>
      <c r="Q99" s="31"/>
      <c r="S99" s="104"/>
      <c r="T99" s="31"/>
      <c r="V99" s="104"/>
      <c r="W99" s="31"/>
      <c r="Y99" s="104"/>
      <c r="Z99" s="31"/>
      <c r="AB99" s="104"/>
      <c r="AC99" s="31"/>
      <c r="AE99" s="104"/>
      <c r="AF99" s="31"/>
      <c r="AH99" s="104"/>
      <c r="AI99" s="31"/>
      <c r="AK99" s="104"/>
      <c r="AL99" s="31"/>
      <c r="AN99" s="104"/>
      <c r="AO99" s="31"/>
    </row>
    <row r="100" spans="7:41" x14ac:dyDescent="0.25">
      <c r="G100" s="104"/>
      <c r="H100" s="31"/>
      <c r="J100" s="104"/>
      <c r="K100" s="31"/>
      <c r="M100" s="104"/>
      <c r="N100" s="31"/>
      <c r="P100" s="104"/>
      <c r="Q100" s="31"/>
      <c r="S100" s="104"/>
      <c r="T100" s="31"/>
      <c r="V100" s="104"/>
      <c r="W100" s="31"/>
      <c r="Y100" s="104"/>
      <c r="Z100" s="31"/>
      <c r="AB100" s="104"/>
      <c r="AC100" s="31"/>
      <c r="AE100" s="104"/>
      <c r="AF100" s="31"/>
      <c r="AH100" s="104"/>
      <c r="AI100" s="31"/>
      <c r="AK100" s="104"/>
      <c r="AL100" s="31"/>
      <c r="AN100" s="104"/>
      <c r="AO100" s="31"/>
    </row>
  </sheetData>
  <mergeCells count="36">
    <mergeCell ref="O1:Q1"/>
    <mergeCell ref="O83:Q83"/>
    <mergeCell ref="O84:Q84"/>
    <mergeCell ref="AA1:AC1"/>
    <mergeCell ref="AA83:AC83"/>
    <mergeCell ref="AA84:AC84"/>
    <mergeCell ref="F1:H1"/>
    <mergeCell ref="F83:H83"/>
    <mergeCell ref="F84:H84"/>
    <mergeCell ref="L1:N1"/>
    <mergeCell ref="L83:N83"/>
    <mergeCell ref="L84:N84"/>
    <mergeCell ref="I1:K1"/>
    <mergeCell ref="I83:K83"/>
    <mergeCell ref="I84:K84"/>
    <mergeCell ref="AD1:AF1"/>
    <mergeCell ref="AD83:AF83"/>
    <mergeCell ref="AD84:AF84"/>
    <mergeCell ref="R1:T1"/>
    <mergeCell ref="R83:T83"/>
    <mergeCell ref="R84:T84"/>
    <mergeCell ref="X1:Z1"/>
    <mergeCell ref="X83:Z83"/>
    <mergeCell ref="X84:Z84"/>
    <mergeCell ref="U1:W1"/>
    <mergeCell ref="U83:W83"/>
    <mergeCell ref="U84:W84"/>
    <mergeCell ref="AM1:AO1"/>
    <mergeCell ref="AM83:AO83"/>
    <mergeCell ref="AM84:AO84"/>
    <mergeCell ref="AG1:AI1"/>
    <mergeCell ref="AG83:AI83"/>
    <mergeCell ref="AG84:AI84"/>
    <mergeCell ref="AJ1:AL1"/>
    <mergeCell ref="AJ83:AL83"/>
    <mergeCell ref="AJ84:AL84"/>
  </mergeCells>
  <pageMargins left="0.31" right="0.19685039370078741" top="0.55118110236220474" bottom="0.27559055118110237" header="0.11811023622047245" footer="7.874015748031496E-2"/>
  <pageSetup paperSize="9" scale="90" orientation="portrait" r:id="rId1"/>
  <headerFooter>
    <oddHeader xml:space="preserve">&amp;C&amp;"Calibri,Bold"&amp;14Detalhe Validação Factura SIBS S.A - Banco Cetelem </oddHeader>
    <oddFooter xml:space="preserve">&amp;RDSI - Sistemas de Pagamento 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129"/>
  <sheetViews>
    <sheetView tabSelected="1" workbookViewId="0">
      <pane xSplit="5" ySplit="13" topLeftCell="I90" activePane="bottomRight" state="frozen"/>
      <selection activeCell="C1" sqref="C1"/>
      <selection pane="topRight" activeCell="F1" sqref="F1"/>
      <selection pane="bottomLeft" activeCell="C14" sqref="C14"/>
      <selection pane="bottomRight" activeCell="L118" sqref="L118"/>
    </sheetView>
  </sheetViews>
  <sheetFormatPr defaultRowHeight="15" x14ac:dyDescent="0.25"/>
  <cols>
    <col min="1" max="1" width="2.42578125" customWidth="1"/>
    <col min="2" max="2" width="17.140625" customWidth="1"/>
    <col min="3" max="3" width="8.85546875" customWidth="1"/>
    <col min="4" max="4" width="41.5703125" customWidth="1"/>
    <col min="5" max="5" width="11" style="72" bestFit="1" customWidth="1"/>
    <col min="6" max="6" width="10.42578125" customWidth="1"/>
    <col min="7" max="7" width="12" style="103" customWidth="1"/>
    <col min="8" max="8" width="9.140625" style="25" customWidth="1"/>
    <col min="9" max="9" width="10.42578125" customWidth="1"/>
    <col min="10" max="10" width="12" style="103" customWidth="1"/>
    <col min="11" max="11" width="9.140625" style="25" customWidth="1"/>
    <col min="12" max="12" width="10.42578125" customWidth="1"/>
    <col min="13" max="13" width="12" style="176" customWidth="1"/>
    <col min="14" max="14" width="9.140625" style="25" customWidth="1"/>
    <col min="15" max="15" width="10.42578125" customWidth="1"/>
    <col min="16" max="16" width="12" style="103" customWidth="1"/>
    <col min="17" max="17" width="9.140625" style="25" customWidth="1"/>
    <col min="18" max="18" width="10.42578125" customWidth="1"/>
    <col min="19" max="19" width="12" style="103" customWidth="1"/>
    <col min="20" max="20" width="9.140625" style="25" customWidth="1"/>
    <col min="21" max="21" width="10.42578125" customWidth="1"/>
    <col min="22" max="22" width="12" style="103" customWidth="1"/>
    <col min="23" max="23" width="9.140625" style="25" customWidth="1"/>
    <col min="24" max="24" width="10.42578125" customWidth="1"/>
    <col min="25" max="25" width="12" style="103" customWidth="1"/>
    <col min="26" max="26" width="9.140625" style="25" customWidth="1"/>
    <col min="27" max="27" width="10.42578125" customWidth="1"/>
    <col min="28" max="28" width="12" style="103" customWidth="1"/>
    <col min="29" max="29" width="9.140625" style="25" customWidth="1"/>
    <col min="30" max="30" width="10.42578125" customWidth="1"/>
    <col min="31" max="31" width="12" style="103" customWidth="1"/>
    <col min="32" max="32" width="9.140625" style="25" customWidth="1"/>
    <col min="33" max="33" width="10.42578125" customWidth="1"/>
    <col min="34" max="34" width="12" style="103" customWidth="1"/>
    <col min="35" max="35" width="9.140625" style="25" customWidth="1"/>
    <col min="36" max="36" width="10.42578125" customWidth="1"/>
    <col min="37" max="37" width="12" style="103" customWidth="1"/>
    <col min="38" max="38" width="9.140625" style="25" customWidth="1"/>
    <col min="39" max="39" width="10.42578125" bestFit="1" customWidth="1"/>
    <col min="40" max="40" width="12" style="103" bestFit="1" customWidth="1"/>
    <col min="41" max="41" width="9.140625" style="25" customWidth="1"/>
    <col min="43" max="43" width="12" bestFit="1" customWidth="1"/>
  </cols>
  <sheetData>
    <row r="1" spans="1:87" ht="15.75" thickBot="1" x14ac:dyDescent="0.3">
      <c r="F1" s="165" t="s">
        <v>78</v>
      </c>
      <c r="G1" s="166"/>
      <c r="H1" s="167"/>
      <c r="I1" s="165" t="s">
        <v>82</v>
      </c>
      <c r="J1" s="166"/>
      <c r="K1" s="167"/>
      <c r="L1" s="165" t="s">
        <v>84</v>
      </c>
      <c r="M1" s="166"/>
      <c r="N1" s="166"/>
      <c r="O1" s="156" t="s">
        <v>85</v>
      </c>
      <c r="P1" s="157"/>
      <c r="Q1" s="158"/>
      <c r="R1" s="156" t="s">
        <v>86</v>
      </c>
      <c r="S1" s="157"/>
      <c r="T1" s="158"/>
      <c r="U1" s="156" t="s">
        <v>87</v>
      </c>
      <c r="V1" s="157"/>
      <c r="W1" s="158"/>
      <c r="X1" s="156" t="s">
        <v>88</v>
      </c>
      <c r="Y1" s="157"/>
      <c r="Z1" s="158"/>
      <c r="AA1" s="156" t="s">
        <v>89</v>
      </c>
      <c r="AB1" s="157"/>
      <c r="AC1" s="158"/>
      <c r="AD1" s="156" t="s">
        <v>90</v>
      </c>
      <c r="AE1" s="157"/>
      <c r="AF1" s="158"/>
      <c r="AG1" s="156" t="s">
        <v>91</v>
      </c>
      <c r="AH1" s="157"/>
      <c r="AI1" s="158"/>
      <c r="AJ1" s="156" t="s">
        <v>92</v>
      </c>
      <c r="AK1" s="157"/>
      <c r="AL1" s="158"/>
      <c r="AM1" s="156" t="s">
        <v>93</v>
      </c>
      <c r="AN1" s="157"/>
      <c r="AO1" s="158"/>
    </row>
    <row r="2" spans="1:87" s="5" customFormat="1" ht="26.25" thickBot="1" x14ac:dyDescent="0.3">
      <c r="A2" s="1"/>
      <c r="B2" s="2" t="s">
        <v>0</v>
      </c>
      <c r="C2" s="62" t="s">
        <v>51</v>
      </c>
      <c r="D2" s="62" t="s">
        <v>45</v>
      </c>
      <c r="E2" s="63" t="s">
        <v>16</v>
      </c>
      <c r="F2" s="91" t="s">
        <v>19</v>
      </c>
      <c r="G2" s="101" t="s">
        <v>48</v>
      </c>
      <c r="H2" s="92" t="s">
        <v>49</v>
      </c>
      <c r="I2" s="91" t="s">
        <v>19</v>
      </c>
      <c r="J2" s="101" t="s">
        <v>48</v>
      </c>
      <c r="K2" s="92" t="s">
        <v>49</v>
      </c>
      <c r="L2" s="91" t="s">
        <v>19</v>
      </c>
      <c r="M2" s="101" t="s">
        <v>48</v>
      </c>
      <c r="N2" s="118" t="s">
        <v>49</v>
      </c>
      <c r="O2" s="125" t="s">
        <v>19</v>
      </c>
      <c r="P2" s="101" t="s">
        <v>48</v>
      </c>
      <c r="Q2" s="126" t="s">
        <v>49</v>
      </c>
      <c r="R2" s="125" t="s">
        <v>19</v>
      </c>
      <c r="S2" s="101" t="s">
        <v>48</v>
      </c>
      <c r="T2" s="126" t="s">
        <v>49</v>
      </c>
      <c r="U2" s="125" t="s">
        <v>19</v>
      </c>
      <c r="V2" s="101" t="s">
        <v>48</v>
      </c>
      <c r="W2" s="126" t="s">
        <v>49</v>
      </c>
      <c r="X2" s="125" t="s">
        <v>19</v>
      </c>
      <c r="Y2" s="101" t="s">
        <v>48</v>
      </c>
      <c r="Z2" s="126" t="s">
        <v>49</v>
      </c>
      <c r="AA2" s="125" t="s">
        <v>19</v>
      </c>
      <c r="AB2" s="101" t="s">
        <v>48</v>
      </c>
      <c r="AC2" s="126" t="s">
        <v>49</v>
      </c>
      <c r="AD2" s="125" t="s">
        <v>19</v>
      </c>
      <c r="AE2" s="101" t="s">
        <v>48</v>
      </c>
      <c r="AF2" s="126" t="s">
        <v>49</v>
      </c>
      <c r="AG2" s="125" t="s">
        <v>19</v>
      </c>
      <c r="AH2" s="101" t="s">
        <v>48</v>
      </c>
      <c r="AI2" s="126" t="s">
        <v>49</v>
      </c>
      <c r="AJ2" s="125" t="s">
        <v>19</v>
      </c>
      <c r="AK2" s="101" t="s">
        <v>48</v>
      </c>
      <c r="AL2" s="126" t="s">
        <v>49</v>
      </c>
      <c r="AM2" s="125" t="s">
        <v>19</v>
      </c>
      <c r="AN2" s="101" t="s">
        <v>48</v>
      </c>
      <c r="AO2" s="126" t="s">
        <v>49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</row>
    <row r="3" spans="1:87" hidden="1" x14ac:dyDescent="0.25">
      <c r="A3" s="6"/>
      <c r="B3" s="7"/>
      <c r="C3" s="6"/>
      <c r="D3" s="7"/>
      <c r="E3" s="73"/>
      <c r="F3" s="60" t="s">
        <v>19</v>
      </c>
      <c r="G3" s="102" t="s">
        <v>17</v>
      </c>
      <c r="H3" s="61" t="s">
        <v>18</v>
      </c>
      <c r="I3" s="60" t="s">
        <v>19</v>
      </c>
      <c r="J3" s="102" t="s">
        <v>17</v>
      </c>
      <c r="K3" s="61" t="s">
        <v>18</v>
      </c>
      <c r="L3" s="60" t="s">
        <v>19</v>
      </c>
      <c r="M3" s="175" t="s">
        <v>17</v>
      </c>
      <c r="N3" s="33" t="s">
        <v>18</v>
      </c>
      <c r="O3" s="127" t="s">
        <v>19</v>
      </c>
      <c r="P3" s="102" t="s">
        <v>17</v>
      </c>
      <c r="Q3" s="128" t="s">
        <v>18</v>
      </c>
      <c r="R3" s="127" t="s">
        <v>19</v>
      </c>
      <c r="S3" s="102" t="s">
        <v>17</v>
      </c>
      <c r="T3" s="128" t="s">
        <v>18</v>
      </c>
      <c r="U3" s="127" t="s">
        <v>19</v>
      </c>
      <c r="V3" s="102" t="s">
        <v>17</v>
      </c>
      <c r="W3" s="128" t="s">
        <v>18</v>
      </c>
      <c r="X3" s="127" t="s">
        <v>19</v>
      </c>
      <c r="Y3" s="102" t="s">
        <v>17</v>
      </c>
      <c r="Z3" s="128" t="s">
        <v>18</v>
      </c>
      <c r="AA3" s="127" t="s">
        <v>19</v>
      </c>
      <c r="AB3" s="102" t="s">
        <v>17</v>
      </c>
      <c r="AC3" s="128" t="s">
        <v>18</v>
      </c>
      <c r="AD3" s="127" t="s">
        <v>19</v>
      </c>
      <c r="AE3" s="102" t="s">
        <v>17</v>
      </c>
      <c r="AF3" s="128" t="s">
        <v>18</v>
      </c>
      <c r="AG3" s="127" t="s">
        <v>19</v>
      </c>
      <c r="AH3" s="102" t="s">
        <v>17</v>
      </c>
      <c r="AI3" s="128" t="s">
        <v>18</v>
      </c>
      <c r="AJ3" s="127" t="s">
        <v>19</v>
      </c>
      <c r="AK3" s="102" t="s">
        <v>17</v>
      </c>
      <c r="AL3" s="128" t="s">
        <v>18</v>
      </c>
      <c r="AM3" s="127" t="s">
        <v>19</v>
      </c>
      <c r="AN3" s="102" t="s">
        <v>17</v>
      </c>
      <c r="AO3" s="128" t="s">
        <v>18</v>
      </c>
    </row>
    <row r="4" spans="1:87" s="12" customFormat="1" ht="12.75" hidden="1" x14ac:dyDescent="0.2">
      <c r="A4" s="8" t="s">
        <v>1</v>
      </c>
      <c r="B4" s="81"/>
      <c r="C4" s="82" t="s">
        <v>2</v>
      </c>
      <c r="D4" s="9"/>
      <c r="E4" s="74"/>
      <c r="F4" s="26"/>
      <c r="G4" s="103"/>
      <c r="H4" s="27"/>
      <c r="I4" s="26"/>
      <c r="J4" s="103"/>
      <c r="K4" s="27"/>
      <c r="L4" s="26"/>
      <c r="M4" s="176"/>
      <c r="N4" s="119"/>
      <c r="O4" s="129"/>
      <c r="P4" s="103"/>
      <c r="Q4" s="130"/>
      <c r="R4" s="129"/>
      <c r="S4" s="103"/>
      <c r="T4" s="130"/>
      <c r="U4" s="129"/>
      <c r="V4" s="103"/>
      <c r="W4" s="130"/>
      <c r="X4" s="129"/>
      <c r="Y4" s="103"/>
      <c r="Z4" s="130"/>
      <c r="AA4" s="129"/>
      <c r="AB4" s="103"/>
      <c r="AC4" s="130"/>
      <c r="AD4" s="129"/>
      <c r="AE4" s="103"/>
      <c r="AF4" s="130"/>
      <c r="AG4" s="129"/>
      <c r="AH4" s="103"/>
      <c r="AI4" s="130"/>
      <c r="AJ4" s="129"/>
      <c r="AK4" s="103"/>
      <c r="AL4" s="130"/>
      <c r="AM4" s="129"/>
      <c r="AN4" s="103"/>
      <c r="AO4" s="13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</row>
    <row r="5" spans="1:87" s="17" customFormat="1" hidden="1" x14ac:dyDescent="0.25">
      <c r="A5" s="13"/>
      <c r="B5" s="14"/>
      <c r="C5" s="83"/>
      <c r="D5" s="14"/>
      <c r="E5" s="75"/>
      <c r="F5" s="26"/>
      <c r="G5" s="103"/>
      <c r="H5" s="27"/>
      <c r="I5" s="26"/>
      <c r="J5" s="103"/>
      <c r="K5" s="27"/>
      <c r="L5" s="26"/>
      <c r="M5" s="176"/>
      <c r="N5" s="119"/>
      <c r="O5" s="129"/>
      <c r="P5" s="103"/>
      <c r="Q5" s="130"/>
      <c r="R5" s="129"/>
      <c r="S5" s="103"/>
      <c r="T5" s="130"/>
      <c r="U5" s="129"/>
      <c r="V5" s="103"/>
      <c r="W5" s="130"/>
      <c r="X5" s="129"/>
      <c r="Y5" s="103"/>
      <c r="Z5" s="130"/>
      <c r="AA5" s="129"/>
      <c r="AB5" s="103"/>
      <c r="AC5" s="130"/>
      <c r="AD5" s="129"/>
      <c r="AE5" s="103"/>
      <c r="AF5" s="130"/>
      <c r="AG5" s="129"/>
      <c r="AH5" s="103"/>
      <c r="AI5" s="130"/>
      <c r="AJ5" s="129"/>
      <c r="AK5" s="103"/>
      <c r="AL5" s="130"/>
      <c r="AM5" s="129"/>
      <c r="AN5" s="103"/>
      <c r="AO5" s="130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</row>
    <row r="6" spans="1:87" s="18" customFormat="1" hidden="1" x14ac:dyDescent="0.25">
      <c r="B6" s="14" t="s">
        <v>3</v>
      </c>
      <c r="C6" s="84"/>
      <c r="D6" s="20" t="s">
        <v>4</v>
      </c>
      <c r="E6" s="76"/>
      <c r="F6" s="26"/>
      <c r="G6" s="103"/>
      <c r="H6" s="27"/>
      <c r="I6" s="26"/>
      <c r="J6" s="103"/>
      <c r="K6" s="27"/>
      <c r="L6" s="26"/>
      <c r="M6" s="176"/>
      <c r="N6" s="119"/>
      <c r="O6" s="129"/>
      <c r="P6" s="103"/>
      <c r="Q6" s="130"/>
      <c r="R6" s="129"/>
      <c r="S6" s="103"/>
      <c r="T6" s="130"/>
      <c r="U6" s="129"/>
      <c r="V6" s="103"/>
      <c r="W6" s="130"/>
      <c r="X6" s="129"/>
      <c r="Y6" s="103"/>
      <c r="Z6" s="130"/>
      <c r="AA6" s="129"/>
      <c r="AB6" s="103"/>
      <c r="AC6" s="130"/>
      <c r="AD6" s="129"/>
      <c r="AE6" s="103"/>
      <c r="AF6" s="130"/>
      <c r="AG6" s="129"/>
      <c r="AH6" s="103"/>
      <c r="AI6" s="130"/>
      <c r="AJ6" s="129"/>
      <c r="AK6" s="103"/>
      <c r="AL6" s="130"/>
      <c r="AM6" s="129"/>
      <c r="AN6" s="103"/>
      <c r="AO6" s="130"/>
    </row>
    <row r="7" spans="1:87" s="18" customFormat="1" hidden="1" x14ac:dyDescent="0.25">
      <c r="C7" s="84" t="s">
        <v>5</v>
      </c>
      <c r="D7" s="20" t="s">
        <v>6</v>
      </c>
      <c r="E7" s="76"/>
      <c r="F7" s="26"/>
      <c r="G7" s="103"/>
      <c r="H7" s="27"/>
      <c r="I7" s="26"/>
      <c r="J7" s="103"/>
      <c r="K7" s="27"/>
      <c r="L7" s="26"/>
      <c r="M7" s="176"/>
      <c r="N7" s="119"/>
      <c r="O7" s="129"/>
      <c r="P7" s="103"/>
      <c r="Q7" s="130"/>
      <c r="R7" s="129"/>
      <c r="S7" s="103"/>
      <c r="T7" s="130"/>
      <c r="U7" s="129"/>
      <c r="V7" s="103"/>
      <c r="W7" s="130"/>
      <c r="X7" s="129"/>
      <c r="Y7" s="103"/>
      <c r="Z7" s="130"/>
      <c r="AA7" s="129"/>
      <c r="AB7" s="103"/>
      <c r="AC7" s="130"/>
      <c r="AD7" s="129"/>
      <c r="AE7" s="103"/>
      <c r="AF7" s="130"/>
      <c r="AG7" s="129"/>
      <c r="AH7" s="103"/>
      <c r="AI7" s="130"/>
      <c r="AJ7" s="129"/>
      <c r="AK7" s="103"/>
      <c r="AL7" s="130"/>
      <c r="AM7" s="129"/>
      <c r="AN7" s="103"/>
      <c r="AO7" s="130"/>
    </row>
    <row r="8" spans="1:87" s="18" customFormat="1" hidden="1" x14ac:dyDescent="0.25">
      <c r="C8" s="84"/>
      <c r="D8" s="20"/>
      <c r="E8" s="76"/>
      <c r="F8" s="26"/>
      <c r="G8" s="103"/>
      <c r="H8" s="27"/>
      <c r="I8" s="26"/>
      <c r="J8" s="103"/>
      <c r="K8" s="27"/>
      <c r="L8" s="26"/>
      <c r="M8" s="176"/>
      <c r="N8" s="119"/>
      <c r="O8" s="129"/>
      <c r="P8" s="103"/>
      <c r="Q8" s="130"/>
      <c r="R8" s="129"/>
      <c r="S8" s="103"/>
      <c r="T8" s="130"/>
      <c r="U8" s="129"/>
      <c r="V8" s="103"/>
      <c r="W8" s="130"/>
      <c r="X8" s="129"/>
      <c r="Y8" s="103"/>
      <c r="Z8" s="130"/>
      <c r="AA8" s="129"/>
      <c r="AB8" s="103"/>
      <c r="AC8" s="130"/>
      <c r="AD8" s="129"/>
      <c r="AE8" s="103"/>
      <c r="AF8" s="130"/>
      <c r="AG8" s="129"/>
      <c r="AH8" s="103"/>
      <c r="AI8" s="130"/>
      <c r="AJ8" s="129"/>
      <c r="AK8" s="103"/>
      <c r="AL8" s="130"/>
      <c r="AM8" s="129"/>
      <c r="AN8" s="103"/>
      <c r="AO8" s="130"/>
    </row>
    <row r="9" spans="1:87" s="17" customFormat="1" hidden="1" x14ac:dyDescent="0.25">
      <c r="A9" s="19"/>
      <c r="B9" s="14"/>
      <c r="C9" s="85" t="s">
        <v>7</v>
      </c>
      <c r="D9" s="21" t="s">
        <v>22</v>
      </c>
      <c r="E9" s="77">
        <v>150</v>
      </c>
      <c r="F9" s="26">
        <v>1101000596</v>
      </c>
      <c r="G9" s="103">
        <v>1</v>
      </c>
      <c r="H9" s="27">
        <f>E9*G9</f>
        <v>150</v>
      </c>
      <c r="I9" s="26">
        <v>1101000596</v>
      </c>
      <c r="J9" s="103">
        <v>1</v>
      </c>
      <c r="K9" s="27">
        <f>H9*J9</f>
        <v>150</v>
      </c>
      <c r="L9" s="26">
        <v>1101000596</v>
      </c>
      <c r="M9" s="176">
        <v>1</v>
      </c>
      <c r="N9" s="119" t="e">
        <f>#REF!*M9</f>
        <v>#REF!</v>
      </c>
      <c r="O9" s="129">
        <v>1101000596</v>
      </c>
      <c r="P9" s="103">
        <v>1</v>
      </c>
      <c r="Q9" s="130">
        <f>H9*P9</f>
        <v>150</v>
      </c>
      <c r="R9" s="129">
        <v>1101000596</v>
      </c>
      <c r="S9" s="103">
        <v>1</v>
      </c>
      <c r="T9" s="130" t="e">
        <f>N9*S9</f>
        <v>#REF!</v>
      </c>
      <c r="U9" s="129">
        <v>1101000596</v>
      </c>
      <c r="V9" s="103">
        <v>1</v>
      </c>
      <c r="W9" s="130">
        <f>Q9*V9</f>
        <v>150</v>
      </c>
      <c r="X9" s="129">
        <v>1101000596</v>
      </c>
      <c r="Y9" s="103">
        <v>1</v>
      </c>
      <c r="Z9" s="130" t="e">
        <f>T9*Y9</f>
        <v>#REF!</v>
      </c>
      <c r="AA9" s="129">
        <v>1101000596</v>
      </c>
      <c r="AB9" s="103">
        <v>1</v>
      </c>
      <c r="AC9" s="130">
        <f>W9*AB9</f>
        <v>150</v>
      </c>
      <c r="AD9" s="129">
        <v>1101000596</v>
      </c>
      <c r="AE9" s="103">
        <v>1</v>
      </c>
      <c r="AF9" s="130" t="e">
        <f>Z9*AE9</f>
        <v>#REF!</v>
      </c>
      <c r="AG9" s="129">
        <v>1101000596</v>
      </c>
      <c r="AH9" s="103">
        <v>1</v>
      </c>
      <c r="AI9" s="130">
        <f>AC9*AH9</f>
        <v>150</v>
      </c>
      <c r="AJ9" s="129">
        <v>1101000596</v>
      </c>
      <c r="AK9" s="103">
        <v>1</v>
      </c>
      <c r="AL9" s="130" t="e">
        <f>AF9*AK9</f>
        <v>#REF!</v>
      </c>
      <c r="AM9" s="129">
        <v>1101000596</v>
      </c>
      <c r="AN9" s="103">
        <v>1</v>
      </c>
      <c r="AO9" s="130">
        <f>AI9*AN9</f>
        <v>150</v>
      </c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</row>
    <row r="10" spans="1:87" s="17" customFormat="1" hidden="1" x14ac:dyDescent="0.25">
      <c r="A10" s="19"/>
      <c r="B10" s="19"/>
      <c r="C10" s="85" t="s">
        <v>7</v>
      </c>
      <c r="D10" s="21" t="s">
        <v>20</v>
      </c>
      <c r="E10" s="77">
        <v>675</v>
      </c>
      <c r="F10" s="34"/>
      <c r="G10" s="104"/>
      <c r="H10" s="32"/>
      <c r="I10" s="34"/>
      <c r="J10" s="104"/>
      <c r="K10" s="32"/>
      <c r="L10" s="34"/>
      <c r="M10" s="177"/>
      <c r="N10" s="29"/>
      <c r="O10" s="131"/>
      <c r="P10" s="104"/>
      <c r="Q10" s="132"/>
      <c r="R10" s="131"/>
      <c r="S10" s="104"/>
      <c r="T10" s="132"/>
      <c r="U10" s="131"/>
      <c r="V10" s="104"/>
      <c r="W10" s="132"/>
      <c r="X10" s="131"/>
      <c r="Y10" s="104"/>
      <c r="Z10" s="132"/>
      <c r="AA10" s="131"/>
      <c r="AB10" s="104"/>
      <c r="AC10" s="132"/>
      <c r="AD10" s="131"/>
      <c r="AE10" s="104"/>
      <c r="AF10" s="132"/>
      <c r="AG10" s="131"/>
      <c r="AH10" s="104"/>
      <c r="AI10" s="132"/>
      <c r="AJ10" s="131"/>
      <c r="AK10" s="104"/>
      <c r="AL10" s="132"/>
      <c r="AM10" s="131"/>
      <c r="AN10" s="104"/>
      <c r="AO10" s="132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</row>
    <row r="11" spans="1:87" s="17" customFormat="1" hidden="1" x14ac:dyDescent="0.25">
      <c r="A11" s="19"/>
      <c r="B11" s="19"/>
      <c r="C11" s="85" t="s">
        <v>7</v>
      </c>
      <c r="D11" s="21" t="s">
        <v>21</v>
      </c>
      <c r="E11" s="77">
        <v>1350</v>
      </c>
      <c r="F11" s="34"/>
      <c r="G11" s="104"/>
      <c r="H11" s="32"/>
      <c r="I11" s="34"/>
      <c r="J11" s="104"/>
      <c r="K11" s="32"/>
      <c r="L11" s="34"/>
      <c r="M11" s="177"/>
      <c r="N11" s="29"/>
      <c r="O11" s="131"/>
      <c r="P11" s="104"/>
      <c r="Q11" s="132"/>
      <c r="R11" s="131"/>
      <c r="S11" s="104"/>
      <c r="T11" s="132"/>
      <c r="U11" s="131"/>
      <c r="V11" s="104"/>
      <c r="W11" s="132"/>
      <c r="X11" s="131"/>
      <c r="Y11" s="104"/>
      <c r="Z11" s="132"/>
      <c r="AA11" s="131"/>
      <c r="AB11" s="104"/>
      <c r="AC11" s="132"/>
      <c r="AD11" s="131"/>
      <c r="AE11" s="104"/>
      <c r="AF11" s="132"/>
      <c r="AG11" s="131"/>
      <c r="AH11" s="104"/>
      <c r="AI11" s="132"/>
      <c r="AJ11" s="131"/>
      <c r="AK11" s="104"/>
      <c r="AL11" s="132"/>
      <c r="AM11" s="131"/>
      <c r="AN11" s="104"/>
      <c r="AO11" s="132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</row>
    <row r="12" spans="1:87" s="17" customFormat="1" hidden="1" x14ac:dyDescent="0.25">
      <c r="A12" s="19"/>
      <c r="B12" s="14"/>
      <c r="C12" s="83"/>
      <c r="D12" s="21"/>
      <c r="E12" s="77"/>
      <c r="F12" s="28"/>
      <c r="G12" s="104"/>
      <c r="H12" s="32"/>
      <c r="I12" s="28"/>
      <c r="J12" s="104"/>
      <c r="K12" s="32"/>
      <c r="L12" s="28"/>
      <c r="M12" s="177"/>
      <c r="N12" s="29"/>
      <c r="O12" s="133"/>
      <c r="P12" s="104"/>
      <c r="Q12" s="132"/>
      <c r="R12" s="133"/>
      <c r="S12" s="104"/>
      <c r="T12" s="132"/>
      <c r="U12" s="133"/>
      <c r="V12" s="104"/>
      <c r="W12" s="132"/>
      <c r="X12" s="133"/>
      <c r="Y12" s="104"/>
      <c r="Z12" s="132"/>
      <c r="AA12" s="133"/>
      <c r="AB12" s="104"/>
      <c r="AC12" s="132"/>
      <c r="AD12" s="133"/>
      <c r="AE12" s="104"/>
      <c r="AF12" s="132"/>
      <c r="AG12" s="133"/>
      <c r="AH12" s="104"/>
      <c r="AI12" s="132"/>
      <c r="AJ12" s="133"/>
      <c r="AK12" s="104"/>
      <c r="AL12" s="132"/>
      <c r="AM12" s="133"/>
      <c r="AN12" s="104"/>
      <c r="AO12" s="132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</row>
    <row r="13" spans="1:87" s="17" customFormat="1" hidden="1" x14ac:dyDescent="0.25">
      <c r="A13" s="19"/>
      <c r="B13" s="19"/>
      <c r="C13" s="85" t="s">
        <v>7</v>
      </c>
      <c r="D13" s="21" t="s">
        <v>8</v>
      </c>
      <c r="E13" s="77">
        <v>500</v>
      </c>
      <c r="F13" s="34">
        <v>1101000612</v>
      </c>
      <c r="G13" s="104">
        <v>1</v>
      </c>
      <c r="H13" s="27">
        <f>E13*G13</f>
        <v>500</v>
      </c>
      <c r="I13" s="34">
        <v>1101000612</v>
      </c>
      <c r="J13" s="104">
        <v>1</v>
      </c>
      <c r="K13" s="27">
        <f>H13*J13</f>
        <v>500</v>
      </c>
      <c r="L13" s="34">
        <v>1101000612</v>
      </c>
      <c r="M13" s="177">
        <v>1</v>
      </c>
      <c r="N13" s="119" t="e">
        <f>#REF!*M13</f>
        <v>#REF!</v>
      </c>
      <c r="O13" s="131">
        <v>1101000612</v>
      </c>
      <c r="P13" s="104">
        <v>1</v>
      </c>
      <c r="Q13" s="130">
        <f>H13*P13</f>
        <v>500</v>
      </c>
      <c r="R13" s="131">
        <v>1101000612</v>
      </c>
      <c r="S13" s="104">
        <v>1</v>
      </c>
      <c r="T13" s="130" t="e">
        <f>N13*S13</f>
        <v>#REF!</v>
      </c>
      <c r="U13" s="131">
        <v>1101000612</v>
      </c>
      <c r="V13" s="104">
        <v>1</v>
      </c>
      <c r="W13" s="130">
        <f>Q13*V13</f>
        <v>500</v>
      </c>
      <c r="X13" s="131">
        <v>1101000612</v>
      </c>
      <c r="Y13" s="104">
        <v>1</v>
      </c>
      <c r="Z13" s="130" t="e">
        <f>T13*Y13</f>
        <v>#REF!</v>
      </c>
      <c r="AA13" s="131">
        <v>1101000612</v>
      </c>
      <c r="AB13" s="104">
        <v>1</v>
      </c>
      <c r="AC13" s="130">
        <f>W13*AB13</f>
        <v>500</v>
      </c>
      <c r="AD13" s="131">
        <v>1101000612</v>
      </c>
      <c r="AE13" s="104">
        <v>1</v>
      </c>
      <c r="AF13" s="130" t="e">
        <f>Z13*AE13</f>
        <v>#REF!</v>
      </c>
      <c r="AG13" s="131">
        <v>1101000612</v>
      </c>
      <c r="AH13" s="104">
        <v>1</v>
      </c>
      <c r="AI13" s="130">
        <f>AC13*AH13</f>
        <v>500</v>
      </c>
      <c r="AJ13" s="131">
        <v>1101000612</v>
      </c>
      <c r="AK13" s="104">
        <v>1</v>
      </c>
      <c r="AL13" s="130" t="e">
        <f>AF13*AK13</f>
        <v>#REF!</v>
      </c>
      <c r="AM13" s="131">
        <v>1101000612</v>
      </c>
      <c r="AN13" s="104">
        <v>1</v>
      </c>
      <c r="AO13" s="130">
        <f>AI13*AN13</f>
        <v>500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</row>
    <row r="14" spans="1:87" s="15" customFormat="1" ht="7.5" customHeight="1" x14ac:dyDescent="0.25">
      <c r="C14" s="87"/>
      <c r="D14" s="23"/>
      <c r="E14" s="99"/>
      <c r="F14" s="24"/>
      <c r="G14" s="100"/>
      <c r="H14" s="43"/>
      <c r="I14" s="24"/>
      <c r="J14" s="100"/>
      <c r="K14" s="43"/>
      <c r="L14" s="24"/>
      <c r="M14" s="109"/>
      <c r="N14" s="35"/>
      <c r="O14" s="129"/>
      <c r="P14" s="100"/>
      <c r="Q14" s="139"/>
      <c r="R14" s="129"/>
      <c r="S14" s="100"/>
      <c r="T14" s="139"/>
      <c r="U14" s="129"/>
      <c r="V14" s="100"/>
      <c r="W14" s="139"/>
      <c r="X14" s="129"/>
      <c r="Y14" s="100"/>
      <c r="Z14" s="139"/>
      <c r="AA14" s="129"/>
      <c r="AB14" s="100"/>
      <c r="AC14" s="139"/>
      <c r="AD14" s="129"/>
      <c r="AE14" s="100"/>
      <c r="AF14" s="139"/>
      <c r="AG14" s="129"/>
      <c r="AH14" s="100"/>
      <c r="AI14" s="139"/>
      <c r="AJ14" s="129"/>
      <c r="AK14" s="100"/>
      <c r="AL14" s="139"/>
      <c r="AM14" s="129"/>
      <c r="AN14" s="100"/>
      <c r="AO14" s="139"/>
    </row>
    <row r="15" spans="1:87" s="17" customFormat="1" x14ac:dyDescent="0.25">
      <c r="A15" s="19"/>
      <c r="B15" s="19"/>
      <c r="C15" s="147" t="s">
        <v>5</v>
      </c>
      <c r="D15" s="22" t="s">
        <v>59</v>
      </c>
      <c r="E15" s="93">
        <v>1556</v>
      </c>
      <c r="F15" s="28"/>
      <c r="G15" s="105"/>
      <c r="H15" s="32"/>
      <c r="I15" s="28"/>
      <c r="J15" s="105"/>
      <c r="K15" s="32"/>
      <c r="L15" s="28"/>
      <c r="M15" s="178"/>
      <c r="N15" s="29"/>
      <c r="O15" s="133"/>
      <c r="P15" s="105"/>
      <c r="Q15" s="132"/>
      <c r="R15" s="133"/>
      <c r="S15" s="105"/>
      <c r="T15" s="135"/>
      <c r="U15" s="133"/>
      <c r="V15" s="105"/>
      <c r="W15" s="135"/>
      <c r="X15" s="133"/>
      <c r="Y15" s="105"/>
      <c r="Z15" s="135"/>
      <c r="AA15" s="133"/>
      <c r="AB15" s="105"/>
      <c r="AC15" s="135"/>
      <c r="AD15" s="133"/>
      <c r="AE15" s="105"/>
      <c r="AF15" s="135"/>
      <c r="AG15" s="133"/>
      <c r="AH15" s="105"/>
      <c r="AI15" s="135"/>
      <c r="AJ15" s="133"/>
      <c r="AK15" s="105"/>
      <c r="AL15" s="135"/>
      <c r="AM15" s="133"/>
      <c r="AN15" s="105"/>
      <c r="AO15" s="13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</row>
    <row r="16" spans="1:87" s="15" customFormat="1" ht="4.5" customHeight="1" x14ac:dyDescent="0.25">
      <c r="C16" s="87"/>
      <c r="D16" s="23"/>
      <c r="E16" s="99"/>
      <c r="F16" s="24"/>
      <c r="G16" s="100"/>
      <c r="H16" s="43"/>
      <c r="I16" s="24"/>
      <c r="J16" s="100"/>
      <c r="K16" s="43"/>
      <c r="L16" s="24"/>
      <c r="M16" s="109"/>
      <c r="N16" s="35"/>
      <c r="O16" s="129"/>
      <c r="P16" s="100"/>
      <c r="Q16" s="139"/>
      <c r="R16" s="129"/>
      <c r="S16" s="100"/>
      <c r="T16" s="139"/>
      <c r="U16" s="129"/>
      <c r="V16" s="100"/>
      <c r="W16" s="139"/>
      <c r="X16" s="129"/>
      <c r="Y16" s="100"/>
      <c r="Z16" s="139"/>
      <c r="AA16" s="129"/>
      <c r="AB16" s="100"/>
      <c r="AC16" s="139"/>
      <c r="AD16" s="129"/>
      <c r="AE16" s="100"/>
      <c r="AF16" s="139"/>
      <c r="AG16" s="129"/>
      <c r="AH16" s="100"/>
      <c r="AI16" s="139"/>
      <c r="AJ16" s="129"/>
      <c r="AK16" s="100"/>
      <c r="AL16" s="139"/>
      <c r="AM16" s="129"/>
      <c r="AN16" s="100"/>
      <c r="AO16" s="139"/>
    </row>
    <row r="17" spans="1:87" s="17" customFormat="1" x14ac:dyDescent="0.25">
      <c r="A17" s="19"/>
      <c r="B17" s="19"/>
      <c r="C17" s="147" t="s">
        <v>5</v>
      </c>
      <c r="D17" s="22" t="s">
        <v>65</v>
      </c>
      <c r="E17" s="93">
        <v>778</v>
      </c>
      <c r="F17" s="28"/>
      <c r="G17" s="105"/>
      <c r="H17" s="32"/>
      <c r="I17" s="28"/>
      <c r="J17" s="105"/>
      <c r="K17" s="32"/>
      <c r="L17" s="28"/>
      <c r="M17" s="178"/>
      <c r="N17" s="29"/>
      <c r="O17" s="133"/>
      <c r="P17" s="105"/>
      <c r="Q17" s="132"/>
      <c r="R17" s="133"/>
      <c r="S17" s="105"/>
      <c r="T17" s="135"/>
      <c r="U17" s="133"/>
      <c r="V17" s="105"/>
      <c r="W17" s="135"/>
      <c r="X17" s="133"/>
      <c r="Y17" s="105"/>
      <c r="Z17" s="135"/>
      <c r="AA17" s="133"/>
      <c r="AB17" s="105"/>
      <c r="AC17" s="135"/>
      <c r="AD17" s="133"/>
      <c r="AE17" s="105"/>
      <c r="AF17" s="135"/>
      <c r="AG17" s="133"/>
      <c r="AH17" s="105"/>
      <c r="AI17" s="135"/>
      <c r="AJ17" s="133"/>
      <c r="AK17" s="105"/>
      <c r="AL17" s="135"/>
      <c r="AM17" s="133"/>
      <c r="AN17" s="105"/>
      <c r="AO17" s="13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</row>
    <row r="18" spans="1:87" s="15" customFormat="1" ht="4.5" customHeight="1" x14ac:dyDescent="0.25">
      <c r="C18" s="87"/>
      <c r="D18" s="23"/>
      <c r="E18" s="99"/>
      <c r="F18" s="24"/>
      <c r="G18" s="100"/>
      <c r="H18" s="43"/>
      <c r="I18" s="24"/>
      <c r="J18" s="100"/>
      <c r="K18" s="43"/>
      <c r="L18" s="24"/>
      <c r="M18" s="109"/>
      <c r="N18" s="35"/>
      <c r="O18" s="129"/>
      <c r="P18" s="100"/>
      <c r="Q18" s="139"/>
      <c r="R18" s="129"/>
      <c r="S18" s="100"/>
      <c r="T18" s="139"/>
      <c r="U18" s="129"/>
      <c r="V18" s="100"/>
      <c r="W18" s="139"/>
      <c r="X18" s="129"/>
      <c r="Y18" s="100"/>
      <c r="Z18" s="139"/>
      <c r="AA18" s="129"/>
      <c r="AB18" s="100"/>
      <c r="AC18" s="139"/>
      <c r="AD18" s="129"/>
      <c r="AE18" s="100"/>
      <c r="AF18" s="139"/>
      <c r="AG18" s="129"/>
      <c r="AH18" s="100"/>
      <c r="AI18" s="139"/>
      <c r="AJ18" s="129"/>
      <c r="AK18" s="100"/>
      <c r="AL18" s="139"/>
      <c r="AM18" s="129"/>
      <c r="AN18" s="100"/>
      <c r="AO18" s="139"/>
    </row>
    <row r="19" spans="1:87" s="54" customFormat="1" x14ac:dyDescent="0.25">
      <c r="C19" s="86" t="s">
        <v>7</v>
      </c>
      <c r="D19" s="50" t="s">
        <v>44</v>
      </c>
      <c r="E19" s="94">
        <v>1000</v>
      </c>
      <c r="F19" s="51">
        <v>20110057</v>
      </c>
      <c r="G19" s="106">
        <v>1</v>
      </c>
      <c r="H19" s="55">
        <f>E19*G19</f>
        <v>1000</v>
      </c>
      <c r="I19" s="51">
        <v>20110255</v>
      </c>
      <c r="J19" s="106">
        <v>1</v>
      </c>
      <c r="K19" s="55">
        <f>H19*J19</f>
        <v>1000</v>
      </c>
      <c r="L19" s="51">
        <v>120110055</v>
      </c>
      <c r="M19" s="179">
        <v>1</v>
      </c>
      <c r="N19" s="120">
        <f>+M19*E19</f>
        <v>1000</v>
      </c>
      <c r="O19" s="134"/>
      <c r="P19" s="106"/>
      <c r="Q19" s="135"/>
      <c r="R19" s="134"/>
      <c r="S19" s="106"/>
      <c r="T19" s="135"/>
      <c r="U19" s="134"/>
      <c r="V19" s="106"/>
      <c r="W19" s="135"/>
      <c r="X19" s="134"/>
      <c r="Y19" s="106"/>
      <c r="Z19" s="135"/>
      <c r="AA19" s="134"/>
      <c r="AB19" s="106"/>
      <c r="AC19" s="135"/>
      <c r="AD19" s="134"/>
      <c r="AE19" s="106"/>
      <c r="AF19" s="135"/>
      <c r="AG19" s="134"/>
      <c r="AH19" s="106"/>
      <c r="AI19" s="135"/>
      <c r="AJ19" s="134"/>
      <c r="AK19" s="106"/>
      <c r="AL19" s="135"/>
      <c r="AM19" s="134"/>
      <c r="AN19" s="106"/>
      <c r="AO19" s="135"/>
    </row>
    <row r="20" spans="1:87" s="15" customFormat="1" ht="5.25" customHeight="1" x14ac:dyDescent="0.25">
      <c r="C20" s="87"/>
      <c r="D20" s="23"/>
      <c r="E20" s="99"/>
      <c r="F20" s="24"/>
      <c r="G20" s="100"/>
      <c r="H20" s="43"/>
      <c r="I20" s="24"/>
      <c r="J20" s="100"/>
      <c r="K20" s="43"/>
      <c r="L20" s="24"/>
      <c r="M20" s="109"/>
      <c r="N20" s="35"/>
      <c r="O20" s="129"/>
      <c r="P20" s="100"/>
      <c r="Q20" s="139"/>
      <c r="R20" s="129"/>
      <c r="S20" s="100"/>
      <c r="T20" s="139"/>
      <c r="U20" s="129"/>
      <c r="V20" s="100"/>
      <c r="W20" s="139"/>
      <c r="X20" s="129"/>
      <c r="Y20" s="100"/>
      <c r="Z20" s="139"/>
      <c r="AA20" s="129"/>
      <c r="AB20" s="100"/>
      <c r="AC20" s="139"/>
      <c r="AD20" s="129"/>
      <c r="AE20" s="100"/>
      <c r="AF20" s="139"/>
      <c r="AG20" s="129"/>
      <c r="AH20" s="100"/>
      <c r="AI20" s="139"/>
      <c r="AJ20" s="129"/>
      <c r="AK20" s="100"/>
      <c r="AL20" s="139"/>
      <c r="AM20" s="129"/>
      <c r="AN20" s="100"/>
      <c r="AO20" s="139"/>
    </row>
    <row r="21" spans="1:87" s="54" customFormat="1" x14ac:dyDescent="0.25">
      <c r="B21" s="54" t="s">
        <v>100</v>
      </c>
      <c r="C21" s="86" t="s">
        <v>7</v>
      </c>
      <c r="D21" s="50" t="s">
        <v>53</v>
      </c>
      <c r="E21" s="94">
        <v>150</v>
      </c>
      <c r="F21" s="51">
        <v>2111000180</v>
      </c>
      <c r="G21" s="106">
        <v>1</v>
      </c>
      <c r="H21" s="55">
        <f>E21*G21</f>
        <v>150</v>
      </c>
      <c r="I21" s="51">
        <v>2111000463</v>
      </c>
      <c r="J21" s="106">
        <v>1</v>
      </c>
      <c r="K21" s="55">
        <f>H21*J21</f>
        <v>150</v>
      </c>
      <c r="L21" s="51">
        <v>2111000784</v>
      </c>
      <c r="M21" s="179">
        <v>1</v>
      </c>
      <c r="N21" s="120">
        <f>+M21*E21</f>
        <v>150</v>
      </c>
      <c r="O21" s="134"/>
      <c r="P21" s="106"/>
      <c r="Q21" s="135"/>
      <c r="R21" s="134"/>
      <c r="S21" s="106"/>
      <c r="T21" s="135"/>
      <c r="U21" s="134"/>
      <c r="V21" s="106"/>
      <c r="W21" s="135"/>
      <c r="X21" s="134"/>
      <c r="Y21" s="106"/>
      <c r="Z21" s="135"/>
      <c r="AA21" s="134"/>
      <c r="AB21" s="106"/>
      <c r="AC21" s="135"/>
      <c r="AD21" s="134"/>
      <c r="AE21" s="106"/>
      <c r="AF21" s="135"/>
      <c r="AG21" s="134"/>
      <c r="AH21" s="106"/>
      <c r="AI21" s="135"/>
      <c r="AJ21" s="134"/>
      <c r="AK21" s="106"/>
      <c r="AL21" s="135"/>
      <c r="AM21" s="152"/>
      <c r="AN21" s="106"/>
      <c r="AO21" s="135"/>
    </row>
    <row r="22" spans="1:87" s="15" customFormat="1" ht="5.25" customHeight="1" x14ac:dyDescent="0.25">
      <c r="C22" s="87"/>
      <c r="D22" s="23"/>
      <c r="E22" s="99"/>
      <c r="F22" s="24"/>
      <c r="G22" s="100"/>
      <c r="H22" s="43"/>
      <c r="I22" s="24"/>
      <c r="J22" s="100"/>
      <c r="K22" s="43"/>
      <c r="L22" s="24"/>
      <c r="M22" s="109"/>
      <c r="N22" s="35"/>
      <c r="O22" s="129"/>
      <c r="P22" s="100"/>
      <c r="Q22" s="139"/>
      <c r="R22" s="129"/>
      <c r="S22" s="100"/>
      <c r="T22" s="139"/>
      <c r="U22" s="129"/>
      <c r="V22" s="100"/>
      <c r="W22" s="139"/>
      <c r="X22" s="129"/>
      <c r="Y22" s="100"/>
      <c r="Z22" s="139"/>
      <c r="AA22" s="129"/>
      <c r="AB22" s="100"/>
      <c r="AC22" s="139"/>
      <c r="AD22" s="129"/>
      <c r="AE22" s="100"/>
      <c r="AF22" s="139"/>
      <c r="AG22" s="129"/>
      <c r="AH22" s="100"/>
      <c r="AI22" s="139"/>
      <c r="AJ22" s="129"/>
      <c r="AK22" s="100"/>
      <c r="AL22" s="139"/>
      <c r="AM22" s="129"/>
      <c r="AN22" s="100"/>
      <c r="AO22" s="139"/>
    </row>
    <row r="23" spans="1:87" s="54" customFormat="1" x14ac:dyDescent="0.25">
      <c r="B23" s="174" t="s">
        <v>109</v>
      </c>
      <c r="C23" s="86" t="s">
        <v>7</v>
      </c>
      <c r="D23" s="50" t="s">
        <v>94</v>
      </c>
      <c r="E23" s="94">
        <v>500</v>
      </c>
      <c r="F23" s="117">
        <v>20110057</v>
      </c>
      <c r="G23" s="108">
        <v>1</v>
      </c>
      <c r="H23" s="55">
        <f>$E$23*G23+H24</f>
        <v>505.92723999999998</v>
      </c>
      <c r="I23" s="154"/>
      <c r="J23" s="108">
        <v>1</v>
      </c>
      <c r="K23" s="155">
        <f>$E$23*J23+K24</f>
        <v>506.93220000000002</v>
      </c>
      <c r="L23" s="51"/>
      <c r="M23" s="108"/>
      <c r="N23" s="120"/>
      <c r="O23" s="134"/>
      <c r="P23" s="108"/>
      <c r="Q23" s="135"/>
      <c r="R23" s="134"/>
      <c r="S23" s="108"/>
      <c r="T23" s="135"/>
      <c r="U23" s="134"/>
      <c r="V23" s="108"/>
      <c r="W23" s="135"/>
      <c r="X23" s="134"/>
      <c r="Y23" s="108"/>
      <c r="Z23" s="135"/>
      <c r="AA23" s="134"/>
      <c r="AB23" s="108"/>
      <c r="AC23" s="135"/>
      <c r="AD23" s="134"/>
      <c r="AE23" s="108"/>
      <c r="AF23" s="135"/>
      <c r="AG23" s="134"/>
      <c r="AH23" s="108"/>
      <c r="AI23" s="135"/>
      <c r="AJ23" s="134"/>
      <c r="AK23" s="108"/>
      <c r="AL23" s="135"/>
      <c r="AM23" s="134"/>
      <c r="AN23" s="108"/>
      <c r="AO23" s="135"/>
    </row>
    <row r="24" spans="1:87" s="15" customFormat="1" x14ac:dyDescent="0.25">
      <c r="C24" s="87"/>
      <c r="D24" s="45" t="s">
        <v>96</v>
      </c>
      <c r="E24" s="96">
        <v>4.4000000000000002E-4</v>
      </c>
      <c r="F24" s="51"/>
      <c r="G24" s="107">
        <v>13471</v>
      </c>
      <c r="H24" s="49">
        <f>G24*E24</f>
        <v>5.9272400000000003</v>
      </c>
      <c r="I24" s="51"/>
      <c r="J24" s="107">
        <v>15755</v>
      </c>
      <c r="K24" s="49">
        <f>J24*$E$24</f>
        <v>6.9321999999999999</v>
      </c>
      <c r="L24" s="51"/>
      <c r="M24" s="107"/>
      <c r="N24" s="121"/>
      <c r="O24" s="136"/>
      <c r="P24" s="107"/>
      <c r="Q24" s="137"/>
      <c r="R24" s="136"/>
      <c r="S24" s="107"/>
      <c r="T24" s="137"/>
      <c r="U24" s="136"/>
      <c r="V24" s="107"/>
      <c r="W24" s="137"/>
      <c r="X24" s="136"/>
      <c r="Y24" s="107"/>
      <c r="Z24" s="137"/>
      <c r="AA24" s="136"/>
      <c r="AB24" s="107"/>
      <c r="AC24" s="137"/>
      <c r="AD24" s="136"/>
      <c r="AE24" s="107"/>
      <c r="AF24" s="137"/>
      <c r="AG24" s="136"/>
      <c r="AH24" s="107"/>
      <c r="AI24" s="137"/>
      <c r="AJ24" s="136"/>
      <c r="AK24" s="107"/>
      <c r="AL24" s="137"/>
      <c r="AM24" s="136"/>
      <c r="AN24" s="107"/>
      <c r="AO24" s="137"/>
    </row>
    <row r="25" spans="1:87" s="15" customFormat="1" x14ac:dyDescent="0.25">
      <c r="B25" s="54"/>
      <c r="C25" s="86"/>
      <c r="D25" s="45" t="s">
        <v>95</v>
      </c>
      <c r="E25" s="94">
        <v>750</v>
      </c>
      <c r="F25" s="51">
        <v>1111000182</v>
      </c>
      <c r="G25" s="107"/>
      <c r="H25" s="49">
        <f>E25</f>
        <v>750</v>
      </c>
      <c r="I25" s="51">
        <v>1111000182</v>
      </c>
      <c r="J25" s="107"/>
      <c r="K25" s="49">
        <f>$H$25</f>
        <v>750</v>
      </c>
      <c r="L25" s="51"/>
      <c r="M25" s="107"/>
      <c r="N25" s="121"/>
      <c r="O25" s="136"/>
      <c r="P25" s="107"/>
      <c r="Q25" s="137"/>
      <c r="R25" s="136"/>
      <c r="S25" s="107"/>
      <c r="T25" s="137"/>
      <c r="U25" s="136"/>
      <c r="V25" s="107"/>
      <c r="W25" s="137"/>
      <c r="X25" s="136"/>
      <c r="Y25" s="107"/>
      <c r="Z25" s="137"/>
      <c r="AA25" s="136"/>
      <c r="AB25" s="107"/>
      <c r="AC25" s="137"/>
      <c r="AD25" s="136"/>
      <c r="AE25" s="107"/>
      <c r="AF25" s="137"/>
      <c r="AG25" s="136"/>
      <c r="AH25" s="107"/>
      <c r="AI25" s="137"/>
      <c r="AJ25" s="136"/>
      <c r="AK25" s="107"/>
      <c r="AL25" s="137"/>
      <c r="AM25" s="136"/>
      <c r="AN25" s="107"/>
      <c r="AO25" s="137"/>
    </row>
    <row r="26" spans="1:87" s="15" customFormat="1" x14ac:dyDescent="0.25">
      <c r="B26" s="54"/>
      <c r="C26" s="86"/>
      <c r="D26" s="45" t="s">
        <v>102</v>
      </c>
      <c r="E26" s="94"/>
      <c r="F26" s="51"/>
      <c r="G26" s="107"/>
      <c r="H26" s="49"/>
      <c r="I26" s="51"/>
      <c r="J26" s="107"/>
      <c r="K26" s="49"/>
      <c r="L26" s="51"/>
      <c r="M26" s="107"/>
      <c r="N26" s="121"/>
      <c r="O26" s="136"/>
      <c r="P26" s="107"/>
      <c r="Q26" s="137"/>
      <c r="R26" s="136"/>
      <c r="S26" s="107"/>
      <c r="T26" s="137"/>
      <c r="U26" s="136"/>
      <c r="V26" s="107"/>
      <c r="W26" s="137"/>
      <c r="X26" s="136"/>
      <c r="Y26" s="107"/>
      <c r="Z26" s="137"/>
      <c r="AA26" s="136"/>
      <c r="AB26" s="107"/>
      <c r="AC26" s="137"/>
      <c r="AD26" s="136"/>
      <c r="AE26" s="107"/>
      <c r="AF26" s="137"/>
      <c r="AG26" s="136"/>
      <c r="AH26" s="107"/>
      <c r="AI26" s="137"/>
      <c r="AJ26" s="136"/>
      <c r="AK26" s="107"/>
      <c r="AL26" s="137"/>
      <c r="AM26" s="136"/>
      <c r="AN26" s="107"/>
      <c r="AO26" s="137"/>
    </row>
    <row r="27" spans="1:87" s="15" customFormat="1" x14ac:dyDescent="0.25">
      <c r="B27" s="54"/>
      <c r="C27" s="86"/>
      <c r="D27" s="45"/>
      <c r="E27" s="94"/>
      <c r="F27" s="51"/>
      <c r="G27" s="107"/>
      <c r="H27" s="49"/>
      <c r="I27" s="51"/>
      <c r="J27" s="107"/>
      <c r="K27" s="49"/>
      <c r="L27" s="51"/>
      <c r="M27" s="107"/>
      <c r="N27" s="121"/>
      <c r="O27" s="136"/>
      <c r="P27" s="107"/>
      <c r="Q27" s="137"/>
      <c r="R27" s="136"/>
      <c r="S27" s="107"/>
      <c r="T27" s="137"/>
      <c r="U27" s="136"/>
      <c r="V27" s="107"/>
      <c r="W27" s="137"/>
      <c r="X27" s="136"/>
      <c r="Y27" s="107"/>
      <c r="Z27" s="137"/>
      <c r="AA27" s="136"/>
      <c r="AB27" s="107"/>
      <c r="AC27" s="137"/>
      <c r="AD27" s="136"/>
      <c r="AE27" s="107"/>
      <c r="AF27" s="137"/>
      <c r="AG27" s="136"/>
      <c r="AH27" s="107"/>
      <c r="AI27" s="137"/>
      <c r="AJ27" s="136"/>
      <c r="AK27" s="107"/>
      <c r="AL27" s="137"/>
      <c r="AM27" s="136"/>
      <c r="AN27" s="107"/>
      <c r="AO27" s="137"/>
    </row>
    <row r="28" spans="1:87" s="15" customFormat="1" x14ac:dyDescent="0.25">
      <c r="B28" s="54"/>
      <c r="C28" s="86"/>
      <c r="D28" s="45"/>
      <c r="E28" s="94"/>
      <c r="F28" s="51"/>
      <c r="G28" s="107"/>
      <c r="H28" s="49"/>
      <c r="I28" s="51"/>
      <c r="J28" s="107"/>
      <c r="K28" s="49"/>
      <c r="L28" s="51"/>
      <c r="M28" s="107"/>
      <c r="N28" s="121"/>
      <c r="O28" s="136"/>
      <c r="P28" s="107"/>
      <c r="Q28" s="137"/>
      <c r="R28" s="136"/>
      <c r="S28" s="107"/>
      <c r="T28" s="137"/>
      <c r="U28" s="136"/>
      <c r="V28" s="107"/>
      <c r="W28" s="137"/>
      <c r="X28" s="136"/>
      <c r="Y28" s="107"/>
      <c r="Z28" s="137"/>
      <c r="AA28" s="136"/>
      <c r="AB28" s="107"/>
      <c r="AC28" s="137"/>
      <c r="AD28" s="136"/>
      <c r="AE28" s="107"/>
      <c r="AF28" s="137"/>
      <c r="AG28" s="136"/>
      <c r="AH28" s="107"/>
      <c r="AI28" s="137"/>
      <c r="AJ28" s="136"/>
      <c r="AK28" s="107"/>
      <c r="AL28" s="137"/>
      <c r="AM28" s="136"/>
      <c r="AN28" s="107"/>
      <c r="AO28" s="137"/>
    </row>
    <row r="29" spans="1:87" s="15" customFormat="1" x14ac:dyDescent="0.25">
      <c r="B29" s="54"/>
      <c r="C29" s="86"/>
      <c r="E29" s="94"/>
      <c r="F29" s="51"/>
      <c r="G29" s="107"/>
      <c r="H29" s="49"/>
      <c r="I29" s="51"/>
      <c r="J29" s="107"/>
      <c r="K29" s="49"/>
      <c r="L29" s="51"/>
      <c r="M29" s="107"/>
      <c r="N29" s="121"/>
      <c r="O29" s="136"/>
      <c r="P29" s="107"/>
      <c r="Q29" s="137"/>
      <c r="R29" s="136"/>
      <c r="S29" s="107"/>
      <c r="T29" s="137"/>
      <c r="U29" s="136"/>
      <c r="V29" s="107"/>
      <c r="W29" s="137"/>
      <c r="X29" s="136"/>
      <c r="Y29" s="107"/>
      <c r="Z29" s="137"/>
      <c r="AA29" s="136"/>
      <c r="AB29" s="107"/>
      <c r="AC29" s="137"/>
      <c r="AD29" s="136"/>
      <c r="AE29" s="107"/>
      <c r="AF29" s="137"/>
      <c r="AG29" s="136"/>
      <c r="AH29" s="107"/>
      <c r="AI29" s="137"/>
      <c r="AJ29" s="136"/>
      <c r="AK29" s="107"/>
      <c r="AL29" s="137"/>
      <c r="AM29" s="136"/>
      <c r="AN29" s="107"/>
      <c r="AO29" s="137"/>
    </row>
    <row r="30" spans="1:87" s="15" customFormat="1" ht="4.5" customHeight="1" x14ac:dyDescent="0.25">
      <c r="B30" s="54"/>
      <c r="C30" s="86"/>
      <c r="D30" s="45"/>
      <c r="E30" s="94"/>
      <c r="F30" s="51"/>
      <c r="G30" s="107"/>
      <c r="H30" s="49"/>
      <c r="I30" s="51"/>
      <c r="J30" s="107"/>
      <c r="K30" s="49"/>
      <c r="L30" s="51"/>
      <c r="M30" s="107"/>
      <c r="N30" s="121"/>
      <c r="O30" s="136"/>
      <c r="P30" s="107"/>
      <c r="Q30" s="137"/>
      <c r="R30" s="136"/>
      <c r="S30" s="107"/>
      <c r="T30" s="137"/>
      <c r="U30" s="136"/>
      <c r="V30" s="107"/>
      <c r="W30" s="137"/>
      <c r="X30" s="136"/>
      <c r="Y30" s="107"/>
      <c r="Z30" s="137"/>
      <c r="AA30" s="136"/>
      <c r="AB30" s="107"/>
      <c r="AC30" s="137"/>
      <c r="AD30" s="136"/>
      <c r="AE30" s="107"/>
      <c r="AF30" s="137"/>
      <c r="AG30" s="136"/>
      <c r="AH30" s="107"/>
      <c r="AI30" s="137"/>
      <c r="AJ30" s="136"/>
      <c r="AK30" s="107"/>
      <c r="AL30" s="137"/>
      <c r="AM30" s="136"/>
      <c r="AN30" s="107"/>
      <c r="AO30" s="137"/>
    </row>
    <row r="31" spans="1:87" s="54" customFormat="1" x14ac:dyDescent="0.25">
      <c r="B31" s="54" t="s">
        <v>100</v>
      </c>
      <c r="C31" s="86" t="s">
        <v>7</v>
      </c>
      <c r="D31" s="50" t="s">
        <v>9</v>
      </c>
      <c r="E31" s="95"/>
      <c r="F31" s="51">
        <v>20110057</v>
      </c>
      <c r="G31" s="108"/>
      <c r="H31" s="53">
        <f>SUM(H33:H44)</f>
        <v>4451.5218400000003</v>
      </c>
      <c r="I31" s="51">
        <v>20110255</v>
      </c>
      <c r="J31" s="108"/>
      <c r="K31" s="53">
        <f>SUM(K33:K44)</f>
        <v>4448.2067399999996</v>
      </c>
      <c r="L31" s="51">
        <v>120110055</v>
      </c>
      <c r="M31" s="108"/>
      <c r="N31" s="52">
        <f>+N32+N40</f>
        <v>8092.9802999999993</v>
      </c>
      <c r="O31" s="134"/>
      <c r="P31" s="108"/>
      <c r="Q31" s="138"/>
      <c r="R31" s="134"/>
      <c r="S31" s="108"/>
      <c r="T31" s="138"/>
      <c r="U31" s="134"/>
      <c r="V31" s="108"/>
      <c r="W31" s="138"/>
      <c r="X31" s="134"/>
      <c r="Y31" s="108"/>
      <c r="Z31" s="138"/>
      <c r="AA31" s="134"/>
      <c r="AB31" s="108"/>
      <c r="AC31" s="138"/>
      <c r="AD31" s="134"/>
      <c r="AE31" s="108"/>
      <c r="AF31" s="138"/>
      <c r="AG31" s="134"/>
      <c r="AH31" s="108"/>
      <c r="AI31" s="138"/>
      <c r="AJ31" s="134"/>
      <c r="AK31" s="108"/>
      <c r="AL31" s="138"/>
      <c r="AM31" s="134"/>
      <c r="AN31" s="108"/>
      <c r="AO31" s="138"/>
    </row>
    <row r="32" spans="1:87" s="54" customFormat="1" x14ac:dyDescent="0.25">
      <c r="C32" s="86"/>
      <c r="D32" s="23" t="s">
        <v>106</v>
      </c>
      <c r="E32" s="98"/>
      <c r="F32" s="173"/>
      <c r="G32" s="109"/>
      <c r="H32" s="43"/>
      <c r="I32" s="173"/>
      <c r="J32" s="109"/>
      <c r="K32" s="43">
        <f>+SUM(K33:K35)</f>
        <v>1569.3027400000001</v>
      </c>
      <c r="L32" s="173"/>
      <c r="M32" s="109">
        <f>+SUM(M33:M37)</f>
        <v>819730</v>
      </c>
      <c r="N32" s="35">
        <f>+SUM(N33:N38)</f>
        <v>5100.5362999999998</v>
      </c>
      <c r="O32" s="134"/>
      <c r="P32" s="108"/>
      <c r="Q32" s="138"/>
      <c r="R32" s="134"/>
      <c r="S32" s="108"/>
      <c r="T32" s="138"/>
      <c r="U32" s="134"/>
      <c r="V32" s="108"/>
      <c r="W32" s="138"/>
      <c r="X32" s="134"/>
      <c r="Y32" s="108"/>
      <c r="Z32" s="138"/>
      <c r="AA32" s="134"/>
      <c r="AB32" s="108"/>
      <c r="AC32" s="138"/>
      <c r="AD32" s="134"/>
      <c r="AE32" s="108"/>
      <c r="AF32" s="138"/>
      <c r="AG32" s="134"/>
      <c r="AH32" s="108"/>
      <c r="AI32" s="138"/>
      <c r="AJ32" s="134"/>
      <c r="AK32" s="108"/>
      <c r="AL32" s="138"/>
      <c r="AM32" s="134"/>
      <c r="AN32" s="108"/>
      <c r="AO32" s="138"/>
    </row>
    <row r="33" spans="2:41" s="15" customFormat="1" x14ac:dyDescent="0.25">
      <c r="C33" s="87"/>
      <c r="D33" s="45" t="s">
        <v>24</v>
      </c>
      <c r="E33" s="96">
        <v>9.8600000000000007E-3</v>
      </c>
      <c r="F33" s="26"/>
      <c r="G33" s="107">
        <v>50000</v>
      </c>
      <c r="H33" s="49">
        <f>G33*E33</f>
        <v>493.00000000000006</v>
      </c>
      <c r="I33" s="26"/>
      <c r="J33" s="107">
        <v>50000</v>
      </c>
      <c r="K33" s="49">
        <f>J33*$E$33</f>
        <v>493.00000000000006</v>
      </c>
      <c r="L33" s="26"/>
      <c r="M33" s="107">
        <v>50000</v>
      </c>
      <c r="N33" s="121">
        <f>+M33*E33</f>
        <v>493.00000000000006</v>
      </c>
      <c r="O33" s="129"/>
      <c r="P33" s="107"/>
      <c r="Q33" s="137"/>
      <c r="R33" s="129"/>
      <c r="S33" s="107"/>
      <c r="T33" s="137"/>
      <c r="U33" s="129"/>
      <c r="V33" s="107"/>
      <c r="W33" s="137"/>
      <c r="X33" s="129"/>
      <c r="Y33" s="107"/>
      <c r="Z33" s="137"/>
      <c r="AA33" s="129"/>
      <c r="AB33" s="107"/>
      <c r="AC33" s="137"/>
      <c r="AD33" s="129"/>
      <c r="AE33" s="107"/>
      <c r="AF33" s="137"/>
      <c r="AG33" s="129"/>
      <c r="AH33" s="107"/>
      <c r="AI33" s="137"/>
      <c r="AJ33" s="129"/>
      <c r="AK33" s="107"/>
      <c r="AL33" s="137"/>
      <c r="AM33" s="129"/>
      <c r="AN33" s="107"/>
      <c r="AO33" s="137"/>
    </row>
    <row r="34" spans="2:41" s="15" customFormat="1" x14ac:dyDescent="0.25">
      <c r="C34" s="87"/>
      <c r="D34" s="45" t="s">
        <v>42</v>
      </c>
      <c r="E34" s="96">
        <v>7.7000000000000002E-3</v>
      </c>
      <c r="F34" s="26"/>
      <c r="G34" s="107">
        <v>100000</v>
      </c>
      <c r="H34" s="49">
        <f>G34*E34</f>
        <v>770</v>
      </c>
      <c r="I34" s="26"/>
      <c r="J34" s="107">
        <v>100000</v>
      </c>
      <c r="K34" s="49">
        <f>J34*$E$34</f>
        <v>770</v>
      </c>
      <c r="L34" s="26"/>
      <c r="M34" s="107">
        <v>100000</v>
      </c>
      <c r="N34" s="121">
        <f t="shared" ref="N34:N37" si="0">+M34*E34</f>
        <v>770</v>
      </c>
      <c r="O34" s="129"/>
      <c r="P34" s="107"/>
      <c r="Q34" s="137"/>
      <c r="R34" s="129"/>
      <c r="S34" s="107"/>
      <c r="T34" s="137"/>
      <c r="U34" s="129"/>
      <c r="V34" s="107"/>
      <c r="W34" s="137"/>
      <c r="X34" s="129"/>
      <c r="Y34" s="107"/>
      <c r="Z34" s="137"/>
      <c r="AA34" s="129"/>
      <c r="AB34" s="107"/>
      <c r="AC34" s="137"/>
      <c r="AD34" s="129"/>
      <c r="AE34" s="107"/>
      <c r="AF34" s="137"/>
      <c r="AG34" s="129"/>
      <c r="AH34" s="107"/>
      <c r="AI34" s="137"/>
      <c r="AJ34" s="129"/>
      <c r="AK34" s="107"/>
      <c r="AL34" s="137"/>
      <c r="AM34" s="129"/>
      <c r="AN34" s="107"/>
      <c r="AO34" s="137"/>
    </row>
    <row r="35" spans="2:41" s="15" customFormat="1" x14ac:dyDescent="0.25">
      <c r="C35" s="87"/>
      <c r="D35" s="45" t="s">
        <v>25</v>
      </c>
      <c r="E35" s="96">
        <v>6.4700000000000001E-3</v>
      </c>
      <c r="F35" s="26"/>
      <c r="G35" s="107">
        <v>81872</v>
      </c>
      <c r="H35" s="49">
        <f>G35*E35</f>
        <v>529.71184000000005</v>
      </c>
      <c r="I35" s="26"/>
      <c r="J35" s="107">
        <v>47342</v>
      </c>
      <c r="K35" s="49">
        <f>J35*$E$35</f>
        <v>306.30274000000003</v>
      </c>
      <c r="L35" s="26"/>
      <c r="M35" s="107">
        <v>225000</v>
      </c>
      <c r="N35" s="121">
        <f t="shared" si="0"/>
        <v>1455.75</v>
      </c>
      <c r="O35" s="129"/>
      <c r="P35" s="107"/>
      <c r="Q35" s="137"/>
      <c r="R35" s="129"/>
      <c r="S35" s="107"/>
      <c r="T35" s="137"/>
      <c r="U35" s="129"/>
      <c r="V35" s="107"/>
      <c r="W35" s="137"/>
      <c r="X35" s="129"/>
      <c r="Y35" s="107"/>
      <c r="Z35" s="137"/>
      <c r="AA35" s="129"/>
      <c r="AB35" s="107"/>
      <c r="AC35" s="137"/>
      <c r="AD35" s="129"/>
      <c r="AE35" s="107"/>
      <c r="AF35" s="137"/>
      <c r="AG35" s="129"/>
      <c r="AH35" s="107"/>
      <c r="AI35" s="137"/>
      <c r="AJ35" s="129"/>
      <c r="AK35" s="107"/>
      <c r="AL35" s="137"/>
      <c r="AM35" s="129"/>
      <c r="AN35" s="107"/>
      <c r="AO35" s="137"/>
    </row>
    <row r="36" spans="2:41" s="15" customFormat="1" x14ac:dyDescent="0.25">
      <c r="C36" s="87"/>
      <c r="D36" s="45" t="s">
        <v>103</v>
      </c>
      <c r="E36" s="96">
        <v>5.5500000000000002E-3</v>
      </c>
      <c r="F36" s="26"/>
      <c r="G36" s="107"/>
      <c r="H36" s="49"/>
      <c r="I36" s="26"/>
      <c r="J36" s="107"/>
      <c r="K36" s="49"/>
      <c r="L36" s="26"/>
      <c r="M36" s="107">
        <v>375000</v>
      </c>
      <c r="N36" s="121">
        <f t="shared" si="0"/>
        <v>2081.25</v>
      </c>
      <c r="O36" s="129"/>
      <c r="P36" s="107"/>
      <c r="Q36" s="137"/>
      <c r="R36" s="129"/>
      <c r="S36" s="107"/>
      <c r="T36" s="137"/>
      <c r="U36" s="129"/>
      <c r="V36" s="107"/>
      <c r="W36" s="137"/>
      <c r="X36" s="129"/>
      <c r="Y36" s="107"/>
      <c r="Z36" s="137"/>
      <c r="AA36" s="129"/>
      <c r="AB36" s="107"/>
      <c r="AC36" s="137"/>
      <c r="AD36" s="129"/>
      <c r="AE36" s="107"/>
      <c r="AF36" s="137"/>
      <c r="AG36" s="129"/>
      <c r="AH36" s="107"/>
      <c r="AI36" s="137"/>
      <c r="AJ36" s="129"/>
      <c r="AK36" s="107"/>
      <c r="AL36" s="137"/>
      <c r="AM36" s="129"/>
      <c r="AN36" s="107"/>
      <c r="AO36" s="137"/>
    </row>
    <row r="37" spans="2:41" s="15" customFormat="1" x14ac:dyDescent="0.25">
      <c r="C37" s="87"/>
      <c r="D37" s="45" t="s">
        <v>104</v>
      </c>
      <c r="E37" s="96">
        <v>4.3099999999999996E-3</v>
      </c>
      <c r="F37" s="26"/>
      <c r="G37" s="107"/>
      <c r="H37" s="49"/>
      <c r="I37" s="26"/>
      <c r="J37" s="107"/>
      <c r="K37" s="49"/>
      <c r="L37" s="26"/>
      <c r="M37" s="107">
        <v>69730</v>
      </c>
      <c r="N37" s="121">
        <f t="shared" si="0"/>
        <v>300.53629999999998</v>
      </c>
      <c r="O37" s="129"/>
      <c r="P37" s="107"/>
      <c r="Q37" s="137"/>
      <c r="R37" s="129"/>
      <c r="S37" s="107"/>
      <c r="T37" s="137"/>
      <c r="U37" s="129"/>
      <c r="V37" s="107"/>
      <c r="W37" s="137"/>
      <c r="X37" s="129"/>
      <c r="Y37" s="107"/>
      <c r="Z37" s="137"/>
      <c r="AA37" s="129"/>
      <c r="AB37" s="107"/>
      <c r="AC37" s="137"/>
      <c r="AD37" s="129"/>
      <c r="AE37" s="107"/>
      <c r="AF37" s="137"/>
      <c r="AG37" s="129"/>
      <c r="AH37" s="107"/>
      <c r="AI37" s="137"/>
      <c r="AJ37" s="129"/>
      <c r="AK37" s="107"/>
      <c r="AL37" s="137"/>
      <c r="AM37" s="129"/>
      <c r="AN37" s="107"/>
      <c r="AO37" s="137"/>
    </row>
    <row r="38" spans="2:41" s="15" customFormat="1" x14ac:dyDescent="0.25">
      <c r="C38" s="87"/>
      <c r="D38" s="45" t="s">
        <v>105</v>
      </c>
      <c r="E38" s="96">
        <v>3.3899999999999998E-3</v>
      </c>
      <c r="F38" s="26"/>
      <c r="G38" s="107"/>
      <c r="H38" s="49"/>
      <c r="I38" s="26"/>
      <c r="J38" s="107"/>
      <c r="K38" s="49"/>
      <c r="L38" s="26"/>
      <c r="M38" s="107"/>
      <c r="N38" s="121"/>
      <c r="O38" s="129"/>
      <c r="P38" s="107"/>
      <c r="Q38" s="137"/>
      <c r="R38" s="129"/>
      <c r="S38" s="107"/>
      <c r="T38" s="137"/>
      <c r="U38" s="129"/>
      <c r="V38" s="107"/>
      <c r="W38" s="137"/>
      <c r="X38" s="129"/>
      <c r="Y38" s="107"/>
      <c r="Z38" s="137"/>
      <c r="AA38" s="129"/>
      <c r="AB38" s="107"/>
      <c r="AC38" s="137"/>
      <c r="AD38" s="129"/>
      <c r="AE38" s="107"/>
      <c r="AF38" s="137"/>
      <c r="AG38" s="129"/>
      <c r="AH38" s="107"/>
      <c r="AI38" s="137"/>
      <c r="AJ38" s="129"/>
      <c r="AK38" s="107"/>
      <c r="AL38" s="137"/>
      <c r="AM38" s="129"/>
      <c r="AN38" s="107"/>
      <c r="AO38" s="137"/>
    </row>
    <row r="39" spans="2:41" s="15" customFormat="1" ht="5.25" customHeight="1" x14ac:dyDescent="0.25">
      <c r="C39" s="87"/>
      <c r="D39" s="45"/>
      <c r="E39" s="96"/>
      <c r="F39" s="26"/>
      <c r="G39" s="109"/>
      <c r="H39" s="43"/>
      <c r="I39" s="26"/>
      <c r="J39" s="109"/>
      <c r="K39" s="43"/>
      <c r="L39" s="26"/>
      <c r="M39" s="109"/>
      <c r="N39" s="35"/>
      <c r="O39" s="129"/>
      <c r="P39" s="109"/>
      <c r="Q39" s="139"/>
      <c r="R39" s="129"/>
      <c r="S39" s="109"/>
      <c r="T39" s="139"/>
      <c r="U39" s="129"/>
      <c r="V39" s="109"/>
      <c r="W39" s="139"/>
      <c r="X39" s="129"/>
      <c r="Y39" s="109"/>
      <c r="Z39" s="139"/>
      <c r="AA39" s="129"/>
      <c r="AB39" s="109"/>
      <c r="AC39" s="139"/>
      <c r="AD39" s="129"/>
      <c r="AE39" s="109"/>
      <c r="AF39" s="139"/>
      <c r="AG39" s="129"/>
      <c r="AH39" s="109"/>
      <c r="AI39" s="139"/>
      <c r="AJ39" s="129"/>
      <c r="AK39" s="109"/>
      <c r="AL39" s="139"/>
      <c r="AM39" s="129"/>
      <c r="AN39" s="109"/>
      <c r="AO39" s="139"/>
    </row>
    <row r="40" spans="2:41" s="15" customFormat="1" x14ac:dyDescent="0.25">
      <c r="C40" s="87"/>
      <c r="D40" s="23" t="s">
        <v>107</v>
      </c>
      <c r="E40" s="96"/>
      <c r="F40" s="26"/>
      <c r="G40" s="109"/>
      <c r="H40" s="43"/>
      <c r="I40" s="26"/>
      <c r="J40" s="109"/>
      <c r="K40" s="43">
        <f>+SUM(K41:K44)</f>
        <v>1439.4520000000002</v>
      </c>
      <c r="L40" s="26"/>
      <c r="M40" s="109"/>
      <c r="N40" s="35">
        <f>+SUM(N41:N44)</f>
        <v>2992.444</v>
      </c>
      <c r="O40" s="129"/>
      <c r="P40" s="109"/>
      <c r="Q40" s="139"/>
      <c r="R40" s="129"/>
      <c r="S40" s="109"/>
      <c r="T40" s="139"/>
      <c r="U40" s="129"/>
      <c r="V40" s="109"/>
      <c r="W40" s="139"/>
      <c r="X40" s="129"/>
      <c r="Y40" s="109"/>
      <c r="Z40" s="139"/>
      <c r="AA40" s="129"/>
      <c r="AB40" s="109"/>
      <c r="AC40" s="139"/>
      <c r="AD40" s="129"/>
      <c r="AE40" s="109"/>
      <c r="AF40" s="139"/>
      <c r="AG40" s="129"/>
      <c r="AH40" s="109"/>
      <c r="AI40" s="139"/>
      <c r="AJ40" s="129"/>
      <c r="AK40" s="109"/>
      <c r="AL40" s="139"/>
      <c r="AM40" s="129"/>
      <c r="AN40" s="109"/>
      <c r="AO40" s="139"/>
    </row>
    <row r="41" spans="2:41" s="15" customFormat="1" x14ac:dyDescent="0.25">
      <c r="C41" s="87"/>
      <c r="D41" s="45" t="s">
        <v>23</v>
      </c>
      <c r="E41" s="96">
        <v>0.112</v>
      </c>
      <c r="F41" s="26"/>
      <c r="G41" s="107">
        <v>9835</v>
      </c>
      <c r="H41" s="49">
        <f>G41*E41</f>
        <v>1101.52</v>
      </c>
      <c r="I41" s="26"/>
      <c r="J41" s="107">
        <v>2748</v>
      </c>
      <c r="K41" s="49">
        <f>J41*$E$41</f>
        <v>307.77600000000001</v>
      </c>
      <c r="L41" s="26"/>
      <c r="M41" s="107">
        <v>16369</v>
      </c>
      <c r="N41" s="121">
        <f>+M41*E41</f>
        <v>1833.328</v>
      </c>
      <c r="O41" s="129"/>
      <c r="P41" s="107"/>
      <c r="Q41" s="137"/>
      <c r="R41" s="129"/>
      <c r="S41" s="107"/>
      <c r="T41" s="137"/>
      <c r="U41" s="129"/>
      <c r="V41" s="107"/>
      <c r="W41" s="137"/>
      <c r="X41" s="129"/>
      <c r="Y41" s="107"/>
      <c r="Z41" s="137"/>
      <c r="AA41" s="129"/>
      <c r="AB41" s="107"/>
      <c r="AC41" s="137"/>
      <c r="AD41" s="129"/>
      <c r="AE41" s="107"/>
      <c r="AF41" s="137"/>
      <c r="AG41" s="129"/>
      <c r="AH41" s="107"/>
      <c r="AI41" s="137"/>
      <c r="AJ41" s="129"/>
      <c r="AK41" s="107"/>
      <c r="AL41" s="137"/>
      <c r="AM41" s="129"/>
      <c r="AN41" s="107"/>
      <c r="AO41" s="137"/>
    </row>
    <row r="42" spans="2:41" s="15" customFormat="1" x14ac:dyDescent="0.25">
      <c r="C42" s="87"/>
      <c r="D42" s="45" t="s">
        <v>26</v>
      </c>
      <c r="E42" s="96">
        <v>0.112</v>
      </c>
      <c r="F42" s="26"/>
      <c r="G42" s="107">
        <v>27</v>
      </c>
      <c r="H42" s="49">
        <f>G42*E42</f>
        <v>3.024</v>
      </c>
      <c r="I42" s="26"/>
      <c r="J42" s="107">
        <v>32</v>
      </c>
      <c r="K42" s="49">
        <f>J42*$E$42</f>
        <v>3.5840000000000001</v>
      </c>
      <c r="L42" s="26"/>
      <c r="M42" s="107">
        <v>26</v>
      </c>
      <c r="N42" s="121">
        <f t="shared" ref="N42:N44" si="1">+M42*E42</f>
        <v>2.9119999999999999</v>
      </c>
      <c r="O42" s="129"/>
      <c r="P42" s="107"/>
      <c r="Q42" s="137"/>
      <c r="R42" s="129"/>
      <c r="S42" s="107"/>
      <c r="T42" s="137"/>
      <c r="U42" s="129"/>
      <c r="V42" s="107"/>
      <c r="W42" s="137"/>
      <c r="X42" s="129"/>
      <c r="Y42" s="107"/>
      <c r="Z42" s="137"/>
      <c r="AA42" s="129"/>
      <c r="AB42" s="107"/>
      <c r="AC42" s="137"/>
      <c r="AD42" s="129"/>
      <c r="AE42" s="107"/>
      <c r="AF42" s="137"/>
      <c r="AG42" s="129"/>
      <c r="AH42" s="107"/>
      <c r="AI42" s="137"/>
      <c r="AJ42" s="129"/>
      <c r="AK42" s="107"/>
      <c r="AL42" s="137"/>
      <c r="AM42" s="129"/>
      <c r="AN42" s="107"/>
      <c r="AO42" s="137"/>
    </row>
    <row r="43" spans="2:41" s="15" customFormat="1" x14ac:dyDescent="0.25">
      <c r="C43" s="87"/>
      <c r="D43" s="45" t="s">
        <v>27</v>
      </c>
      <c r="E43" s="96">
        <v>3.85</v>
      </c>
      <c r="F43" s="26"/>
      <c r="G43" s="107">
        <v>233</v>
      </c>
      <c r="H43" s="49">
        <f>G43*E43</f>
        <v>897.05000000000007</v>
      </c>
      <c r="I43" s="26"/>
      <c r="J43" s="107">
        <v>190</v>
      </c>
      <c r="K43" s="49">
        <f>J43*$E$43</f>
        <v>731.5</v>
      </c>
      <c r="L43" s="26"/>
      <c r="M43" s="107">
        <v>190</v>
      </c>
      <c r="N43" s="121">
        <f t="shared" si="1"/>
        <v>731.5</v>
      </c>
      <c r="O43" s="129"/>
      <c r="P43" s="107"/>
      <c r="Q43" s="137"/>
      <c r="R43" s="129"/>
      <c r="S43" s="107"/>
      <c r="T43" s="137"/>
      <c r="U43" s="129"/>
      <c r="V43" s="107"/>
      <c r="W43" s="137"/>
      <c r="X43" s="129"/>
      <c r="Y43" s="107"/>
      <c r="Z43" s="137"/>
      <c r="AA43" s="129"/>
      <c r="AB43" s="107"/>
      <c r="AC43" s="137"/>
      <c r="AD43" s="129"/>
      <c r="AE43" s="107"/>
      <c r="AF43" s="137"/>
      <c r="AG43" s="129"/>
      <c r="AH43" s="107"/>
      <c r="AI43" s="137"/>
      <c r="AJ43" s="129"/>
      <c r="AK43" s="107"/>
      <c r="AL43" s="137"/>
      <c r="AM43" s="129"/>
      <c r="AN43" s="107"/>
      <c r="AO43" s="137"/>
    </row>
    <row r="44" spans="2:41" s="15" customFormat="1" x14ac:dyDescent="0.25">
      <c r="C44" s="87"/>
      <c r="D44" s="45" t="s">
        <v>28</v>
      </c>
      <c r="E44" s="96">
        <v>0.112</v>
      </c>
      <c r="F44" s="26"/>
      <c r="G44" s="107">
        <v>5868</v>
      </c>
      <c r="H44" s="49">
        <f>G44*E44</f>
        <v>657.21600000000001</v>
      </c>
      <c r="I44" s="26"/>
      <c r="J44" s="107">
        <v>3541</v>
      </c>
      <c r="K44" s="49">
        <f>J44*$E$44</f>
        <v>396.59199999999998</v>
      </c>
      <c r="L44" s="26"/>
      <c r="M44" s="107">
        <v>3792</v>
      </c>
      <c r="N44" s="121">
        <f t="shared" si="1"/>
        <v>424.70400000000001</v>
      </c>
      <c r="O44" s="129"/>
      <c r="P44" s="107"/>
      <c r="Q44" s="137"/>
      <c r="R44" s="129"/>
      <c r="S44" s="107"/>
      <c r="T44" s="137"/>
      <c r="U44" s="129"/>
      <c r="V44" s="107"/>
      <c r="W44" s="137"/>
      <c r="X44" s="129"/>
      <c r="Y44" s="107"/>
      <c r="Z44" s="137"/>
      <c r="AA44" s="129"/>
      <c r="AB44" s="107"/>
      <c r="AC44" s="137"/>
      <c r="AD44" s="129"/>
      <c r="AE44" s="107"/>
      <c r="AF44" s="137"/>
      <c r="AG44" s="129"/>
      <c r="AH44" s="107"/>
      <c r="AI44" s="137"/>
      <c r="AJ44" s="129"/>
      <c r="AK44" s="107"/>
      <c r="AL44" s="137"/>
      <c r="AM44" s="129"/>
      <c r="AN44" s="107"/>
      <c r="AO44" s="137"/>
    </row>
    <row r="45" spans="2:41" s="15" customFormat="1" ht="5.25" customHeight="1" x14ac:dyDescent="0.25">
      <c r="C45" s="87"/>
      <c r="D45" s="23"/>
      <c r="E45" s="99"/>
      <c r="F45" s="24"/>
      <c r="G45" s="100"/>
      <c r="H45" s="43"/>
      <c r="I45" s="24"/>
      <c r="J45" s="100"/>
      <c r="K45" s="43"/>
      <c r="L45" s="24"/>
      <c r="M45" s="109"/>
      <c r="N45" s="35"/>
      <c r="O45" s="129"/>
      <c r="P45" s="100"/>
      <c r="Q45" s="139"/>
      <c r="R45" s="129"/>
      <c r="S45" s="100"/>
      <c r="T45" s="139"/>
      <c r="U45" s="129"/>
      <c r="V45" s="100"/>
      <c r="W45" s="139"/>
      <c r="X45" s="129"/>
      <c r="Y45" s="100"/>
      <c r="Z45" s="139"/>
      <c r="AA45" s="129"/>
      <c r="AB45" s="100"/>
      <c r="AC45" s="139"/>
      <c r="AD45" s="129"/>
      <c r="AE45" s="100"/>
      <c r="AF45" s="139"/>
      <c r="AG45" s="129"/>
      <c r="AH45" s="100"/>
      <c r="AI45" s="139"/>
      <c r="AJ45" s="129"/>
      <c r="AK45" s="100"/>
      <c r="AL45" s="139"/>
      <c r="AM45" s="129"/>
      <c r="AN45" s="100"/>
      <c r="AO45" s="139"/>
    </row>
    <row r="46" spans="2:41" s="54" customFormat="1" x14ac:dyDescent="0.25">
      <c r="B46" s="54" t="s">
        <v>100</v>
      </c>
      <c r="C46" s="86" t="s">
        <v>7</v>
      </c>
      <c r="D46" s="50" t="s">
        <v>10</v>
      </c>
      <c r="E46" s="95"/>
      <c r="F46" s="51">
        <v>20110057</v>
      </c>
      <c r="G46" s="108"/>
      <c r="H46" s="53">
        <f>SUM(H47:H55)</f>
        <v>3320.8249999999998</v>
      </c>
      <c r="I46" s="51">
        <v>20110255</v>
      </c>
      <c r="J46" s="108"/>
      <c r="K46" s="53">
        <f>SUM(K47:K55)</f>
        <v>3114.7190000000001</v>
      </c>
      <c r="L46" s="51">
        <v>120110055</v>
      </c>
      <c r="M46" s="108">
        <f>+SUM(M47:M54)</f>
        <v>187102</v>
      </c>
      <c r="N46" s="52">
        <f>+SUM(N47:N54)</f>
        <v>3109.7139999999999</v>
      </c>
      <c r="O46" s="134"/>
      <c r="P46" s="108"/>
      <c r="Q46" s="138"/>
      <c r="R46" s="134"/>
      <c r="S46" s="108"/>
      <c r="T46" s="138"/>
      <c r="U46" s="134"/>
      <c r="V46" s="108"/>
      <c r="W46" s="138"/>
      <c r="X46" s="134"/>
      <c r="Y46" s="108"/>
      <c r="Z46" s="138"/>
      <c r="AA46" s="134"/>
      <c r="AB46" s="108"/>
      <c r="AC46" s="138"/>
      <c r="AD46" s="134"/>
      <c r="AE46" s="108"/>
      <c r="AF46" s="138"/>
      <c r="AG46" s="134"/>
      <c r="AH46" s="108"/>
      <c r="AI46" s="138"/>
      <c r="AJ46" s="134"/>
      <c r="AK46" s="108"/>
      <c r="AL46" s="138"/>
      <c r="AM46" s="134"/>
      <c r="AN46" s="108"/>
      <c r="AO46" s="138"/>
    </row>
    <row r="47" spans="2:41" s="15" customFormat="1" x14ac:dyDescent="0.25">
      <c r="C47" s="87"/>
      <c r="D47" s="45" t="s">
        <v>29</v>
      </c>
      <c r="E47" s="96">
        <v>2.5000000000000001E-2</v>
      </c>
      <c r="F47" s="26"/>
      <c r="G47" s="110">
        <v>25000</v>
      </c>
      <c r="H47" s="49">
        <f t="shared" ref="H47:H55" si="2">G47*E47</f>
        <v>625</v>
      </c>
      <c r="I47" s="26"/>
      <c r="J47" s="110">
        <v>25000</v>
      </c>
      <c r="K47" s="49">
        <f>J47*$E$47</f>
        <v>625</v>
      </c>
      <c r="L47" s="26"/>
      <c r="M47" s="110">
        <v>25000</v>
      </c>
      <c r="N47" s="121">
        <f>+M47*E47</f>
        <v>625</v>
      </c>
      <c r="O47" s="129"/>
      <c r="P47" s="110"/>
      <c r="Q47" s="137"/>
      <c r="R47" s="129"/>
      <c r="S47" s="110"/>
      <c r="T47" s="137"/>
      <c r="U47" s="129"/>
      <c r="V47" s="110"/>
      <c r="W47" s="137"/>
      <c r="X47" s="129"/>
      <c r="Y47" s="110"/>
      <c r="Z47" s="137"/>
      <c r="AA47" s="129"/>
      <c r="AB47" s="110"/>
      <c r="AC47" s="137"/>
      <c r="AD47" s="129"/>
      <c r="AE47" s="110"/>
      <c r="AF47" s="137"/>
      <c r="AG47" s="129"/>
      <c r="AH47" s="110"/>
      <c r="AI47" s="137"/>
      <c r="AJ47" s="129"/>
      <c r="AK47" s="110"/>
      <c r="AL47" s="137"/>
      <c r="AM47" s="129"/>
      <c r="AN47" s="110"/>
      <c r="AO47" s="137"/>
    </row>
    <row r="48" spans="2:41" s="15" customFormat="1" x14ac:dyDescent="0.25">
      <c r="C48" s="87"/>
      <c r="D48" s="45" t="s">
        <v>30</v>
      </c>
      <c r="E48" s="96">
        <v>2.1999999999999999E-2</v>
      </c>
      <c r="F48" s="26"/>
      <c r="G48" s="110">
        <v>25000</v>
      </c>
      <c r="H48" s="49">
        <f t="shared" si="2"/>
        <v>550</v>
      </c>
      <c r="I48" s="26"/>
      <c r="J48" s="110">
        <v>25000</v>
      </c>
      <c r="K48" s="49">
        <f>J48*$E$48</f>
        <v>550</v>
      </c>
      <c r="L48" s="26"/>
      <c r="M48" s="110">
        <v>25000</v>
      </c>
      <c r="N48" s="121">
        <f t="shared" ref="N48:N54" si="3">+M48*E48</f>
        <v>550</v>
      </c>
      <c r="O48" s="129"/>
      <c r="P48" s="110"/>
      <c r="Q48" s="137"/>
      <c r="R48" s="129"/>
      <c r="S48" s="110"/>
      <c r="T48" s="137"/>
      <c r="U48" s="129"/>
      <c r="V48" s="110"/>
      <c r="W48" s="137"/>
      <c r="X48" s="129"/>
      <c r="Y48" s="110"/>
      <c r="Z48" s="137"/>
      <c r="AA48" s="129"/>
      <c r="AB48" s="110"/>
      <c r="AC48" s="137"/>
      <c r="AD48" s="129"/>
      <c r="AE48" s="110"/>
      <c r="AF48" s="137"/>
      <c r="AG48" s="129"/>
      <c r="AH48" s="110"/>
      <c r="AI48" s="137"/>
      <c r="AJ48" s="129"/>
      <c r="AK48" s="110"/>
      <c r="AL48" s="137"/>
      <c r="AM48" s="129"/>
      <c r="AN48" s="110"/>
      <c r="AO48" s="137"/>
    </row>
    <row r="49" spans="2:41" s="15" customFormat="1" x14ac:dyDescent="0.25">
      <c r="C49" s="87"/>
      <c r="D49" s="45" t="s">
        <v>31</v>
      </c>
      <c r="E49" s="96">
        <v>0.02</v>
      </c>
      <c r="F49" s="26"/>
      <c r="G49" s="110">
        <v>25000</v>
      </c>
      <c r="H49" s="49">
        <f t="shared" si="2"/>
        <v>500</v>
      </c>
      <c r="I49" s="26"/>
      <c r="J49" s="110">
        <v>25000</v>
      </c>
      <c r="K49" s="49">
        <f>J49*$E$49</f>
        <v>500</v>
      </c>
      <c r="L49" s="26"/>
      <c r="M49" s="110">
        <v>25000</v>
      </c>
      <c r="N49" s="121">
        <f t="shared" si="3"/>
        <v>500</v>
      </c>
      <c r="O49" s="129"/>
      <c r="P49" s="110"/>
      <c r="Q49" s="137"/>
      <c r="R49" s="129"/>
      <c r="S49" s="110"/>
      <c r="T49" s="137"/>
      <c r="U49" s="129"/>
      <c r="V49" s="110"/>
      <c r="W49" s="137"/>
      <c r="X49" s="129"/>
      <c r="Y49" s="110"/>
      <c r="Z49" s="137"/>
      <c r="AA49" s="129"/>
      <c r="AB49" s="110"/>
      <c r="AC49" s="137"/>
      <c r="AD49" s="129"/>
      <c r="AE49" s="110"/>
      <c r="AF49" s="137"/>
      <c r="AG49" s="129"/>
      <c r="AH49" s="110"/>
      <c r="AI49" s="137"/>
      <c r="AJ49" s="129"/>
      <c r="AK49" s="110"/>
      <c r="AL49" s="137"/>
      <c r="AM49" s="129"/>
      <c r="AN49" s="110"/>
      <c r="AO49" s="137"/>
    </row>
    <row r="50" spans="2:41" s="15" customFormat="1" x14ac:dyDescent="0.25">
      <c r="C50" s="87"/>
      <c r="D50" s="45" t="s">
        <v>32</v>
      </c>
      <c r="E50" s="96">
        <v>1.7000000000000001E-2</v>
      </c>
      <c r="F50" s="26"/>
      <c r="G50" s="110">
        <v>25000</v>
      </c>
      <c r="H50" s="49">
        <f t="shared" si="2"/>
        <v>425.00000000000006</v>
      </c>
      <c r="I50" s="26"/>
      <c r="J50" s="110">
        <v>25000</v>
      </c>
      <c r="K50" s="49">
        <f>J50*$E$50</f>
        <v>425.00000000000006</v>
      </c>
      <c r="L50" s="26"/>
      <c r="M50" s="110">
        <v>25000</v>
      </c>
      <c r="N50" s="121">
        <f t="shared" si="3"/>
        <v>425.00000000000006</v>
      </c>
      <c r="O50" s="129"/>
      <c r="P50" s="110"/>
      <c r="Q50" s="137"/>
      <c r="R50" s="129"/>
      <c r="S50" s="110"/>
      <c r="T50" s="137"/>
      <c r="U50" s="129"/>
      <c r="V50" s="110"/>
      <c r="W50" s="137"/>
      <c r="X50" s="129"/>
      <c r="Y50" s="110"/>
      <c r="Z50" s="137"/>
      <c r="AA50" s="129"/>
      <c r="AB50" s="110"/>
      <c r="AC50" s="137"/>
      <c r="AD50" s="129"/>
      <c r="AE50" s="110"/>
      <c r="AF50" s="137"/>
      <c r="AG50" s="129"/>
      <c r="AH50" s="110"/>
      <c r="AI50" s="137"/>
      <c r="AJ50" s="129"/>
      <c r="AK50" s="110"/>
      <c r="AL50" s="137"/>
      <c r="AM50" s="129"/>
      <c r="AN50" s="110"/>
      <c r="AO50" s="137"/>
    </row>
    <row r="51" spans="2:41" s="15" customFormat="1" x14ac:dyDescent="0.25">
      <c r="C51" s="87"/>
      <c r="D51" s="45" t="s">
        <v>33</v>
      </c>
      <c r="E51" s="96">
        <v>1.4999999999999999E-2</v>
      </c>
      <c r="F51" s="26"/>
      <c r="G51" s="110">
        <v>25000</v>
      </c>
      <c r="H51" s="49">
        <f t="shared" si="2"/>
        <v>375</v>
      </c>
      <c r="I51" s="26"/>
      <c r="J51" s="110">
        <v>25000</v>
      </c>
      <c r="K51" s="49">
        <f>J51*$E$51</f>
        <v>375</v>
      </c>
      <c r="L51" s="26"/>
      <c r="M51" s="110">
        <v>25000</v>
      </c>
      <c r="N51" s="121">
        <f t="shared" si="3"/>
        <v>375</v>
      </c>
      <c r="O51" s="129"/>
      <c r="P51" s="110"/>
      <c r="Q51" s="137"/>
      <c r="R51" s="129"/>
      <c r="S51" s="110"/>
      <c r="T51" s="137"/>
      <c r="U51" s="129"/>
      <c r="V51" s="110"/>
      <c r="W51" s="137"/>
      <c r="X51" s="129"/>
      <c r="Y51" s="110"/>
      <c r="Z51" s="137"/>
      <c r="AA51" s="129"/>
      <c r="AB51" s="110"/>
      <c r="AC51" s="137"/>
      <c r="AD51" s="129"/>
      <c r="AE51" s="110"/>
      <c r="AF51" s="137"/>
      <c r="AG51" s="129"/>
      <c r="AH51" s="110"/>
      <c r="AI51" s="137"/>
      <c r="AJ51" s="129"/>
      <c r="AK51" s="110"/>
      <c r="AL51" s="137"/>
      <c r="AM51" s="129"/>
      <c r="AN51" s="110"/>
      <c r="AO51" s="137"/>
    </row>
    <row r="52" spans="2:41" s="15" customFormat="1" x14ac:dyDescent="0.25">
      <c r="C52" s="87"/>
      <c r="D52" s="45" t="s">
        <v>34</v>
      </c>
      <c r="E52" s="96">
        <v>1.2E-2</v>
      </c>
      <c r="F52" s="26"/>
      <c r="G52" s="110">
        <v>25000</v>
      </c>
      <c r="H52" s="49">
        <f t="shared" si="2"/>
        <v>300</v>
      </c>
      <c r="I52" s="26"/>
      <c r="J52" s="110">
        <v>25000</v>
      </c>
      <c r="K52" s="49">
        <f>J52*$E$52</f>
        <v>300</v>
      </c>
      <c r="L52" s="26"/>
      <c r="M52" s="110">
        <v>25000</v>
      </c>
      <c r="N52" s="121">
        <f t="shared" si="3"/>
        <v>300</v>
      </c>
      <c r="O52" s="129"/>
      <c r="P52" s="110"/>
      <c r="Q52" s="137"/>
      <c r="R52" s="129"/>
      <c r="S52" s="110"/>
      <c r="T52" s="137"/>
      <c r="U52" s="129"/>
      <c r="V52" s="110"/>
      <c r="W52" s="137"/>
      <c r="X52" s="129"/>
      <c r="Y52" s="110"/>
      <c r="Z52" s="137"/>
      <c r="AA52" s="129"/>
      <c r="AB52" s="110"/>
      <c r="AC52" s="137"/>
      <c r="AD52" s="129"/>
      <c r="AE52" s="110"/>
      <c r="AF52" s="137"/>
      <c r="AG52" s="129"/>
      <c r="AH52" s="110"/>
      <c r="AI52" s="137"/>
      <c r="AJ52" s="129"/>
      <c r="AK52" s="110"/>
      <c r="AL52" s="137"/>
      <c r="AM52" s="129"/>
      <c r="AN52" s="110"/>
      <c r="AO52" s="137"/>
    </row>
    <row r="53" spans="2:41" s="15" customFormat="1" x14ac:dyDescent="0.25">
      <c r="C53" s="87"/>
      <c r="D53" s="45" t="s">
        <v>35</v>
      </c>
      <c r="E53" s="96">
        <v>0.01</v>
      </c>
      <c r="F53" s="26"/>
      <c r="G53" s="110">
        <v>25000</v>
      </c>
      <c r="H53" s="49">
        <f t="shared" si="2"/>
        <v>250</v>
      </c>
      <c r="I53" s="26"/>
      <c r="J53" s="110">
        <v>25000</v>
      </c>
      <c r="K53" s="49">
        <f>J53*$E$53</f>
        <v>250</v>
      </c>
      <c r="L53" s="26"/>
      <c r="M53" s="110">
        <v>25000</v>
      </c>
      <c r="N53" s="121">
        <f t="shared" si="3"/>
        <v>250</v>
      </c>
      <c r="O53" s="129"/>
      <c r="P53" s="110"/>
      <c r="Q53" s="137"/>
      <c r="R53" s="129"/>
      <c r="S53" s="110"/>
      <c r="T53" s="137"/>
      <c r="U53" s="129"/>
      <c r="V53" s="110"/>
      <c r="W53" s="137"/>
      <c r="X53" s="129"/>
      <c r="Y53" s="110"/>
      <c r="Z53" s="137"/>
      <c r="AA53" s="129"/>
      <c r="AB53" s="110"/>
      <c r="AC53" s="137"/>
      <c r="AD53" s="129"/>
      <c r="AE53" s="110"/>
      <c r="AF53" s="137"/>
      <c r="AG53" s="129"/>
      <c r="AH53" s="110"/>
      <c r="AI53" s="137"/>
      <c r="AJ53" s="129"/>
      <c r="AK53" s="110"/>
      <c r="AL53" s="137"/>
      <c r="AM53" s="129"/>
      <c r="AN53" s="110"/>
      <c r="AO53" s="137"/>
    </row>
    <row r="54" spans="2:41" s="15" customFormat="1" x14ac:dyDescent="0.25">
      <c r="C54" s="87"/>
      <c r="D54" s="45" t="s">
        <v>36</v>
      </c>
      <c r="E54" s="96">
        <v>7.0000000000000001E-3</v>
      </c>
      <c r="F54" s="26"/>
      <c r="G54" s="110">
        <v>25000</v>
      </c>
      <c r="H54" s="49">
        <f t="shared" si="2"/>
        <v>175</v>
      </c>
      <c r="I54" s="26"/>
      <c r="J54" s="110">
        <v>12817</v>
      </c>
      <c r="K54" s="49">
        <f>J54*$E$54</f>
        <v>89.719000000000008</v>
      </c>
      <c r="L54" s="26"/>
      <c r="M54" s="110">
        <v>12102</v>
      </c>
      <c r="N54" s="121">
        <f t="shared" si="3"/>
        <v>84.713999999999999</v>
      </c>
      <c r="O54" s="129"/>
      <c r="P54" s="110"/>
      <c r="Q54" s="137"/>
      <c r="R54" s="129"/>
      <c r="S54" s="110"/>
      <c r="T54" s="137"/>
      <c r="U54" s="129"/>
      <c r="V54" s="110"/>
      <c r="W54" s="137"/>
      <c r="X54" s="129"/>
      <c r="Y54" s="110"/>
      <c r="Z54" s="137"/>
      <c r="AA54" s="129"/>
      <c r="AB54" s="110"/>
      <c r="AC54" s="137"/>
      <c r="AD54" s="129"/>
      <c r="AE54" s="110"/>
      <c r="AF54" s="137"/>
      <c r="AG54" s="129"/>
      <c r="AH54" s="110"/>
      <c r="AI54" s="137"/>
      <c r="AJ54" s="129"/>
      <c r="AK54" s="110"/>
      <c r="AL54" s="137"/>
      <c r="AM54" s="129"/>
      <c r="AN54" s="110"/>
      <c r="AO54" s="137"/>
    </row>
    <row r="55" spans="2:41" s="15" customFormat="1" x14ac:dyDescent="0.25">
      <c r="C55" s="87"/>
      <c r="D55" s="45" t="s">
        <v>37</v>
      </c>
      <c r="E55" s="96">
        <v>5.0000000000000001E-3</v>
      </c>
      <c r="F55" s="26"/>
      <c r="G55" s="110">
        <v>24165</v>
      </c>
      <c r="H55" s="49">
        <f t="shared" si="2"/>
        <v>120.825</v>
      </c>
      <c r="I55" s="26"/>
      <c r="J55" s="110"/>
      <c r="K55" s="49">
        <f>J55*$E$55</f>
        <v>0</v>
      </c>
      <c r="L55" s="26"/>
      <c r="M55" s="110"/>
      <c r="N55" s="121"/>
      <c r="O55" s="129"/>
      <c r="P55" s="110"/>
      <c r="Q55" s="137"/>
      <c r="R55" s="129"/>
      <c r="S55" s="110"/>
      <c r="T55" s="137"/>
      <c r="U55" s="129"/>
      <c r="V55" s="110"/>
      <c r="W55" s="137"/>
      <c r="X55" s="129"/>
      <c r="Y55" s="110"/>
      <c r="Z55" s="137"/>
      <c r="AA55" s="129"/>
      <c r="AB55" s="110"/>
      <c r="AC55" s="137"/>
      <c r="AD55" s="129"/>
      <c r="AE55" s="110"/>
      <c r="AF55" s="137"/>
      <c r="AG55" s="129"/>
      <c r="AH55" s="110"/>
      <c r="AI55" s="137"/>
      <c r="AJ55" s="129"/>
      <c r="AK55" s="110"/>
      <c r="AL55" s="137"/>
      <c r="AM55" s="129"/>
      <c r="AN55" s="110"/>
      <c r="AO55" s="137"/>
    </row>
    <row r="56" spans="2:41" s="15" customFormat="1" ht="5.25" customHeight="1" x14ac:dyDescent="0.25">
      <c r="C56" s="87"/>
      <c r="D56" s="23"/>
      <c r="E56" s="99"/>
      <c r="F56" s="24"/>
      <c r="G56" s="100"/>
      <c r="H56" s="43"/>
      <c r="I56" s="24"/>
      <c r="J56" s="100"/>
      <c r="K56" s="43"/>
      <c r="L56" s="24"/>
      <c r="M56" s="109"/>
      <c r="N56" s="35"/>
      <c r="O56" s="129"/>
      <c r="P56" s="100"/>
      <c r="Q56" s="139"/>
      <c r="R56" s="129"/>
      <c r="S56" s="100"/>
      <c r="T56" s="139"/>
      <c r="U56" s="129"/>
      <c r="V56" s="100"/>
      <c r="W56" s="139"/>
      <c r="X56" s="129"/>
      <c r="Y56" s="100"/>
      <c r="Z56" s="139"/>
      <c r="AA56" s="129"/>
      <c r="AB56" s="100"/>
      <c r="AC56" s="139"/>
      <c r="AD56" s="129"/>
      <c r="AE56" s="100"/>
      <c r="AF56" s="139"/>
      <c r="AG56" s="129"/>
      <c r="AH56" s="100"/>
      <c r="AI56" s="139"/>
      <c r="AJ56" s="129"/>
      <c r="AK56" s="100"/>
      <c r="AL56" s="139"/>
      <c r="AM56" s="129"/>
      <c r="AN56" s="100"/>
      <c r="AO56" s="139"/>
    </row>
    <row r="57" spans="2:41" s="54" customFormat="1" x14ac:dyDescent="0.25">
      <c r="B57" s="54" t="s">
        <v>100</v>
      </c>
      <c r="C57" s="86" t="s">
        <v>7</v>
      </c>
      <c r="D57" s="50" t="s">
        <v>41</v>
      </c>
      <c r="E57" s="95"/>
      <c r="F57" s="51">
        <v>20110057</v>
      </c>
      <c r="G57" s="108"/>
      <c r="H57" s="53">
        <f>SUM(H58:H61)</f>
        <v>600.71814999999992</v>
      </c>
      <c r="I57" s="153">
        <v>20110255</v>
      </c>
      <c r="J57" s="108"/>
      <c r="K57" s="53">
        <f>SUM(K58:K61)</f>
        <v>626.44366000000002</v>
      </c>
      <c r="L57" s="51">
        <v>120110055</v>
      </c>
      <c r="M57" s="108"/>
      <c r="N57" s="52">
        <f>+SUM(N58:N61)</f>
        <v>1481.1728499999999</v>
      </c>
      <c r="O57" s="134"/>
      <c r="P57" s="108"/>
      <c r="Q57" s="138"/>
      <c r="R57" s="134"/>
      <c r="S57" s="108"/>
      <c r="T57" s="138"/>
      <c r="U57" s="134"/>
      <c r="V57" s="108"/>
      <c r="W57" s="138"/>
      <c r="X57" s="134"/>
      <c r="Y57" s="108"/>
      <c r="Z57" s="138"/>
      <c r="AA57" s="134"/>
      <c r="AB57" s="108"/>
      <c r="AC57" s="138"/>
      <c r="AD57" s="134"/>
      <c r="AE57" s="108"/>
      <c r="AF57" s="138"/>
      <c r="AG57" s="134"/>
      <c r="AH57" s="108"/>
      <c r="AI57" s="138"/>
      <c r="AJ57" s="134"/>
      <c r="AK57" s="108"/>
      <c r="AL57" s="138"/>
      <c r="AM57" s="134"/>
      <c r="AN57" s="108"/>
      <c r="AO57" s="138"/>
    </row>
    <row r="58" spans="2:41" s="15" customFormat="1" x14ac:dyDescent="0.25">
      <c r="C58" s="87"/>
      <c r="D58" s="45" t="s">
        <v>108</v>
      </c>
      <c r="E58" s="96">
        <v>1.8110000000000001E-2</v>
      </c>
      <c r="F58" s="26"/>
      <c r="G58" s="109">
        <v>12188</v>
      </c>
      <c r="H58" s="43">
        <f>G58*E58</f>
        <v>220.72468000000001</v>
      </c>
      <c r="I58" s="26"/>
      <c r="J58" s="109">
        <v>12740</v>
      </c>
      <c r="K58" s="49">
        <f>J58*$E$58</f>
        <v>230.72140000000002</v>
      </c>
      <c r="L58" s="26"/>
      <c r="M58" s="191">
        <v>15249</v>
      </c>
      <c r="N58" s="49">
        <f>+M58*E58</f>
        <v>276.15939000000003</v>
      </c>
      <c r="O58" s="129"/>
      <c r="P58" s="109"/>
      <c r="Q58" s="139"/>
      <c r="R58" s="129"/>
      <c r="S58" s="109"/>
      <c r="T58" s="139"/>
      <c r="U58" s="129"/>
      <c r="V58" s="109"/>
      <c r="W58" s="139"/>
      <c r="X58" s="129"/>
      <c r="Y58" s="109"/>
      <c r="Z58" s="139"/>
      <c r="AA58" s="129"/>
      <c r="AB58" s="109"/>
      <c r="AC58" s="139"/>
      <c r="AD58" s="129"/>
      <c r="AE58" s="109"/>
      <c r="AF58" s="139"/>
      <c r="AG58" s="129"/>
      <c r="AH58" s="109"/>
      <c r="AI58" s="139"/>
      <c r="AJ58" s="129"/>
      <c r="AK58" s="109"/>
      <c r="AL58" s="139"/>
      <c r="AM58" s="129"/>
      <c r="AN58" s="109"/>
      <c r="AO58" s="139"/>
    </row>
    <row r="59" spans="2:41" s="15" customFormat="1" x14ac:dyDescent="0.25">
      <c r="C59" s="87"/>
      <c r="D59" s="45" t="s">
        <v>39</v>
      </c>
      <c r="E59" s="96">
        <v>1.4370000000000001E-2</v>
      </c>
      <c r="F59" s="26"/>
      <c r="G59" s="109">
        <v>19786</v>
      </c>
      <c r="H59" s="43">
        <f>G59*E59</f>
        <v>284.32481999999999</v>
      </c>
      <c r="I59" s="26"/>
      <c r="J59" s="109">
        <v>21480</v>
      </c>
      <c r="K59" s="49">
        <f>J59*$E$59</f>
        <v>308.66759999999999</v>
      </c>
      <c r="L59" s="26"/>
      <c r="M59" s="191">
        <v>23975</v>
      </c>
      <c r="N59" s="49">
        <f t="shared" ref="N59:N61" si="4">+M59*E59</f>
        <v>344.52075000000002</v>
      </c>
      <c r="O59" s="129"/>
      <c r="P59" s="109"/>
      <c r="Q59" s="139"/>
      <c r="R59" s="129"/>
      <c r="S59" s="109"/>
      <c r="T59" s="139"/>
      <c r="U59" s="129"/>
      <c r="V59" s="109"/>
      <c r="W59" s="139"/>
      <c r="X59" s="129"/>
      <c r="Y59" s="109"/>
      <c r="Z59" s="139"/>
      <c r="AA59" s="129"/>
      <c r="AB59" s="109"/>
      <c r="AC59" s="139"/>
      <c r="AD59" s="129"/>
      <c r="AE59" s="109"/>
      <c r="AF59" s="139"/>
      <c r="AG59" s="129"/>
      <c r="AH59" s="109"/>
      <c r="AI59" s="139"/>
      <c r="AJ59" s="129"/>
      <c r="AK59" s="109"/>
      <c r="AL59" s="139"/>
      <c r="AM59" s="129"/>
      <c r="AN59" s="109"/>
      <c r="AO59" s="139"/>
    </row>
    <row r="60" spans="2:41" s="15" customFormat="1" x14ac:dyDescent="0.25">
      <c r="C60" s="87"/>
      <c r="D60" s="45" t="s">
        <v>40</v>
      </c>
      <c r="E60" s="96">
        <v>8.4700000000000001E-3</v>
      </c>
      <c r="F60" s="26"/>
      <c r="G60" s="109">
        <v>9438</v>
      </c>
      <c r="H60" s="43">
        <f>G60*E60</f>
        <v>79.939859999999996</v>
      </c>
      <c r="I60" s="26"/>
      <c r="J60" s="109">
        <v>8574</v>
      </c>
      <c r="K60" s="49">
        <f>J60*$E$60</f>
        <v>72.621780000000001</v>
      </c>
      <c r="L60" s="26"/>
      <c r="M60" s="191">
        <v>54933</v>
      </c>
      <c r="N60" s="49">
        <f t="shared" si="4"/>
        <v>465.28251</v>
      </c>
      <c r="O60" s="129"/>
      <c r="P60" s="109"/>
      <c r="Q60" s="139"/>
      <c r="R60" s="129"/>
      <c r="S60" s="109"/>
      <c r="T60" s="139"/>
      <c r="U60" s="129"/>
      <c r="V60" s="109"/>
      <c r="W60" s="139"/>
      <c r="X60" s="129"/>
      <c r="Y60" s="109"/>
      <c r="Z60" s="139"/>
      <c r="AA60" s="129"/>
      <c r="AB60" s="109"/>
      <c r="AC60" s="139"/>
      <c r="AD60" s="129"/>
      <c r="AE60" s="109"/>
      <c r="AF60" s="139"/>
      <c r="AG60" s="129"/>
      <c r="AH60" s="109"/>
      <c r="AI60" s="139"/>
      <c r="AJ60" s="129"/>
      <c r="AK60" s="109"/>
      <c r="AL60" s="139"/>
      <c r="AM60" s="129"/>
      <c r="AN60" s="109"/>
      <c r="AO60" s="139"/>
    </row>
    <row r="61" spans="2:41" s="15" customFormat="1" x14ac:dyDescent="0.25">
      <c r="C61" s="87"/>
      <c r="D61" s="45" t="s">
        <v>70</v>
      </c>
      <c r="E61" s="96">
        <v>8.4700000000000001E-3</v>
      </c>
      <c r="F61" s="26"/>
      <c r="G61" s="109">
        <v>1857</v>
      </c>
      <c r="H61" s="43">
        <f>G61*E61</f>
        <v>15.72879</v>
      </c>
      <c r="I61" s="26"/>
      <c r="J61" s="109">
        <v>1704</v>
      </c>
      <c r="K61" s="49">
        <f>J61*$E$61</f>
        <v>14.432880000000001</v>
      </c>
      <c r="L61" s="26"/>
      <c r="M61" s="191">
        <v>46660</v>
      </c>
      <c r="N61" s="49">
        <f t="shared" si="4"/>
        <v>395.21019999999999</v>
      </c>
      <c r="O61" s="129"/>
      <c r="P61" s="109"/>
      <c r="Q61" s="139"/>
      <c r="R61" s="129"/>
      <c r="S61" s="109"/>
      <c r="T61" s="139"/>
      <c r="U61" s="129"/>
      <c r="V61" s="109"/>
      <c r="W61" s="139"/>
      <c r="X61" s="129"/>
      <c r="Y61" s="109"/>
      <c r="Z61" s="139"/>
      <c r="AA61" s="129"/>
      <c r="AB61" s="109"/>
      <c r="AC61" s="139"/>
      <c r="AD61" s="129"/>
      <c r="AE61" s="109"/>
      <c r="AF61" s="139"/>
      <c r="AG61" s="129"/>
      <c r="AH61" s="109"/>
      <c r="AI61" s="139"/>
      <c r="AJ61" s="129"/>
      <c r="AK61" s="109"/>
      <c r="AL61" s="139"/>
      <c r="AM61" s="129"/>
      <c r="AN61" s="109"/>
      <c r="AO61" s="139"/>
    </row>
    <row r="62" spans="2:41" s="15" customFormat="1" ht="5.25" customHeight="1" x14ac:dyDescent="0.25">
      <c r="C62" s="87"/>
      <c r="D62" s="23"/>
      <c r="E62" s="99"/>
      <c r="F62" s="24"/>
      <c r="G62" s="100"/>
      <c r="H62" s="43"/>
      <c r="I62" s="24"/>
      <c r="J62" s="100"/>
      <c r="K62" s="43"/>
      <c r="L62" s="24"/>
      <c r="M62" s="109"/>
      <c r="N62" s="35"/>
      <c r="O62" s="129"/>
      <c r="P62" s="100"/>
      <c r="Q62" s="139"/>
      <c r="R62" s="129"/>
      <c r="S62" s="100"/>
      <c r="T62" s="139"/>
      <c r="U62" s="129"/>
      <c r="V62" s="100"/>
      <c r="W62" s="139"/>
      <c r="X62" s="129"/>
      <c r="Y62" s="100"/>
      <c r="Z62" s="139"/>
      <c r="AA62" s="129"/>
      <c r="AB62" s="100"/>
      <c r="AC62" s="139"/>
      <c r="AD62" s="129"/>
      <c r="AE62" s="100"/>
      <c r="AF62" s="139"/>
      <c r="AG62" s="129"/>
      <c r="AH62" s="100"/>
      <c r="AI62" s="139"/>
      <c r="AJ62" s="129"/>
      <c r="AK62" s="100"/>
      <c r="AL62" s="139"/>
      <c r="AM62" s="129"/>
      <c r="AN62" s="100"/>
      <c r="AO62" s="139"/>
    </row>
    <row r="63" spans="2:41" s="54" customFormat="1" ht="15.75" customHeight="1" x14ac:dyDescent="0.25">
      <c r="B63" s="54" t="s">
        <v>100</v>
      </c>
      <c r="C63" s="86" t="s">
        <v>7</v>
      </c>
      <c r="D63" s="50" t="s">
        <v>66</v>
      </c>
      <c r="E63" s="95"/>
      <c r="F63" s="51">
        <v>20110057</v>
      </c>
      <c r="G63" s="108"/>
      <c r="H63" s="53">
        <f>SUM(H64:H65)</f>
        <v>73.92</v>
      </c>
      <c r="I63" s="153">
        <v>20100255</v>
      </c>
      <c r="J63" s="108"/>
      <c r="K63" s="53">
        <f>SUM(K64:K65)</f>
        <v>67.42</v>
      </c>
      <c r="L63" s="51">
        <v>120110055</v>
      </c>
      <c r="M63" s="108"/>
      <c r="N63" s="52">
        <f>+SUM(N64:N65)</f>
        <v>75.800000000000011</v>
      </c>
      <c r="O63" s="134"/>
      <c r="P63" s="108"/>
      <c r="Q63" s="138"/>
      <c r="R63" s="134"/>
      <c r="S63" s="108"/>
      <c r="T63" s="138"/>
      <c r="U63" s="134"/>
      <c r="V63" s="108"/>
      <c r="W63" s="138"/>
      <c r="X63" s="134"/>
      <c r="Y63" s="108"/>
      <c r="Z63" s="138"/>
      <c r="AA63" s="134"/>
      <c r="AB63" s="108"/>
      <c r="AC63" s="138"/>
      <c r="AD63" s="134"/>
      <c r="AE63" s="108"/>
      <c r="AF63" s="138"/>
      <c r="AG63" s="134"/>
      <c r="AH63" s="108"/>
      <c r="AI63" s="138"/>
      <c r="AJ63" s="134"/>
      <c r="AK63" s="108"/>
      <c r="AL63" s="138"/>
      <c r="AM63" s="134"/>
      <c r="AN63" s="108"/>
      <c r="AO63" s="138"/>
    </row>
    <row r="64" spans="2:41" s="44" customFormat="1" x14ac:dyDescent="0.25">
      <c r="C64" s="88"/>
      <c r="D64" s="45" t="s">
        <v>67</v>
      </c>
      <c r="E64" s="97">
        <v>0.34</v>
      </c>
      <c r="F64" s="46"/>
      <c r="G64" s="110">
        <v>192</v>
      </c>
      <c r="H64" s="43">
        <f>G64*E64</f>
        <v>65.28</v>
      </c>
      <c r="I64" s="46"/>
      <c r="J64" s="110">
        <f>169+6</f>
        <v>175</v>
      </c>
      <c r="K64" s="49">
        <f>J64*$E$64</f>
        <v>59.500000000000007</v>
      </c>
      <c r="L64" s="46"/>
      <c r="M64" s="110">
        <f>61*3+14</f>
        <v>197</v>
      </c>
      <c r="N64" s="47">
        <f>+E64*M64</f>
        <v>66.98</v>
      </c>
      <c r="O64" s="140"/>
      <c r="P64" s="110"/>
      <c r="Q64" s="141"/>
      <c r="R64" s="140"/>
      <c r="S64" s="110"/>
      <c r="T64" s="141"/>
      <c r="U64" s="140"/>
      <c r="V64" s="110"/>
      <c r="W64" s="141"/>
      <c r="X64" s="140"/>
      <c r="Y64" s="110"/>
      <c r="Z64" s="141"/>
      <c r="AA64" s="140"/>
      <c r="AB64" s="110"/>
      <c r="AC64" s="141"/>
      <c r="AD64" s="140"/>
      <c r="AE64" s="110"/>
      <c r="AF64" s="141"/>
      <c r="AG64" s="140"/>
      <c r="AH64" s="110"/>
      <c r="AI64" s="141"/>
      <c r="AJ64" s="140"/>
      <c r="AK64" s="110"/>
      <c r="AL64" s="141"/>
      <c r="AM64" s="140"/>
      <c r="AN64" s="110"/>
      <c r="AO64" s="141"/>
    </row>
    <row r="65" spans="2:41" s="44" customFormat="1" x14ac:dyDescent="0.25">
      <c r="C65" s="88"/>
      <c r="D65" s="45" t="s">
        <v>68</v>
      </c>
      <c r="E65" s="97">
        <v>0.09</v>
      </c>
      <c r="F65" s="46"/>
      <c r="G65" s="110">
        <v>96</v>
      </c>
      <c r="H65" s="43">
        <f>G65*E65</f>
        <v>8.64</v>
      </c>
      <c r="I65" s="46"/>
      <c r="J65" s="110">
        <v>88</v>
      </c>
      <c r="K65" s="49">
        <f>J65*$E$65</f>
        <v>7.92</v>
      </c>
      <c r="L65" s="46"/>
      <c r="M65" s="110">
        <v>98</v>
      </c>
      <c r="N65" s="47">
        <f>+E65*M65</f>
        <v>8.82</v>
      </c>
      <c r="O65" s="140"/>
      <c r="P65" s="110"/>
      <c r="Q65" s="141"/>
      <c r="R65" s="140"/>
      <c r="S65" s="110"/>
      <c r="T65" s="141"/>
      <c r="U65" s="140"/>
      <c r="V65" s="110"/>
      <c r="W65" s="141"/>
      <c r="X65" s="140"/>
      <c r="Y65" s="110"/>
      <c r="Z65" s="141"/>
      <c r="AA65" s="140"/>
      <c r="AB65" s="110"/>
      <c r="AC65" s="141"/>
      <c r="AD65" s="140"/>
      <c r="AE65" s="110"/>
      <c r="AF65" s="141"/>
      <c r="AG65" s="140"/>
      <c r="AH65" s="110"/>
      <c r="AI65" s="141"/>
      <c r="AJ65" s="140"/>
      <c r="AK65" s="110"/>
      <c r="AL65" s="141"/>
      <c r="AM65" s="140"/>
      <c r="AN65" s="110"/>
      <c r="AO65" s="141"/>
    </row>
    <row r="66" spans="2:41" s="15" customFormat="1" ht="5.25" customHeight="1" x14ac:dyDescent="0.25">
      <c r="C66" s="87"/>
      <c r="D66" s="23"/>
      <c r="E66" s="99"/>
      <c r="F66" s="24"/>
      <c r="G66" s="100"/>
      <c r="H66" s="43"/>
      <c r="I66" s="24"/>
      <c r="J66" s="100"/>
      <c r="K66" s="43"/>
      <c r="L66" s="24"/>
      <c r="M66" s="109"/>
      <c r="N66" s="35"/>
      <c r="O66" s="129"/>
      <c r="P66" s="100"/>
      <c r="Q66" s="139"/>
      <c r="R66" s="129"/>
      <c r="S66" s="100"/>
      <c r="T66" s="139"/>
      <c r="U66" s="129"/>
      <c r="V66" s="100"/>
      <c r="W66" s="139"/>
      <c r="X66" s="129"/>
      <c r="Y66" s="100"/>
      <c r="Z66" s="139"/>
      <c r="AA66" s="129"/>
      <c r="AB66" s="100"/>
      <c r="AC66" s="139"/>
      <c r="AD66" s="129"/>
      <c r="AE66" s="100"/>
      <c r="AF66" s="139"/>
      <c r="AG66" s="129"/>
      <c r="AH66" s="100"/>
      <c r="AI66" s="139"/>
      <c r="AJ66" s="129"/>
      <c r="AK66" s="100"/>
      <c r="AL66" s="139"/>
      <c r="AM66" s="129"/>
      <c r="AN66" s="100"/>
      <c r="AO66" s="139"/>
    </row>
    <row r="67" spans="2:41" s="54" customFormat="1" ht="15.75" customHeight="1" x14ac:dyDescent="0.25">
      <c r="B67" s="54" t="s">
        <v>100</v>
      </c>
      <c r="C67" s="86" t="s">
        <v>7</v>
      </c>
      <c r="D67" s="50" t="s">
        <v>11</v>
      </c>
      <c r="E67" s="95"/>
      <c r="F67" s="51">
        <v>20110057</v>
      </c>
      <c r="G67" s="108"/>
      <c r="H67" s="53">
        <f>SUM(H68:H70)</f>
        <v>222.464</v>
      </c>
      <c r="I67" s="51">
        <v>20110255</v>
      </c>
      <c r="J67" s="108"/>
      <c r="K67" s="53">
        <f>SUM(K68:K70)</f>
        <v>221.94</v>
      </c>
      <c r="L67" s="51">
        <v>120110055</v>
      </c>
      <c r="M67" s="108"/>
      <c r="N67" s="52">
        <f>+SUM(N68:N70)</f>
        <v>244.38800000000001</v>
      </c>
      <c r="O67" s="134"/>
      <c r="P67" s="108"/>
      <c r="Q67" s="138"/>
      <c r="R67" s="134"/>
      <c r="S67" s="108"/>
      <c r="T67" s="138"/>
      <c r="U67" s="134"/>
      <c r="V67" s="108"/>
      <c r="W67" s="138"/>
      <c r="X67" s="134"/>
      <c r="Y67" s="108"/>
      <c r="Z67" s="138"/>
      <c r="AA67" s="134"/>
      <c r="AB67" s="108"/>
      <c r="AC67" s="138"/>
      <c r="AD67" s="134"/>
      <c r="AE67" s="108"/>
      <c r="AF67" s="138"/>
      <c r="AG67" s="134"/>
      <c r="AH67" s="108"/>
      <c r="AI67" s="138"/>
      <c r="AJ67" s="134"/>
      <c r="AK67" s="108"/>
      <c r="AL67" s="138"/>
      <c r="AM67" s="134"/>
      <c r="AN67" s="108"/>
      <c r="AO67" s="138"/>
    </row>
    <row r="68" spans="2:41" s="44" customFormat="1" x14ac:dyDescent="0.25">
      <c r="C68" s="88"/>
      <c r="D68" s="45" t="s">
        <v>54</v>
      </c>
      <c r="E68" s="97">
        <v>0.67</v>
      </c>
      <c r="F68" s="46"/>
      <c r="G68" s="110">
        <v>92</v>
      </c>
      <c r="H68" s="48">
        <f>G68*E68</f>
        <v>61.64</v>
      </c>
      <c r="I68" s="46"/>
      <c r="J68" s="110">
        <v>93</v>
      </c>
      <c r="K68" s="48">
        <f>J68*$E$68</f>
        <v>62.31</v>
      </c>
      <c r="L68" s="46"/>
      <c r="M68" s="110">
        <v>100</v>
      </c>
      <c r="N68" s="47">
        <f>+M68*E68</f>
        <v>67</v>
      </c>
      <c r="O68" s="140"/>
      <c r="P68" s="110"/>
      <c r="Q68" s="141"/>
      <c r="R68" s="140"/>
      <c r="S68" s="110"/>
      <c r="T68" s="141"/>
      <c r="U68" s="140"/>
      <c r="V68" s="110"/>
      <c r="W68" s="141"/>
      <c r="X68" s="140"/>
      <c r="Y68" s="110"/>
      <c r="Z68" s="141"/>
      <c r="AA68" s="140"/>
      <c r="AB68" s="110"/>
      <c r="AC68" s="141"/>
      <c r="AD68" s="140"/>
      <c r="AE68" s="110"/>
      <c r="AF68" s="141"/>
      <c r="AG68" s="140"/>
      <c r="AH68" s="110"/>
      <c r="AI68" s="141"/>
      <c r="AJ68" s="140"/>
      <c r="AK68" s="110"/>
      <c r="AL68" s="141"/>
      <c r="AM68" s="140"/>
      <c r="AN68" s="110"/>
      <c r="AO68" s="141"/>
    </row>
    <row r="69" spans="2:41" s="44" customFormat="1" x14ac:dyDescent="0.25">
      <c r="C69" s="88"/>
      <c r="D69" s="45" t="s">
        <v>55</v>
      </c>
      <c r="E69" s="97">
        <v>0.55000000000000004</v>
      </c>
      <c r="F69" s="46"/>
      <c r="G69" s="110"/>
      <c r="H69" s="48">
        <f>G69*E69</f>
        <v>0</v>
      </c>
      <c r="I69" s="46"/>
      <c r="J69" s="110"/>
      <c r="K69" s="48">
        <f>J69*$E$69</f>
        <v>0</v>
      </c>
      <c r="L69" s="46"/>
      <c r="M69" s="110">
        <v>10</v>
      </c>
      <c r="N69" s="47">
        <f t="shared" ref="N69:N70" si="5">+M69*E69</f>
        <v>5.5</v>
      </c>
      <c r="O69" s="140"/>
      <c r="P69" s="110"/>
      <c r="Q69" s="141"/>
      <c r="R69" s="140"/>
      <c r="S69" s="110"/>
      <c r="T69" s="141"/>
      <c r="U69" s="140"/>
      <c r="V69" s="110"/>
      <c r="W69" s="141"/>
      <c r="X69" s="140"/>
      <c r="Y69" s="110"/>
      <c r="Z69" s="141"/>
      <c r="AA69" s="140"/>
      <c r="AB69" s="110"/>
      <c r="AC69" s="141"/>
      <c r="AD69" s="140"/>
      <c r="AE69" s="110"/>
      <c r="AF69" s="141"/>
      <c r="AG69" s="140"/>
      <c r="AH69" s="110"/>
      <c r="AI69" s="141"/>
      <c r="AJ69" s="140"/>
      <c r="AK69" s="110"/>
      <c r="AL69" s="141"/>
      <c r="AM69" s="140"/>
      <c r="AN69" s="110"/>
      <c r="AO69" s="141"/>
    </row>
    <row r="70" spans="2:41" s="44" customFormat="1" x14ac:dyDescent="0.25">
      <c r="C70" s="88"/>
      <c r="D70" s="45" t="s">
        <v>56</v>
      </c>
      <c r="E70" s="97">
        <v>6.0000000000000001E-3</v>
      </c>
      <c r="F70" s="46"/>
      <c r="G70" s="110">
        <v>26804</v>
      </c>
      <c r="H70" s="48">
        <f>G70*E70</f>
        <v>160.82400000000001</v>
      </c>
      <c r="I70" s="46"/>
      <c r="J70" s="110">
        <v>26605</v>
      </c>
      <c r="K70" s="48">
        <f>J70*$E$70</f>
        <v>159.63</v>
      </c>
      <c r="L70" s="46"/>
      <c r="M70" s="110">
        <v>28648</v>
      </c>
      <c r="N70" s="47">
        <f t="shared" si="5"/>
        <v>171.88800000000001</v>
      </c>
      <c r="O70" s="140"/>
      <c r="P70" s="110"/>
      <c r="Q70" s="141"/>
      <c r="R70" s="140"/>
      <c r="S70" s="110"/>
      <c r="T70" s="141"/>
      <c r="U70" s="140"/>
      <c r="V70" s="110"/>
      <c r="W70" s="141"/>
      <c r="X70" s="140"/>
      <c r="Y70" s="110"/>
      <c r="Z70" s="141"/>
      <c r="AA70" s="140"/>
      <c r="AB70" s="110"/>
      <c r="AC70" s="141"/>
      <c r="AD70" s="140"/>
      <c r="AE70" s="110"/>
      <c r="AF70" s="141"/>
      <c r="AG70" s="140"/>
      <c r="AH70" s="110"/>
      <c r="AI70" s="141"/>
      <c r="AJ70" s="140"/>
      <c r="AK70" s="110"/>
      <c r="AL70" s="141"/>
      <c r="AM70" s="140"/>
      <c r="AN70" s="110"/>
      <c r="AO70" s="141"/>
    </row>
    <row r="71" spans="2:41" s="44" customFormat="1" hidden="1" x14ac:dyDescent="0.25">
      <c r="C71" s="88"/>
      <c r="D71" s="45"/>
      <c r="E71" s="97"/>
      <c r="F71" s="46"/>
      <c r="G71" s="111"/>
      <c r="H71" s="48"/>
      <c r="I71" s="46"/>
      <c r="J71" s="111"/>
      <c r="K71" s="48"/>
      <c r="L71" s="46"/>
      <c r="M71" s="180"/>
      <c r="N71" s="47"/>
      <c r="O71" s="140"/>
      <c r="P71" s="111"/>
      <c r="Q71" s="141"/>
      <c r="R71" s="140"/>
      <c r="S71" s="111"/>
      <c r="T71" s="141"/>
      <c r="U71" s="140"/>
      <c r="V71" s="111"/>
      <c r="W71" s="141"/>
      <c r="X71" s="140"/>
      <c r="Y71" s="111"/>
      <c r="Z71" s="141"/>
      <c r="AA71" s="140"/>
      <c r="AB71" s="111"/>
      <c r="AC71" s="141"/>
      <c r="AD71" s="140"/>
      <c r="AE71" s="111"/>
      <c r="AF71" s="141"/>
      <c r="AG71" s="140"/>
      <c r="AH71" s="111"/>
      <c r="AI71" s="141"/>
      <c r="AJ71" s="140"/>
      <c r="AK71" s="111"/>
      <c r="AL71" s="141"/>
      <c r="AM71" s="140"/>
      <c r="AN71" s="111"/>
      <c r="AO71" s="141"/>
    </row>
    <row r="72" spans="2:41" s="54" customFormat="1" hidden="1" x14ac:dyDescent="0.25">
      <c r="C72" s="86" t="s">
        <v>7</v>
      </c>
      <c r="D72" s="50" t="s">
        <v>12</v>
      </c>
      <c r="E72" s="95"/>
      <c r="F72" s="51"/>
      <c r="G72" s="108"/>
      <c r="H72" s="53"/>
      <c r="I72" s="51"/>
      <c r="J72" s="108"/>
      <c r="K72" s="53"/>
      <c r="L72" s="51"/>
      <c r="M72" s="108"/>
      <c r="N72" s="52"/>
      <c r="O72" s="134"/>
      <c r="P72" s="108"/>
      <c r="Q72" s="138"/>
      <c r="R72" s="134"/>
      <c r="S72" s="108"/>
      <c r="T72" s="138"/>
      <c r="U72" s="134"/>
      <c r="V72" s="108"/>
      <c r="W72" s="138"/>
      <c r="X72" s="134"/>
      <c r="Y72" s="108"/>
      <c r="Z72" s="138"/>
      <c r="AA72" s="134"/>
      <c r="AB72" s="108"/>
      <c r="AC72" s="138"/>
      <c r="AD72" s="134"/>
      <c r="AE72" s="108"/>
      <c r="AF72" s="138"/>
      <c r="AG72" s="134"/>
      <c r="AH72" s="108"/>
      <c r="AI72" s="138"/>
      <c r="AJ72" s="134"/>
      <c r="AK72" s="108"/>
      <c r="AL72" s="138"/>
      <c r="AM72" s="134"/>
      <c r="AN72" s="108"/>
      <c r="AO72" s="138"/>
    </row>
    <row r="73" spans="2:41" s="54" customFormat="1" ht="5.25" customHeight="1" x14ac:dyDescent="0.25">
      <c r="C73" s="86"/>
      <c r="D73" s="50"/>
      <c r="E73" s="149"/>
      <c r="F73" s="56"/>
      <c r="G73" s="108"/>
      <c r="H73" s="53"/>
      <c r="I73" s="56"/>
      <c r="J73" s="108"/>
      <c r="K73" s="53"/>
      <c r="L73" s="56"/>
      <c r="M73" s="108"/>
      <c r="N73" s="52"/>
      <c r="O73" s="134"/>
      <c r="P73" s="108"/>
      <c r="Q73" s="138"/>
      <c r="R73" s="134"/>
      <c r="S73" s="108"/>
      <c r="T73" s="138"/>
      <c r="U73" s="134"/>
      <c r="V73" s="108"/>
      <c r="W73" s="138"/>
      <c r="X73" s="134"/>
      <c r="Y73" s="108"/>
      <c r="Z73" s="138"/>
      <c r="AA73" s="134"/>
      <c r="AB73" s="108"/>
      <c r="AC73" s="138"/>
      <c r="AD73" s="134"/>
      <c r="AE73" s="108"/>
      <c r="AF73" s="138"/>
      <c r="AG73" s="134"/>
      <c r="AH73" s="108"/>
      <c r="AI73" s="138"/>
      <c r="AJ73" s="134"/>
      <c r="AK73" s="108"/>
      <c r="AL73" s="138"/>
      <c r="AM73" s="134"/>
      <c r="AN73" s="108"/>
      <c r="AO73" s="138"/>
    </row>
    <row r="74" spans="2:41" s="54" customFormat="1" x14ac:dyDescent="0.25">
      <c r="B74" s="54" t="s">
        <v>100</v>
      </c>
      <c r="C74" s="86" t="s">
        <v>60</v>
      </c>
      <c r="D74" s="50" t="s">
        <v>72</v>
      </c>
      <c r="E74" s="150"/>
      <c r="F74" s="56"/>
      <c r="G74" s="108"/>
      <c r="H74" s="53"/>
      <c r="I74" s="56"/>
      <c r="J74" s="108"/>
      <c r="K74" s="53"/>
      <c r="L74" s="51">
        <v>120110055</v>
      </c>
      <c r="M74" s="108"/>
      <c r="N74" s="52">
        <f>+SUM(N75:N76)</f>
        <v>15</v>
      </c>
      <c r="O74" s="134"/>
      <c r="P74" s="108"/>
      <c r="Q74" s="138"/>
      <c r="R74" s="134"/>
      <c r="S74" s="108"/>
      <c r="T74" s="138"/>
      <c r="U74" s="134"/>
      <c r="V74" s="108"/>
      <c r="W74" s="138"/>
      <c r="X74" s="134"/>
      <c r="Y74" s="108"/>
      <c r="Z74" s="138"/>
      <c r="AA74" s="134"/>
      <c r="AB74" s="108"/>
      <c r="AC74" s="141"/>
      <c r="AD74" s="134"/>
      <c r="AE74" s="108"/>
      <c r="AF74" s="141"/>
      <c r="AG74" s="134"/>
      <c r="AH74" s="108"/>
      <c r="AI74" s="141"/>
      <c r="AJ74" s="134"/>
      <c r="AK74" s="108"/>
      <c r="AL74" s="141"/>
      <c r="AM74" s="134"/>
      <c r="AN74" s="108"/>
      <c r="AO74" s="141"/>
    </row>
    <row r="75" spans="2:41" s="54" customFormat="1" x14ac:dyDescent="0.25">
      <c r="C75" s="86"/>
      <c r="D75" s="45" t="s">
        <v>110</v>
      </c>
      <c r="E75" s="150">
        <v>10</v>
      </c>
      <c r="F75" s="56"/>
      <c r="G75" s="108"/>
      <c r="H75" s="53"/>
      <c r="I75" s="56"/>
      <c r="J75" s="108"/>
      <c r="K75" s="53"/>
      <c r="L75" s="110"/>
      <c r="M75" s="110">
        <v>1</v>
      </c>
      <c r="N75" s="47">
        <f>+M75*E75</f>
        <v>10</v>
      </c>
      <c r="O75" s="134"/>
      <c r="P75" s="108"/>
      <c r="Q75" s="138"/>
      <c r="R75" s="134"/>
      <c r="S75" s="108"/>
      <c r="T75" s="138"/>
      <c r="U75" s="134"/>
      <c r="V75" s="108"/>
      <c r="W75" s="138"/>
      <c r="X75" s="134"/>
      <c r="Y75" s="108"/>
      <c r="Z75" s="138"/>
      <c r="AA75" s="134"/>
      <c r="AB75" s="108"/>
      <c r="AC75" s="141"/>
      <c r="AD75" s="134"/>
      <c r="AE75" s="108"/>
      <c r="AF75" s="141"/>
      <c r="AG75" s="134"/>
      <c r="AH75" s="108"/>
      <c r="AI75" s="141"/>
      <c r="AJ75" s="134"/>
      <c r="AK75" s="108"/>
      <c r="AL75" s="141"/>
      <c r="AM75" s="134"/>
      <c r="AN75" s="108"/>
      <c r="AO75" s="141"/>
    </row>
    <row r="76" spans="2:41" s="54" customFormat="1" x14ac:dyDescent="0.25">
      <c r="C76" s="86"/>
      <c r="D76" s="45" t="s">
        <v>111</v>
      </c>
      <c r="E76" s="150">
        <v>5</v>
      </c>
      <c r="F76" s="56"/>
      <c r="G76" s="108"/>
      <c r="H76" s="53"/>
      <c r="I76" s="56"/>
      <c r="J76" s="108"/>
      <c r="K76" s="53"/>
      <c r="L76" s="110"/>
      <c r="M76" s="110">
        <v>1</v>
      </c>
      <c r="N76" s="47">
        <f>+M76*E76</f>
        <v>5</v>
      </c>
      <c r="O76" s="134"/>
      <c r="P76" s="108"/>
      <c r="Q76" s="138"/>
      <c r="R76" s="134"/>
      <c r="S76" s="108"/>
      <c r="T76" s="138"/>
      <c r="U76" s="134"/>
      <c r="V76" s="108"/>
      <c r="W76" s="138"/>
      <c r="X76" s="134"/>
      <c r="Y76" s="108"/>
      <c r="Z76" s="138"/>
      <c r="AA76" s="134"/>
      <c r="AB76" s="108"/>
      <c r="AC76" s="141"/>
      <c r="AD76" s="134"/>
      <c r="AE76" s="108"/>
      <c r="AF76" s="141"/>
      <c r="AG76" s="134"/>
      <c r="AH76" s="108"/>
      <c r="AI76" s="141"/>
      <c r="AJ76" s="134"/>
      <c r="AK76" s="108"/>
      <c r="AL76" s="141"/>
      <c r="AM76" s="134"/>
      <c r="AN76" s="108"/>
      <c r="AO76" s="141"/>
    </row>
    <row r="77" spans="2:41" s="15" customFormat="1" ht="5.25" customHeight="1" x14ac:dyDescent="0.25">
      <c r="C77" s="87"/>
      <c r="D77" s="23"/>
      <c r="E77" s="151"/>
      <c r="F77" s="24"/>
      <c r="G77" s="100"/>
      <c r="H77" s="43"/>
      <c r="I77" s="24"/>
      <c r="J77" s="100"/>
      <c r="K77" s="43"/>
      <c r="L77" s="24"/>
      <c r="M77" s="109"/>
      <c r="N77" s="35"/>
      <c r="O77" s="129"/>
      <c r="P77" s="100"/>
      <c r="Q77" s="139"/>
      <c r="R77" s="129"/>
      <c r="S77" s="100"/>
      <c r="T77" s="139"/>
      <c r="U77" s="129"/>
      <c r="V77" s="100"/>
      <c r="W77" s="139"/>
      <c r="X77" s="129"/>
      <c r="Y77" s="100"/>
      <c r="Z77" s="139"/>
      <c r="AA77" s="129"/>
      <c r="AB77" s="100"/>
      <c r="AC77" s="139"/>
      <c r="AD77" s="129"/>
      <c r="AE77" s="100"/>
      <c r="AF77" s="139"/>
      <c r="AG77" s="129"/>
      <c r="AH77" s="100"/>
      <c r="AI77" s="139"/>
      <c r="AJ77" s="129"/>
      <c r="AK77" s="100"/>
      <c r="AL77" s="139"/>
      <c r="AM77" s="129"/>
      <c r="AN77" s="100"/>
      <c r="AO77" s="139"/>
    </row>
    <row r="78" spans="2:41" s="54" customFormat="1" ht="15.75" customHeight="1" x14ac:dyDescent="0.25">
      <c r="B78" s="54" t="s">
        <v>100</v>
      </c>
      <c r="C78" s="86" t="s">
        <v>7</v>
      </c>
      <c r="D78" s="50" t="s">
        <v>101</v>
      </c>
      <c r="E78" s="116">
        <v>500</v>
      </c>
      <c r="F78" s="51">
        <v>2111000057</v>
      </c>
      <c r="G78" s="108">
        <v>1</v>
      </c>
      <c r="H78" s="55">
        <f>E78*G78</f>
        <v>500</v>
      </c>
      <c r="I78" s="51">
        <v>2111000469</v>
      </c>
      <c r="J78" s="108">
        <v>1</v>
      </c>
      <c r="K78" s="55">
        <f>H78*J78</f>
        <v>500</v>
      </c>
      <c r="L78" s="51">
        <v>2111000826</v>
      </c>
      <c r="M78" s="108">
        <v>1</v>
      </c>
      <c r="N78" s="120">
        <f>+M78*E78</f>
        <v>500</v>
      </c>
      <c r="O78" s="134"/>
      <c r="P78" s="108"/>
      <c r="Q78" s="135"/>
      <c r="R78" s="134"/>
      <c r="S78" s="108"/>
      <c r="T78" s="135"/>
      <c r="U78" s="134"/>
      <c r="V78" s="108"/>
      <c r="W78" s="135"/>
      <c r="X78" s="134"/>
      <c r="Y78" s="108"/>
      <c r="Z78" s="135"/>
      <c r="AA78" s="134"/>
      <c r="AB78" s="108"/>
      <c r="AC78" s="135"/>
      <c r="AD78" s="134"/>
      <c r="AE78" s="108"/>
      <c r="AF78" s="135"/>
      <c r="AG78" s="134"/>
      <c r="AH78" s="108"/>
      <c r="AI78" s="135"/>
      <c r="AJ78" s="134"/>
      <c r="AK78" s="108"/>
      <c r="AL78" s="135"/>
      <c r="AM78" s="134"/>
      <c r="AN78" s="108"/>
      <c r="AO78" s="135"/>
    </row>
    <row r="79" spans="2:41" s="15" customFormat="1" ht="5.25" customHeight="1" x14ac:dyDescent="0.25">
      <c r="C79" s="87"/>
      <c r="D79" s="23"/>
      <c r="E79" s="99"/>
      <c r="F79" s="24"/>
      <c r="G79" s="100"/>
      <c r="H79" s="43"/>
      <c r="I79" s="24"/>
      <c r="J79" s="100"/>
      <c r="K79" s="43"/>
      <c r="L79" s="24"/>
      <c r="M79" s="109"/>
      <c r="N79" s="35"/>
      <c r="O79" s="129"/>
      <c r="P79" s="100"/>
      <c r="Q79" s="139"/>
      <c r="R79" s="129"/>
      <c r="S79" s="100"/>
      <c r="T79" s="139"/>
      <c r="U79" s="129"/>
      <c r="V79" s="100"/>
      <c r="W79" s="139"/>
      <c r="X79" s="129"/>
      <c r="Y79" s="100"/>
      <c r="Z79" s="139"/>
      <c r="AA79" s="129"/>
      <c r="AB79" s="100"/>
      <c r="AC79" s="139"/>
      <c r="AD79" s="129"/>
      <c r="AE79" s="100"/>
      <c r="AF79" s="139"/>
      <c r="AG79" s="129"/>
      <c r="AH79" s="100"/>
      <c r="AI79" s="139"/>
      <c r="AJ79" s="129"/>
      <c r="AK79" s="100"/>
      <c r="AL79" s="139"/>
      <c r="AM79" s="129"/>
      <c r="AN79" s="100"/>
      <c r="AO79" s="139"/>
    </row>
    <row r="80" spans="2:41" s="54" customFormat="1" ht="15.75" customHeight="1" x14ac:dyDescent="0.25">
      <c r="B80" s="54" t="s">
        <v>100</v>
      </c>
      <c r="C80" s="86" t="s">
        <v>60</v>
      </c>
      <c r="D80" s="50" t="s">
        <v>61</v>
      </c>
      <c r="E80" s="116"/>
      <c r="F80" s="51"/>
      <c r="G80" s="108"/>
      <c r="H80" s="53"/>
      <c r="I80" s="51"/>
      <c r="J80" s="108"/>
      <c r="K80" s="53"/>
      <c r="L80" s="51">
        <v>120110055</v>
      </c>
      <c r="M80" s="108"/>
      <c r="N80" s="120">
        <f>+SUM(N81:N82)</f>
        <v>16.079999999999998</v>
      </c>
      <c r="O80" s="134"/>
      <c r="P80" s="108"/>
      <c r="Q80" s="135"/>
      <c r="R80" s="134"/>
      <c r="S80" s="108"/>
      <c r="T80" s="138"/>
      <c r="U80" s="134"/>
      <c r="V80" s="108"/>
      <c r="W80" s="138"/>
      <c r="X80" s="134"/>
      <c r="Y80" s="108"/>
      <c r="Z80" s="138"/>
      <c r="AA80" s="134"/>
      <c r="AB80" s="108"/>
      <c r="AC80" s="138"/>
      <c r="AD80" s="134"/>
      <c r="AE80" s="108"/>
      <c r="AF80" s="138"/>
      <c r="AG80" s="134"/>
      <c r="AH80" s="108"/>
      <c r="AI80" s="138"/>
      <c r="AJ80" s="134"/>
      <c r="AK80" s="108"/>
      <c r="AL80" s="138"/>
      <c r="AM80" s="134"/>
      <c r="AN80" s="108"/>
      <c r="AO80" s="138"/>
    </row>
    <row r="81" spans="1:87" s="54" customFormat="1" ht="15.75" customHeight="1" x14ac:dyDescent="0.25">
      <c r="C81" s="86"/>
      <c r="D81" s="45" t="s">
        <v>62</v>
      </c>
      <c r="E81" s="97">
        <v>7.5</v>
      </c>
      <c r="F81" s="51"/>
      <c r="G81" s="108"/>
      <c r="H81" s="53"/>
      <c r="I81" s="51"/>
      <c r="J81" s="108"/>
      <c r="K81" s="53"/>
      <c r="L81" s="51"/>
      <c r="M81" s="110">
        <v>2</v>
      </c>
      <c r="N81" s="47">
        <f>+M81*E81</f>
        <v>15</v>
      </c>
      <c r="O81" s="134"/>
      <c r="P81" s="108"/>
      <c r="Q81" s="135"/>
      <c r="R81" s="134"/>
      <c r="S81" s="110"/>
      <c r="T81" s="141"/>
      <c r="U81" s="134"/>
      <c r="V81" s="110"/>
      <c r="W81" s="141"/>
      <c r="X81" s="134"/>
      <c r="Y81" s="110"/>
      <c r="Z81" s="141"/>
      <c r="AA81" s="134"/>
      <c r="AB81" s="110"/>
      <c r="AC81" s="141"/>
      <c r="AD81" s="134"/>
      <c r="AE81" s="110"/>
      <c r="AF81" s="141"/>
      <c r="AG81" s="134"/>
      <c r="AH81" s="110"/>
      <c r="AI81" s="141"/>
      <c r="AJ81" s="134"/>
      <c r="AK81" s="110"/>
      <c r="AL81" s="141"/>
      <c r="AM81" s="134"/>
      <c r="AN81" s="110"/>
      <c r="AO81" s="141"/>
    </row>
    <row r="82" spans="1:87" s="54" customFormat="1" ht="15.75" customHeight="1" x14ac:dyDescent="0.25">
      <c r="C82" s="86"/>
      <c r="D82" s="45" t="s">
        <v>63</v>
      </c>
      <c r="E82" s="97">
        <v>0.06</v>
      </c>
      <c r="F82" s="51"/>
      <c r="G82" s="108"/>
      <c r="H82" s="53"/>
      <c r="I82" s="51"/>
      <c r="J82" s="108"/>
      <c r="K82" s="53"/>
      <c r="L82" s="51"/>
      <c r="M82" s="110">
        <v>18</v>
      </c>
      <c r="N82" s="47">
        <f>+M82*E82</f>
        <v>1.08</v>
      </c>
      <c r="O82" s="134"/>
      <c r="P82" s="108"/>
      <c r="Q82" s="135"/>
      <c r="R82" s="134"/>
      <c r="S82" s="110"/>
      <c r="T82" s="141"/>
      <c r="U82" s="134"/>
      <c r="V82" s="110"/>
      <c r="W82" s="141"/>
      <c r="X82" s="134"/>
      <c r="Y82" s="110"/>
      <c r="Z82" s="141"/>
      <c r="AA82" s="134"/>
      <c r="AB82" s="110"/>
      <c r="AC82" s="141"/>
      <c r="AD82" s="134"/>
      <c r="AE82" s="110"/>
      <c r="AF82" s="141"/>
      <c r="AG82" s="134"/>
      <c r="AH82" s="110"/>
      <c r="AI82" s="141"/>
      <c r="AJ82" s="134"/>
      <c r="AK82" s="110"/>
      <c r="AL82" s="141"/>
      <c r="AM82" s="134"/>
      <c r="AN82" s="110"/>
      <c r="AO82" s="141"/>
    </row>
    <row r="83" spans="1:87" s="15" customFormat="1" ht="5.25" customHeight="1" x14ac:dyDescent="0.25">
      <c r="C83" s="87"/>
      <c r="D83" s="23"/>
      <c r="E83" s="99"/>
      <c r="F83" s="24"/>
      <c r="G83" s="100"/>
      <c r="H83" s="43"/>
      <c r="I83" s="24"/>
      <c r="J83" s="100"/>
      <c r="K83" s="43"/>
      <c r="L83" s="24"/>
      <c r="M83" s="109"/>
      <c r="N83" s="35"/>
      <c r="O83" s="129"/>
      <c r="P83" s="100"/>
      <c r="Q83" s="139"/>
      <c r="R83" s="129"/>
      <c r="S83" s="100"/>
      <c r="T83" s="139"/>
      <c r="U83" s="129"/>
      <c r="V83" s="100"/>
      <c r="W83" s="139"/>
      <c r="X83" s="129"/>
      <c r="Y83" s="100"/>
      <c r="Z83" s="139"/>
      <c r="AA83" s="129"/>
      <c r="AB83" s="100"/>
      <c r="AC83" s="139"/>
      <c r="AD83" s="129"/>
      <c r="AE83" s="100"/>
      <c r="AF83" s="139"/>
      <c r="AG83" s="129"/>
      <c r="AH83" s="100"/>
      <c r="AI83" s="139"/>
      <c r="AJ83" s="129"/>
      <c r="AK83" s="100"/>
      <c r="AL83" s="139"/>
      <c r="AM83" s="129"/>
      <c r="AN83" s="100"/>
      <c r="AO83" s="139"/>
    </row>
    <row r="84" spans="1:87" s="54" customFormat="1" x14ac:dyDescent="0.25">
      <c r="B84" s="54" t="s">
        <v>100</v>
      </c>
      <c r="C84" s="86" t="s">
        <v>7</v>
      </c>
      <c r="D84" s="50" t="s">
        <v>13</v>
      </c>
      <c r="E84" s="94">
        <v>1000</v>
      </c>
      <c r="F84" s="51">
        <v>20110057</v>
      </c>
      <c r="G84" s="108">
        <v>1</v>
      </c>
      <c r="H84" s="55">
        <f>E84*G84</f>
        <v>1000</v>
      </c>
      <c r="I84" s="51">
        <v>20110255</v>
      </c>
      <c r="J84" s="108">
        <v>1</v>
      </c>
      <c r="K84" s="55">
        <f>H84*J84</f>
        <v>1000</v>
      </c>
      <c r="L84" s="51">
        <v>120110055</v>
      </c>
      <c r="M84" s="108"/>
      <c r="N84" s="120">
        <f>+N91+N99+N106</f>
        <v>1570.1379000000002</v>
      </c>
      <c r="O84" s="134"/>
      <c r="P84" s="108"/>
      <c r="Q84" s="135"/>
      <c r="R84" s="134"/>
      <c r="S84" s="108"/>
      <c r="T84" s="135"/>
      <c r="U84" s="134"/>
      <c r="V84" s="108"/>
      <c r="W84" s="135"/>
      <c r="X84" s="134"/>
      <c r="Y84" s="108"/>
      <c r="Z84" s="135"/>
      <c r="AA84" s="134"/>
      <c r="AB84" s="108"/>
      <c r="AC84" s="135"/>
      <c r="AD84" s="134"/>
      <c r="AE84" s="108"/>
      <c r="AF84" s="135"/>
      <c r="AG84" s="134"/>
      <c r="AH84" s="108"/>
      <c r="AI84" s="135"/>
      <c r="AJ84" s="134"/>
      <c r="AK84" s="108"/>
      <c r="AL84" s="135"/>
      <c r="AM84" s="134"/>
      <c r="AN84" s="108"/>
      <c r="AO84" s="135"/>
    </row>
    <row r="85" spans="1:87" s="15" customFormat="1" x14ac:dyDescent="0.25">
      <c r="C85" s="87"/>
      <c r="D85" s="45" t="s">
        <v>43</v>
      </c>
      <c r="E85" s="97">
        <v>6.0000000000000001E-3</v>
      </c>
      <c r="F85" s="26"/>
      <c r="G85" s="107">
        <v>276672</v>
      </c>
      <c r="H85" s="43"/>
      <c r="I85" s="26"/>
      <c r="J85" s="107">
        <v>243209</v>
      </c>
      <c r="K85" s="43"/>
      <c r="L85" s="26"/>
      <c r="M85" s="107"/>
      <c r="N85" s="47"/>
      <c r="O85" s="129"/>
      <c r="P85" s="107"/>
      <c r="Q85" s="141"/>
      <c r="R85" s="129"/>
      <c r="S85" s="107"/>
      <c r="T85" s="141"/>
      <c r="U85" s="129"/>
      <c r="V85" s="107"/>
      <c r="W85" s="141"/>
      <c r="X85" s="129"/>
      <c r="Y85" s="107"/>
      <c r="Z85" s="141"/>
      <c r="AA85" s="129"/>
      <c r="AB85" s="107"/>
      <c r="AC85" s="141"/>
      <c r="AD85" s="129"/>
      <c r="AE85" s="107"/>
      <c r="AF85" s="141"/>
      <c r="AG85" s="129"/>
      <c r="AH85" s="107"/>
      <c r="AI85" s="141"/>
      <c r="AJ85" s="129"/>
      <c r="AK85" s="107"/>
      <c r="AL85" s="141"/>
      <c r="AM85" s="129"/>
      <c r="AN85" s="107"/>
      <c r="AO85" s="141"/>
    </row>
    <row r="86" spans="1:87" s="17" customFormat="1" hidden="1" x14ac:dyDescent="0.25">
      <c r="A86" s="19"/>
      <c r="B86" s="19"/>
      <c r="C86" s="83"/>
      <c r="D86" s="22"/>
      <c r="E86" s="98"/>
      <c r="F86" s="26"/>
      <c r="G86" s="100"/>
      <c r="H86" s="43"/>
      <c r="I86" s="26"/>
      <c r="J86" s="100"/>
      <c r="K86" s="43"/>
      <c r="L86" s="26"/>
      <c r="M86" s="109"/>
      <c r="N86" s="35"/>
      <c r="O86" s="129"/>
      <c r="P86" s="100"/>
      <c r="Q86" s="139"/>
      <c r="R86" s="129"/>
      <c r="S86" s="100"/>
      <c r="T86" s="139"/>
      <c r="U86" s="129"/>
      <c r="V86" s="100"/>
      <c r="W86" s="139"/>
      <c r="X86" s="129"/>
      <c r="Y86" s="100"/>
      <c r="Z86" s="139"/>
      <c r="AA86" s="129"/>
      <c r="AB86" s="100"/>
      <c r="AC86" s="139"/>
      <c r="AD86" s="129"/>
      <c r="AE86" s="100"/>
      <c r="AF86" s="139"/>
      <c r="AG86" s="129"/>
      <c r="AH86" s="100"/>
      <c r="AI86" s="139"/>
      <c r="AJ86" s="129"/>
      <c r="AK86" s="100"/>
      <c r="AL86" s="139"/>
      <c r="AM86" s="129"/>
      <c r="AN86" s="100"/>
      <c r="AO86" s="139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</row>
    <row r="87" spans="1:87" s="15" customFormat="1" hidden="1" x14ac:dyDescent="0.25">
      <c r="C87" s="87" t="s">
        <v>7</v>
      </c>
      <c r="D87" s="23" t="s">
        <v>14</v>
      </c>
      <c r="E87" s="98"/>
      <c r="F87" s="26"/>
      <c r="G87" s="100"/>
      <c r="H87" s="43"/>
      <c r="I87" s="26"/>
      <c r="J87" s="100"/>
      <c r="K87" s="43"/>
      <c r="L87" s="26"/>
      <c r="M87" s="109"/>
      <c r="N87" s="35"/>
      <c r="O87" s="129"/>
      <c r="P87" s="100"/>
      <c r="Q87" s="139"/>
      <c r="R87" s="129"/>
      <c r="S87" s="100"/>
      <c r="T87" s="139"/>
      <c r="U87" s="129"/>
      <c r="V87" s="100"/>
      <c r="W87" s="139"/>
      <c r="X87" s="129"/>
      <c r="Y87" s="100"/>
      <c r="Z87" s="139"/>
      <c r="AA87" s="129"/>
      <c r="AB87" s="100"/>
      <c r="AC87" s="139"/>
      <c r="AD87" s="129"/>
      <c r="AE87" s="100"/>
      <c r="AF87" s="139"/>
      <c r="AG87" s="129"/>
      <c r="AH87" s="100"/>
      <c r="AI87" s="139"/>
      <c r="AJ87" s="129"/>
      <c r="AK87" s="100"/>
      <c r="AL87" s="139"/>
      <c r="AM87" s="129"/>
      <c r="AN87" s="100"/>
      <c r="AO87" s="139"/>
    </row>
    <row r="88" spans="1:87" s="17" customFormat="1" hidden="1" x14ac:dyDescent="0.25">
      <c r="A88" s="19"/>
      <c r="B88" s="19"/>
      <c r="C88" s="83"/>
      <c r="D88" s="22"/>
      <c r="E88" s="98"/>
      <c r="F88" s="26"/>
      <c r="G88" s="100"/>
      <c r="H88" s="43"/>
      <c r="I88" s="26"/>
      <c r="J88" s="100"/>
      <c r="K88" s="43"/>
      <c r="L88" s="26"/>
      <c r="M88" s="109"/>
      <c r="N88" s="35"/>
      <c r="O88" s="129"/>
      <c r="P88" s="100"/>
      <c r="Q88" s="139"/>
      <c r="R88" s="129"/>
      <c r="S88" s="100"/>
      <c r="T88" s="139"/>
      <c r="U88" s="129"/>
      <c r="V88" s="100"/>
      <c r="W88" s="139"/>
      <c r="X88" s="129"/>
      <c r="Y88" s="100"/>
      <c r="Z88" s="139"/>
      <c r="AA88" s="129"/>
      <c r="AB88" s="100"/>
      <c r="AC88" s="139"/>
      <c r="AD88" s="129"/>
      <c r="AE88" s="100"/>
      <c r="AF88" s="139"/>
      <c r="AG88" s="129"/>
      <c r="AH88" s="100"/>
      <c r="AI88" s="139"/>
      <c r="AJ88" s="129"/>
      <c r="AK88" s="100"/>
      <c r="AL88" s="139"/>
      <c r="AM88" s="129"/>
      <c r="AN88" s="100"/>
      <c r="AO88" s="139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</row>
    <row r="89" spans="1:87" s="15" customFormat="1" hidden="1" x14ac:dyDescent="0.25">
      <c r="C89" s="87" t="s">
        <v>7</v>
      </c>
      <c r="D89" s="23" t="s">
        <v>15</v>
      </c>
      <c r="E89" s="98"/>
      <c r="F89" s="26"/>
      <c r="G89" s="100"/>
      <c r="H89" s="43"/>
      <c r="I89" s="26"/>
      <c r="J89" s="100"/>
      <c r="K89" s="43"/>
      <c r="L89" s="26"/>
      <c r="M89" s="109"/>
      <c r="N89" s="35"/>
      <c r="O89" s="129"/>
      <c r="P89" s="100"/>
      <c r="Q89" s="139"/>
      <c r="R89" s="129"/>
      <c r="S89" s="100"/>
      <c r="T89" s="139"/>
      <c r="U89" s="129"/>
      <c r="V89" s="100"/>
      <c r="W89" s="139"/>
      <c r="X89" s="129"/>
      <c r="Y89" s="100"/>
      <c r="Z89" s="139"/>
      <c r="AA89" s="129"/>
      <c r="AB89" s="100"/>
      <c r="AC89" s="139"/>
      <c r="AD89" s="129"/>
      <c r="AE89" s="100"/>
      <c r="AF89" s="139"/>
      <c r="AG89" s="129"/>
      <c r="AH89" s="100"/>
      <c r="AI89" s="139"/>
      <c r="AJ89" s="129"/>
      <c r="AK89" s="100"/>
      <c r="AL89" s="139"/>
      <c r="AM89" s="129"/>
      <c r="AN89" s="100"/>
      <c r="AO89" s="139"/>
    </row>
    <row r="90" spans="1:87" s="15" customFormat="1" ht="5.25" customHeight="1" x14ac:dyDescent="0.25">
      <c r="C90" s="87"/>
      <c r="D90" s="23"/>
      <c r="E90" s="98"/>
      <c r="F90" s="188"/>
      <c r="G90" s="100"/>
      <c r="H90" s="43"/>
      <c r="I90" s="24"/>
      <c r="J90" s="100"/>
      <c r="K90" s="43"/>
      <c r="L90" s="24"/>
      <c r="M90" s="109"/>
      <c r="N90" s="35"/>
      <c r="O90" s="129"/>
      <c r="P90" s="100"/>
      <c r="Q90" s="139"/>
      <c r="R90" s="129"/>
      <c r="S90" s="100"/>
      <c r="T90" s="139"/>
      <c r="U90" s="129"/>
      <c r="V90" s="100"/>
      <c r="W90" s="139"/>
      <c r="X90" s="129"/>
      <c r="Y90" s="100"/>
      <c r="Z90" s="139"/>
      <c r="AA90" s="129"/>
      <c r="AB90" s="100"/>
      <c r="AC90" s="139"/>
      <c r="AD90" s="129"/>
      <c r="AE90" s="100"/>
      <c r="AF90" s="139"/>
      <c r="AG90" s="129"/>
      <c r="AH90" s="100"/>
      <c r="AI90" s="139"/>
      <c r="AJ90" s="129"/>
      <c r="AK90" s="100"/>
      <c r="AL90" s="139"/>
      <c r="AM90" s="129"/>
      <c r="AN90" s="100"/>
      <c r="AO90" s="139"/>
    </row>
    <row r="91" spans="1:87" s="15" customFormat="1" x14ac:dyDescent="0.25">
      <c r="C91" s="87"/>
      <c r="D91" s="23" t="s">
        <v>112</v>
      </c>
      <c r="E91" s="98"/>
      <c r="F91" s="188"/>
      <c r="G91" s="100"/>
      <c r="H91" s="43"/>
      <c r="I91" s="24"/>
      <c r="J91" s="100"/>
      <c r="K91" s="43"/>
      <c r="L91" s="24"/>
      <c r="M91" s="109">
        <f>+SUM(M92:M96)</f>
        <v>819730</v>
      </c>
      <c r="N91" s="35">
        <f>+SUM(N92:N96)</f>
        <v>1458.7679000000001</v>
      </c>
      <c r="O91" s="129"/>
      <c r="P91" s="100"/>
      <c r="Q91" s="139"/>
      <c r="R91" s="129"/>
      <c r="S91" s="100"/>
      <c r="T91" s="139"/>
      <c r="U91" s="129"/>
      <c r="V91" s="100"/>
      <c r="W91" s="139"/>
      <c r="X91" s="129"/>
      <c r="Y91" s="100"/>
      <c r="Z91" s="139"/>
      <c r="AA91" s="129"/>
      <c r="AB91" s="100"/>
      <c r="AC91" s="139"/>
      <c r="AD91" s="129"/>
      <c r="AE91" s="100"/>
      <c r="AF91" s="139"/>
      <c r="AG91" s="129"/>
      <c r="AH91" s="100"/>
      <c r="AI91" s="139"/>
      <c r="AJ91" s="129"/>
      <c r="AK91" s="100"/>
      <c r="AL91" s="139"/>
      <c r="AM91" s="129"/>
      <c r="AN91" s="100"/>
      <c r="AO91" s="139"/>
    </row>
    <row r="92" spans="1:87" s="15" customFormat="1" x14ac:dyDescent="0.25">
      <c r="C92" s="87"/>
      <c r="D92" s="187" t="s">
        <v>113</v>
      </c>
      <c r="E92" s="45">
        <v>2.81E-3</v>
      </c>
      <c r="F92" s="188"/>
      <c r="G92" s="100"/>
      <c r="H92" s="43"/>
      <c r="I92" s="24"/>
      <c r="J92" s="100"/>
      <c r="K92" s="43"/>
      <c r="L92" s="24"/>
      <c r="M92" s="110">
        <v>50000</v>
      </c>
      <c r="N92" s="47">
        <f>+M92*E92</f>
        <v>140.5</v>
      </c>
      <c r="O92" s="129"/>
      <c r="P92" s="100"/>
      <c r="Q92" s="139"/>
      <c r="R92" s="129"/>
      <c r="S92" s="100"/>
      <c r="T92" s="139"/>
      <c r="U92" s="129"/>
      <c r="V92" s="100"/>
      <c r="W92" s="139"/>
      <c r="X92" s="129"/>
      <c r="Y92" s="100"/>
      <c r="Z92" s="139"/>
      <c r="AA92" s="129"/>
      <c r="AB92" s="100"/>
      <c r="AC92" s="139"/>
      <c r="AD92" s="129"/>
      <c r="AE92" s="100"/>
      <c r="AF92" s="139"/>
      <c r="AG92" s="129"/>
      <c r="AH92" s="100"/>
      <c r="AI92" s="139"/>
      <c r="AJ92" s="129"/>
      <c r="AK92" s="100"/>
      <c r="AL92" s="139"/>
      <c r="AM92" s="129"/>
      <c r="AN92" s="100"/>
      <c r="AO92" s="139"/>
    </row>
    <row r="93" spans="1:87" s="15" customFormat="1" x14ac:dyDescent="0.25">
      <c r="C93" s="87"/>
      <c r="D93" s="187" t="s">
        <v>114</v>
      </c>
      <c r="E93" s="45">
        <v>2.2000000000000001E-3</v>
      </c>
      <c r="F93" s="188"/>
      <c r="G93" s="100"/>
      <c r="H93" s="43"/>
      <c r="I93" s="24"/>
      <c r="J93" s="100"/>
      <c r="K93" s="43"/>
      <c r="L93" s="24"/>
      <c r="M93" s="110">
        <v>100000</v>
      </c>
      <c r="N93" s="47">
        <f t="shared" ref="N93:N104" si="6">+M93*E93</f>
        <v>220</v>
      </c>
      <c r="O93" s="129"/>
      <c r="P93" s="100"/>
      <c r="Q93" s="139"/>
      <c r="R93" s="129"/>
      <c r="S93" s="100"/>
      <c r="T93" s="139"/>
      <c r="U93" s="129"/>
      <c r="V93" s="100"/>
      <c r="W93" s="139"/>
      <c r="X93" s="129"/>
      <c r="Y93" s="100"/>
      <c r="Z93" s="139"/>
      <c r="AA93" s="129"/>
      <c r="AB93" s="100"/>
      <c r="AC93" s="139"/>
      <c r="AD93" s="129"/>
      <c r="AE93" s="100"/>
      <c r="AF93" s="139"/>
      <c r="AG93" s="129"/>
      <c r="AH93" s="100"/>
      <c r="AI93" s="139"/>
      <c r="AJ93" s="129"/>
      <c r="AK93" s="100"/>
      <c r="AL93" s="139"/>
      <c r="AM93" s="129"/>
      <c r="AN93" s="100"/>
      <c r="AO93" s="139"/>
    </row>
    <row r="94" spans="1:87" s="15" customFormat="1" x14ac:dyDescent="0.25">
      <c r="C94" s="87"/>
      <c r="D94" s="187" t="s">
        <v>115</v>
      </c>
      <c r="E94" s="45">
        <v>1.8500000000000001E-3</v>
      </c>
      <c r="F94" s="188"/>
      <c r="G94" s="100"/>
      <c r="H94" s="43"/>
      <c r="I94" s="24"/>
      <c r="J94" s="100"/>
      <c r="K94" s="43"/>
      <c r="L94" s="24"/>
      <c r="M94" s="110">
        <v>225000</v>
      </c>
      <c r="N94" s="47">
        <f t="shared" si="6"/>
        <v>416.25</v>
      </c>
      <c r="O94" s="129"/>
      <c r="P94" s="100"/>
      <c r="Q94" s="139"/>
      <c r="R94" s="129"/>
      <c r="S94" s="100"/>
      <c r="T94" s="139"/>
      <c r="U94" s="129"/>
      <c r="V94" s="100"/>
      <c r="W94" s="139"/>
      <c r="X94" s="129"/>
      <c r="Y94" s="100"/>
      <c r="Z94" s="139"/>
      <c r="AA94" s="129"/>
      <c r="AB94" s="100"/>
      <c r="AC94" s="139"/>
      <c r="AD94" s="129"/>
      <c r="AE94" s="100"/>
      <c r="AF94" s="139"/>
      <c r="AG94" s="129"/>
      <c r="AH94" s="100"/>
      <c r="AI94" s="139"/>
      <c r="AJ94" s="129"/>
      <c r="AK94" s="100"/>
      <c r="AL94" s="139"/>
      <c r="AM94" s="129"/>
      <c r="AN94" s="100"/>
      <c r="AO94" s="139"/>
    </row>
    <row r="95" spans="1:87" s="15" customFormat="1" x14ac:dyDescent="0.25">
      <c r="C95" s="87"/>
      <c r="D95" s="187" t="s">
        <v>116</v>
      </c>
      <c r="E95" s="45">
        <v>1.5900000000000001E-3</v>
      </c>
      <c r="F95" s="188"/>
      <c r="G95" s="100"/>
      <c r="H95" s="43"/>
      <c r="I95" s="24"/>
      <c r="J95" s="100"/>
      <c r="K95" s="43"/>
      <c r="L95" s="24"/>
      <c r="M95" s="110">
        <v>375000</v>
      </c>
      <c r="N95" s="47">
        <f t="shared" si="6"/>
        <v>596.25</v>
      </c>
      <c r="O95" s="129"/>
      <c r="P95" s="100"/>
      <c r="Q95" s="139"/>
      <c r="R95" s="129"/>
      <c r="S95" s="100"/>
      <c r="T95" s="139"/>
      <c r="U95" s="129"/>
      <c r="V95" s="100"/>
      <c r="W95" s="139"/>
      <c r="X95" s="129"/>
      <c r="Y95" s="100"/>
      <c r="Z95" s="139"/>
      <c r="AA95" s="129"/>
      <c r="AB95" s="100"/>
      <c r="AC95" s="139"/>
      <c r="AD95" s="129"/>
      <c r="AE95" s="100"/>
      <c r="AF95" s="139"/>
      <c r="AG95" s="129"/>
      <c r="AH95" s="100"/>
      <c r="AI95" s="139"/>
      <c r="AJ95" s="129"/>
      <c r="AK95" s="100"/>
      <c r="AL95" s="139"/>
      <c r="AM95" s="129"/>
      <c r="AN95" s="100"/>
      <c r="AO95" s="139"/>
    </row>
    <row r="96" spans="1:87" s="15" customFormat="1" x14ac:dyDescent="0.25">
      <c r="C96" s="87"/>
      <c r="D96" s="187" t="s">
        <v>117</v>
      </c>
      <c r="E96" s="45">
        <v>1.23E-3</v>
      </c>
      <c r="F96" s="188"/>
      <c r="G96" s="100"/>
      <c r="H96" s="43"/>
      <c r="I96" s="24"/>
      <c r="J96" s="100"/>
      <c r="K96" s="43"/>
      <c r="L96" s="24"/>
      <c r="M96" s="110">
        <v>69730</v>
      </c>
      <c r="N96" s="47">
        <f t="shared" si="6"/>
        <v>85.767899999999997</v>
      </c>
      <c r="O96" s="129"/>
      <c r="P96" s="100"/>
      <c r="Q96" s="139"/>
      <c r="R96" s="129"/>
      <c r="S96" s="100"/>
      <c r="T96" s="139"/>
      <c r="U96" s="129"/>
      <c r="V96" s="100"/>
      <c r="W96" s="139"/>
      <c r="X96" s="129"/>
      <c r="Y96" s="100"/>
      <c r="Z96" s="139"/>
      <c r="AA96" s="129"/>
      <c r="AB96" s="100"/>
      <c r="AC96" s="139"/>
      <c r="AD96" s="129"/>
      <c r="AE96" s="100"/>
      <c r="AF96" s="139"/>
      <c r="AG96" s="129"/>
      <c r="AH96" s="100"/>
      <c r="AI96" s="139"/>
      <c r="AJ96" s="129"/>
      <c r="AK96" s="100"/>
      <c r="AL96" s="139"/>
      <c r="AM96" s="129"/>
      <c r="AN96" s="100"/>
      <c r="AO96" s="139"/>
    </row>
    <row r="97" spans="1:41" s="15" customFormat="1" x14ac:dyDescent="0.25">
      <c r="C97" s="87"/>
      <c r="D97" s="187" t="s">
        <v>118</v>
      </c>
      <c r="E97" s="45">
        <v>9.7000000000000005E-4</v>
      </c>
      <c r="F97" s="188"/>
      <c r="G97" s="100"/>
      <c r="H97" s="43"/>
      <c r="I97" s="24"/>
      <c r="J97" s="100"/>
      <c r="K97" s="43"/>
      <c r="L97" s="24"/>
      <c r="M97" s="109"/>
      <c r="N97" s="35"/>
      <c r="O97" s="129"/>
      <c r="P97" s="100"/>
      <c r="Q97" s="139"/>
      <c r="R97" s="129"/>
      <c r="S97" s="100"/>
      <c r="T97" s="139"/>
      <c r="U97" s="129"/>
      <c r="V97" s="100"/>
      <c r="W97" s="139"/>
      <c r="X97" s="129"/>
      <c r="Y97" s="100"/>
      <c r="Z97" s="139"/>
      <c r="AA97" s="129"/>
      <c r="AB97" s="100"/>
      <c r="AC97" s="139"/>
      <c r="AD97" s="129"/>
      <c r="AE97" s="100"/>
      <c r="AF97" s="139"/>
      <c r="AG97" s="129"/>
      <c r="AH97" s="100"/>
      <c r="AI97" s="139"/>
      <c r="AJ97" s="129"/>
      <c r="AK97" s="100"/>
      <c r="AL97" s="139"/>
      <c r="AM97" s="129"/>
      <c r="AN97" s="100"/>
      <c r="AO97" s="139"/>
    </row>
    <row r="98" spans="1:41" s="15" customFormat="1" ht="5.25" customHeight="1" x14ac:dyDescent="0.25">
      <c r="C98" s="87"/>
      <c r="D98" s="190"/>
      <c r="E98" s="189"/>
      <c r="F98" s="188"/>
      <c r="G98" s="100"/>
      <c r="H98" s="43"/>
      <c r="I98" s="24"/>
      <c r="J98" s="100"/>
      <c r="K98" s="43"/>
      <c r="L98" s="24"/>
      <c r="M98" s="109"/>
      <c r="N98" s="35"/>
      <c r="O98" s="129"/>
      <c r="P98" s="100"/>
      <c r="Q98" s="139"/>
      <c r="R98" s="129"/>
      <c r="S98" s="100"/>
      <c r="T98" s="139"/>
      <c r="U98" s="129"/>
      <c r="V98" s="100"/>
      <c r="W98" s="139"/>
      <c r="X98" s="129"/>
      <c r="Y98" s="100"/>
      <c r="Z98" s="139"/>
      <c r="AA98" s="129"/>
      <c r="AB98" s="100"/>
      <c r="AC98" s="139"/>
      <c r="AD98" s="129"/>
      <c r="AE98" s="100"/>
      <c r="AF98" s="139"/>
      <c r="AG98" s="129"/>
      <c r="AH98" s="100"/>
      <c r="AI98" s="139"/>
      <c r="AJ98" s="129"/>
      <c r="AK98" s="100"/>
      <c r="AL98" s="139"/>
      <c r="AM98" s="129"/>
      <c r="AN98" s="100"/>
      <c r="AO98" s="139"/>
    </row>
    <row r="99" spans="1:41" s="15" customFormat="1" x14ac:dyDescent="0.25">
      <c r="C99" s="87"/>
      <c r="D99" s="190" t="s">
        <v>119</v>
      </c>
      <c r="E99" s="189"/>
      <c r="F99" s="188"/>
      <c r="G99" s="100"/>
      <c r="H99" s="43"/>
      <c r="I99" s="24"/>
      <c r="J99" s="100"/>
      <c r="K99" s="43"/>
      <c r="L99" s="24"/>
      <c r="M99" s="109"/>
      <c r="N99" s="35">
        <v>88.99</v>
      </c>
      <c r="O99" s="129"/>
      <c r="P99" s="100"/>
      <c r="Q99" s="139"/>
      <c r="R99" s="129"/>
      <c r="S99" s="100"/>
      <c r="T99" s="139"/>
      <c r="U99" s="129"/>
      <c r="V99" s="100"/>
      <c r="W99" s="139"/>
      <c r="X99" s="129"/>
      <c r="Y99" s="100"/>
      <c r="Z99" s="139"/>
      <c r="AA99" s="129"/>
      <c r="AB99" s="100"/>
      <c r="AC99" s="139"/>
      <c r="AD99" s="129"/>
      <c r="AE99" s="100"/>
      <c r="AF99" s="139"/>
      <c r="AG99" s="129"/>
      <c r="AH99" s="100"/>
      <c r="AI99" s="139"/>
      <c r="AJ99" s="129"/>
      <c r="AK99" s="100"/>
      <c r="AL99" s="139"/>
      <c r="AM99" s="129"/>
      <c r="AN99" s="100"/>
      <c r="AO99" s="139"/>
    </row>
    <row r="100" spans="1:41" s="15" customFormat="1" x14ac:dyDescent="0.25">
      <c r="C100" s="87"/>
      <c r="D100" s="187" t="s">
        <v>120</v>
      </c>
      <c r="E100" s="45">
        <v>9.3999999999999997E-4</v>
      </c>
      <c r="F100" s="188"/>
      <c r="G100" s="100"/>
      <c r="H100" s="43"/>
      <c r="I100" s="24"/>
      <c r="J100" s="100"/>
      <c r="K100" s="43"/>
      <c r="L100" s="24"/>
      <c r="M100" s="110">
        <v>94712</v>
      </c>
      <c r="N100" s="47">
        <f t="shared" si="6"/>
        <v>89.02928</v>
      </c>
      <c r="O100" s="129"/>
      <c r="P100" s="100"/>
      <c r="Q100" s="139"/>
      <c r="R100" s="129"/>
      <c r="S100" s="100"/>
      <c r="T100" s="139"/>
      <c r="U100" s="129"/>
      <c r="V100" s="100"/>
      <c r="W100" s="139"/>
      <c r="X100" s="129"/>
      <c r="Y100" s="100"/>
      <c r="Z100" s="139"/>
      <c r="AA100" s="129"/>
      <c r="AB100" s="100"/>
      <c r="AC100" s="139"/>
      <c r="AD100" s="129"/>
      <c r="AE100" s="100"/>
      <c r="AF100" s="139"/>
      <c r="AG100" s="129"/>
      <c r="AH100" s="100"/>
      <c r="AI100" s="139"/>
      <c r="AJ100" s="129"/>
      <c r="AK100" s="100"/>
      <c r="AL100" s="139"/>
      <c r="AM100" s="129"/>
      <c r="AN100" s="100"/>
      <c r="AO100" s="139"/>
    </row>
    <row r="101" spans="1:41" s="15" customFormat="1" x14ac:dyDescent="0.25">
      <c r="C101" s="87"/>
      <c r="D101" s="187" t="s">
        <v>121</v>
      </c>
      <c r="E101" s="45">
        <v>8.3000000000000001E-4</v>
      </c>
      <c r="F101" s="188"/>
      <c r="G101" s="100"/>
      <c r="H101" s="43"/>
      <c r="I101" s="24"/>
      <c r="J101" s="100"/>
      <c r="K101" s="43"/>
      <c r="L101" s="24"/>
      <c r="M101" s="109"/>
      <c r="N101" s="47">
        <f t="shared" si="6"/>
        <v>0</v>
      </c>
      <c r="O101" s="129"/>
      <c r="P101" s="100"/>
      <c r="Q101" s="139"/>
      <c r="R101" s="129"/>
      <c r="S101" s="100"/>
      <c r="T101" s="139"/>
      <c r="U101" s="129"/>
      <c r="V101" s="100"/>
      <c r="W101" s="139"/>
      <c r="X101" s="129"/>
      <c r="Y101" s="100"/>
      <c r="Z101" s="139"/>
      <c r="AA101" s="129"/>
      <c r="AB101" s="100"/>
      <c r="AC101" s="139"/>
      <c r="AD101" s="129"/>
      <c r="AE101" s="100"/>
      <c r="AF101" s="139"/>
      <c r="AG101" s="129"/>
      <c r="AH101" s="100"/>
      <c r="AI101" s="139"/>
      <c r="AJ101" s="129"/>
      <c r="AK101" s="100"/>
      <c r="AL101" s="139"/>
      <c r="AM101" s="129"/>
      <c r="AN101" s="100"/>
      <c r="AO101" s="139"/>
    </row>
    <row r="102" spans="1:41" s="15" customFormat="1" x14ac:dyDescent="0.25">
      <c r="C102" s="87"/>
      <c r="D102" s="187" t="s">
        <v>122</v>
      </c>
      <c r="E102" s="45">
        <v>7.2000000000000005E-4</v>
      </c>
      <c r="F102" s="188"/>
      <c r="G102" s="100"/>
      <c r="H102" s="43"/>
      <c r="I102" s="24"/>
      <c r="J102" s="100"/>
      <c r="K102" s="43"/>
      <c r="L102" s="24"/>
      <c r="M102" s="109"/>
      <c r="N102" s="47">
        <f t="shared" si="6"/>
        <v>0</v>
      </c>
      <c r="O102" s="129"/>
      <c r="P102" s="100"/>
      <c r="Q102" s="139"/>
      <c r="R102" s="129"/>
      <c r="S102" s="100"/>
      <c r="T102" s="139"/>
      <c r="U102" s="129"/>
      <c r="V102" s="100"/>
      <c r="W102" s="139"/>
      <c r="X102" s="129"/>
      <c r="Y102" s="100"/>
      <c r="Z102" s="139"/>
      <c r="AA102" s="129"/>
      <c r="AB102" s="100"/>
      <c r="AC102" s="139"/>
      <c r="AD102" s="129"/>
      <c r="AE102" s="100"/>
      <c r="AF102" s="139"/>
      <c r="AG102" s="129"/>
      <c r="AH102" s="100"/>
      <c r="AI102" s="139"/>
      <c r="AJ102" s="129"/>
      <c r="AK102" s="100"/>
      <c r="AL102" s="139"/>
      <c r="AM102" s="129"/>
      <c r="AN102" s="100"/>
      <c r="AO102" s="139"/>
    </row>
    <row r="103" spans="1:41" s="15" customFormat="1" x14ac:dyDescent="0.25">
      <c r="C103" s="87"/>
      <c r="D103" s="45" t="s">
        <v>123</v>
      </c>
      <c r="E103" s="192">
        <v>6.6E-4</v>
      </c>
      <c r="F103" s="188"/>
      <c r="G103" s="100"/>
      <c r="H103" s="43"/>
      <c r="I103" s="24"/>
      <c r="J103" s="100"/>
      <c r="K103" s="43"/>
      <c r="L103" s="24"/>
      <c r="M103" s="109"/>
      <c r="N103" s="47">
        <f t="shared" si="6"/>
        <v>0</v>
      </c>
      <c r="O103" s="129"/>
      <c r="P103" s="100"/>
      <c r="Q103" s="139"/>
      <c r="R103" s="129"/>
      <c r="S103" s="100"/>
      <c r="T103" s="139"/>
      <c r="U103" s="129"/>
      <c r="V103" s="100"/>
      <c r="W103" s="139"/>
      <c r="X103" s="129"/>
      <c r="Y103" s="100"/>
      <c r="Z103" s="139"/>
      <c r="AA103" s="129"/>
      <c r="AB103" s="100"/>
      <c r="AC103" s="139"/>
      <c r="AD103" s="129"/>
      <c r="AE103" s="100"/>
      <c r="AF103" s="139"/>
      <c r="AG103" s="129"/>
      <c r="AH103" s="100"/>
      <c r="AI103" s="139"/>
      <c r="AJ103" s="129"/>
      <c r="AK103" s="100"/>
      <c r="AL103" s="139"/>
      <c r="AM103" s="129"/>
      <c r="AN103" s="100"/>
      <c r="AO103" s="139"/>
    </row>
    <row r="104" spans="1:41" s="15" customFormat="1" x14ac:dyDescent="0.25">
      <c r="C104" s="87"/>
      <c r="D104" s="45" t="s">
        <v>124</v>
      </c>
      <c r="E104" s="192">
        <v>6.4000000000000005E-4</v>
      </c>
      <c r="F104" s="188"/>
      <c r="G104" s="100"/>
      <c r="H104" s="43"/>
      <c r="I104" s="24"/>
      <c r="J104" s="100"/>
      <c r="K104" s="43"/>
      <c r="L104" s="24"/>
      <c r="M104" s="109"/>
      <c r="N104" s="47">
        <f t="shared" si="6"/>
        <v>0</v>
      </c>
      <c r="O104" s="129"/>
      <c r="P104" s="100"/>
      <c r="Q104" s="139"/>
      <c r="R104" s="129"/>
      <c r="S104" s="100"/>
      <c r="T104" s="139"/>
      <c r="U104" s="129"/>
      <c r="V104" s="100"/>
      <c r="W104" s="139"/>
      <c r="X104" s="129"/>
      <c r="Y104" s="100"/>
      <c r="Z104" s="139"/>
      <c r="AA104" s="129"/>
      <c r="AB104" s="100"/>
      <c r="AC104" s="139"/>
      <c r="AD104" s="129"/>
      <c r="AE104" s="100"/>
      <c r="AF104" s="139"/>
      <c r="AG104" s="129"/>
      <c r="AH104" s="100"/>
      <c r="AI104" s="139"/>
      <c r="AJ104" s="129"/>
      <c r="AK104" s="100"/>
      <c r="AL104" s="139"/>
      <c r="AM104" s="129"/>
      <c r="AN104" s="100"/>
      <c r="AO104" s="139"/>
    </row>
    <row r="105" spans="1:41" s="15" customFormat="1" ht="5.25" customHeight="1" x14ac:dyDescent="0.25">
      <c r="C105" s="87"/>
      <c r="D105" s="45"/>
      <c r="E105" s="192"/>
      <c r="F105" s="188"/>
      <c r="G105" s="100"/>
      <c r="H105" s="43"/>
      <c r="I105" s="24"/>
      <c r="J105" s="100"/>
      <c r="K105" s="43"/>
      <c r="L105" s="24"/>
      <c r="M105" s="109"/>
      <c r="N105" s="47"/>
      <c r="O105" s="129"/>
      <c r="P105" s="100"/>
      <c r="Q105" s="139"/>
      <c r="R105" s="129"/>
      <c r="S105" s="100"/>
      <c r="T105" s="139"/>
      <c r="U105" s="129"/>
      <c r="V105" s="100"/>
      <c r="W105" s="139"/>
      <c r="X105" s="129"/>
      <c r="Y105" s="100"/>
      <c r="Z105" s="139"/>
      <c r="AA105" s="129"/>
      <c r="AB105" s="100"/>
      <c r="AC105" s="139"/>
      <c r="AD105" s="129"/>
      <c r="AE105" s="100"/>
      <c r="AF105" s="139"/>
      <c r="AG105" s="129"/>
      <c r="AH105" s="100"/>
      <c r="AI105" s="139"/>
      <c r="AJ105" s="129"/>
      <c r="AK105" s="100"/>
      <c r="AL105" s="139"/>
      <c r="AM105" s="129"/>
      <c r="AN105" s="100"/>
      <c r="AO105" s="139"/>
    </row>
    <row r="106" spans="1:41" s="15" customFormat="1" x14ac:dyDescent="0.25">
      <c r="C106" s="87"/>
      <c r="D106" s="23" t="s">
        <v>125</v>
      </c>
      <c r="E106" s="192"/>
      <c r="F106" s="188"/>
      <c r="G106" s="100"/>
      <c r="H106" s="43"/>
      <c r="I106" s="24"/>
      <c r="J106" s="100"/>
      <c r="K106" s="43"/>
      <c r="L106" s="24"/>
      <c r="M106" s="110"/>
      <c r="N106" s="35">
        <v>22.38</v>
      </c>
      <c r="O106" s="129"/>
      <c r="P106" s="100"/>
      <c r="Q106" s="139"/>
      <c r="R106" s="129"/>
      <c r="S106" s="100"/>
      <c r="T106" s="139"/>
      <c r="U106" s="129"/>
      <c r="V106" s="100"/>
      <c r="W106" s="139"/>
      <c r="X106" s="129"/>
      <c r="Y106" s="100"/>
      <c r="Z106" s="139"/>
      <c r="AA106" s="129"/>
      <c r="AB106" s="100"/>
      <c r="AC106" s="139"/>
      <c r="AD106" s="129"/>
      <c r="AE106" s="100"/>
      <c r="AF106" s="139"/>
      <c r="AG106" s="129"/>
      <c r="AH106" s="100"/>
      <c r="AI106" s="139"/>
      <c r="AJ106" s="129"/>
      <c r="AK106" s="100"/>
      <c r="AL106" s="139"/>
      <c r="AM106" s="129"/>
      <c r="AN106" s="100"/>
      <c r="AO106" s="139"/>
    </row>
    <row r="107" spans="1:41" s="15" customFormat="1" x14ac:dyDescent="0.25">
      <c r="C107" s="87"/>
      <c r="D107" s="45" t="s">
        <v>126</v>
      </c>
      <c r="E107" s="192">
        <v>4.8000000000000001E-4</v>
      </c>
      <c r="F107" s="188"/>
      <c r="G107" s="100"/>
      <c r="H107" s="43"/>
      <c r="I107" s="24"/>
      <c r="J107" s="100"/>
      <c r="K107" s="43"/>
      <c r="L107" s="24"/>
      <c r="M107" s="193">
        <v>46660</v>
      </c>
      <c r="N107" s="47">
        <f>+M107*E107</f>
        <v>22.396799999999999</v>
      </c>
      <c r="O107" s="129"/>
      <c r="P107" s="100"/>
      <c r="Q107" s="139"/>
      <c r="R107" s="129"/>
      <c r="S107" s="100"/>
      <c r="T107" s="139"/>
      <c r="U107" s="129"/>
      <c r="V107" s="100"/>
      <c r="W107" s="139"/>
      <c r="X107" s="129"/>
      <c r="Y107" s="100"/>
      <c r="Z107" s="139"/>
      <c r="AA107" s="129"/>
      <c r="AB107" s="100"/>
      <c r="AC107" s="139"/>
      <c r="AD107" s="129"/>
      <c r="AE107" s="100"/>
      <c r="AF107" s="139"/>
      <c r="AG107" s="129"/>
      <c r="AH107" s="100"/>
      <c r="AI107" s="139"/>
      <c r="AJ107" s="129"/>
      <c r="AK107" s="100"/>
      <c r="AL107" s="139"/>
      <c r="AM107" s="129"/>
      <c r="AN107" s="100"/>
      <c r="AO107" s="139"/>
    </row>
    <row r="108" spans="1:41" s="15" customFormat="1" ht="5.25" customHeight="1" x14ac:dyDescent="0.25">
      <c r="C108" s="87"/>
      <c r="E108" s="98"/>
      <c r="F108" s="188"/>
      <c r="G108" s="100"/>
      <c r="H108" s="43"/>
      <c r="I108" s="24"/>
      <c r="J108" s="100"/>
      <c r="K108" s="43"/>
      <c r="L108" s="24"/>
      <c r="M108" s="109"/>
      <c r="N108" s="35"/>
      <c r="O108" s="129"/>
      <c r="P108" s="100"/>
      <c r="Q108" s="139"/>
      <c r="R108" s="129"/>
      <c r="S108" s="100"/>
      <c r="T108" s="139"/>
      <c r="U108" s="129"/>
      <c r="V108" s="100"/>
      <c r="W108" s="139"/>
      <c r="X108" s="129"/>
      <c r="Y108" s="100"/>
      <c r="Z108" s="139"/>
      <c r="AA108" s="129"/>
      <c r="AB108" s="100"/>
      <c r="AC108" s="139"/>
      <c r="AD108" s="129"/>
      <c r="AE108" s="100"/>
      <c r="AF108" s="139"/>
      <c r="AG108" s="129"/>
      <c r="AH108" s="100"/>
      <c r="AI108" s="139"/>
      <c r="AJ108" s="129"/>
      <c r="AK108" s="100"/>
      <c r="AL108" s="139"/>
      <c r="AM108" s="129"/>
      <c r="AN108" s="100"/>
      <c r="AO108" s="139"/>
    </row>
    <row r="109" spans="1:41" s="15" customFormat="1" x14ac:dyDescent="0.25">
      <c r="A109" s="57"/>
      <c r="B109" s="57"/>
      <c r="C109" s="89"/>
      <c r="D109" s="64" t="s">
        <v>46</v>
      </c>
      <c r="E109" s="78"/>
      <c r="F109" s="65"/>
      <c r="G109" s="112"/>
      <c r="H109" s="66">
        <f>H84+H67+H57+H46+H31+H19+H23+H78+H21+H63</f>
        <v>11825.37623</v>
      </c>
      <c r="I109" s="65"/>
      <c r="J109" s="112"/>
      <c r="K109" s="66">
        <f>K84+K67+K57+K46+K31+K19+K23+K78+K21+K63+K25</f>
        <v>12385.661599999999</v>
      </c>
      <c r="L109" s="65"/>
      <c r="M109" s="181"/>
      <c r="N109" s="122">
        <f>+N19+N31+N46+N57+N63+N67+N74+N80+N84</f>
        <v>15605.273049999998</v>
      </c>
      <c r="O109" s="142"/>
      <c r="P109" s="112"/>
      <c r="Q109" s="143">
        <f>Q84+Q67+Q57+Q46+Q31+Q19+Q24</f>
        <v>0</v>
      </c>
      <c r="R109" s="142"/>
      <c r="S109" s="112"/>
      <c r="T109" s="143">
        <f>T84+T67+T57+T46+T31+T19+T24+T78+T80</f>
        <v>0</v>
      </c>
      <c r="U109" s="142"/>
      <c r="V109" s="112"/>
      <c r="W109" s="143">
        <f>W84+W67+W57+W46+W31+W19+W24+W78+W80</f>
        <v>0</v>
      </c>
      <c r="X109" s="142"/>
      <c r="Y109" s="112"/>
      <c r="Z109" s="143">
        <f>Z84+Z67+Z57+Z46+Z31+Z19+Z23+Z78+Z80+Z63+Z21</f>
        <v>0</v>
      </c>
      <c r="AA109" s="142"/>
      <c r="AB109" s="112"/>
      <c r="AC109" s="143">
        <f>AC84+AC67+AC57+AC46+AC31+AC19+AC23+AC78+AC80+AC63+AC21</f>
        <v>0</v>
      </c>
      <c r="AD109" s="142"/>
      <c r="AE109" s="112"/>
      <c r="AF109" s="143">
        <f>AF84+AF67+AF57+AF46+AF31+AF19+AF23+AF78+AF80+AF63+AF21</f>
        <v>0</v>
      </c>
      <c r="AG109" s="142"/>
      <c r="AH109" s="112"/>
      <c r="AI109" s="143">
        <f>AI84+AI67+AI57+AI46+AI31+AI19+AI23+AI78+AI80+AI63+AI21</f>
        <v>0</v>
      </c>
      <c r="AJ109" s="142"/>
      <c r="AK109" s="112"/>
      <c r="AL109" s="143">
        <f>AL84+AL67+AL57+AL46+AL31+AL19+AL23+AL78+AL80+AL63+AL21+AL74</f>
        <v>0</v>
      </c>
      <c r="AM109" s="142"/>
      <c r="AN109" s="112"/>
      <c r="AO109" s="143">
        <f>AO84+AO67+AO57+AO46+AO31+AO19+AO23+AO78+AO80+AO63+AO21+AO74</f>
        <v>0</v>
      </c>
    </row>
    <row r="110" spans="1:41" s="15" customFormat="1" x14ac:dyDescent="0.25">
      <c r="A110" s="57"/>
      <c r="B110" s="57"/>
      <c r="C110" s="89"/>
      <c r="D110" s="67" t="s">
        <v>79</v>
      </c>
      <c r="E110" s="78"/>
      <c r="F110" s="65"/>
      <c r="G110" s="112"/>
      <c r="H110" s="68">
        <f>H109*0.23</f>
        <v>2719.8365329000003</v>
      </c>
      <c r="I110" s="65"/>
      <c r="J110" s="112"/>
      <c r="K110" s="68">
        <f>K109*0.23</f>
        <v>2848.7021679999998</v>
      </c>
      <c r="L110" s="65"/>
      <c r="M110" s="181"/>
      <c r="N110" s="123">
        <f>N109*0.23</f>
        <v>3589.2128014999998</v>
      </c>
      <c r="O110" s="142"/>
      <c r="P110" s="112"/>
      <c r="Q110" s="144">
        <f>Q109*0.2</f>
        <v>0</v>
      </c>
      <c r="R110" s="142"/>
      <c r="S110" s="112"/>
      <c r="T110" s="144">
        <f>T109*0.2</f>
        <v>0</v>
      </c>
      <c r="U110" s="142"/>
      <c r="V110" s="112"/>
      <c r="W110" s="144">
        <f>W109*0.2</f>
        <v>0</v>
      </c>
      <c r="X110" s="142"/>
      <c r="Y110" s="112"/>
      <c r="Z110" s="144">
        <f>Z109*0.21</f>
        <v>0</v>
      </c>
      <c r="AA110" s="142"/>
      <c r="AB110" s="112"/>
      <c r="AC110" s="144">
        <f>AC109*0.21</f>
        <v>0</v>
      </c>
      <c r="AD110" s="142"/>
      <c r="AE110" s="112"/>
      <c r="AF110" s="144">
        <f>AF109*0.21</f>
        <v>0</v>
      </c>
      <c r="AG110" s="142"/>
      <c r="AH110" s="112"/>
      <c r="AI110" s="144">
        <f>AI109*0.21</f>
        <v>0</v>
      </c>
      <c r="AJ110" s="142"/>
      <c r="AK110" s="112"/>
      <c r="AL110" s="144">
        <f>AL109*0.21</f>
        <v>0</v>
      </c>
      <c r="AM110" s="142"/>
      <c r="AN110" s="112"/>
      <c r="AO110" s="144">
        <f>AO109*0.21</f>
        <v>0</v>
      </c>
    </row>
    <row r="111" spans="1:41" ht="15.75" thickBot="1" x14ac:dyDescent="0.3">
      <c r="A111" s="58"/>
      <c r="B111" s="59"/>
      <c r="C111" s="90"/>
      <c r="D111" s="69" t="s">
        <v>47</v>
      </c>
      <c r="E111" s="79"/>
      <c r="F111" s="70"/>
      <c r="G111" s="113"/>
      <c r="H111" s="71">
        <f>SUM(H109:H110)</f>
        <v>14545.212762900001</v>
      </c>
      <c r="I111" s="70"/>
      <c r="J111" s="113"/>
      <c r="K111" s="71">
        <f>SUM(K109:K110)</f>
        <v>15234.363767999999</v>
      </c>
      <c r="L111" s="70"/>
      <c r="M111" s="182"/>
      <c r="N111" s="124">
        <f>SUM(N109:N110)</f>
        <v>19194.485851499998</v>
      </c>
      <c r="O111" s="145"/>
      <c r="P111" s="113"/>
      <c r="Q111" s="146">
        <f>SUM(Q109:Q110)</f>
        <v>0</v>
      </c>
      <c r="R111" s="145"/>
      <c r="S111" s="113"/>
      <c r="T111" s="146">
        <f>SUM(T109:T110)</f>
        <v>0</v>
      </c>
      <c r="U111" s="145"/>
      <c r="V111" s="113"/>
      <c r="W111" s="146">
        <f>SUM(W109:W110)</f>
        <v>0</v>
      </c>
      <c r="X111" s="145"/>
      <c r="Y111" s="113"/>
      <c r="Z111" s="146">
        <f>SUM(Z109:Z110)</f>
        <v>0</v>
      </c>
      <c r="AA111" s="145"/>
      <c r="AB111" s="113"/>
      <c r="AC111" s="146">
        <f>SUM(AC109:AC110)</f>
        <v>0</v>
      </c>
      <c r="AD111" s="145"/>
      <c r="AE111" s="113"/>
      <c r="AF111" s="146">
        <f>SUM(AF109:AF110)</f>
        <v>0</v>
      </c>
      <c r="AG111" s="145"/>
      <c r="AH111" s="113"/>
      <c r="AI111" s="146">
        <f>SUM(AI109:AI110)</f>
        <v>0</v>
      </c>
      <c r="AJ111" s="145"/>
      <c r="AK111" s="113"/>
      <c r="AL111" s="146">
        <f>SUM(AL109:AL110)</f>
        <v>0</v>
      </c>
      <c r="AM111" s="145"/>
      <c r="AN111" s="113"/>
      <c r="AO111" s="146">
        <f>SUM(AO109:AO110)</f>
        <v>0</v>
      </c>
    </row>
    <row r="112" spans="1:41" ht="15.75" thickBot="1" x14ac:dyDescent="0.3">
      <c r="F112" s="168" t="s">
        <v>50</v>
      </c>
      <c r="G112" s="160"/>
      <c r="H112" s="169"/>
      <c r="I112" s="168" t="s">
        <v>50</v>
      </c>
      <c r="J112" s="160"/>
      <c r="K112" s="169"/>
      <c r="L112" s="168" t="s">
        <v>97</v>
      </c>
      <c r="M112" s="160"/>
      <c r="N112" s="160"/>
      <c r="O112" s="159" t="s">
        <v>98</v>
      </c>
      <c r="P112" s="160"/>
      <c r="Q112" s="161"/>
      <c r="R112" s="159" t="s">
        <v>98</v>
      </c>
      <c r="S112" s="160"/>
      <c r="T112" s="161"/>
      <c r="U112" s="159" t="s">
        <v>98</v>
      </c>
      <c r="V112" s="160"/>
      <c r="W112" s="161"/>
      <c r="X112" s="159" t="s">
        <v>99</v>
      </c>
      <c r="Y112" s="160"/>
      <c r="Z112" s="161"/>
      <c r="AA112" s="159" t="s">
        <v>98</v>
      </c>
      <c r="AB112" s="160"/>
      <c r="AC112" s="161"/>
      <c r="AD112" s="159" t="s">
        <v>98</v>
      </c>
      <c r="AE112" s="160"/>
      <c r="AF112" s="161"/>
      <c r="AG112" s="159" t="s">
        <v>98</v>
      </c>
      <c r="AH112" s="160"/>
      <c r="AI112" s="161"/>
      <c r="AJ112" s="159" t="s">
        <v>98</v>
      </c>
      <c r="AK112" s="160"/>
      <c r="AL112" s="161"/>
      <c r="AM112" s="159" t="s">
        <v>98</v>
      </c>
      <c r="AN112" s="160"/>
      <c r="AO112" s="161"/>
    </row>
    <row r="113" spans="4:41" s="40" customFormat="1" ht="15.75" thickBot="1" x14ac:dyDescent="0.3">
      <c r="E113" s="80"/>
      <c r="F113" s="170" t="s">
        <v>81</v>
      </c>
      <c r="G113" s="171"/>
      <c r="H113" s="172"/>
      <c r="I113" s="170" t="s">
        <v>83</v>
      </c>
      <c r="J113" s="171"/>
      <c r="K113" s="172"/>
      <c r="L113" s="170" t="s">
        <v>57</v>
      </c>
      <c r="M113" s="171"/>
      <c r="N113" s="171"/>
      <c r="O113" s="162" t="s">
        <v>58</v>
      </c>
      <c r="P113" s="163"/>
      <c r="Q113" s="164"/>
      <c r="R113" s="162" t="s">
        <v>64</v>
      </c>
      <c r="S113" s="163"/>
      <c r="T113" s="164"/>
      <c r="U113" s="162" t="s">
        <v>69</v>
      </c>
      <c r="V113" s="163"/>
      <c r="W113" s="164"/>
      <c r="X113" s="162" t="s">
        <v>71</v>
      </c>
      <c r="Y113" s="163"/>
      <c r="Z113" s="164"/>
      <c r="AA113" s="162" t="s">
        <v>73</v>
      </c>
      <c r="AB113" s="163"/>
      <c r="AC113" s="164"/>
      <c r="AD113" s="162" t="s">
        <v>74</v>
      </c>
      <c r="AE113" s="163"/>
      <c r="AF113" s="164"/>
      <c r="AG113" s="162" t="s">
        <v>75</v>
      </c>
      <c r="AH113" s="163"/>
      <c r="AI113" s="164"/>
      <c r="AJ113" s="162" t="s">
        <v>76</v>
      </c>
      <c r="AK113" s="163"/>
      <c r="AL113" s="164"/>
      <c r="AM113" s="162" t="s">
        <v>77</v>
      </c>
      <c r="AN113" s="163"/>
      <c r="AO113" s="164"/>
    </row>
    <row r="114" spans="4:41" ht="18.75" x14ac:dyDescent="0.3">
      <c r="D114" s="41"/>
    </row>
    <row r="115" spans="4:41" x14ac:dyDescent="0.25">
      <c r="D115" s="148"/>
      <c r="F115" s="36"/>
      <c r="G115" s="37"/>
      <c r="H115" s="38"/>
      <c r="I115" s="36"/>
      <c r="J115" s="37"/>
      <c r="K115" s="38"/>
      <c r="L115" s="36"/>
      <c r="M115" s="183"/>
      <c r="N115" s="38"/>
      <c r="O115" s="36"/>
      <c r="P115" s="37"/>
      <c r="Q115" s="38"/>
      <c r="R115" s="36"/>
      <c r="S115" s="37"/>
      <c r="T115" s="38"/>
      <c r="U115" s="36"/>
      <c r="V115" s="37"/>
      <c r="W115" s="38"/>
      <c r="X115" s="36"/>
      <c r="Y115" s="37"/>
      <c r="Z115" s="38"/>
      <c r="AA115" s="36"/>
      <c r="AB115" s="37"/>
      <c r="AC115" s="38"/>
      <c r="AD115" s="36"/>
      <c r="AE115" s="37"/>
      <c r="AF115" s="38"/>
      <c r="AG115" s="36"/>
      <c r="AH115" s="37"/>
      <c r="AI115" s="38"/>
      <c r="AJ115" s="36"/>
      <c r="AK115" s="37"/>
      <c r="AL115" s="38"/>
      <c r="AM115" s="36"/>
      <c r="AN115" s="37"/>
      <c r="AO115" s="38"/>
    </row>
    <row r="116" spans="4:41" x14ac:dyDescent="0.25">
      <c r="D116" s="148"/>
      <c r="F116" s="36"/>
      <c r="G116" s="114"/>
      <c r="H116" s="39"/>
      <c r="I116" s="36"/>
      <c r="J116" s="114"/>
      <c r="K116" s="39"/>
      <c r="L116" s="36"/>
      <c r="M116" s="184"/>
      <c r="N116" s="39"/>
      <c r="O116" s="36"/>
      <c r="P116" s="114"/>
      <c r="Q116" s="39"/>
      <c r="R116" s="36"/>
      <c r="S116" s="114"/>
      <c r="T116" s="39"/>
      <c r="U116" s="36"/>
      <c r="V116" s="114"/>
      <c r="W116" s="39"/>
      <c r="X116" s="36"/>
      <c r="Y116" s="114"/>
      <c r="Z116" s="39"/>
      <c r="AA116" s="36"/>
      <c r="AB116" s="114"/>
      <c r="AC116" s="39"/>
      <c r="AD116" s="36"/>
      <c r="AE116" s="114"/>
      <c r="AF116" s="39"/>
      <c r="AG116" s="36"/>
      <c r="AH116" s="114"/>
      <c r="AI116" s="39"/>
      <c r="AJ116" s="36"/>
      <c r="AK116" s="114"/>
      <c r="AL116" s="39"/>
      <c r="AM116" s="36"/>
      <c r="AN116" s="114"/>
      <c r="AO116" s="39"/>
    </row>
    <row r="117" spans="4:41" x14ac:dyDescent="0.25">
      <c r="G117" s="115"/>
      <c r="H117" s="29"/>
      <c r="J117" s="115"/>
      <c r="K117" s="29"/>
      <c r="M117" s="185"/>
      <c r="N117" s="29"/>
      <c r="P117" s="115"/>
      <c r="Q117" s="29"/>
      <c r="S117" s="115"/>
      <c r="T117" s="29"/>
      <c r="V117" s="115"/>
      <c r="W117" s="29"/>
      <c r="Y117" s="115"/>
      <c r="Z117" s="29"/>
      <c r="AB117" s="115"/>
      <c r="AC117" s="29"/>
      <c r="AE117" s="115"/>
      <c r="AF117" s="29"/>
      <c r="AH117" s="115"/>
      <c r="AI117" s="29"/>
      <c r="AK117" s="115"/>
      <c r="AL117" s="29"/>
      <c r="AN117" s="115"/>
      <c r="AO117" s="29"/>
    </row>
    <row r="118" spans="4:41" x14ac:dyDescent="0.25">
      <c r="G118" s="115"/>
      <c r="H118" s="42">
        <f>SUM(H115:H117)</f>
        <v>0</v>
      </c>
      <c r="J118" s="115"/>
      <c r="K118" s="42">
        <f>SUM(K115:K117)</f>
        <v>0</v>
      </c>
      <c r="M118" s="185"/>
      <c r="N118" s="42">
        <f>SUM(N115:N117)</f>
        <v>0</v>
      </c>
      <c r="P118" s="115"/>
      <c r="Q118" s="42">
        <f>SUM(Q115:Q117)</f>
        <v>0</v>
      </c>
      <c r="S118" s="115"/>
      <c r="T118" s="42">
        <f>SUM(T115:T117)</f>
        <v>0</v>
      </c>
      <c r="V118" s="115"/>
      <c r="W118" s="42">
        <f>SUM(W115:W117)</f>
        <v>0</v>
      </c>
      <c r="Y118" s="115"/>
      <c r="Z118" s="42">
        <f>SUM(Z115:Z117)</f>
        <v>0</v>
      </c>
      <c r="AB118" s="115"/>
      <c r="AC118" s="42">
        <f>SUM(AC115:AC117)</f>
        <v>0</v>
      </c>
      <c r="AE118" s="115"/>
      <c r="AF118" s="42">
        <f>SUM(AF115:AF117)</f>
        <v>0</v>
      </c>
      <c r="AH118" s="115"/>
      <c r="AI118" s="42">
        <f>SUM(AI115:AI117)</f>
        <v>0</v>
      </c>
      <c r="AK118" s="115"/>
      <c r="AL118" s="42">
        <f>SUM(AL115:AL117)</f>
        <v>0</v>
      </c>
      <c r="AN118" s="115"/>
      <c r="AO118" s="42">
        <f>SUM(AO115:AO117)</f>
        <v>0</v>
      </c>
    </row>
    <row r="119" spans="4:41" x14ac:dyDescent="0.25">
      <c r="G119" s="115"/>
      <c r="H119" s="29"/>
      <c r="J119" s="115"/>
      <c r="K119" s="29"/>
      <c r="M119" s="185"/>
      <c r="N119" s="29"/>
      <c r="P119" s="115"/>
      <c r="Q119" s="29"/>
      <c r="S119" s="115"/>
      <c r="T119" s="29"/>
      <c r="V119" s="115"/>
      <c r="W119" s="29"/>
      <c r="Y119" s="115"/>
      <c r="Z119" s="29"/>
      <c r="AB119" s="115"/>
      <c r="AC119" s="29"/>
      <c r="AE119" s="115"/>
      <c r="AF119" s="29"/>
      <c r="AH119" s="115"/>
      <c r="AI119" s="29"/>
      <c r="AK119" s="115"/>
      <c r="AL119" s="29"/>
      <c r="AN119" s="115"/>
      <c r="AO119" s="29"/>
    </row>
    <row r="120" spans="4:41" x14ac:dyDescent="0.25">
      <c r="G120" s="115"/>
      <c r="H120" s="29"/>
      <c r="J120" s="115"/>
      <c r="K120" s="29"/>
      <c r="M120" s="185"/>
      <c r="N120" s="29"/>
      <c r="P120" s="115"/>
      <c r="Q120" s="29"/>
      <c r="S120" s="115"/>
      <c r="T120" s="29"/>
      <c r="V120" s="115"/>
      <c r="W120" s="29"/>
      <c r="Y120" s="115"/>
      <c r="Z120" s="29"/>
      <c r="AB120" s="115"/>
      <c r="AC120" s="29"/>
      <c r="AE120" s="115"/>
      <c r="AF120" s="29"/>
      <c r="AH120" s="115"/>
      <c r="AI120" s="29"/>
      <c r="AK120" s="115"/>
      <c r="AL120" s="29"/>
      <c r="AN120" s="115"/>
      <c r="AO120" s="29"/>
    </row>
    <row r="121" spans="4:41" x14ac:dyDescent="0.25">
      <c r="G121" s="115"/>
      <c r="H121" s="29"/>
      <c r="J121" s="115"/>
      <c r="K121" s="29"/>
      <c r="M121" s="185"/>
      <c r="N121" s="29"/>
      <c r="P121" s="115"/>
      <c r="Q121" s="29"/>
      <c r="S121" s="115"/>
      <c r="T121" s="29"/>
      <c r="V121" s="115"/>
      <c r="W121" s="29"/>
      <c r="Y121" s="115"/>
      <c r="Z121" s="29"/>
      <c r="AB121" s="115"/>
      <c r="AC121" s="29"/>
      <c r="AE121" s="115"/>
      <c r="AF121" s="29"/>
      <c r="AH121" s="115"/>
      <c r="AI121" s="29"/>
      <c r="AK121" s="115"/>
      <c r="AL121" s="29"/>
      <c r="AN121" s="115"/>
      <c r="AO121" s="29"/>
    </row>
    <row r="122" spans="4:41" x14ac:dyDescent="0.25">
      <c r="G122" s="115"/>
      <c r="H122" s="29"/>
      <c r="J122" s="115"/>
      <c r="K122" s="29"/>
      <c r="M122" s="185"/>
      <c r="N122" s="29"/>
      <c r="P122" s="115"/>
      <c r="Q122" s="29"/>
      <c r="S122" s="115"/>
      <c r="T122" s="29"/>
      <c r="V122" s="115"/>
      <c r="W122" s="29"/>
      <c r="Y122" s="115"/>
      <c r="Z122" s="29"/>
      <c r="AB122" s="115"/>
      <c r="AC122" s="29"/>
      <c r="AE122" s="115"/>
      <c r="AF122" s="29"/>
      <c r="AH122" s="115"/>
      <c r="AI122" s="29"/>
      <c r="AK122" s="115"/>
      <c r="AL122" s="29"/>
      <c r="AN122" s="115"/>
      <c r="AO122" s="29"/>
    </row>
    <row r="123" spans="4:41" x14ac:dyDescent="0.25">
      <c r="G123" s="115"/>
      <c r="H123" s="29"/>
      <c r="J123" s="115"/>
      <c r="K123" s="29"/>
      <c r="M123" s="185"/>
      <c r="N123" s="29"/>
      <c r="P123" s="115"/>
      <c r="Q123" s="29"/>
      <c r="S123" s="115"/>
      <c r="T123" s="29"/>
      <c r="V123" s="115"/>
      <c r="W123" s="29"/>
      <c r="Y123" s="115"/>
      <c r="Z123" s="29"/>
      <c r="AB123" s="115"/>
      <c r="AC123" s="29"/>
      <c r="AE123" s="115"/>
      <c r="AF123" s="29"/>
      <c r="AH123" s="115"/>
      <c r="AI123" s="29"/>
      <c r="AK123" s="115"/>
      <c r="AL123" s="29"/>
      <c r="AN123" s="115"/>
      <c r="AO123" s="29"/>
    </row>
    <row r="124" spans="4:41" x14ac:dyDescent="0.25">
      <c r="G124" s="115"/>
      <c r="H124" s="29"/>
      <c r="J124" s="115"/>
      <c r="K124" s="29"/>
      <c r="M124" s="185"/>
      <c r="N124" s="29"/>
      <c r="P124" s="115"/>
      <c r="Q124" s="29"/>
      <c r="S124" s="115"/>
      <c r="T124" s="29"/>
      <c r="V124" s="115"/>
      <c r="W124" s="29"/>
      <c r="Y124" s="115"/>
      <c r="Z124" s="29"/>
      <c r="AB124" s="115"/>
      <c r="AC124" s="29"/>
      <c r="AE124" s="115"/>
      <c r="AF124" s="29"/>
      <c r="AH124" s="115"/>
      <c r="AI124" s="29"/>
      <c r="AK124" s="115"/>
      <c r="AL124" s="29"/>
      <c r="AN124" s="115"/>
      <c r="AO124" s="29"/>
    </row>
    <row r="125" spans="4:41" x14ac:dyDescent="0.25">
      <c r="G125" s="115"/>
      <c r="H125" s="29"/>
      <c r="J125" s="115"/>
      <c r="K125" s="29"/>
      <c r="M125" s="185"/>
      <c r="N125" s="29"/>
      <c r="P125" s="115"/>
      <c r="Q125" s="29"/>
      <c r="S125" s="115"/>
      <c r="T125" s="29"/>
      <c r="V125" s="115"/>
      <c r="W125" s="29"/>
      <c r="Y125" s="115"/>
      <c r="Z125" s="29"/>
      <c r="AB125" s="115"/>
      <c r="AC125" s="29"/>
      <c r="AE125" s="115"/>
      <c r="AF125" s="29"/>
      <c r="AH125" s="115"/>
      <c r="AI125" s="29"/>
      <c r="AK125" s="115"/>
      <c r="AL125" s="29"/>
      <c r="AN125" s="115"/>
      <c r="AO125" s="29"/>
    </row>
    <row r="126" spans="4:41" x14ac:dyDescent="0.25">
      <c r="G126" s="30"/>
      <c r="H126" s="30"/>
      <c r="J126" s="30"/>
      <c r="K126" s="30"/>
      <c r="M126" s="186"/>
      <c r="N126" s="30"/>
      <c r="P126" s="30"/>
      <c r="Q126" s="30"/>
      <c r="S126" s="30"/>
      <c r="T126" s="30"/>
      <c r="V126" s="30"/>
      <c r="W126" s="30"/>
      <c r="Y126" s="30"/>
      <c r="Z126" s="30"/>
      <c r="AB126" s="30"/>
      <c r="AC126" s="30"/>
      <c r="AE126" s="30"/>
      <c r="AF126" s="30"/>
      <c r="AH126" s="30"/>
      <c r="AI126" s="30"/>
      <c r="AK126" s="30"/>
      <c r="AL126" s="30"/>
      <c r="AN126" s="30"/>
      <c r="AO126" s="30"/>
    </row>
    <row r="127" spans="4:41" x14ac:dyDescent="0.25">
      <c r="G127" s="30"/>
      <c r="H127" s="30"/>
      <c r="J127" s="30"/>
      <c r="K127" s="30"/>
      <c r="M127" s="186"/>
      <c r="N127" s="30"/>
      <c r="P127" s="30"/>
      <c r="Q127" s="30"/>
      <c r="S127" s="30"/>
      <c r="T127" s="30"/>
      <c r="V127" s="30"/>
      <c r="W127" s="30"/>
      <c r="Y127" s="30"/>
      <c r="Z127" s="30"/>
      <c r="AB127" s="30"/>
      <c r="AC127" s="30"/>
      <c r="AE127" s="30"/>
      <c r="AF127" s="30"/>
      <c r="AH127" s="30"/>
      <c r="AI127" s="30"/>
      <c r="AK127" s="30"/>
      <c r="AL127" s="30"/>
      <c r="AN127" s="30"/>
      <c r="AO127" s="30"/>
    </row>
    <row r="128" spans="4:41" x14ac:dyDescent="0.25">
      <c r="G128" s="104"/>
      <c r="H128" s="31"/>
      <c r="J128" s="104"/>
      <c r="K128" s="31"/>
      <c r="M128" s="177"/>
      <c r="N128" s="31"/>
      <c r="P128" s="104"/>
      <c r="Q128" s="31"/>
      <c r="S128" s="104"/>
      <c r="T128" s="31"/>
      <c r="V128" s="104"/>
      <c r="W128" s="31"/>
      <c r="Y128" s="104"/>
      <c r="Z128" s="31"/>
      <c r="AB128" s="104"/>
      <c r="AC128" s="31"/>
      <c r="AE128" s="104"/>
      <c r="AF128" s="31"/>
      <c r="AH128" s="104"/>
      <c r="AI128" s="31"/>
      <c r="AK128" s="104"/>
      <c r="AL128" s="31"/>
      <c r="AN128" s="104"/>
      <c r="AO128" s="31"/>
    </row>
    <row r="129" spans="7:41" x14ac:dyDescent="0.25">
      <c r="G129" s="104"/>
      <c r="H129" s="31"/>
      <c r="J129" s="104"/>
      <c r="K129" s="31"/>
      <c r="M129" s="177"/>
      <c r="N129" s="31"/>
      <c r="P129" s="104"/>
      <c r="Q129" s="31"/>
      <c r="S129" s="104"/>
      <c r="T129" s="31"/>
      <c r="V129" s="104"/>
      <c r="W129" s="31"/>
      <c r="Y129" s="104"/>
      <c r="Z129" s="31"/>
      <c r="AB129" s="104"/>
      <c r="AC129" s="31"/>
      <c r="AE129" s="104"/>
      <c r="AF129" s="31"/>
      <c r="AH129" s="104"/>
      <c r="AI129" s="31"/>
      <c r="AK129" s="104"/>
      <c r="AL129" s="31"/>
      <c r="AN129" s="104"/>
      <c r="AO129" s="31"/>
    </row>
  </sheetData>
  <mergeCells count="36">
    <mergeCell ref="AM1:AO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12:AO112"/>
    <mergeCell ref="F112:H112"/>
    <mergeCell ref="I112:K112"/>
    <mergeCell ref="L112:N112"/>
    <mergeCell ref="O112:Q112"/>
    <mergeCell ref="R112:T112"/>
    <mergeCell ref="U112:W112"/>
    <mergeCell ref="X112:Z112"/>
    <mergeCell ref="AA112:AC112"/>
    <mergeCell ref="AD112:AF112"/>
    <mergeCell ref="AG112:AI112"/>
    <mergeCell ref="AJ112:AL112"/>
    <mergeCell ref="AM113:AO113"/>
    <mergeCell ref="F113:H113"/>
    <mergeCell ref="I113:K113"/>
    <mergeCell ref="L113:N113"/>
    <mergeCell ref="O113:Q113"/>
    <mergeCell ref="R113:T113"/>
    <mergeCell ref="U113:W113"/>
    <mergeCell ref="X113:Z113"/>
    <mergeCell ref="AA113:AC113"/>
    <mergeCell ref="AD113:AF113"/>
    <mergeCell ref="AG113:AI113"/>
    <mergeCell ref="AJ113:AL113"/>
  </mergeCells>
  <pageMargins left="0.31" right="0.19685039370078741" top="0.55118110236220474" bottom="0.27559055118110237" header="0.11811023622047245" footer="7.874015748031496E-2"/>
  <pageSetup paperSize="9" scale="90" orientation="portrait" r:id="rId1"/>
  <headerFooter>
    <oddHeader xml:space="preserve">&amp;C&amp;"Calibri,Bold"&amp;14Detalhe Validação Factura SIBS S.A - Banco Cetelem </oddHeader>
    <oddFooter xml:space="preserve">&amp;RDSI - Sistemas de Pagamento  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Até Fev.2011</vt:lpstr>
      <vt:lpstr>Desde de Mar.2011</vt:lpstr>
      <vt:lpstr>'Até Fev.2011'!Print_Area</vt:lpstr>
      <vt:lpstr>'Desde de Mar.2011'!Print_Area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aalcobia</dc:creator>
  <cp:lastModifiedBy>Mario Martins</cp:lastModifiedBy>
  <cp:lastPrinted>2011-03-24T16:31:11Z</cp:lastPrinted>
  <dcterms:created xsi:type="dcterms:W3CDTF">2010-02-16T19:42:30Z</dcterms:created>
  <dcterms:modified xsi:type="dcterms:W3CDTF">2011-04-19T14:30:23Z</dcterms:modified>
</cp:coreProperties>
</file>