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19230" windowHeight="12015" tabRatio="592" activeTab="1"/>
  </bookViews>
  <sheets>
    <sheet name="Desde de Mar.2011" sheetId="3" r:id="rId1"/>
    <sheet name="2012" sheetId="5" r:id="rId2"/>
    <sheet name="Sheet1" sheetId="4" r:id="rId3"/>
  </sheets>
  <definedNames>
    <definedName name="_xlnm.Print_Area" localSheetId="1">'2012'!$A$1:$E$114</definedName>
    <definedName name="_xlnm.Print_Area" localSheetId="0">'Desde de Mar.2011'!$A$1:$E$124</definedName>
  </definedNames>
  <calcPr calcId="145621"/>
</workbook>
</file>

<file path=xl/calcChain.xml><?xml version="1.0" encoding="utf-8"?>
<calcChain xmlns="http://schemas.openxmlformats.org/spreadsheetml/2006/main">
  <c r="H79" i="5" l="1"/>
  <c r="H77" i="5" s="1"/>
  <c r="H78" i="5"/>
  <c r="G29" i="5"/>
  <c r="H104" i="5" l="1"/>
  <c r="H103" i="5" s="1"/>
  <c r="H97" i="5"/>
  <c r="H96" i="5" s="1"/>
  <c r="H93" i="5"/>
  <c r="H92" i="5"/>
  <c r="H91" i="5"/>
  <c r="H90" i="5"/>
  <c r="H89" i="5"/>
  <c r="H75" i="5"/>
  <c r="H67" i="5"/>
  <c r="H66" i="5"/>
  <c r="H65" i="5"/>
  <c r="H62" i="5"/>
  <c r="H60" i="5" s="1"/>
  <c r="H61" i="5"/>
  <c r="H58" i="5"/>
  <c r="H57" i="5"/>
  <c r="H56" i="5"/>
  <c r="H55" i="5"/>
  <c r="H52" i="5"/>
  <c r="H51" i="5"/>
  <c r="H50" i="5"/>
  <c r="H49" i="5"/>
  <c r="H48" i="5"/>
  <c r="H47" i="5"/>
  <c r="H46" i="5"/>
  <c r="H45" i="5"/>
  <c r="H44" i="5"/>
  <c r="H41" i="5"/>
  <c r="H40" i="5"/>
  <c r="H39" i="5"/>
  <c r="H38" i="5"/>
  <c r="H34" i="5"/>
  <c r="H33" i="5"/>
  <c r="H32" i="5"/>
  <c r="H31" i="5"/>
  <c r="H30" i="5"/>
  <c r="H25" i="5"/>
  <c r="H24" i="5" s="1"/>
  <c r="H22" i="5"/>
  <c r="H19" i="5"/>
  <c r="H18" i="5" s="1"/>
  <c r="H16" i="5"/>
  <c r="H13" i="5"/>
  <c r="H11" i="5"/>
  <c r="H9" i="5"/>
  <c r="H37" i="5" l="1"/>
  <c r="H29" i="5"/>
  <c r="H43" i="5"/>
  <c r="H88" i="5"/>
  <c r="H81" i="5" s="1"/>
  <c r="H15" i="5"/>
  <c r="H109" i="5" s="1"/>
  <c r="H64" i="5"/>
  <c r="H54" i="5"/>
  <c r="AI120" i="3"/>
  <c r="AI121" i="3" s="1"/>
  <c r="AI119" i="3"/>
  <c r="AF120" i="3"/>
  <c r="AF121" i="3" s="1"/>
  <c r="AF119" i="3"/>
  <c r="AC119" i="3"/>
  <c r="Z119" i="3"/>
  <c r="W119" i="3"/>
  <c r="T119" i="3"/>
  <c r="T120" i="3" s="1"/>
  <c r="AI129" i="3"/>
  <c r="AC89" i="3"/>
  <c r="AC88" i="3"/>
  <c r="AC82" i="3"/>
  <c r="AC81" i="3"/>
  <c r="AC83" i="3"/>
  <c r="AC49" i="3"/>
  <c r="W116" i="3"/>
  <c r="T116" i="3"/>
  <c r="Z116" i="3"/>
  <c r="AI23" i="3"/>
  <c r="AF23" i="3"/>
  <c r="AC23" i="3"/>
  <c r="Z23" i="3"/>
  <c r="W23" i="3"/>
  <c r="T23" i="3"/>
  <c r="AI114" i="3"/>
  <c r="AI113" i="3" s="1"/>
  <c r="AI107" i="3"/>
  <c r="AI106" i="3" s="1"/>
  <c r="AI103" i="3"/>
  <c r="AI102" i="3"/>
  <c r="AI101" i="3"/>
  <c r="AI100" i="3"/>
  <c r="AI99" i="3"/>
  <c r="AI85" i="3"/>
  <c r="AI77" i="3"/>
  <c r="AI76" i="3"/>
  <c r="AI75" i="3"/>
  <c r="AI72" i="3"/>
  <c r="AI71" i="3"/>
  <c r="AI68" i="3"/>
  <c r="AI67" i="3"/>
  <c r="AI66" i="3"/>
  <c r="AI65" i="3"/>
  <c r="AI62" i="3"/>
  <c r="AI61" i="3"/>
  <c r="AI60" i="3"/>
  <c r="AI59" i="3"/>
  <c r="AI58" i="3"/>
  <c r="AI57" i="3"/>
  <c r="AI56" i="3"/>
  <c r="AI55" i="3"/>
  <c r="AI54" i="3"/>
  <c r="AI51" i="3"/>
  <c r="AI50" i="3"/>
  <c r="AI49" i="3"/>
  <c r="AI48" i="3"/>
  <c r="AI44" i="3"/>
  <c r="AI43" i="3"/>
  <c r="AI42" i="3"/>
  <c r="AI41" i="3"/>
  <c r="AI40" i="3"/>
  <c r="AI35" i="3"/>
  <c r="AI34" i="3" s="1"/>
  <c r="AI32" i="3"/>
  <c r="AI29" i="3"/>
  <c r="AI28" i="3" s="1"/>
  <c r="AI26" i="3"/>
  <c r="AI21" i="3"/>
  <c r="AI19" i="3"/>
  <c r="AF114" i="3"/>
  <c r="AF113" i="3" s="1"/>
  <c r="AF107" i="3"/>
  <c r="AF106" i="3" s="1"/>
  <c r="AF103" i="3"/>
  <c r="AF102" i="3"/>
  <c r="AF101" i="3"/>
  <c r="AF100" i="3"/>
  <c r="AF99" i="3"/>
  <c r="AF85" i="3"/>
  <c r="AF77" i="3"/>
  <c r="AF76" i="3"/>
  <c r="AF75" i="3"/>
  <c r="AF72" i="3"/>
  <c r="AF71" i="3"/>
  <c r="AF68" i="3"/>
  <c r="AF67" i="3"/>
  <c r="AF66" i="3"/>
  <c r="AF65" i="3"/>
  <c r="AF62" i="3"/>
  <c r="AF61" i="3"/>
  <c r="AF60" i="3"/>
  <c r="AF59" i="3"/>
  <c r="AF58" i="3"/>
  <c r="AF57" i="3"/>
  <c r="AF56" i="3"/>
  <c r="AF55" i="3"/>
  <c r="AF54" i="3"/>
  <c r="AF51" i="3"/>
  <c r="AF50" i="3"/>
  <c r="AF49" i="3"/>
  <c r="AF48" i="3"/>
  <c r="AF44" i="3"/>
  <c r="AF43" i="3"/>
  <c r="AF42" i="3"/>
  <c r="AF41" i="3"/>
  <c r="AF40" i="3"/>
  <c r="AF35" i="3"/>
  <c r="AF34" i="3" s="1"/>
  <c r="AF32" i="3"/>
  <c r="AF29" i="3"/>
  <c r="AF28" i="3" s="1"/>
  <c r="AF26" i="3"/>
  <c r="AF21" i="3"/>
  <c r="AF19" i="3"/>
  <c r="AC114" i="3"/>
  <c r="AC113" i="3" s="1"/>
  <c r="AC107" i="3"/>
  <c r="AC106" i="3" s="1"/>
  <c r="AC103" i="3"/>
  <c r="AC102" i="3"/>
  <c r="AC101" i="3"/>
  <c r="AC100" i="3"/>
  <c r="AC99" i="3"/>
  <c r="AC85" i="3"/>
  <c r="AC77" i="3"/>
  <c r="AC76" i="3"/>
  <c r="AC75" i="3"/>
  <c r="AC72" i="3"/>
  <c r="AC71" i="3"/>
  <c r="AC70" i="3" s="1"/>
  <c r="AC68" i="3"/>
  <c r="AC67" i="3"/>
  <c r="AC66" i="3"/>
  <c r="AC65" i="3"/>
  <c r="AC62" i="3"/>
  <c r="AC61" i="3"/>
  <c r="AC60" i="3"/>
  <c r="AC59" i="3"/>
  <c r="AC58" i="3"/>
  <c r="AC57" i="3"/>
  <c r="AC56" i="3"/>
  <c r="AC55" i="3"/>
  <c r="AC54" i="3"/>
  <c r="AC51" i="3"/>
  <c r="AC50" i="3"/>
  <c r="AC48" i="3"/>
  <c r="AC44" i="3"/>
  <c r="AC43" i="3"/>
  <c r="AC42" i="3"/>
  <c r="AC41" i="3"/>
  <c r="AC40" i="3"/>
  <c r="AC35" i="3"/>
  <c r="AC34" i="3" s="1"/>
  <c r="AC32" i="3"/>
  <c r="AC29" i="3"/>
  <c r="AC28" i="3"/>
  <c r="AC26" i="3"/>
  <c r="AC21" i="3"/>
  <c r="AC19" i="3"/>
  <c r="Z114" i="3"/>
  <c r="Z113" i="3" s="1"/>
  <c r="Z107" i="3"/>
  <c r="Z106" i="3" s="1"/>
  <c r="Z103" i="3"/>
  <c r="Z102" i="3"/>
  <c r="Z101" i="3"/>
  <c r="Z100" i="3"/>
  <c r="Z99" i="3"/>
  <c r="Z85" i="3"/>
  <c r="Z77" i="3"/>
  <c r="Z76" i="3"/>
  <c r="Z75" i="3"/>
  <c r="Z72" i="3"/>
  <c r="Z71" i="3"/>
  <c r="Z70" i="3" s="1"/>
  <c r="Z68" i="3"/>
  <c r="Z67" i="3"/>
  <c r="Z66" i="3"/>
  <c r="Z65" i="3"/>
  <c r="Z62" i="3"/>
  <c r="Z61" i="3"/>
  <c r="Z60" i="3"/>
  <c r="Z59" i="3"/>
  <c r="Z58" i="3"/>
  <c r="Z57" i="3"/>
  <c r="Z56" i="3"/>
  <c r="Z55" i="3"/>
  <c r="Z54" i="3"/>
  <c r="Z51" i="3"/>
  <c r="Z50" i="3"/>
  <c r="Z49" i="3"/>
  <c r="Z48" i="3"/>
  <c r="Z44" i="3"/>
  <c r="Z43" i="3"/>
  <c r="Z42" i="3"/>
  <c r="Z41" i="3"/>
  <c r="Z40" i="3"/>
  <c r="Z35" i="3"/>
  <c r="Z34" i="3" s="1"/>
  <c r="Z32" i="3"/>
  <c r="Z29" i="3"/>
  <c r="Z28" i="3" s="1"/>
  <c r="Z26" i="3"/>
  <c r="Z21" i="3"/>
  <c r="Z19" i="3"/>
  <c r="W114" i="3"/>
  <c r="W113" i="3" s="1"/>
  <c r="W107" i="3"/>
  <c r="W106" i="3" s="1"/>
  <c r="W103" i="3"/>
  <c r="W102" i="3"/>
  <c r="W101" i="3"/>
  <c r="W100" i="3"/>
  <c r="W99" i="3"/>
  <c r="W85" i="3"/>
  <c r="W77" i="3"/>
  <c r="W76" i="3"/>
  <c r="W75" i="3"/>
  <c r="W72" i="3"/>
  <c r="W71" i="3"/>
  <c r="W68" i="3"/>
  <c r="W67" i="3"/>
  <c r="W66" i="3"/>
  <c r="W65" i="3"/>
  <c r="W62" i="3"/>
  <c r="W61" i="3"/>
  <c r="W60" i="3"/>
  <c r="W59" i="3"/>
  <c r="W58" i="3"/>
  <c r="W57" i="3"/>
  <c r="W56" i="3"/>
  <c r="W55" i="3"/>
  <c r="W54" i="3"/>
  <c r="W51" i="3"/>
  <c r="W50" i="3"/>
  <c r="W49" i="3"/>
  <c r="W48" i="3"/>
  <c r="W44" i="3"/>
  <c r="W43" i="3"/>
  <c r="W42" i="3"/>
  <c r="W41" i="3"/>
  <c r="W40" i="3"/>
  <c r="W35" i="3"/>
  <c r="W34" i="3" s="1"/>
  <c r="W32" i="3"/>
  <c r="W29" i="3"/>
  <c r="W28" i="3" s="1"/>
  <c r="W26" i="3"/>
  <c r="W21" i="3"/>
  <c r="W19" i="3"/>
  <c r="T114" i="3"/>
  <c r="T113" i="3" s="1"/>
  <c r="T107" i="3"/>
  <c r="T106" i="3" s="1"/>
  <c r="T103" i="3"/>
  <c r="T102" i="3"/>
  <c r="T101" i="3"/>
  <c r="T100" i="3"/>
  <c r="T99" i="3"/>
  <c r="T85" i="3"/>
  <c r="T77" i="3"/>
  <c r="T76" i="3"/>
  <c r="T75" i="3"/>
  <c r="T72" i="3"/>
  <c r="T71" i="3"/>
  <c r="T68" i="3"/>
  <c r="T67" i="3"/>
  <c r="T66" i="3"/>
  <c r="T64" i="3" s="1"/>
  <c r="T65" i="3"/>
  <c r="T62" i="3"/>
  <c r="T61" i="3"/>
  <c r="T60" i="3"/>
  <c r="T59" i="3"/>
  <c r="T58" i="3"/>
  <c r="T57" i="3"/>
  <c r="T56" i="3"/>
  <c r="T55" i="3"/>
  <c r="T54" i="3"/>
  <c r="T51" i="3"/>
  <c r="T50" i="3"/>
  <c r="T49" i="3"/>
  <c r="T48" i="3"/>
  <c r="T44" i="3"/>
  <c r="T43" i="3"/>
  <c r="T42" i="3"/>
  <c r="T41" i="3"/>
  <c r="T40" i="3"/>
  <c r="T35" i="3"/>
  <c r="T34" i="3" s="1"/>
  <c r="T32" i="3"/>
  <c r="T29" i="3"/>
  <c r="T28" i="3" s="1"/>
  <c r="T26" i="3"/>
  <c r="T21" i="3"/>
  <c r="T19" i="3"/>
  <c r="Q114" i="3"/>
  <c r="Q107" i="3"/>
  <c r="Q100" i="3"/>
  <c r="Q101" i="3"/>
  <c r="Q102" i="3"/>
  <c r="Q103" i="3"/>
  <c r="Q99" i="3"/>
  <c r="Q85" i="3"/>
  <c r="Q76" i="3"/>
  <c r="Q77" i="3"/>
  <c r="Q75" i="3"/>
  <c r="Q72" i="3"/>
  <c r="Q71" i="3"/>
  <c r="Q66" i="3"/>
  <c r="Q67" i="3"/>
  <c r="Q68" i="3"/>
  <c r="Q65" i="3"/>
  <c r="Q55" i="3"/>
  <c r="Q56" i="3"/>
  <c r="Q57" i="3"/>
  <c r="Q58" i="3"/>
  <c r="Q59" i="3"/>
  <c r="Q60" i="3"/>
  <c r="Q61" i="3"/>
  <c r="Q62" i="3"/>
  <c r="Q54" i="3"/>
  <c r="Q49" i="3"/>
  <c r="Q50" i="3"/>
  <c r="Q51" i="3"/>
  <c r="Q48" i="3"/>
  <c r="Q41" i="3"/>
  <c r="Q42" i="3"/>
  <c r="Q43" i="3"/>
  <c r="Q44" i="3"/>
  <c r="Q40" i="3"/>
  <c r="Q35" i="3"/>
  <c r="Q19" i="3"/>
  <c r="Q21" i="3"/>
  <c r="Q32" i="3"/>
  <c r="Q29" i="3"/>
  <c r="Q26" i="3"/>
  <c r="S39" i="3"/>
  <c r="H28" i="5" l="1"/>
  <c r="H116" i="5" s="1"/>
  <c r="H119" i="5" s="1"/>
  <c r="H110" i="5"/>
  <c r="H111" i="5" s="1"/>
  <c r="AC120" i="3"/>
  <c r="AC121" i="3" s="1"/>
  <c r="Z121" i="3"/>
  <c r="Z120" i="3"/>
  <c r="W121" i="3"/>
  <c r="W120" i="3"/>
  <c r="T121" i="3"/>
  <c r="AI98" i="3"/>
  <c r="AI91" i="3" s="1"/>
  <c r="AF74" i="3"/>
  <c r="AC87" i="3"/>
  <c r="Z98" i="3"/>
  <c r="AF64" i="3"/>
  <c r="T70" i="3"/>
  <c r="AC74" i="3"/>
  <c r="AF53" i="3"/>
  <c r="T39" i="3"/>
  <c r="AC47" i="3"/>
  <c r="AF70" i="3"/>
  <c r="AI53" i="3"/>
  <c r="AI70" i="3"/>
  <c r="AI25" i="3"/>
  <c r="T53" i="3"/>
  <c r="AC39" i="3"/>
  <c r="AF25" i="3"/>
  <c r="AI39" i="3"/>
  <c r="AI64" i="3"/>
  <c r="AC53" i="3"/>
  <c r="AC64" i="3"/>
  <c r="AF47" i="3"/>
  <c r="AF98" i="3"/>
  <c r="AF91" i="3" s="1"/>
  <c r="AI47" i="3"/>
  <c r="T47" i="3"/>
  <c r="T74" i="3"/>
  <c r="Z53" i="3"/>
  <c r="Z74" i="3"/>
  <c r="AC25" i="3"/>
  <c r="AC98" i="3"/>
  <c r="AC91" i="3" s="1"/>
  <c r="AF39" i="3"/>
  <c r="AI74" i="3"/>
  <c r="Z25" i="3"/>
  <c r="Z91" i="3"/>
  <c r="Z64" i="3"/>
  <c r="Z47" i="3"/>
  <c r="Z39" i="3"/>
  <c r="W25" i="3"/>
  <c r="W64" i="3"/>
  <c r="W53" i="3"/>
  <c r="W47" i="3"/>
  <c r="W39" i="3"/>
  <c r="T25" i="3"/>
  <c r="W74" i="3"/>
  <c r="W98" i="3"/>
  <c r="W91" i="3" s="1"/>
  <c r="T98" i="3"/>
  <c r="T91" i="3" s="1"/>
  <c r="W70" i="3"/>
  <c r="T38" i="3"/>
  <c r="Q34" i="3"/>
  <c r="Q28" i="3"/>
  <c r="Q113" i="3"/>
  <c r="Q106" i="3"/>
  <c r="P98" i="3"/>
  <c r="Q74" i="3"/>
  <c r="Q64" i="3"/>
  <c r="Q53" i="3"/>
  <c r="Q47" i="3"/>
  <c r="P39" i="3"/>
  <c r="H106" i="5" l="1"/>
  <c r="H107" i="5" s="1"/>
  <c r="H108" i="5" s="1"/>
  <c r="AI38" i="3"/>
  <c r="AI116" i="3" s="1"/>
  <c r="AF38" i="3"/>
  <c r="AC116" i="3"/>
  <c r="AC38" i="3"/>
  <c r="T126" i="3"/>
  <c r="Z38" i="3"/>
  <c r="Z126" i="3" s="1"/>
  <c r="W38" i="3"/>
  <c r="W126" i="3" s="1"/>
  <c r="Q25" i="3"/>
  <c r="Q119" i="3" s="1"/>
  <c r="Q98" i="3"/>
  <c r="Q91" i="3" s="1"/>
  <c r="Q70" i="3"/>
  <c r="Q39" i="3"/>
  <c r="Q38" i="3" s="1"/>
  <c r="N89" i="3"/>
  <c r="N88" i="3"/>
  <c r="N114" i="3"/>
  <c r="N113" i="3" s="1"/>
  <c r="N107" i="3"/>
  <c r="N106" i="3" s="1"/>
  <c r="N100" i="3"/>
  <c r="N101" i="3"/>
  <c r="N102" i="3"/>
  <c r="N103" i="3"/>
  <c r="N99" i="3"/>
  <c r="N76" i="3"/>
  <c r="N77" i="3"/>
  <c r="N75" i="3"/>
  <c r="N72" i="3"/>
  <c r="N71" i="3"/>
  <c r="N66" i="3"/>
  <c r="N67" i="3"/>
  <c r="N68" i="3"/>
  <c r="N65" i="3"/>
  <c r="N55" i="3"/>
  <c r="N56" i="3"/>
  <c r="N57" i="3"/>
  <c r="N58" i="3"/>
  <c r="N59" i="3"/>
  <c r="N60" i="3"/>
  <c r="N61" i="3"/>
  <c r="N62" i="3"/>
  <c r="N54" i="3"/>
  <c r="N49" i="3"/>
  <c r="N50" i="3"/>
  <c r="N51" i="3"/>
  <c r="N48" i="3"/>
  <c r="M39" i="3"/>
  <c r="N41" i="3"/>
  <c r="N42" i="3"/>
  <c r="N43" i="3"/>
  <c r="N44" i="3"/>
  <c r="N40" i="3"/>
  <c r="N19" i="3"/>
  <c r="N85" i="3"/>
  <c r="N21" i="3"/>
  <c r="N29" i="3"/>
  <c r="N28" i="3" s="1"/>
  <c r="N26" i="3"/>
  <c r="N35" i="3"/>
  <c r="N34" i="3" s="1"/>
  <c r="N32" i="3"/>
  <c r="AI126" i="3" l="1"/>
  <c r="AF116" i="3"/>
  <c r="AF126" i="3"/>
  <c r="AC126" i="3"/>
  <c r="N47" i="3"/>
  <c r="N70" i="3"/>
  <c r="N87" i="3"/>
  <c r="N74" i="3"/>
  <c r="Q126" i="3"/>
  <c r="Q129" i="3" s="1"/>
  <c r="Q120" i="3"/>
  <c r="Q121" i="3" s="1"/>
  <c r="N98" i="3"/>
  <c r="N91" i="3" s="1"/>
  <c r="N64" i="3"/>
  <c r="N53" i="3"/>
  <c r="Q116" i="3"/>
  <c r="Q117" i="3" s="1"/>
  <c r="N39" i="3"/>
  <c r="N38" i="3" s="1"/>
  <c r="N25" i="3"/>
  <c r="N119" i="3" s="1"/>
  <c r="N120" i="3" s="1"/>
  <c r="N121" i="3" s="1"/>
  <c r="K114" i="3"/>
  <c r="K113" i="3" s="1"/>
  <c r="H114" i="3"/>
  <c r="K111" i="3"/>
  <c r="K110" i="3"/>
  <c r="K109" i="3"/>
  <c r="K108" i="3"/>
  <c r="K107" i="3"/>
  <c r="H111" i="3"/>
  <c r="H110" i="3"/>
  <c r="H109" i="3"/>
  <c r="H108" i="3"/>
  <c r="H107" i="3"/>
  <c r="K103" i="3"/>
  <c r="K102" i="3"/>
  <c r="K101" i="3"/>
  <c r="K100" i="3"/>
  <c r="K99" i="3"/>
  <c r="J98" i="3"/>
  <c r="H103" i="3"/>
  <c r="H102" i="3"/>
  <c r="H101" i="3"/>
  <c r="H100" i="3"/>
  <c r="H99" i="3"/>
  <c r="K89" i="3"/>
  <c r="K88" i="3"/>
  <c r="K87" i="3" s="1"/>
  <c r="H89" i="3"/>
  <c r="H88" i="3"/>
  <c r="K83" i="3"/>
  <c r="K82" i="3"/>
  <c r="H83" i="3"/>
  <c r="H82" i="3"/>
  <c r="K77" i="3"/>
  <c r="K75" i="3"/>
  <c r="K74" i="3" s="1"/>
  <c r="H77" i="3"/>
  <c r="H76" i="3"/>
  <c r="H75" i="3"/>
  <c r="K72" i="3"/>
  <c r="K71" i="3"/>
  <c r="H72" i="3"/>
  <c r="K68" i="3"/>
  <c r="K66" i="3"/>
  <c r="K67" i="3"/>
  <c r="K65" i="3"/>
  <c r="H68" i="3"/>
  <c r="H67" i="3"/>
  <c r="H66" i="3"/>
  <c r="H65" i="3"/>
  <c r="J53" i="3"/>
  <c r="K61" i="3"/>
  <c r="K60" i="3"/>
  <c r="K59" i="3"/>
  <c r="K58" i="3"/>
  <c r="K57" i="3"/>
  <c r="K56" i="3"/>
  <c r="K55" i="3"/>
  <c r="K54" i="3"/>
  <c r="H61" i="3"/>
  <c r="H60" i="3"/>
  <c r="H59" i="3"/>
  <c r="H58" i="3"/>
  <c r="H57" i="3"/>
  <c r="H56" i="3"/>
  <c r="H55" i="3"/>
  <c r="H54" i="3"/>
  <c r="K51" i="3"/>
  <c r="K50" i="3"/>
  <c r="K49" i="3"/>
  <c r="K48" i="3"/>
  <c r="H51" i="3"/>
  <c r="H50" i="3"/>
  <c r="H49" i="3"/>
  <c r="H48" i="3"/>
  <c r="J39" i="3"/>
  <c r="K44" i="3"/>
  <c r="K43" i="3"/>
  <c r="K42" i="3"/>
  <c r="K41" i="3"/>
  <c r="K40" i="3"/>
  <c r="H44" i="3"/>
  <c r="H43" i="3"/>
  <c r="H42" i="3"/>
  <c r="H41" i="3"/>
  <c r="H40" i="3"/>
  <c r="K19" i="3"/>
  <c r="K85" i="3"/>
  <c r="K21" i="3"/>
  <c r="K35" i="3"/>
  <c r="K34" i="3" s="1"/>
  <c r="K32" i="3"/>
  <c r="K29" i="3"/>
  <c r="K28" i="3" s="1"/>
  <c r="K26" i="3"/>
  <c r="K106" i="3" l="1"/>
  <c r="K70" i="3"/>
  <c r="N116" i="3"/>
  <c r="K53" i="3"/>
  <c r="K98" i="3"/>
  <c r="K91" i="3" s="1"/>
  <c r="K81" i="3"/>
  <c r="K25" i="3"/>
  <c r="K119" i="3" s="1"/>
  <c r="K64" i="3"/>
  <c r="K47" i="3"/>
  <c r="K39" i="3"/>
  <c r="K120" i="3"/>
  <c r="K121" i="3" s="1"/>
  <c r="H32" i="3"/>
  <c r="K38" i="3" l="1"/>
  <c r="K116" i="3" s="1"/>
  <c r="K117" i="3" s="1"/>
  <c r="K118" i="3" s="1"/>
  <c r="H35" i="3"/>
  <c r="H34" i="3" s="1"/>
  <c r="H26" i="3"/>
  <c r="H29" i="3"/>
  <c r="H28" i="3" s="1"/>
  <c r="H25" i="3" l="1"/>
  <c r="H119" i="3" s="1"/>
  <c r="G53" i="3"/>
  <c r="G39" i="3"/>
  <c r="G98" i="3"/>
  <c r="G71" i="3"/>
  <c r="H71" i="3" s="1"/>
  <c r="H120" i="3" l="1"/>
  <c r="H121" i="3" s="1"/>
  <c r="H81" i="3"/>
  <c r="H53" i="3"/>
  <c r="H39" i="3"/>
  <c r="H87" i="3"/>
  <c r="H74" i="3"/>
  <c r="H64" i="3"/>
  <c r="H47" i="3"/>
  <c r="H70" i="3"/>
  <c r="H98" i="3"/>
  <c r="H19" i="3"/>
  <c r="H85" i="3"/>
  <c r="H21" i="3"/>
  <c r="AF129" i="3"/>
  <c r="AC129" i="3"/>
  <c r="Z129" i="3"/>
  <c r="W129" i="3"/>
  <c r="T129" i="3"/>
  <c r="N129" i="3"/>
  <c r="K129" i="3"/>
  <c r="H129" i="3"/>
  <c r="AI117" i="3"/>
  <c r="AF117" i="3"/>
  <c r="AC117" i="3"/>
  <c r="Z117" i="3"/>
  <c r="W117" i="3"/>
  <c r="T117" i="3"/>
  <c r="H13" i="3"/>
  <c r="N13" i="3" s="1"/>
  <c r="T13" i="3" s="1"/>
  <c r="Z13" i="3" s="1"/>
  <c r="AF13" i="3" s="1"/>
  <c r="K13" i="3"/>
  <c r="Q13" i="3" s="1"/>
  <c r="W13" i="3" s="1"/>
  <c r="AC13" i="3" s="1"/>
  <c r="AI13" i="3" s="1"/>
  <c r="H9" i="3"/>
  <c r="N9" i="3" s="1"/>
  <c r="T9" i="3" s="1"/>
  <c r="Z9" i="3" s="1"/>
  <c r="AF9" i="3" s="1"/>
  <c r="K9" i="3"/>
  <c r="Q9" i="3" s="1"/>
  <c r="W9" i="3" s="1"/>
  <c r="AC9" i="3" s="1"/>
  <c r="AI9" i="3" s="1"/>
  <c r="H38" i="3" l="1"/>
  <c r="H91" i="3"/>
  <c r="AF118" i="3"/>
  <c r="W118" i="3"/>
  <c r="AI118" i="3"/>
  <c r="N117" i="3"/>
  <c r="N118" i="3" s="1"/>
  <c r="Z118" i="3"/>
  <c r="T118" i="3"/>
  <c r="Q118" i="3"/>
  <c r="AC118" i="3"/>
  <c r="H116" i="3" l="1"/>
  <c r="H117" i="3" s="1"/>
  <c r="H118" i="3" l="1"/>
</calcChain>
</file>

<file path=xl/comments1.xml><?xml version="1.0" encoding="utf-8"?>
<comments xmlns="http://schemas.openxmlformats.org/spreadsheetml/2006/main">
  <authors>
    <author>aalcobia</author>
    <author>Mario Martins</author>
  </authors>
  <commentList>
    <comment ref="E2" authorId="0">
      <text>
        <r>
          <rPr>
            <b/>
            <sz val="8"/>
            <color indexed="81"/>
            <rFont val="Tahoma"/>
            <family val="2"/>
          </rPr>
          <t xml:space="preserve">VALORES SEM IVA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3" authorId="1">
      <text>
        <r>
          <rPr>
            <b/>
            <sz val="9"/>
            <color indexed="81"/>
            <rFont val="Tahoma"/>
            <family val="2"/>
          </rPr>
          <t xml:space="preserve">Facturada em Setembro.
</t>
        </r>
      </text>
    </comment>
    <comment ref="U23" authorId="1">
      <text>
        <r>
          <rPr>
            <b/>
            <sz val="9"/>
            <color indexed="81"/>
            <rFont val="Tahoma"/>
            <family val="2"/>
          </rPr>
          <t xml:space="preserve">Facturada em Setembro. 
</t>
        </r>
      </text>
    </comment>
    <comment ref="H28" authorId="1">
      <text>
        <r>
          <rPr>
            <b/>
            <sz val="9"/>
            <color indexed="81"/>
            <rFont val="Tahoma"/>
            <family val="2"/>
          </rPr>
          <t>Mario Martins:</t>
        </r>
        <r>
          <rPr>
            <sz val="9"/>
            <color indexed="81"/>
            <rFont val="Tahoma"/>
            <family val="2"/>
          </rPr>
          <t xml:space="preserve">
Valor facturado devido aos arredondamentos (valor correcto: 8,24)</t>
        </r>
      </text>
    </comment>
    <comment ref="H34" authorId="1">
      <text>
        <r>
          <rPr>
            <b/>
            <sz val="9"/>
            <color indexed="81"/>
            <rFont val="Tahoma"/>
            <family val="2"/>
          </rPr>
          <t>Mario Martins:</t>
        </r>
        <r>
          <rPr>
            <sz val="9"/>
            <color indexed="81"/>
            <rFont val="Tahoma"/>
            <family val="2"/>
          </rPr>
          <t xml:space="preserve">
Valor facturado devido aos arredondamentos (valor correcto: 11,50)</t>
        </r>
      </text>
    </comment>
    <comment ref="J48" authorId="1">
      <text>
        <r>
          <rPr>
            <b/>
            <sz val="9"/>
            <color indexed="81"/>
            <rFont val="Tahoma"/>
            <family val="2"/>
          </rPr>
          <t>Mario Martins:</t>
        </r>
        <r>
          <rPr>
            <sz val="9"/>
            <color indexed="81"/>
            <rFont val="Tahoma"/>
            <family val="2"/>
          </rPr>
          <t xml:space="preserve">
valor no EFAC: 4956
</t>
        </r>
      </text>
    </comment>
    <comment ref="H106" authorId="1">
      <text>
        <r>
          <rPr>
            <b/>
            <sz val="9"/>
            <color indexed="81"/>
            <rFont val="Tahoma"/>
            <family val="2"/>
          </rPr>
          <t>Mario Martins:</t>
        </r>
        <r>
          <rPr>
            <sz val="9"/>
            <color indexed="81"/>
            <rFont val="Tahoma"/>
            <family val="2"/>
          </rPr>
          <t xml:space="preserve">
Valor facturado devido aos arredondamentos (valor correcto: 89,03)
</t>
        </r>
      </text>
    </comment>
    <comment ref="H113" authorId="1">
      <text>
        <r>
          <rPr>
            <b/>
            <sz val="9"/>
            <color indexed="81"/>
            <rFont val="Tahoma"/>
            <family val="2"/>
          </rPr>
          <t>Mario Martins:</t>
        </r>
        <r>
          <rPr>
            <sz val="9"/>
            <color indexed="81"/>
            <rFont val="Tahoma"/>
            <family val="2"/>
          </rPr>
          <t xml:space="preserve">
Valor facturado devido aos arredondamentos (valor correcto: 22,40)
</t>
        </r>
      </text>
    </comment>
    <comment ref="K113" authorId="1">
      <text>
        <r>
          <rPr>
            <b/>
            <sz val="9"/>
            <color indexed="81"/>
            <rFont val="Tahoma"/>
            <family val="2"/>
          </rPr>
          <t>Mario Martins:</t>
        </r>
        <r>
          <rPr>
            <sz val="9"/>
            <color indexed="81"/>
            <rFont val="Tahoma"/>
            <family val="2"/>
          </rPr>
          <t xml:space="preserve">
Valor facturado devido aos arredondamentos (valor correcto: 22,40)
</t>
        </r>
      </text>
    </comment>
  </commentList>
</comments>
</file>

<file path=xl/comments2.xml><?xml version="1.0" encoding="utf-8"?>
<comments xmlns="http://schemas.openxmlformats.org/spreadsheetml/2006/main">
  <authors>
    <author>aalcobia</author>
  </authors>
  <commentList>
    <comment ref="E2" authorId="0">
      <text>
        <r>
          <rPr>
            <b/>
            <sz val="8"/>
            <color indexed="81"/>
            <rFont val="Tahoma"/>
            <family val="2"/>
          </rPr>
          <t xml:space="preserve">VALORES SEM IVA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<sst xmlns="http://schemas.openxmlformats.org/spreadsheetml/2006/main" count="355" uniqueCount="136">
  <si>
    <t>Fornecedor</t>
  </si>
  <si>
    <t>1603 - Comunicações Informaticas</t>
  </si>
  <si>
    <t>Freq</t>
  </si>
  <si>
    <t>SIBS</t>
  </si>
  <si>
    <t>Real Time - Manutenção &amp; Help-Desk (adesão/Implementação)</t>
  </si>
  <si>
    <t>Anual</t>
  </si>
  <si>
    <t>MFT - Manutenção &amp; Help-Desk (manutenção)</t>
  </si>
  <si>
    <t>Mensal</t>
  </si>
  <si>
    <t>L12 - Autenticação Forte</t>
  </si>
  <si>
    <t>E - Utilização de Cartões (parqueamento de cartões)</t>
  </si>
  <si>
    <t>F - Produção de Cartões (gestão de ficheiro PIN)</t>
  </si>
  <si>
    <t>J - Transmissão de Ficheiros</t>
  </si>
  <si>
    <t>V - Serviços Back-Office</t>
  </si>
  <si>
    <t>X - Serviço de Monitorização da Fraude</t>
  </si>
  <si>
    <t>X 31 - Monitorização de Transacções Emissor - De 1 a 500.000 transacções</t>
  </si>
  <si>
    <t>X11- Acesso ao Serviço de Monitorização de Fraude (Paywatch)</t>
  </si>
  <si>
    <t>Custo
Unitário</t>
  </si>
  <si>
    <t>Volume</t>
  </si>
  <si>
    <t>Custo</t>
  </si>
  <si>
    <t>Factura</t>
  </si>
  <si>
    <t>A72 - Ligação a 128 Kbit RSSF - BackUp (Pinheiro Manso,471 - Porto)</t>
  </si>
  <si>
    <t>A82 - Ligação a 128 Kbit RSSF Torres de Lisboa</t>
  </si>
  <si>
    <t>A32 - Serv Gest Extranet - Circ Duplo (serviço Extranet SIBS)</t>
  </si>
  <si>
    <t>F 71 - Gestão de Ficheiro de PIN : de 1 a 25 000</t>
  </si>
  <si>
    <t>F 72 - Gestão de Ficheiro de PIN : de 25 001 a 50 000</t>
  </si>
  <si>
    <t>F 73 - Gestão de Ficheiro de PIN : de 50 001 a 75 000</t>
  </si>
  <si>
    <t>F 74 - Gestão de Ficheiro de PIN : de 75 001 a 100 000</t>
  </si>
  <si>
    <t>F 75 - Gestão de Ficheiro de PIN : de 100 001 a 120 000</t>
  </si>
  <si>
    <t>F 76 - Gestão de Ficheiro de PIN : de 125 001 a 150 000</t>
  </si>
  <si>
    <t>F 77 - Gestão de Ficheiro de PIN : de 150 001 a 175 000</t>
  </si>
  <si>
    <t>F 78 - Gestão de Ficheiro de PIN : de 175 001 a 200 000</t>
  </si>
  <si>
    <t>F 79 - Gestão de Ficheiro de PIN : excedente de 200 000</t>
  </si>
  <si>
    <t>G2 - Outras Operações: de 1 a 40 000</t>
  </si>
  <si>
    <t>G3 - Compras TPA: de 1 a 200 000</t>
  </si>
  <si>
    <t>G - Transacções</t>
  </si>
  <si>
    <t xml:space="preserve">X 12 - Monitorização de Fraude: Paywatch - Facturação Mínima </t>
  </si>
  <si>
    <t>A1  - Ligação Central: CPU em Real Time</t>
  </si>
  <si>
    <t>Rubrica</t>
  </si>
  <si>
    <t>TOTAL</t>
  </si>
  <si>
    <t>Quantidade</t>
  </si>
  <si>
    <t>Total</t>
  </si>
  <si>
    <t>Freqª</t>
  </si>
  <si>
    <t>A32  - Serv Gestão Extranet - Circ Duplo</t>
  </si>
  <si>
    <t>J61 - Transmissão &lt; 100Kb (de 1 a 100)</t>
  </si>
  <si>
    <t>J62 - Transmissão &lt; 100Kb (de 100  a 1000)</t>
  </si>
  <si>
    <t>J71 - Transmissão &gt; 100Kb</t>
  </si>
  <si>
    <t>Real-Time (PRT) - Manutenção e Help Desk</t>
  </si>
  <si>
    <t>Pontual</t>
  </si>
  <si>
    <t>V - Serviços de Back-Office</t>
  </si>
  <si>
    <t>V52 - Ped Via terminal SIBS</t>
  </si>
  <si>
    <t>v53 - Por dia Processamento</t>
  </si>
  <si>
    <t>MFT - Manutenção e Help Desk</t>
  </si>
  <si>
    <t>I - Encargos Serviço TPA (Extractos Fecho TPA)</t>
  </si>
  <si>
    <t>I22 - Tar Extr electrónico</t>
  </si>
  <si>
    <t>I23 - Format extr envio email</t>
  </si>
  <si>
    <t>G4 - Compras TPA (Private Label): de 1 a 200 000</t>
  </si>
  <si>
    <t>K - Acesso a rede Dados</t>
  </si>
  <si>
    <t>IVA - Taxa 23%</t>
  </si>
  <si>
    <t>Mês: Março 2011</t>
  </si>
  <si>
    <t>Mês: Abril 2011</t>
  </si>
  <si>
    <t>Mês: Maio 2011</t>
  </si>
  <si>
    <t>Mês: Junho 2011</t>
  </si>
  <si>
    <t>Mês: Julho 2011</t>
  </si>
  <si>
    <t>Mês: Agosto 2011</t>
  </si>
  <si>
    <t>Mês: Setembro 2011</t>
  </si>
  <si>
    <t>Mês: Outubro 2011</t>
  </si>
  <si>
    <t>Mês: Novembro 2011</t>
  </si>
  <si>
    <t>Mês: Dezembro 2011</t>
  </si>
  <si>
    <t>D - Esquema Cartão</t>
  </si>
  <si>
    <t>D42 - Esquema Cartão MBSpot</t>
  </si>
  <si>
    <t>Validado por : Mário Martins</t>
  </si>
  <si>
    <t>SIBS FPS</t>
  </si>
  <si>
    <t>L12 - Acesso  a Serviç Autenticação Forte</t>
  </si>
  <si>
    <t>D5 - Utilização do Esquema de Cartão MBSPOT – Emissor</t>
  </si>
  <si>
    <t>E 16 - No excedente de 1 500 000</t>
  </si>
  <si>
    <t>E1 - Direitos de Utilização</t>
  </si>
  <si>
    <t>E9 - Movimentos LN/Abates</t>
  </si>
  <si>
    <t>G1 - Levantamentos Emissor: de 1 a 50 000</t>
  </si>
  <si>
    <t>SIBS Pagamentos</t>
  </si>
  <si>
    <t>K6B - Leitor para autenticação no Portal de Serviços SIBS</t>
  </si>
  <si>
    <t>K6C - Cartão SAF para autenticação no Portal de Serviços SIBS</t>
  </si>
  <si>
    <t>X2 – MONITORIZAÇÃO DE CARTÕES</t>
  </si>
  <si>
    <t>X21 - De 1 a 50.000 cartões</t>
  </si>
  <si>
    <t>X22 - De 50.001 a 150.000 cartões</t>
  </si>
  <si>
    <t>X23 - De 150.001 a 375.000 cartões</t>
  </si>
  <si>
    <t>X24 - De 375.001 a 750.000 cartões</t>
  </si>
  <si>
    <t>X25 - De 750.001 a 1.500.000 cartões</t>
  </si>
  <si>
    <t>X26 - No excedente de 1.500.001 cartões</t>
  </si>
  <si>
    <t>X3 – MONITORIZAÇÃO DE TRANSACÇÕES EMISSOR</t>
  </si>
  <si>
    <t xml:space="preserve">X31 - De 1 a 500.000 transacções  </t>
  </si>
  <si>
    <t xml:space="preserve">X32 - De 500.001 a 1.100.000 transacções </t>
  </si>
  <si>
    <t>X33 - De 1.100.001 a 2.500.000 transacções</t>
  </si>
  <si>
    <t xml:space="preserve">X34 - De 2.500.001 a 5.500.000 transacções </t>
  </si>
  <si>
    <t>X35 - No excedente de 5.500.000 transacções</t>
  </si>
  <si>
    <t>X5 – MONITORIZAÇÃO DE TRANSACÇÕES ACQUIRER/BAE</t>
  </si>
  <si>
    <t>X51 - De 1 a 500.000 transacções</t>
  </si>
  <si>
    <t>D12 - Mensalidade</t>
  </si>
  <si>
    <t>D2- Utilização do Esquema - Emissor</t>
  </si>
  <si>
    <t>D21 - De 1 a 1 500 000</t>
  </si>
  <si>
    <t>D22 -  De 1 500 001 a 3 500 000</t>
  </si>
  <si>
    <t>E 11 - De 1 a 50 000</t>
  </si>
  <si>
    <t>E 12 - De 50 001 a 150 000</t>
  </si>
  <si>
    <t>E 13 - De 150 001 a 375 000</t>
  </si>
  <si>
    <t>E 14 - De 375 001 a 750 000</t>
  </si>
  <si>
    <t>E 15 - De 750 001 a 1 500 000</t>
  </si>
  <si>
    <t>E 91 - Alteração Situação Cartão</t>
  </si>
  <si>
    <t>E 92 - Por inserção cartão em LN da rede</t>
  </si>
  <si>
    <t>E 93 - Por inserção cartão em LN urgente</t>
  </si>
  <si>
    <t>E 94 - Permanência em  Lista negra</t>
  </si>
  <si>
    <t>D51 - De 1 a 750 000</t>
  </si>
  <si>
    <t>D52 - De 750 001 a 1 500 000</t>
  </si>
  <si>
    <t>TOTAL FACTURA SIBS FPS</t>
  </si>
  <si>
    <t>TOTAL FACTURA SIBS Pagamentos</t>
  </si>
  <si>
    <t>IVA - Taxa</t>
  </si>
  <si>
    <t>Dat.Val.SIBS FPS: 24-05-2011</t>
  </si>
  <si>
    <t>Dat.Val.SIBS Pagam.: 24-05-2011</t>
  </si>
  <si>
    <t>Dat.Val.SIBS FPS: 21-06-2011</t>
  </si>
  <si>
    <t>Dat.Val.SIBS FPS: 19-04-2011</t>
  </si>
  <si>
    <t>Dat.Val.SIBS Pagam.: 26-04-2011</t>
  </si>
  <si>
    <t>C12 - Por operação realizada com cartões emitidos</t>
  </si>
  <si>
    <t>Dat.Val.SIBS Pagam.: 21-06-2011</t>
  </si>
  <si>
    <t>Dat.Val.SIBS Pagam.: 23-07-2011</t>
  </si>
  <si>
    <t>Dat.Val.SIBS Pagam.: 23-08-2011</t>
  </si>
  <si>
    <t>Dat.Val.SIBS Pagam.: 14-09-2011</t>
  </si>
  <si>
    <t>Dat.Val.SIBS FPS: 23-07-2011</t>
  </si>
  <si>
    <t>Dat.Val.SIBS FPS: 23-08-2011</t>
  </si>
  <si>
    <t>Dat.Val.SIBS FPS: 14-09-2011</t>
  </si>
  <si>
    <t>Dat.Val.SIBS FPS: 10-10-2011</t>
  </si>
  <si>
    <t>Dat.Val.SIBS Pagam.: 10-10-2011</t>
  </si>
  <si>
    <t>Dat.Val.SIBS FPS: 11-11-2011</t>
  </si>
  <si>
    <t>Dat.Val.SIBS Pagam.: 11-11-2011</t>
  </si>
  <si>
    <t>Dat.Val.SIBS FPS: 15-12-2011</t>
  </si>
  <si>
    <t>Dat.Val.SIBS Pagam.: 15-12-2011</t>
  </si>
  <si>
    <t>Dat.Val.SIBS FPS: 16-01-2012</t>
  </si>
  <si>
    <t>Dat.Val.SIBS Pagam.: 16-01-2012</t>
  </si>
  <si>
    <t>Mês: Janeiro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</si>
</sst>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7" formatCode="#,##0.00\ &quot;€&quot;;\-#,##0.00\ &quot;€&quot;"/>
    <numFmt numFmtId="44" formatCode="_-* #,##0.00\ &quot;€&quot;_-;\-* #,##0.00\ &quot;€&quot;_-;_-* &quot;-&quot;??\ &quot;€&quot;_-;_-@_-"/>
    <numFmt numFmtId="164" formatCode="#,##0.00\ _€"/>
    <numFmt numFmtId="165" formatCode="#,##0.0000_ ;\-#,##0.0000\ "/>
    <numFmt numFmtId="166" formatCode="#,##0.00000_ ;\-#,##0.00000\ "/>
    <numFmt numFmtId="167" formatCode="#,##0.00000\ &quot;€&quot;;\-#,##0.00000\ &quot;€&quot;"/>
  </numFmts>
  <fonts count="5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b/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indexed="9"/>
      <name val="Calibri"/>
      <family val="2"/>
      <scheme val="minor"/>
    </font>
    <font>
      <b/>
      <sz val="8"/>
      <color indexed="9"/>
      <name val="Calibri"/>
      <family val="2"/>
      <scheme val="minor"/>
    </font>
    <font>
      <b/>
      <sz val="8"/>
      <color indexed="18"/>
      <name val="Calibri"/>
      <family val="2"/>
      <scheme val="minor"/>
    </font>
    <font>
      <b/>
      <sz val="9"/>
      <color indexed="18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8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32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rgb="FF00206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rgb="FF002060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medium">
        <color rgb="FF002060"/>
      </left>
      <right/>
      <top style="medium">
        <color rgb="FF002060"/>
      </top>
      <bottom/>
      <diagonal/>
    </border>
    <border>
      <left style="medium">
        <color rgb="FF002060"/>
      </left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medium">
        <color rgb="FFFF0000"/>
      </left>
      <right/>
      <top style="medium">
        <color rgb="FFFF0000"/>
      </top>
      <bottom style="medium">
        <color indexed="64"/>
      </bottom>
      <diagonal/>
    </border>
    <border>
      <left/>
      <right/>
      <top style="medium">
        <color rgb="FFFF0000"/>
      </top>
      <bottom style="medium">
        <color indexed="64"/>
      </bottom>
      <diagonal/>
    </border>
    <border>
      <left/>
      <right style="medium">
        <color rgb="FFFF0000"/>
      </right>
      <top style="medium">
        <color rgb="FFFF0000"/>
      </top>
      <bottom style="medium">
        <color indexed="64"/>
      </bottom>
      <diagonal/>
    </border>
    <border>
      <left style="medium">
        <color rgb="FFFF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002060"/>
      </bottom>
      <diagonal/>
    </border>
    <border>
      <left/>
      <right style="medium">
        <color rgb="FFFF0000"/>
      </right>
      <top/>
      <bottom style="medium">
        <color rgb="FF002060"/>
      </bottom>
      <diagonal/>
    </border>
    <border>
      <left style="medium">
        <color rgb="FFFF0000"/>
      </left>
      <right/>
      <top style="medium">
        <color rgb="FF002060"/>
      </top>
      <bottom/>
      <diagonal/>
    </border>
    <border>
      <left/>
      <right style="medium">
        <color rgb="FFFF0000"/>
      </right>
      <top style="medium">
        <color rgb="FF002060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indexed="64"/>
      </left>
      <right/>
      <top/>
      <bottom style="medium">
        <color rgb="FF002060"/>
      </bottom>
      <diagonal/>
    </border>
    <border>
      <left style="medium">
        <color indexed="64"/>
      </left>
      <right/>
      <top style="medium">
        <color rgb="FF002060"/>
      </top>
      <bottom/>
      <diagonal/>
    </border>
    <border>
      <left style="medium">
        <color indexed="64"/>
      </left>
      <right/>
      <top style="medium">
        <color rgb="FF002060"/>
      </top>
      <bottom style="medium">
        <color rgb="FF002060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37" applyNumberFormat="0" applyFill="0" applyAlignment="0" applyProtection="0"/>
    <xf numFmtId="0" fontId="29" fillId="0" borderId="38" applyNumberFormat="0" applyFill="0" applyAlignment="0" applyProtection="0"/>
    <xf numFmtId="0" fontId="30" fillId="0" borderId="39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0" applyNumberFormat="0" applyBorder="0" applyAlignment="0" applyProtection="0"/>
    <xf numFmtId="0" fontId="32" fillId="8" borderId="0" applyNumberFormat="0" applyBorder="0" applyAlignment="0" applyProtection="0"/>
    <xf numFmtId="0" fontId="33" fillId="9" borderId="0" applyNumberFormat="0" applyBorder="0" applyAlignment="0" applyProtection="0"/>
    <xf numFmtId="0" fontId="34" fillId="10" borderId="40" applyNumberFormat="0" applyAlignment="0" applyProtection="0"/>
    <xf numFmtId="0" fontId="35" fillId="11" borderId="41" applyNumberFormat="0" applyAlignment="0" applyProtection="0"/>
    <xf numFmtId="0" fontId="36" fillId="11" borderId="40" applyNumberFormat="0" applyAlignment="0" applyProtection="0"/>
    <xf numFmtId="0" fontId="37" fillId="0" borderId="42" applyNumberFormat="0" applyFill="0" applyAlignment="0" applyProtection="0"/>
    <xf numFmtId="0" fontId="38" fillId="12" borderId="43" applyNumberFormat="0" applyAlignment="0" applyProtection="0"/>
    <xf numFmtId="0" fontId="39" fillId="0" borderId="0" applyNumberFormat="0" applyFill="0" applyBorder="0" applyAlignment="0" applyProtection="0"/>
    <xf numFmtId="0" fontId="26" fillId="13" borderId="44" applyNumberFormat="0" applyFont="0" applyAlignment="0" applyProtection="0"/>
    <xf numFmtId="0" fontId="40" fillId="0" borderId="0" applyNumberFormat="0" applyFill="0" applyBorder="0" applyAlignment="0" applyProtection="0"/>
    <xf numFmtId="0" fontId="7" fillId="0" borderId="45" applyNumberFormat="0" applyFill="0" applyAlignment="0" applyProtection="0"/>
    <xf numFmtId="0" fontId="8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8" fillId="37" borderId="0" applyNumberFormat="0" applyBorder="0" applyAlignment="0" applyProtection="0"/>
  </cellStyleXfs>
  <cellXfs count="240">
    <xf numFmtId="0" fontId="0" fillId="0" borderId="0" xfId="0"/>
    <xf numFmtId="44" fontId="0" fillId="0" borderId="3" xfId="1" applyFont="1" applyBorder="1"/>
    <xf numFmtId="44" fontId="0" fillId="0" borderId="0" xfId="1" applyFont="1" applyFill="1" applyBorder="1"/>
    <xf numFmtId="44" fontId="0" fillId="0" borderId="0" xfId="1" applyFont="1" applyFill="1"/>
    <xf numFmtId="44" fontId="0" fillId="0" borderId="0" xfId="1" applyFont="1"/>
    <xf numFmtId="44" fontId="0" fillId="0" borderId="0" xfId="1" applyFont="1" applyBorder="1"/>
    <xf numFmtId="44" fontId="2" fillId="0" borderId="0" xfId="1" applyFont="1" applyBorder="1"/>
    <xf numFmtId="0" fontId="2" fillId="0" borderId="0" xfId="0" applyFont="1" applyFill="1" applyBorder="1" applyAlignment="1">
      <alignment vertical="center"/>
    </xf>
    <xf numFmtId="0" fontId="3" fillId="0" borderId="0" xfId="0" applyFont="1"/>
    <xf numFmtId="0" fontId="4" fillId="0" borderId="0" xfId="0" applyFont="1"/>
    <xf numFmtId="44" fontId="5" fillId="0" borderId="0" xfId="1" applyFont="1" applyFill="1" applyBorder="1"/>
    <xf numFmtId="0" fontId="6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44" fontId="7" fillId="0" borderId="0" xfId="1" applyFont="1" applyFill="1" applyBorder="1"/>
    <xf numFmtId="44" fontId="0" fillId="4" borderId="0" xfId="1" applyFont="1" applyFill="1" applyBorder="1"/>
    <xf numFmtId="0" fontId="13" fillId="5" borderId="0" xfId="0" applyFont="1" applyFill="1" applyBorder="1" applyAlignment="1">
      <alignment horizontal="right" vertical="center"/>
    </xf>
    <xf numFmtId="0" fontId="14" fillId="5" borderId="0" xfId="0" applyFont="1" applyFill="1" applyBorder="1" applyAlignment="1">
      <alignment horizontal="right" vertical="center"/>
    </xf>
    <xf numFmtId="0" fontId="8" fillId="5" borderId="7" xfId="0" applyFont="1" applyFill="1" applyBorder="1" applyAlignment="1">
      <alignment horizontal="right"/>
    </xf>
    <xf numFmtId="0" fontId="8" fillId="5" borderId="12" xfId="0" applyFont="1" applyFill="1" applyBorder="1"/>
    <xf numFmtId="0" fontId="15" fillId="0" borderId="0" xfId="0" applyFont="1"/>
    <xf numFmtId="0" fontId="15" fillId="0" borderId="0" xfId="0" applyFont="1" applyBorder="1"/>
    <xf numFmtId="44" fontId="15" fillId="0" borderId="0" xfId="1" applyFont="1" applyBorder="1"/>
    <xf numFmtId="0" fontId="17" fillId="5" borderId="10" xfId="0" applyFont="1" applyFill="1" applyBorder="1" applyAlignment="1">
      <alignment vertical="center"/>
    </xf>
    <xf numFmtId="0" fontId="18" fillId="0" borderId="0" xfId="0" applyFont="1"/>
    <xf numFmtId="44" fontId="0" fillId="0" borderId="3" xfId="1" applyFont="1" applyBorder="1" applyAlignment="1">
      <alignment horizontal="center"/>
    </xf>
    <xf numFmtId="44" fontId="7" fillId="0" borderId="3" xfId="1" applyFont="1" applyFill="1" applyBorder="1" applyAlignment="1">
      <alignment horizontal="center"/>
    </xf>
    <xf numFmtId="44" fontId="0" fillId="0" borderId="3" xfId="1" applyFont="1" applyFill="1" applyBorder="1" applyAlignment="1">
      <alignment horizontal="center"/>
    </xf>
    <xf numFmtId="44" fontId="5" fillId="0" borderId="3" xfId="1" applyFont="1" applyFill="1" applyBorder="1" applyAlignment="1">
      <alignment horizontal="center"/>
    </xf>
    <xf numFmtId="44" fontId="8" fillId="5" borderId="3" xfId="1" applyFont="1" applyFill="1" applyBorder="1" applyAlignment="1">
      <alignment horizontal="center"/>
    </xf>
    <xf numFmtId="0" fontId="8" fillId="5" borderId="6" xfId="0" applyFont="1" applyFill="1" applyBorder="1"/>
    <xf numFmtId="44" fontId="12" fillId="0" borderId="9" xfId="1" applyFont="1" applyBorder="1"/>
    <xf numFmtId="0" fontId="12" fillId="0" borderId="9" xfId="0" applyFont="1" applyFill="1" applyBorder="1" applyAlignment="1">
      <alignment vertical="center"/>
    </xf>
    <xf numFmtId="166" fontId="16" fillId="0" borderId="9" xfId="1" applyNumberFormat="1" applyFont="1" applyBorder="1"/>
    <xf numFmtId="165" fontId="16" fillId="0" borderId="9" xfId="1" applyNumberFormat="1" applyFont="1" applyBorder="1"/>
    <xf numFmtId="0" fontId="15" fillId="0" borderId="9" xfId="0" applyFont="1" applyFill="1" applyBorder="1" applyAlignment="1">
      <alignment vertical="center"/>
    </xf>
    <xf numFmtId="0" fontId="15" fillId="0" borderId="18" xfId="0" applyFont="1" applyFill="1" applyBorder="1" applyAlignment="1">
      <alignment vertical="center"/>
    </xf>
    <xf numFmtId="0" fontId="15" fillId="0" borderId="19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16" fillId="0" borderId="19" xfId="0" applyFont="1" applyFill="1" applyBorder="1" applyAlignment="1">
      <alignment horizontal="center" vertical="center"/>
    </xf>
    <xf numFmtId="44" fontId="16" fillId="0" borderId="19" xfId="1" applyFont="1" applyFill="1" applyBorder="1" applyAlignment="1">
      <alignment horizontal="center"/>
    </xf>
    <xf numFmtId="0" fontId="17" fillId="5" borderId="0" xfId="0" applyFont="1" applyFill="1" applyBorder="1" applyAlignment="1">
      <alignment vertical="center"/>
    </xf>
    <xf numFmtId="0" fontId="17" fillId="5" borderId="12" xfId="0" applyFont="1" applyFill="1" applyBorder="1"/>
    <xf numFmtId="2" fontId="12" fillId="0" borderId="9" xfId="0" applyNumberFormat="1" applyFont="1" applyFill="1" applyBorder="1" applyAlignment="1">
      <alignment vertical="center"/>
    </xf>
    <xf numFmtId="0" fontId="8" fillId="5" borderId="30" xfId="0" applyFont="1" applyFill="1" applyBorder="1"/>
    <xf numFmtId="0" fontId="20" fillId="0" borderId="0" xfId="0" applyFont="1"/>
    <xf numFmtId="0" fontId="12" fillId="0" borderId="34" xfId="0" applyFont="1" applyFill="1" applyBorder="1" applyAlignment="1">
      <alignment vertical="center"/>
    </xf>
    <xf numFmtId="165" fontId="16" fillId="0" borderId="34" xfId="1" applyNumberFormat="1" applyFont="1" applyBorder="1"/>
    <xf numFmtId="44" fontId="7" fillId="0" borderId="0" xfId="1" applyFont="1" applyFill="1" applyBorder="1" applyAlignment="1">
      <alignment horizontal="left"/>
    </xf>
    <xf numFmtId="44" fontId="16" fillId="0" borderId="19" xfId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17" fillId="5" borderId="12" xfId="0" applyFont="1" applyFill="1" applyBorder="1" applyAlignment="1">
      <alignment horizontal="center" vertical="center"/>
    </xf>
    <xf numFmtId="0" fontId="6" fillId="0" borderId="35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2" fillId="0" borderId="35" xfId="0" applyFont="1" applyFill="1" applyBorder="1" applyAlignment="1">
      <alignment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vertical="center"/>
    </xf>
    <xf numFmtId="0" fontId="16" fillId="0" borderId="19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vertical="center"/>
    </xf>
    <xf numFmtId="0" fontId="24" fillId="0" borderId="19" xfId="0" applyFont="1" applyFill="1" applyBorder="1" applyAlignment="1">
      <alignment horizontal="center" vertical="center"/>
    </xf>
    <xf numFmtId="0" fontId="25" fillId="0" borderId="19" xfId="0" applyFont="1" applyFill="1" applyBorder="1" applyAlignment="1">
      <alignment horizontal="center" vertical="center"/>
    </xf>
    <xf numFmtId="0" fontId="0" fillId="0" borderId="0" xfId="0"/>
    <xf numFmtId="0" fontId="8" fillId="5" borderId="0" xfId="0" applyFont="1" applyFill="1" applyBorder="1"/>
    <xf numFmtId="0" fontId="17" fillId="5" borderId="0" xfId="0" applyFont="1" applyFill="1" applyBorder="1"/>
    <xf numFmtId="0" fontId="8" fillId="5" borderId="28" xfId="0" applyFont="1" applyFill="1" applyBorder="1"/>
    <xf numFmtId="0" fontId="8" fillId="5" borderId="36" xfId="0" applyFont="1" applyFill="1" applyBorder="1"/>
    <xf numFmtId="0" fontId="8" fillId="5" borderId="7" xfId="0" applyFont="1" applyFill="1" applyBorder="1"/>
    <xf numFmtId="9" fontId="17" fillId="5" borderId="10" xfId="0" applyNumberFormat="1" applyFont="1" applyFill="1" applyBorder="1" applyAlignment="1">
      <alignment vertical="center"/>
    </xf>
    <xf numFmtId="2" fontId="15" fillId="0" borderId="19" xfId="0" applyNumberFormat="1" applyFont="1" applyFill="1" applyBorder="1" applyAlignment="1">
      <alignment horizontal="center" vertical="center"/>
    </xf>
    <xf numFmtId="2" fontId="16" fillId="0" borderId="19" xfId="0" applyNumberFormat="1" applyFont="1" applyFill="1" applyBorder="1" applyAlignment="1">
      <alignment horizontal="right" vertical="center"/>
    </xf>
    <xf numFmtId="2" fontId="15" fillId="0" borderId="19" xfId="0" applyNumberFormat="1" applyFont="1" applyFill="1" applyBorder="1" applyAlignment="1">
      <alignment horizontal="right" vertical="center"/>
    </xf>
    <xf numFmtId="167" fontId="16" fillId="0" borderId="9" xfId="1" applyNumberFormat="1" applyFont="1" applyBorder="1"/>
    <xf numFmtId="7" fontId="16" fillId="0" borderId="9" xfId="1" applyNumberFormat="1" applyFont="1" applyBorder="1"/>
    <xf numFmtId="164" fontId="16" fillId="0" borderId="9" xfId="1" applyNumberFormat="1" applyFont="1" applyBorder="1"/>
    <xf numFmtId="164" fontId="15" fillId="0" borderId="34" xfId="0" applyNumberFormat="1" applyFont="1" applyFill="1" applyBorder="1" applyAlignment="1">
      <alignment vertical="center"/>
    </xf>
    <xf numFmtId="164" fontId="12" fillId="0" borderId="9" xfId="0" applyNumberFormat="1" applyFont="1" applyFill="1" applyBorder="1" applyAlignment="1">
      <alignment vertical="center"/>
    </xf>
    <xf numFmtId="0" fontId="41" fillId="2" borderId="2" xfId="0" applyFont="1" applyFill="1" applyBorder="1" applyAlignment="1">
      <alignment horizontal="center" vertical="center"/>
    </xf>
    <xf numFmtId="44" fontId="24" fillId="0" borderId="34" xfId="1" applyFont="1" applyBorder="1"/>
    <xf numFmtId="0" fontId="0" fillId="0" borderId="0" xfId="0" applyFont="1"/>
    <xf numFmtId="166" fontId="16" fillId="0" borderId="34" xfId="1" applyNumberFormat="1" applyFont="1" applyBorder="1"/>
    <xf numFmtId="0" fontId="15" fillId="0" borderId="34" xfId="0" applyFont="1" applyFill="1" applyBorder="1" applyAlignment="1">
      <alignment vertical="center"/>
    </xf>
    <xf numFmtId="0" fontId="15" fillId="0" borderId="19" xfId="0" applyFont="1" applyFill="1" applyBorder="1" applyAlignment="1">
      <alignment horizontal="right" vertical="center"/>
    </xf>
    <xf numFmtId="44" fontId="16" fillId="0" borderId="34" xfId="1" applyFont="1" applyBorder="1"/>
    <xf numFmtId="167" fontId="16" fillId="0" borderId="34" xfId="1" applyNumberFormat="1" applyFont="1" applyBorder="1"/>
    <xf numFmtId="44" fontId="12" fillId="0" borderId="34" xfId="1" applyFont="1" applyBorder="1"/>
    <xf numFmtId="0" fontId="41" fillId="2" borderId="1" xfId="0" applyFont="1" applyFill="1" applyBorder="1" applyAlignment="1">
      <alignment horizontal="center" vertical="center"/>
    </xf>
    <xf numFmtId="44" fontId="0" fillId="0" borderId="0" xfId="1" applyFont="1" applyFill="1" applyBorder="1" applyAlignment="1">
      <alignment horizontal="right"/>
    </xf>
    <xf numFmtId="44" fontId="44" fillId="5" borderId="14" xfId="1" applyFont="1" applyFill="1" applyBorder="1" applyAlignment="1">
      <alignment vertical="center"/>
    </xf>
    <xf numFmtId="0" fontId="0" fillId="0" borderId="0" xfId="0" applyFont="1" applyBorder="1"/>
    <xf numFmtId="44" fontId="47" fillId="3" borderId="5" xfId="1" applyFont="1" applyFill="1" applyBorder="1"/>
    <xf numFmtId="44" fontId="44" fillId="5" borderId="27" xfId="1" applyFont="1" applyFill="1" applyBorder="1" applyAlignment="1">
      <alignment vertical="center"/>
    </xf>
    <xf numFmtId="164" fontId="45" fillId="0" borderId="8" xfId="0" applyNumberFormat="1" applyFont="1" applyBorder="1" applyAlignment="1">
      <alignment horizontal="center"/>
    </xf>
    <xf numFmtId="0" fontId="41" fillId="2" borderId="0" xfId="0" applyFont="1" applyFill="1" applyAlignment="1">
      <alignment horizontal="center" vertical="center"/>
    </xf>
    <xf numFmtId="44" fontId="43" fillId="5" borderId="13" xfId="1" applyFont="1" applyFill="1" applyBorder="1" applyAlignment="1">
      <alignment horizontal="center" vertical="center"/>
    </xf>
    <xf numFmtId="0" fontId="42" fillId="5" borderId="26" xfId="0" applyFont="1" applyFill="1" applyBorder="1" applyAlignment="1">
      <alignment horizontal="center" vertical="center"/>
    </xf>
    <xf numFmtId="44" fontId="25" fillId="3" borderId="5" xfId="1" applyFont="1" applyFill="1" applyBorder="1"/>
    <xf numFmtId="164" fontId="45" fillId="0" borderId="29" xfId="0" applyNumberFormat="1" applyFont="1" applyBorder="1" applyAlignment="1">
      <alignment horizontal="center"/>
    </xf>
    <xf numFmtId="0" fontId="41" fillId="5" borderId="13" xfId="0" applyFont="1" applyFill="1" applyBorder="1" applyAlignment="1">
      <alignment horizontal="center" vertical="center"/>
    </xf>
    <xf numFmtId="1" fontId="47" fillId="3" borderId="4" xfId="1" applyNumberFormat="1" applyFont="1" applyFill="1" applyBorder="1" applyAlignment="1">
      <alignment horizontal="left"/>
    </xf>
    <xf numFmtId="164" fontId="45" fillId="0" borderId="0" xfId="0" applyNumberFormat="1" applyFont="1" applyBorder="1" applyAlignment="1">
      <alignment horizontal="center"/>
    </xf>
    <xf numFmtId="0" fontId="0" fillId="0" borderId="3" xfId="0" applyFont="1" applyBorder="1"/>
    <xf numFmtId="0" fontId="42" fillId="5" borderId="13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44" fontId="47" fillId="3" borderId="17" xfId="1" applyFont="1" applyFill="1" applyBorder="1"/>
    <xf numFmtId="44" fontId="15" fillId="0" borderId="34" xfId="1" applyFont="1" applyBorder="1"/>
    <xf numFmtId="0" fontId="41" fillId="5" borderId="13" xfId="0" applyFont="1" applyFill="1" applyBorder="1" applyAlignment="1">
      <alignment horizontal="center" vertical="center" wrapText="1"/>
    </xf>
    <xf numFmtId="0" fontId="23" fillId="0" borderId="8" xfId="0" applyFont="1" applyBorder="1" applyAlignment="1">
      <alignment horizontal="center"/>
    </xf>
    <xf numFmtId="164" fontId="45" fillId="0" borderId="28" xfId="0" applyNumberFormat="1" applyFont="1" applyBorder="1" applyAlignment="1">
      <alignment horizontal="center"/>
    </xf>
    <xf numFmtId="44" fontId="47" fillId="3" borderId="4" xfId="1" applyFont="1" applyFill="1" applyBorder="1" applyAlignment="1">
      <alignment horizontal="center"/>
    </xf>
    <xf numFmtId="0" fontId="41" fillId="0" borderId="0" xfId="0" applyFont="1" applyFill="1" applyAlignment="1">
      <alignment horizontal="center" vertical="center"/>
    </xf>
    <xf numFmtId="164" fontId="46" fillId="0" borderId="0" xfId="0" applyNumberFormat="1" applyFont="1" applyBorder="1" applyAlignment="1">
      <alignment horizontal="center" vertical="center"/>
    </xf>
    <xf numFmtId="164" fontId="46" fillId="0" borderId="0" xfId="0" applyNumberFormat="1" applyFont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4" fontId="23" fillId="0" borderId="0" xfId="0" applyNumberFormat="1" applyFont="1" applyBorder="1"/>
    <xf numFmtId="0" fontId="23" fillId="0" borderId="28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4" fontId="23" fillId="0" borderId="29" xfId="0" applyNumberFormat="1" applyFont="1" applyBorder="1"/>
    <xf numFmtId="44" fontId="47" fillId="0" borderId="0" xfId="1" applyFont="1" applyFill="1" applyBorder="1"/>
    <xf numFmtId="44" fontId="47" fillId="0" borderId="0" xfId="1" applyFont="1" applyFill="1"/>
    <xf numFmtId="44" fontId="47" fillId="3" borderId="0" xfId="1" applyFont="1" applyFill="1"/>
    <xf numFmtId="44" fontId="47" fillId="0" borderId="0" xfId="1" applyFont="1" applyBorder="1"/>
    <xf numFmtId="44" fontId="47" fillId="0" borderId="3" xfId="1" applyFont="1" applyBorder="1"/>
    <xf numFmtId="44" fontId="25" fillId="0" borderId="0" xfId="1" applyFont="1" applyBorder="1"/>
    <xf numFmtId="0" fontId="0" fillId="0" borderId="0" xfId="0" applyFont="1" applyFill="1" applyBorder="1"/>
    <xf numFmtId="0" fontId="0" fillId="0" borderId="3" xfId="0" applyFont="1" applyFill="1" applyBorder="1" applyAlignment="1">
      <alignment horizontal="center"/>
    </xf>
    <xf numFmtId="0" fontId="24" fillId="0" borderId="0" xfId="0" applyFont="1" applyFill="1" applyBorder="1" applyAlignment="1">
      <alignment vertical="center"/>
    </xf>
    <xf numFmtId="0" fontId="23" fillId="0" borderId="8" xfId="0" quotePrefix="1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 vertical="center"/>
    </xf>
    <xf numFmtId="4" fontId="23" fillId="0" borderId="0" xfId="0" applyNumberFormat="1" applyFont="1" applyFill="1" applyBorder="1"/>
    <xf numFmtId="0" fontId="23" fillId="0" borderId="28" xfId="0" quotePrefix="1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4" fontId="23" fillId="0" borderId="29" xfId="0" applyNumberFormat="1" applyFont="1" applyFill="1" applyBorder="1"/>
    <xf numFmtId="0" fontId="23" fillId="0" borderId="8" xfId="0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/>
    </xf>
    <xf numFmtId="0" fontId="23" fillId="0" borderId="0" xfId="0" applyFont="1" applyBorder="1" applyAlignment="1">
      <alignment horizontal="center"/>
    </xf>
    <xf numFmtId="4" fontId="2" fillId="0" borderId="0" xfId="0" applyNumberFormat="1" applyFont="1" applyFill="1" applyBorder="1" applyAlignment="1">
      <alignment vertical="center"/>
    </xf>
    <xf numFmtId="4" fontId="2" fillId="0" borderId="29" xfId="0" applyNumberFormat="1" applyFont="1" applyFill="1" applyBorder="1" applyAlignment="1">
      <alignment vertical="center"/>
    </xf>
    <xf numFmtId="44" fontId="47" fillId="0" borderId="3" xfId="1" applyFont="1" applyBorder="1" applyAlignment="1">
      <alignment horizontal="center"/>
    </xf>
    <xf numFmtId="44" fontId="20" fillId="0" borderId="0" xfId="1" applyFont="1" applyBorder="1"/>
    <xf numFmtId="44" fontId="25" fillId="0" borderId="9" xfId="1" applyFont="1" applyBorder="1"/>
    <xf numFmtId="0" fontId="24" fillId="0" borderId="19" xfId="0" applyFont="1" applyFill="1" applyBorder="1" applyAlignment="1">
      <alignment horizontal="center"/>
    </xf>
    <xf numFmtId="4" fontId="20" fillId="0" borderId="29" xfId="0" applyNumberFormat="1" applyFont="1" applyBorder="1"/>
    <xf numFmtId="0" fontId="20" fillId="0" borderId="8" xfId="0" applyFont="1" applyBorder="1" applyAlignment="1">
      <alignment horizontal="center"/>
    </xf>
    <xf numFmtId="0" fontId="25" fillId="0" borderId="19" xfId="0" applyFont="1" applyBorder="1" applyAlignment="1">
      <alignment horizontal="center" vertical="center"/>
    </xf>
    <xf numFmtId="4" fontId="20" fillId="0" borderId="0" xfId="0" applyNumberFormat="1" applyFont="1" applyBorder="1"/>
    <xf numFmtId="0" fontId="20" fillId="0" borderId="28" xfId="0" applyFont="1" applyBorder="1" applyAlignment="1">
      <alignment horizontal="center"/>
    </xf>
    <xf numFmtId="0" fontId="25" fillId="0" borderId="19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28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4" fontId="6" fillId="0" borderId="0" xfId="0" applyNumberFormat="1" applyFont="1" applyBorder="1"/>
    <xf numFmtId="4" fontId="6" fillId="0" borderId="29" xfId="0" applyNumberFormat="1" applyFont="1" applyBorder="1"/>
    <xf numFmtId="4" fontId="48" fillId="0" borderId="0" xfId="0" applyNumberFormat="1" applyFont="1" applyFill="1" applyBorder="1" applyAlignment="1">
      <alignment vertical="center"/>
    </xf>
    <xf numFmtId="0" fontId="49" fillId="0" borderId="28" xfId="0" applyFont="1" applyBorder="1" applyAlignment="1">
      <alignment horizontal="center"/>
    </xf>
    <xf numFmtId="4" fontId="48" fillId="0" borderId="29" xfId="0" applyNumberFormat="1" applyFont="1" applyFill="1" applyBorder="1" applyAlignment="1">
      <alignment vertical="center"/>
    </xf>
    <xf numFmtId="4" fontId="48" fillId="0" borderId="29" xfId="0" applyNumberFormat="1" applyFont="1" applyFill="1" applyBorder="1" applyAlignment="1">
      <alignment horizontal="right" vertical="center"/>
    </xf>
    <xf numFmtId="4" fontId="23" fillId="0" borderId="29" xfId="0" applyNumberFormat="1" applyFont="1" applyFill="1" applyBorder="1" applyAlignment="1">
      <alignment vertical="center"/>
    </xf>
    <xf numFmtId="4" fontId="23" fillId="0" borderId="0" xfId="0" applyNumberFormat="1" applyFont="1" applyFill="1" applyBorder="1" applyAlignment="1">
      <alignment vertical="center"/>
    </xf>
    <xf numFmtId="4" fontId="11" fillId="0" borderId="0" xfId="0" applyNumberFormat="1" applyFont="1" applyFill="1" applyBorder="1" applyAlignment="1">
      <alignment vertical="center"/>
    </xf>
    <xf numFmtId="4" fontId="11" fillId="0" borderId="29" xfId="0" applyNumberFormat="1" applyFont="1" applyFill="1" applyBorder="1" applyAlignment="1">
      <alignment vertical="center"/>
    </xf>
    <xf numFmtId="4" fontId="11" fillId="0" borderId="29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/>
    </xf>
    <xf numFmtId="4" fontId="48" fillId="0" borderId="10" xfId="0" applyNumberFormat="1" applyFont="1" applyFill="1" applyBorder="1" applyAlignment="1">
      <alignment vertical="center"/>
    </xf>
    <xf numFmtId="0" fontId="6" fillId="0" borderId="28" xfId="0" applyFont="1" applyBorder="1" applyAlignment="1">
      <alignment horizontal="center"/>
    </xf>
    <xf numFmtId="4" fontId="6" fillId="0" borderId="29" xfId="0" applyNumberFormat="1" applyFont="1" applyFill="1" applyBorder="1" applyAlignment="1">
      <alignment vertical="center"/>
    </xf>
    <xf numFmtId="0" fontId="6" fillId="0" borderId="8" xfId="0" applyFont="1" applyBorder="1" applyAlignment="1">
      <alignment horizontal="center"/>
    </xf>
    <xf numFmtId="4" fontId="6" fillId="0" borderId="0" xfId="0" applyNumberFormat="1" applyFont="1" applyFill="1" applyBorder="1" applyAlignment="1">
      <alignment vertical="center"/>
    </xf>
    <xf numFmtId="0" fontId="23" fillId="0" borderId="28" xfId="0" applyFont="1" applyBorder="1" applyAlignment="1">
      <alignment horizontal="right"/>
    </xf>
    <xf numFmtId="0" fontId="14" fillId="5" borderId="0" xfId="0" applyFont="1" applyFill="1" applyBorder="1" applyAlignment="1">
      <alignment horizontal="center"/>
    </xf>
    <xf numFmtId="4" fontId="13" fillId="5" borderId="0" xfId="0" applyNumberFormat="1" applyFont="1" applyFill="1" applyBorder="1" applyAlignment="1">
      <alignment vertical="center"/>
    </xf>
    <xf numFmtId="0" fontId="14" fillId="5" borderId="28" xfId="0" applyFont="1" applyFill="1" applyBorder="1" applyAlignment="1">
      <alignment horizontal="center"/>
    </xf>
    <xf numFmtId="4" fontId="13" fillId="5" borderId="29" xfId="0" applyNumberFormat="1" applyFont="1" applyFill="1" applyBorder="1" applyAlignment="1">
      <alignment vertical="center"/>
    </xf>
    <xf numFmtId="4" fontId="13" fillId="5" borderId="28" xfId="0" applyNumberFormat="1" applyFont="1" applyFill="1" applyBorder="1" applyAlignment="1">
      <alignment vertical="center"/>
    </xf>
    <xf numFmtId="4" fontId="17" fillId="5" borderId="0" xfId="0" applyNumberFormat="1" applyFont="1" applyFill="1" applyBorder="1" applyAlignment="1">
      <alignment vertical="center"/>
    </xf>
    <xf numFmtId="4" fontId="17" fillId="5" borderId="29" xfId="0" applyNumberFormat="1" applyFont="1" applyFill="1" applyBorder="1" applyAlignment="1">
      <alignment vertical="center"/>
    </xf>
    <xf numFmtId="0" fontId="0" fillId="4" borderId="6" xfId="0" applyFont="1" applyFill="1" applyBorder="1"/>
    <xf numFmtId="0" fontId="0" fillId="4" borderId="7" xfId="0" applyFont="1" applyFill="1" applyBorder="1"/>
    <xf numFmtId="4" fontId="17" fillId="5" borderId="11" xfId="0" applyNumberFormat="1" applyFont="1" applyFill="1" applyBorder="1" applyAlignment="1">
      <alignment vertical="center"/>
    </xf>
    <xf numFmtId="4" fontId="42" fillId="5" borderId="12" xfId="0" applyNumberFormat="1" applyFont="1" applyFill="1" applyBorder="1" applyAlignment="1">
      <alignment vertical="center"/>
    </xf>
    <xf numFmtId="4" fontId="42" fillId="5" borderId="31" xfId="0" applyNumberFormat="1" applyFont="1" applyFill="1" applyBorder="1" applyAlignment="1">
      <alignment vertical="center"/>
    </xf>
    <xf numFmtId="0" fontId="0" fillId="4" borderId="36" xfId="0" applyFont="1" applyFill="1" applyBorder="1"/>
    <xf numFmtId="4" fontId="17" fillId="5" borderId="16" xfId="0" applyNumberFormat="1" applyFont="1" applyFill="1" applyBorder="1" applyAlignment="1">
      <alignment vertical="center"/>
    </xf>
    <xf numFmtId="4" fontId="42" fillId="5" borderId="0" xfId="0" applyNumberFormat="1" applyFont="1" applyFill="1" applyBorder="1" applyAlignment="1">
      <alignment vertical="center"/>
    </xf>
    <xf numFmtId="4" fontId="42" fillId="5" borderId="29" xfId="0" applyNumberFormat="1" applyFont="1" applyFill="1" applyBorder="1" applyAlignment="1">
      <alignment vertical="center"/>
    </xf>
    <xf numFmtId="4" fontId="42" fillId="5" borderId="32" xfId="0" applyNumberFormat="1" applyFont="1" applyFill="1" applyBorder="1" applyAlignment="1">
      <alignment vertical="center"/>
    </xf>
    <xf numFmtId="4" fontId="42" fillId="5" borderId="16" xfId="0" applyNumberFormat="1" applyFont="1" applyFill="1" applyBorder="1" applyAlignment="1">
      <alignment vertical="center"/>
    </xf>
    <xf numFmtId="0" fontId="0" fillId="4" borderId="0" xfId="0" applyFont="1" applyFill="1" applyBorder="1"/>
    <xf numFmtId="9" fontId="17" fillId="5" borderId="0" xfId="0" applyNumberFormat="1" applyFont="1" applyFill="1" applyBorder="1" applyAlignment="1">
      <alignment vertical="center"/>
    </xf>
    <xf numFmtId="4" fontId="42" fillId="5" borderId="28" xfId="0" applyNumberFormat="1" applyFont="1" applyFill="1" applyBorder="1" applyAlignment="1">
      <alignment vertical="center"/>
    </xf>
    <xf numFmtId="4" fontId="17" fillId="5" borderId="12" xfId="0" applyNumberFormat="1" applyFont="1" applyFill="1" applyBorder="1" applyAlignment="1">
      <alignment vertical="center"/>
    </xf>
    <xf numFmtId="4" fontId="42" fillId="5" borderId="30" xfId="0" applyNumberFormat="1" applyFont="1" applyFill="1" applyBorder="1" applyAlignment="1">
      <alignment vertical="center"/>
    </xf>
    <xf numFmtId="0" fontId="23" fillId="0" borderId="0" xfId="0" applyFont="1" applyBorder="1"/>
    <xf numFmtId="1" fontId="2" fillId="0" borderId="0" xfId="0" applyNumberFormat="1" applyFont="1"/>
    <xf numFmtId="164" fontId="46" fillId="0" borderId="0" xfId="0" applyNumberFormat="1" applyFont="1" applyFill="1" applyBorder="1" applyAlignment="1">
      <alignment horizontal="center" vertical="center"/>
    </xf>
    <xf numFmtId="164" fontId="25" fillId="0" borderId="0" xfId="0" applyNumberFormat="1" applyFont="1" applyFill="1" applyBorder="1" applyAlignment="1">
      <alignment horizontal="right"/>
    </xf>
    <xf numFmtId="164" fontId="46" fillId="0" borderId="0" xfId="0" applyNumberFormat="1" applyFont="1" applyFill="1" applyBorder="1" applyAlignment="1">
      <alignment horizontal="center"/>
    </xf>
    <xf numFmtId="3" fontId="24" fillId="0" borderId="0" xfId="0" applyNumberFormat="1" applyFont="1" applyFill="1" applyBorder="1" applyAlignment="1">
      <alignment horizontal="center" vertical="center"/>
    </xf>
    <xf numFmtId="3" fontId="24" fillId="0" borderId="0" xfId="0" applyNumberFormat="1" applyFont="1" applyFill="1" applyBorder="1"/>
    <xf numFmtId="4" fontId="50" fillId="0" borderId="0" xfId="0" applyNumberFormat="1" applyFont="1" applyFill="1" applyBorder="1"/>
    <xf numFmtId="4" fontId="0" fillId="0" borderId="0" xfId="0" applyNumberFormat="1" applyFont="1"/>
    <xf numFmtId="4" fontId="43" fillId="0" borderId="0" xfId="0" applyNumberFormat="1" applyFont="1" applyFill="1" applyBorder="1" applyAlignment="1">
      <alignment horizontal="center" vertical="center"/>
    </xf>
    <xf numFmtId="4" fontId="43" fillId="0" borderId="0" xfId="0" applyNumberFormat="1" applyFont="1" applyFill="1" applyBorder="1"/>
    <xf numFmtId="0" fontId="23" fillId="0" borderId="0" xfId="0" applyFont="1" applyFill="1" applyBorder="1"/>
    <xf numFmtId="0" fontId="2" fillId="0" borderId="19" xfId="0" applyFont="1" applyFill="1" applyBorder="1" applyAlignment="1">
      <alignment horizontal="center" vertical="center"/>
    </xf>
    <xf numFmtId="2" fontId="15" fillId="0" borderId="0" xfId="0" applyNumberFormat="1" applyFont="1"/>
    <xf numFmtId="2" fontId="0" fillId="0" borderId="0" xfId="0" applyNumberFormat="1" applyFont="1"/>
    <xf numFmtId="2" fontId="43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/>
    <xf numFmtId="2" fontId="25" fillId="0" borderId="0" xfId="0" applyNumberFormat="1" applyFont="1" applyFill="1" applyBorder="1" applyAlignment="1"/>
    <xf numFmtId="2" fontId="43" fillId="0" borderId="0" xfId="0" applyNumberFormat="1" applyFont="1" applyFill="1" applyBorder="1" applyAlignment="1"/>
    <xf numFmtId="2" fontId="20" fillId="0" borderId="0" xfId="0" applyNumberFormat="1" applyFont="1"/>
    <xf numFmtId="0" fontId="41" fillId="5" borderId="14" xfId="0" applyFont="1" applyFill="1" applyBorder="1" applyAlignment="1">
      <alignment horizontal="center" vertical="center" wrapText="1"/>
    </xf>
    <xf numFmtId="44" fontId="16" fillId="0" borderId="9" xfId="1" applyFont="1" applyBorder="1"/>
    <xf numFmtId="44" fontId="15" fillId="0" borderId="9" xfId="1" applyFont="1" applyBorder="1"/>
    <xf numFmtId="44" fontId="24" fillId="0" borderId="9" xfId="1" applyFont="1" applyBorder="1"/>
    <xf numFmtId="164" fontId="15" fillId="0" borderId="9" xfId="0" applyNumberFormat="1" applyFont="1" applyFill="1" applyBorder="1" applyAlignment="1">
      <alignment vertical="center"/>
    </xf>
    <xf numFmtId="164" fontId="45" fillId="0" borderId="3" xfId="0" applyNumberFormat="1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49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4" fillId="5" borderId="3" xfId="0" applyFont="1" applyFill="1" applyBorder="1" applyAlignment="1">
      <alignment horizontal="center"/>
    </xf>
    <xf numFmtId="0" fontId="8" fillId="5" borderId="47" xfId="0" applyFont="1" applyFill="1" applyBorder="1"/>
    <xf numFmtId="0" fontId="8" fillId="5" borderId="3" xfId="0" applyFont="1" applyFill="1" applyBorder="1"/>
    <xf numFmtId="0" fontId="0" fillId="6" borderId="21" xfId="0" applyFont="1" applyFill="1" applyBorder="1" applyAlignment="1">
      <alignment horizontal="left"/>
    </xf>
    <xf numFmtId="0" fontId="0" fillId="6" borderId="22" xfId="0" applyFont="1" applyFill="1" applyBorder="1" applyAlignment="1">
      <alignment horizontal="left"/>
    </xf>
    <xf numFmtId="0" fontId="0" fillId="6" borderId="46" xfId="0" applyFont="1" applyFill="1" applyBorder="1" applyAlignment="1">
      <alignment horizontal="left"/>
    </xf>
    <xf numFmtId="0" fontId="0" fillId="6" borderId="20" xfId="0" applyFont="1" applyFill="1" applyBorder="1" applyAlignment="1">
      <alignment horizontal="left"/>
    </xf>
    <xf numFmtId="0" fontId="0" fillId="6" borderId="16" xfId="0" applyFont="1" applyFill="1" applyBorder="1" applyAlignment="1">
      <alignment horizontal="left"/>
    </xf>
    <xf numFmtId="0" fontId="0" fillId="6" borderId="32" xfId="0" applyFont="1" applyFill="1" applyBorder="1" applyAlignment="1">
      <alignment horizontal="left"/>
    </xf>
    <xf numFmtId="0" fontId="0" fillId="6" borderId="33" xfId="0" applyFont="1" applyFill="1" applyBorder="1" applyAlignment="1">
      <alignment horizontal="left"/>
    </xf>
    <xf numFmtId="0" fontId="0" fillId="6" borderId="23" xfId="0" applyFont="1" applyFill="1" applyBorder="1" applyAlignment="1">
      <alignment horizontal="center"/>
    </xf>
    <xf numFmtId="0" fontId="0" fillId="6" borderId="24" xfId="0" applyFont="1" applyFill="1" applyBorder="1" applyAlignment="1">
      <alignment horizontal="center"/>
    </xf>
    <xf numFmtId="0" fontId="0" fillId="6" borderId="25" xfId="0" applyFont="1" applyFill="1" applyBorder="1" applyAlignment="1">
      <alignment horizontal="center"/>
    </xf>
    <xf numFmtId="0" fontId="0" fillId="6" borderId="14" xfId="0" applyFont="1" applyFill="1" applyBorder="1" applyAlignment="1">
      <alignment horizontal="center"/>
    </xf>
    <xf numFmtId="0" fontId="0" fillId="6" borderId="15" xfId="0" applyFont="1" applyFill="1" applyBorder="1" applyAlignment="1">
      <alignment horizontal="center"/>
    </xf>
    <xf numFmtId="0" fontId="0" fillId="6" borderId="49" xfId="0" applyFont="1" applyFill="1" applyBorder="1" applyAlignment="1">
      <alignment horizontal="left"/>
    </xf>
    <xf numFmtId="0" fontId="0" fillId="6" borderId="48" xfId="0" applyFont="1" applyFill="1" applyBorder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 2" xfId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C140"/>
  <sheetViews>
    <sheetView workbookViewId="0">
      <pane xSplit="5" ySplit="13" topLeftCell="AA74" activePane="bottomRight" state="frozen"/>
      <selection activeCell="C1" sqref="C1"/>
      <selection pane="topRight" activeCell="F1" sqref="F1"/>
      <selection pane="bottomLeft" activeCell="C14" sqref="C14"/>
      <selection pane="bottomRight" activeCell="G54" sqref="G54:G61"/>
    </sheetView>
  </sheetViews>
  <sheetFormatPr defaultRowHeight="15" x14ac:dyDescent="0.25"/>
  <cols>
    <col min="1" max="1" width="2.42578125" style="79" customWidth="1"/>
    <col min="2" max="2" width="17.140625" style="79" customWidth="1"/>
    <col min="3" max="3" width="8.85546875" style="79" customWidth="1"/>
    <col min="4" max="4" width="41.5703125" style="79" customWidth="1"/>
    <col min="5" max="5" width="11" style="19" bestFit="1" customWidth="1"/>
    <col min="6" max="6" width="10.42578125" style="79" customWidth="1"/>
    <col min="7" max="7" width="12" style="113" customWidth="1"/>
    <col min="8" max="8" width="9.140625" style="192" customWidth="1"/>
    <col min="9" max="9" width="10.42578125" style="79" customWidth="1"/>
    <col min="10" max="10" width="12" style="116" customWidth="1"/>
    <col min="11" max="11" width="13.140625" style="192" customWidth="1"/>
    <col min="12" max="12" width="10.42578125" style="79" customWidth="1"/>
    <col min="13" max="13" width="12" style="116" customWidth="1"/>
    <col min="14" max="14" width="9.140625" style="192" customWidth="1"/>
    <col min="15" max="15" width="10.42578125" style="79" customWidth="1"/>
    <col min="16" max="16" width="12" style="116" customWidth="1"/>
    <col min="17" max="17" width="9.140625" style="192" customWidth="1"/>
    <col min="18" max="18" width="10.42578125" style="79" customWidth="1"/>
    <col min="19" max="19" width="12" style="116" customWidth="1"/>
    <col min="20" max="20" width="9.140625" style="192" customWidth="1"/>
    <col min="21" max="21" width="10.42578125" style="79" customWidth="1"/>
    <col min="22" max="22" width="12" style="116" customWidth="1"/>
    <col min="23" max="23" width="9.140625" style="192" customWidth="1"/>
    <col min="24" max="24" width="10.42578125" style="79" customWidth="1"/>
    <col min="25" max="25" width="12" style="116" customWidth="1"/>
    <col min="26" max="26" width="9.140625" style="192" customWidth="1"/>
    <col min="27" max="27" width="10.42578125" style="79" customWidth="1"/>
    <col min="28" max="28" width="12" style="116" customWidth="1"/>
    <col min="29" max="29" width="9.140625" style="192" customWidth="1"/>
    <col min="30" max="30" width="10.42578125" style="79" customWidth="1"/>
    <col min="31" max="31" width="12" style="116" customWidth="1"/>
    <col min="32" max="32" width="9.140625" style="192" customWidth="1"/>
    <col min="33" max="33" width="10.42578125" style="79" bestFit="1" customWidth="1"/>
    <col min="34" max="34" width="12" style="116" bestFit="1" customWidth="1"/>
    <col min="35" max="35" width="9.140625" style="192" customWidth="1"/>
    <col min="36" max="36" width="9.140625" style="79"/>
    <col min="37" max="37" width="12" style="79" bestFit="1" customWidth="1"/>
    <col min="38" max="16384" width="9.140625" style="79"/>
  </cols>
  <sheetData>
    <row r="1" spans="1:81" ht="15.75" thickBot="1" x14ac:dyDescent="0.3">
      <c r="F1" s="236" t="s">
        <v>58</v>
      </c>
      <c r="G1" s="237"/>
      <c r="H1" s="237"/>
      <c r="I1" s="233" t="s">
        <v>59</v>
      </c>
      <c r="J1" s="234"/>
      <c r="K1" s="235"/>
      <c r="L1" s="233" t="s">
        <v>60</v>
      </c>
      <c r="M1" s="234"/>
      <c r="N1" s="235"/>
      <c r="O1" s="233" t="s">
        <v>61</v>
      </c>
      <c r="P1" s="234"/>
      <c r="Q1" s="235"/>
      <c r="R1" s="233" t="s">
        <v>62</v>
      </c>
      <c r="S1" s="234"/>
      <c r="T1" s="235"/>
      <c r="U1" s="233" t="s">
        <v>63</v>
      </c>
      <c r="V1" s="234"/>
      <c r="W1" s="235"/>
      <c r="X1" s="233" t="s">
        <v>64</v>
      </c>
      <c r="Y1" s="234"/>
      <c r="Z1" s="235"/>
      <c r="AA1" s="233" t="s">
        <v>65</v>
      </c>
      <c r="AB1" s="234"/>
      <c r="AC1" s="235"/>
      <c r="AD1" s="233" t="s">
        <v>66</v>
      </c>
      <c r="AE1" s="234"/>
      <c r="AF1" s="235"/>
      <c r="AG1" s="233" t="s">
        <v>67</v>
      </c>
      <c r="AH1" s="234"/>
      <c r="AI1" s="235"/>
    </row>
    <row r="2" spans="1:81" s="93" customFormat="1" ht="26.25" thickBot="1" x14ac:dyDescent="0.3">
      <c r="A2" s="86"/>
      <c r="B2" s="77" t="s">
        <v>0</v>
      </c>
      <c r="C2" s="98" t="s">
        <v>41</v>
      </c>
      <c r="D2" s="98" t="s">
        <v>37</v>
      </c>
      <c r="E2" s="106" t="s">
        <v>16</v>
      </c>
      <c r="F2" s="102" t="s">
        <v>19</v>
      </c>
      <c r="G2" s="94" t="s">
        <v>39</v>
      </c>
      <c r="H2" s="88" t="s">
        <v>40</v>
      </c>
      <c r="I2" s="95" t="s">
        <v>19</v>
      </c>
      <c r="J2" s="94" t="s">
        <v>39</v>
      </c>
      <c r="K2" s="91" t="s">
        <v>40</v>
      </c>
      <c r="L2" s="95" t="s">
        <v>19</v>
      </c>
      <c r="M2" s="94" t="s">
        <v>39</v>
      </c>
      <c r="N2" s="91" t="s">
        <v>40</v>
      </c>
      <c r="O2" s="95" t="s">
        <v>19</v>
      </c>
      <c r="P2" s="94" t="s">
        <v>39</v>
      </c>
      <c r="Q2" s="91" t="s">
        <v>40</v>
      </c>
      <c r="R2" s="95" t="s">
        <v>19</v>
      </c>
      <c r="S2" s="94" t="s">
        <v>39</v>
      </c>
      <c r="T2" s="91" t="s">
        <v>40</v>
      </c>
      <c r="U2" s="95" t="s">
        <v>19</v>
      </c>
      <c r="V2" s="94" t="s">
        <v>39</v>
      </c>
      <c r="W2" s="91" t="s">
        <v>40</v>
      </c>
      <c r="X2" s="95" t="s">
        <v>19</v>
      </c>
      <c r="Y2" s="94" t="s">
        <v>39</v>
      </c>
      <c r="Z2" s="91" t="s">
        <v>40</v>
      </c>
      <c r="AA2" s="95" t="s">
        <v>19</v>
      </c>
      <c r="AB2" s="94" t="s">
        <v>39</v>
      </c>
      <c r="AC2" s="91" t="s">
        <v>40</v>
      </c>
      <c r="AD2" s="95" t="s">
        <v>19</v>
      </c>
      <c r="AE2" s="94" t="s">
        <v>39</v>
      </c>
      <c r="AF2" s="91" t="s">
        <v>40</v>
      </c>
      <c r="AG2" s="95" t="s">
        <v>19</v>
      </c>
      <c r="AH2" s="94" t="s">
        <v>39</v>
      </c>
      <c r="AI2" s="91" t="s">
        <v>40</v>
      </c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  <c r="BN2" s="103"/>
      <c r="BO2" s="103"/>
      <c r="BP2" s="103"/>
      <c r="BQ2" s="103"/>
      <c r="BR2" s="103"/>
      <c r="BS2" s="110"/>
      <c r="BT2" s="110"/>
      <c r="BU2" s="110"/>
      <c r="BV2" s="110"/>
      <c r="BW2" s="110"/>
      <c r="BX2" s="110"/>
      <c r="BY2" s="110"/>
      <c r="BZ2" s="110"/>
      <c r="CA2" s="110"/>
      <c r="CB2" s="110"/>
      <c r="CC2" s="110"/>
    </row>
    <row r="3" spans="1:81" hidden="1" x14ac:dyDescent="0.25">
      <c r="A3" s="101"/>
      <c r="B3" s="89"/>
      <c r="C3" s="101"/>
      <c r="D3" s="89"/>
      <c r="E3" s="20"/>
      <c r="F3" s="92" t="s">
        <v>19</v>
      </c>
      <c r="G3" s="111" t="s">
        <v>17</v>
      </c>
      <c r="H3" s="100" t="s">
        <v>18</v>
      </c>
      <c r="I3" s="108" t="s">
        <v>19</v>
      </c>
      <c r="J3" s="112" t="s">
        <v>17</v>
      </c>
      <c r="K3" s="97" t="s">
        <v>18</v>
      </c>
      <c r="L3" s="108" t="s">
        <v>19</v>
      </c>
      <c r="M3" s="112" t="s">
        <v>17</v>
      </c>
      <c r="N3" s="97" t="s">
        <v>18</v>
      </c>
      <c r="O3" s="108" t="s">
        <v>19</v>
      </c>
      <c r="P3" s="112" t="s">
        <v>17</v>
      </c>
      <c r="Q3" s="97" t="s">
        <v>18</v>
      </c>
      <c r="R3" s="108" t="s">
        <v>19</v>
      </c>
      <c r="S3" s="112" t="s">
        <v>17</v>
      </c>
      <c r="T3" s="97" t="s">
        <v>18</v>
      </c>
      <c r="U3" s="108" t="s">
        <v>19</v>
      </c>
      <c r="V3" s="112" t="s">
        <v>17</v>
      </c>
      <c r="W3" s="97" t="s">
        <v>18</v>
      </c>
      <c r="X3" s="108" t="s">
        <v>19</v>
      </c>
      <c r="Y3" s="112" t="s">
        <v>17</v>
      </c>
      <c r="Z3" s="97" t="s">
        <v>18</v>
      </c>
      <c r="AA3" s="108" t="s">
        <v>19</v>
      </c>
      <c r="AB3" s="112" t="s">
        <v>17</v>
      </c>
      <c r="AC3" s="97" t="s">
        <v>18</v>
      </c>
      <c r="AD3" s="108" t="s">
        <v>19</v>
      </c>
      <c r="AE3" s="112" t="s">
        <v>17</v>
      </c>
      <c r="AF3" s="97" t="s">
        <v>18</v>
      </c>
      <c r="AG3" s="108" t="s">
        <v>19</v>
      </c>
      <c r="AH3" s="112" t="s">
        <v>17</v>
      </c>
      <c r="AI3" s="97" t="s">
        <v>18</v>
      </c>
    </row>
    <row r="4" spans="1:81" s="120" customFormat="1" ht="12.75" hidden="1" x14ac:dyDescent="0.2">
      <c r="A4" s="99" t="s">
        <v>1</v>
      </c>
      <c r="B4" s="104"/>
      <c r="C4" s="109" t="s">
        <v>2</v>
      </c>
      <c r="D4" s="90"/>
      <c r="E4" s="96"/>
      <c r="F4" s="107"/>
      <c r="G4" s="113"/>
      <c r="H4" s="114"/>
      <c r="I4" s="115"/>
      <c r="J4" s="116"/>
      <c r="K4" s="117"/>
      <c r="L4" s="115"/>
      <c r="M4" s="116"/>
      <c r="N4" s="117"/>
      <c r="O4" s="115"/>
      <c r="P4" s="116"/>
      <c r="Q4" s="117"/>
      <c r="R4" s="115"/>
      <c r="S4" s="116"/>
      <c r="T4" s="117"/>
      <c r="U4" s="115"/>
      <c r="V4" s="116"/>
      <c r="W4" s="117"/>
      <c r="X4" s="115"/>
      <c r="Y4" s="116"/>
      <c r="Z4" s="117"/>
      <c r="AA4" s="115"/>
      <c r="AB4" s="116"/>
      <c r="AC4" s="117"/>
      <c r="AD4" s="115"/>
      <c r="AE4" s="116"/>
      <c r="AF4" s="117"/>
      <c r="AG4" s="115"/>
      <c r="AH4" s="116"/>
      <c r="AI4" s="117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119"/>
      <c r="BT4" s="119"/>
      <c r="BU4" s="119"/>
      <c r="BV4" s="119"/>
      <c r="BW4" s="119"/>
      <c r="BX4" s="119"/>
      <c r="BY4" s="119"/>
      <c r="BZ4" s="119"/>
      <c r="CA4" s="119"/>
      <c r="CB4" s="119"/>
      <c r="CC4" s="119"/>
    </row>
    <row r="5" spans="1:81" s="4" customFormat="1" hidden="1" x14ac:dyDescent="0.25">
      <c r="A5" s="1"/>
      <c r="B5" s="121"/>
      <c r="C5" s="122"/>
      <c r="D5" s="121"/>
      <c r="E5" s="123"/>
      <c r="F5" s="107"/>
      <c r="G5" s="113"/>
      <c r="H5" s="114"/>
      <c r="I5" s="115"/>
      <c r="J5" s="116"/>
      <c r="K5" s="117"/>
      <c r="L5" s="115"/>
      <c r="M5" s="116"/>
      <c r="N5" s="117"/>
      <c r="O5" s="115"/>
      <c r="P5" s="116"/>
      <c r="Q5" s="117"/>
      <c r="R5" s="115"/>
      <c r="S5" s="116"/>
      <c r="T5" s="117"/>
      <c r="U5" s="115"/>
      <c r="V5" s="116"/>
      <c r="W5" s="117"/>
      <c r="X5" s="115"/>
      <c r="Y5" s="116"/>
      <c r="Z5" s="117"/>
      <c r="AA5" s="115"/>
      <c r="AB5" s="116"/>
      <c r="AC5" s="117"/>
      <c r="AD5" s="115"/>
      <c r="AE5" s="116"/>
      <c r="AF5" s="117"/>
      <c r="AG5" s="115"/>
      <c r="AH5" s="116"/>
      <c r="AI5" s="117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</row>
    <row r="6" spans="1:81" s="124" customFormat="1" hidden="1" x14ac:dyDescent="0.25">
      <c r="B6" s="121" t="s">
        <v>3</v>
      </c>
      <c r="C6" s="125"/>
      <c r="D6" s="59" t="s">
        <v>4</v>
      </c>
      <c r="E6" s="126"/>
      <c r="F6" s="107"/>
      <c r="G6" s="113"/>
      <c r="H6" s="114"/>
      <c r="I6" s="115"/>
      <c r="J6" s="116"/>
      <c r="K6" s="117"/>
      <c r="L6" s="115"/>
      <c r="M6" s="116"/>
      <c r="N6" s="117"/>
      <c r="O6" s="115"/>
      <c r="P6" s="116"/>
      <c r="Q6" s="117"/>
      <c r="R6" s="115"/>
      <c r="S6" s="116"/>
      <c r="T6" s="117"/>
      <c r="U6" s="115"/>
      <c r="V6" s="116"/>
      <c r="W6" s="117"/>
      <c r="X6" s="115"/>
      <c r="Y6" s="116"/>
      <c r="Z6" s="117"/>
      <c r="AA6" s="115"/>
      <c r="AB6" s="116"/>
      <c r="AC6" s="117"/>
      <c r="AD6" s="115"/>
      <c r="AE6" s="116"/>
      <c r="AF6" s="117"/>
      <c r="AG6" s="115"/>
      <c r="AH6" s="116"/>
      <c r="AI6" s="117"/>
    </row>
    <row r="7" spans="1:81" s="124" customFormat="1" hidden="1" x14ac:dyDescent="0.25">
      <c r="C7" s="125" t="s">
        <v>5</v>
      </c>
      <c r="D7" s="59" t="s">
        <v>6</v>
      </c>
      <c r="E7" s="126"/>
      <c r="F7" s="107"/>
      <c r="G7" s="113"/>
      <c r="H7" s="114"/>
      <c r="I7" s="115"/>
      <c r="J7" s="116"/>
      <c r="K7" s="117"/>
      <c r="L7" s="115"/>
      <c r="M7" s="116"/>
      <c r="N7" s="117"/>
      <c r="O7" s="115"/>
      <c r="P7" s="116"/>
      <c r="Q7" s="117"/>
      <c r="R7" s="115"/>
      <c r="S7" s="116"/>
      <c r="T7" s="117"/>
      <c r="U7" s="115"/>
      <c r="V7" s="116"/>
      <c r="W7" s="117"/>
      <c r="X7" s="115"/>
      <c r="Y7" s="116"/>
      <c r="Z7" s="117"/>
      <c r="AA7" s="115"/>
      <c r="AB7" s="116"/>
      <c r="AC7" s="117"/>
      <c r="AD7" s="115"/>
      <c r="AE7" s="116"/>
      <c r="AF7" s="117"/>
      <c r="AG7" s="115"/>
      <c r="AH7" s="116"/>
      <c r="AI7" s="117"/>
    </row>
    <row r="8" spans="1:81" s="124" customFormat="1" hidden="1" x14ac:dyDescent="0.25">
      <c r="C8" s="125"/>
      <c r="D8" s="59"/>
      <c r="E8" s="126"/>
      <c r="F8" s="107"/>
      <c r="G8" s="113"/>
      <c r="H8" s="114"/>
      <c r="I8" s="115"/>
      <c r="J8" s="116"/>
      <c r="K8" s="117"/>
      <c r="L8" s="115"/>
      <c r="M8" s="116"/>
      <c r="N8" s="117"/>
      <c r="O8" s="115"/>
      <c r="P8" s="116"/>
      <c r="Q8" s="117"/>
      <c r="R8" s="115"/>
      <c r="S8" s="116"/>
      <c r="T8" s="117"/>
      <c r="U8" s="115"/>
      <c r="V8" s="116"/>
      <c r="W8" s="117"/>
      <c r="X8" s="115"/>
      <c r="Y8" s="116"/>
      <c r="Z8" s="117"/>
      <c r="AA8" s="115"/>
      <c r="AB8" s="116"/>
      <c r="AC8" s="117"/>
      <c r="AD8" s="115"/>
      <c r="AE8" s="116"/>
      <c r="AF8" s="117"/>
      <c r="AG8" s="115"/>
      <c r="AH8" s="116"/>
      <c r="AI8" s="117"/>
    </row>
    <row r="9" spans="1:81" s="4" customFormat="1" hidden="1" x14ac:dyDescent="0.25">
      <c r="A9" s="5"/>
      <c r="B9" s="121"/>
      <c r="C9" s="24" t="s">
        <v>7</v>
      </c>
      <c r="D9" s="6" t="s">
        <v>22</v>
      </c>
      <c r="E9" s="21">
        <v>150</v>
      </c>
      <c r="F9" s="107">
        <v>1101000596</v>
      </c>
      <c r="G9" s="113">
        <v>1</v>
      </c>
      <c r="H9" s="114" t="e">
        <f>#REF!*G9</f>
        <v>#REF!</v>
      </c>
      <c r="I9" s="115">
        <v>1101000596</v>
      </c>
      <c r="J9" s="116">
        <v>1</v>
      </c>
      <c r="K9" s="117" t="e">
        <f>#REF!*J9</f>
        <v>#REF!</v>
      </c>
      <c r="L9" s="115">
        <v>1101000596</v>
      </c>
      <c r="M9" s="116">
        <v>1</v>
      </c>
      <c r="N9" s="117" t="e">
        <f>H9*M9</f>
        <v>#REF!</v>
      </c>
      <c r="O9" s="115">
        <v>1101000596</v>
      </c>
      <c r="P9" s="116">
        <v>1</v>
      </c>
      <c r="Q9" s="117" t="e">
        <f>K9*P9</f>
        <v>#REF!</v>
      </c>
      <c r="R9" s="115">
        <v>1101000596</v>
      </c>
      <c r="S9" s="116">
        <v>1</v>
      </c>
      <c r="T9" s="117" t="e">
        <f>N9*S9</f>
        <v>#REF!</v>
      </c>
      <c r="U9" s="115">
        <v>1101000596</v>
      </c>
      <c r="V9" s="116">
        <v>1</v>
      </c>
      <c r="W9" s="117" t="e">
        <f>Q9*V9</f>
        <v>#REF!</v>
      </c>
      <c r="X9" s="115">
        <v>1101000596</v>
      </c>
      <c r="Y9" s="116">
        <v>1</v>
      </c>
      <c r="Z9" s="117" t="e">
        <f>T9*Y9</f>
        <v>#REF!</v>
      </c>
      <c r="AA9" s="115">
        <v>1101000596</v>
      </c>
      <c r="AB9" s="116">
        <v>1</v>
      </c>
      <c r="AC9" s="117" t="e">
        <f>W9*AB9</f>
        <v>#REF!</v>
      </c>
      <c r="AD9" s="115">
        <v>1101000596</v>
      </c>
      <c r="AE9" s="116">
        <v>1</v>
      </c>
      <c r="AF9" s="117" t="e">
        <f>Z9*AE9</f>
        <v>#REF!</v>
      </c>
      <c r="AG9" s="115">
        <v>1101000596</v>
      </c>
      <c r="AH9" s="116">
        <v>1</v>
      </c>
      <c r="AI9" s="117" t="e">
        <f>AC9*AH9</f>
        <v>#REF!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</row>
    <row r="10" spans="1:81" s="4" customFormat="1" hidden="1" x14ac:dyDescent="0.25">
      <c r="A10" s="5"/>
      <c r="B10" s="5"/>
      <c r="C10" s="24" t="s">
        <v>7</v>
      </c>
      <c r="D10" s="6" t="s">
        <v>20</v>
      </c>
      <c r="E10" s="21">
        <v>675</v>
      </c>
      <c r="F10" s="127"/>
      <c r="G10" s="128"/>
      <c r="H10" s="129"/>
      <c r="I10" s="130"/>
      <c r="J10" s="131"/>
      <c r="K10" s="132"/>
      <c r="L10" s="130"/>
      <c r="M10" s="131"/>
      <c r="N10" s="132"/>
      <c r="O10" s="130"/>
      <c r="P10" s="131"/>
      <c r="Q10" s="132"/>
      <c r="R10" s="130"/>
      <c r="S10" s="131"/>
      <c r="T10" s="132"/>
      <c r="U10" s="130"/>
      <c r="V10" s="131"/>
      <c r="W10" s="132"/>
      <c r="X10" s="130"/>
      <c r="Y10" s="131"/>
      <c r="Z10" s="132"/>
      <c r="AA10" s="130"/>
      <c r="AB10" s="131"/>
      <c r="AC10" s="132"/>
      <c r="AD10" s="130"/>
      <c r="AE10" s="131"/>
      <c r="AF10" s="132"/>
      <c r="AG10" s="130"/>
      <c r="AH10" s="131"/>
      <c r="AI10" s="13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</row>
    <row r="11" spans="1:81" s="4" customFormat="1" hidden="1" x14ac:dyDescent="0.25">
      <c r="A11" s="5"/>
      <c r="B11" s="5"/>
      <c r="C11" s="24" t="s">
        <v>7</v>
      </c>
      <c r="D11" s="6" t="s">
        <v>21</v>
      </c>
      <c r="E11" s="21">
        <v>1350</v>
      </c>
      <c r="F11" s="127"/>
      <c r="G11" s="128"/>
      <c r="H11" s="129"/>
      <c r="I11" s="130"/>
      <c r="J11" s="131"/>
      <c r="K11" s="132"/>
      <c r="L11" s="130"/>
      <c r="M11" s="131"/>
      <c r="N11" s="132"/>
      <c r="O11" s="130"/>
      <c r="P11" s="131"/>
      <c r="Q11" s="132"/>
      <c r="R11" s="130"/>
      <c r="S11" s="131"/>
      <c r="T11" s="132"/>
      <c r="U11" s="130"/>
      <c r="V11" s="131"/>
      <c r="W11" s="132"/>
      <c r="X11" s="130"/>
      <c r="Y11" s="131"/>
      <c r="Z11" s="132"/>
      <c r="AA11" s="130"/>
      <c r="AB11" s="131"/>
      <c r="AC11" s="132"/>
      <c r="AD11" s="130"/>
      <c r="AE11" s="131"/>
      <c r="AF11" s="132"/>
      <c r="AG11" s="130"/>
      <c r="AH11" s="131"/>
      <c r="AI11" s="13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</row>
    <row r="12" spans="1:81" s="4" customFormat="1" hidden="1" x14ac:dyDescent="0.25">
      <c r="A12" s="5"/>
      <c r="B12" s="121"/>
      <c r="C12" s="122"/>
      <c r="D12" s="6"/>
      <c r="E12" s="21"/>
      <c r="F12" s="133"/>
      <c r="G12" s="128"/>
      <c r="H12" s="129"/>
      <c r="I12" s="134"/>
      <c r="J12" s="131"/>
      <c r="K12" s="132"/>
      <c r="L12" s="134"/>
      <c r="M12" s="131"/>
      <c r="N12" s="132"/>
      <c r="O12" s="134"/>
      <c r="P12" s="131"/>
      <c r="Q12" s="132"/>
      <c r="R12" s="134"/>
      <c r="S12" s="131"/>
      <c r="T12" s="132"/>
      <c r="U12" s="134"/>
      <c r="V12" s="131"/>
      <c r="W12" s="132"/>
      <c r="X12" s="134"/>
      <c r="Y12" s="131"/>
      <c r="Z12" s="132"/>
      <c r="AA12" s="134"/>
      <c r="AB12" s="131"/>
      <c r="AC12" s="132"/>
      <c r="AD12" s="134"/>
      <c r="AE12" s="131"/>
      <c r="AF12" s="132"/>
      <c r="AG12" s="134"/>
      <c r="AH12" s="131"/>
      <c r="AI12" s="13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</row>
    <row r="13" spans="1:81" s="4" customFormat="1" hidden="1" x14ac:dyDescent="0.25">
      <c r="A13" s="5"/>
      <c r="B13" s="5"/>
      <c r="C13" s="24" t="s">
        <v>7</v>
      </c>
      <c r="D13" s="6" t="s">
        <v>8</v>
      </c>
      <c r="E13" s="21">
        <v>500</v>
      </c>
      <c r="F13" s="127">
        <v>1101000612</v>
      </c>
      <c r="G13" s="128">
        <v>1</v>
      </c>
      <c r="H13" s="114" t="e">
        <f>#REF!*G13</f>
        <v>#REF!</v>
      </c>
      <c r="I13" s="130">
        <v>1101000612</v>
      </c>
      <c r="J13" s="131">
        <v>1</v>
      </c>
      <c r="K13" s="117" t="e">
        <f>#REF!*J13</f>
        <v>#REF!</v>
      </c>
      <c r="L13" s="130">
        <v>1101000612</v>
      </c>
      <c r="M13" s="131">
        <v>1</v>
      </c>
      <c r="N13" s="117" t="e">
        <f>H13*M13</f>
        <v>#REF!</v>
      </c>
      <c r="O13" s="130">
        <v>1101000612</v>
      </c>
      <c r="P13" s="131">
        <v>1</v>
      </c>
      <c r="Q13" s="117" t="e">
        <f>K13*P13</f>
        <v>#REF!</v>
      </c>
      <c r="R13" s="130">
        <v>1101000612</v>
      </c>
      <c r="S13" s="131">
        <v>1</v>
      </c>
      <c r="T13" s="117" t="e">
        <f>N13*S13</f>
        <v>#REF!</v>
      </c>
      <c r="U13" s="130">
        <v>1101000612</v>
      </c>
      <c r="V13" s="131">
        <v>1</v>
      </c>
      <c r="W13" s="117" t="e">
        <f>Q13*V13</f>
        <v>#REF!</v>
      </c>
      <c r="X13" s="130">
        <v>1101000612</v>
      </c>
      <c r="Y13" s="131">
        <v>1</v>
      </c>
      <c r="Z13" s="117" t="e">
        <f>T13*Y13</f>
        <v>#REF!</v>
      </c>
      <c r="AA13" s="130">
        <v>1101000612</v>
      </c>
      <c r="AB13" s="131">
        <v>1</v>
      </c>
      <c r="AC13" s="117" t="e">
        <f>W13*AB13</f>
        <v>#REF!</v>
      </c>
      <c r="AD13" s="130">
        <v>1101000612</v>
      </c>
      <c r="AE13" s="131">
        <v>1</v>
      </c>
      <c r="AF13" s="117" t="e">
        <f>Z13*AE13</f>
        <v>#REF!</v>
      </c>
      <c r="AG13" s="130">
        <v>1101000612</v>
      </c>
      <c r="AH13" s="131">
        <v>1</v>
      </c>
      <c r="AI13" s="117" t="e">
        <f>AC13*AH13</f>
        <v>#REF!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</row>
    <row r="14" spans="1:81" s="2" customFormat="1" ht="7.5" customHeight="1" x14ac:dyDescent="0.25">
      <c r="C14" s="26"/>
      <c r="D14" s="7"/>
      <c r="E14" s="35"/>
      <c r="F14" s="135"/>
      <c r="G14" s="39"/>
      <c r="H14" s="136"/>
      <c r="I14" s="115"/>
      <c r="J14" s="36"/>
      <c r="K14" s="137"/>
      <c r="L14" s="115"/>
      <c r="M14" s="36"/>
      <c r="N14" s="137"/>
      <c r="O14" s="115"/>
      <c r="P14" s="36"/>
      <c r="Q14" s="137"/>
      <c r="R14" s="115"/>
      <c r="S14" s="36"/>
      <c r="T14" s="137"/>
      <c r="U14" s="115"/>
      <c r="V14" s="36"/>
      <c r="W14" s="137"/>
      <c r="X14" s="115"/>
      <c r="Y14" s="36"/>
      <c r="Z14" s="137"/>
      <c r="AA14" s="115"/>
      <c r="AB14" s="36"/>
      <c r="AC14" s="137"/>
      <c r="AD14" s="115"/>
      <c r="AE14" s="36"/>
      <c r="AF14" s="137"/>
      <c r="AG14" s="115"/>
      <c r="AH14" s="36"/>
      <c r="AI14" s="137"/>
    </row>
    <row r="15" spans="1:81" s="4" customFormat="1" x14ac:dyDescent="0.25">
      <c r="A15" s="5"/>
      <c r="B15" s="5"/>
      <c r="C15" s="138" t="s">
        <v>5</v>
      </c>
      <c r="D15" s="139" t="s">
        <v>46</v>
      </c>
      <c r="E15" s="140">
        <v>1556</v>
      </c>
      <c r="F15" s="133"/>
      <c r="G15" s="60"/>
      <c r="H15" s="129"/>
      <c r="I15" s="134"/>
      <c r="J15" s="141"/>
      <c r="K15" s="132"/>
      <c r="L15" s="134"/>
      <c r="M15" s="141"/>
      <c r="N15" s="142"/>
      <c r="O15" s="134"/>
      <c r="P15" s="141"/>
      <c r="Q15" s="142"/>
      <c r="R15" s="134"/>
      <c r="S15" s="141"/>
      <c r="T15" s="142"/>
      <c r="U15" s="134"/>
      <c r="V15" s="141"/>
      <c r="W15" s="142"/>
      <c r="X15" s="134"/>
      <c r="Y15" s="141"/>
      <c r="Z15" s="142"/>
      <c r="AA15" s="134"/>
      <c r="AB15" s="141"/>
      <c r="AC15" s="142"/>
      <c r="AD15" s="134"/>
      <c r="AE15" s="141"/>
      <c r="AF15" s="142"/>
      <c r="AG15" s="134"/>
      <c r="AH15" s="141"/>
      <c r="AI15" s="14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</row>
    <row r="16" spans="1:81" s="2" customFormat="1" ht="4.5" customHeight="1" x14ac:dyDescent="0.25">
      <c r="C16" s="26"/>
      <c r="D16" s="7"/>
      <c r="E16" s="35"/>
      <c r="F16" s="135"/>
      <c r="G16" s="39"/>
      <c r="H16" s="136"/>
      <c r="I16" s="115"/>
      <c r="J16" s="36"/>
      <c r="K16" s="137"/>
      <c r="L16" s="115"/>
      <c r="M16" s="36"/>
      <c r="N16" s="137"/>
      <c r="O16" s="115"/>
      <c r="P16" s="36"/>
      <c r="Q16" s="137"/>
      <c r="R16" s="115"/>
      <c r="S16" s="36"/>
      <c r="T16" s="137"/>
      <c r="U16" s="115"/>
      <c r="V16" s="36"/>
      <c r="W16" s="137"/>
      <c r="X16" s="115"/>
      <c r="Y16" s="36"/>
      <c r="Z16" s="137"/>
      <c r="AA16" s="115"/>
      <c r="AB16" s="36"/>
      <c r="AC16" s="137"/>
      <c r="AD16" s="115"/>
      <c r="AE16" s="36"/>
      <c r="AF16" s="137"/>
      <c r="AG16" s="115"/>
      <c r="AH16" s="36"/>
      <c r="AI16" s="137"/>
    </row>
    <row r="17" spans="1:81" s="4" customFormat="1" x14ac:dyDescent="0.25">
      <c r="A17" s="5"/>
      <c r="B17" s="5"/>
      <c r="C17" s="138" t="s">
        <v>5</v>
      </c>
      <c r="D17" s="139" t="s">
        <v>51</v>
      </c>
      <c r="E17" s="140">
        <v>778</v>
      </c>
      <c r="F17" s="133"/>
      <c r="G17" s="60"/>
      <c r="H17" s="129"/>
      <c r="I17" s="134"/>
      <c r="J17" s="141"/>
      <c r="K17" s="132"/>
      <c r="L17" s="134"/>
      <c r="M17" s="141"/>
      <c r="N17" s="142"/>
      <c r="O17" s="134"/>
      <c r="P17" s="141"/>
      <c r="Q17" s="142"/>
      <c r="R17" s="134"/>
      <c r="S17" s="141"/>
      <c r="T17" s="142"/>
      <c r="U17" s="134"/>
      <c r="V17" s="141"/>
      <c r="W17" s="142"/>
      <c r="X17" s="134"/>
      <c r="Y17" s="141"/>
      <c r="Z17" s="142"/>
      <c r="AA17" s="134"/>
      <c r="AB17" s="141"/>
      <c r="AC17" s="142"/>
      <c r="AD17" s="134"/>
      <c r="AE17" s="141"/>
      <c r="AF17" s="142"/>
      <c r="AG17" s="134"/>
      <c r="AH17" s="141"/>
      <c r="AI17" s="14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</row>
    <row r="18" spans="1:81" s="2" customFormat="1" ht="4.5" customHeight="1" x14ac:dyDescent="0.25">
      <c r="C18" s="26"/>
      <c r="D18" s="7"/>
      <c r="E18" s="35"/>
      <c r="F18" s="135"/>
      <c r="G18" s="39"/>
      <c r="H18" s="136"/>
      <c r="I18" s="115"/>
      <c r="J18" s="36"/>
      <c r="K18" s="137"/>
      <c r="L18" s="115"/>
      <c r="M18" s="36"/>
      <c r="N18" s="137"/>
      <c r="O18" s="115"/>
      <c r="P18" s="36"/>
      <c r="Q18" s="137"/>
      <c r="R18" s="115"/>
      <c r="S18" s="36"/>
      <c r="T18" s="137"/>
      <c r="U18" s="115"/>
      <c r="V18" s="36"/>
      <c r="W18" s="137"/>
      <c r="X18" s="115"/>
      <c r="Y18" s="36"/>
      <c r="Z18" s="137"/>
      <c r="AA18" s="115"/>
      <c r="AB18" s="36"/>
      <c r="AC18" s="137"/>
      <c r="AD18" s="115"/>
      <c r="AE18" s="36"/>
      <c r="AF18" s="137"/>
      <c r="AG18" s="115"/>
      <c r="AH18" s="36"/>
      <c r="AI18" s="137"/>
    </row>
    <row r="19" spans="1:81" s="13" customFormat="1" x14ac:dyDescent="0.25">
      <c r="B19" s="13" t="s">
        <v>71</v>
      </c>
      <c r="C19" s="25" t="s">
        <v>7</v>
      </c>
      <c r="D19" s="12" t="s">
        <v>36</v>
      </c>
      <c r="E19" s="30">
        <v>1000</v>
      </c>
      <c r="F19" s="143">
        <v>120110055</v>
      </c>
      <c r="G19" s="144">
        <v>1</v>
      </c>
      <c r="H19" s="145">
        <f>+G19*E19</f>
        <v>1000</v>
      </c>
      <c r="I19" s="146">
        <v>120110210</v>
      </c>
      <c r="J19" s="147">
        <v>1</v>
      </c>
      <c r="K19" s="142">
        <f>+J19*E19</f>
        <v>1000</v>
      </c>
      <c r="L19" s="146">
        <v>120110365</v>
      </c>
      <c r="M19" s="147">
        <v>1</v>
      </c>
      <c r="N19" s="142">
        <f>+M19*E19</f>
        <v>1000</v>
      </c>
      <c r="O19" s="146">
        <v>120110522</v>
      </c>
      <c r="P19" s="147">
        <v>1</v>
      </c>
      <c r="Q19" s="142">
        <f>+P19*$E19</f>
        <v>1000</v>
      </c>
      <c r="R19" s="146">
        <v>120110675</v>
      </c>
      <c r="S19" s="147">
        <v>1</v>
      </c>
      <c r="T19" s="142">
        <f>+S19*$E19</f>
        <v>1000</v>
      </c>
      <c r="U19" s="146">
        <v>120110828</v>
      </c>
      <c r="V19" s="147">
        <v>1</v>
      </c>
      <c r="W19" s="142">
        <f>+V19*$E19</f>
        <v>1000</v>
      </c>
      <c r="X19" s="146">
        <v>120110990</v>
      </c>
      <c r="Y19" s="147">
        <v>1</v>
      </c>
      <c r="Z19" s="142">
        <f>+Y19*$E19</f>
        <v>1000</v>
      </c>
      <c r="AA19" s="146">
        <v>120111141</v>
      </c>
      <c r="AB19" s="147">
        <v>1</v>
      </c>
      <c r="AC19" s="142">
        <f>+AB19*$E19</f>
        <v>1000</v>
      </c>
      <c r="AD19" s="146">
        <v>120111302</v>
      </c>
      <c r="AE19" s="147">
        <v>1</v>
      </c>
      <c r="AF19" s="142">
        <f>+AE19*$E19</f>
        <v>1000</v>
      </c>
      <c r="AG19" s="146">
        <v>120111447</v>
      </c>
      <c r="AH19" s="147">
        <v>1</v>
      </c>
      <c r="AI19" s="142">
        <f>+AH19*$E19</f>
        <v>1000</v>
      </c>
    </row>
    <row r="20" spans="1:81" s="2" customFormat="1" ht="5.25" customHeight="1" x14ac:dyDescent="0.25">
      <c r="C20" s="26"/>
      <c r="D20" s="7"/>
      <c r="E20" s="35"/>
      <c r="F20" s="135"/>
      <c r="G20" s="39"/>
      <c r="H20" s="136"/>
      <c r="I20" s="115"/>
      <c r="J20" s="36"/>
      <c r="K20" s="137"/>
      <c r="L20" s="115"/>
      <c r="M20" s="36"/>
      <c r="N20" s="137"/>
      <c r="O20" s="115"/>
      <c r="P20" s="36"/>
      <c r="Q20" s="137"/>
      <c r="R20" s="115"/>
      <c r="S20" s="36"/>
      <c r="T20" s="137"/>
      <c r="U20" s="115"/>
      <c r="V20" s="36"/>
      <c r="W20" s="137"/>
      <c r="X20" s="115"/>
      <c r="Y20" s="36"/>
      <c r="Z20" s="137"/>
      <c r="AA20" s="115"/>
      <c r="AB20" s="36"/>
      <c r="AC20" s="137"/>
      <c r="AD20" s="115"/>
      <c r="AE20" s="36"/>
      <c r="AF20" s="137"/>
      <c r="AG20" s="115"/>
      <c r="AH20" s="36"/>
      <c r="AI20" s="137"/>
    </row>
    <row r="21" spans="1:81" s="13" customFormat="1" x14ac:dyDescent="0.25">
      <c r="B21" s="13" t="s">
        <v>71</v>
      </c>
      <c r="C21" s="25" t="s">
        <v>7</v>
      </c>
      <c r="D21" s="12" t="s">
        <v>42</v>
      </c>
      <c r="E21" s="85">
        <v>150</v>
      </c>
      <c r="F21" s="148">
        <v>2111000784</v>
      </c>
      <c r="G21" s="144">
        <v>1</v>
      </c>
      <c r="H21" s="145">
        <f>+G21*E21</f>
        <v>150</v>
      </c>
      <c r="I21" s="146">
        <v>2111001133</v>
      </c>
      <c r="J21" s="147">
        <v>1</v>
      </c>
      <c r="K21" s="142">
        <f>+J21*E21</f>
        <v>150</v>
      </c>
      <c r="L21" s="146">
        <v>2111001465</v>
      </c>
      <c r="M21" s="147">
        <v>1</v>
      </c>
      <c r="N21" s="142">
        <f>+M21*E21</f>
        <v>150</v>
      </c>
      <c r="O21" s="146">
        <v>2111001862</v>
      </c>
      <c r="P21" s="147">
        <v>1</v>
      </c>
      <c r="Q21" s="142">
        <f>+P21*$E21</f>
        <v>150</v>
      </c>
      <c r="R21" s="146">
        <v>2111002325</v>
      </c>
      <c r="S21" s="147">
        <v>1</v>
      </c>
      <c r="T21" s="142">
        <f>+S21*$E21</f>
        <v>150</v>
      </c>
      <c r="U21" s="146">
        <v>2111002581</v>
      </c>
      <c r="V21" s="147">
        <v>1</v>
      </c>
      <c r="W21" s="142">
        <f>+V21*$E21</f>
        <v>150</v>
      </c>
      <c r="X21" s="146">
        <v>2111002980</v>
      </c>
      <c r="Y21" s="147">
        <v>1</v>
      </c>
      <c r="Z21" s="142">
        <f>+Y21*$E21</f>
        <v>150</v>
      </c>
      <c r="AA21" s="146">
        <v>2111003254</v>
      </c>
      <c r="AB21" s="147">
        <v>1</v>
      </c>
      <c r="AC21" s="142">
        <f>+AB21*$E21</f>
        <v>150</v>
      </c>
      <c r="AD21" s="146">
        <v>2111003528</v>
      </c>
      <c r="AE21" s="147">
        <v>1</v>
      </c>
      <c r="AF21" s="142">
        <f>+AE21*$E21</f>
        <v>150</v>
      </c>
      <c r="AG21" s="149">
        <v>2111003793</v>
      </c>
      <c r="AH21" s="147">
        <v>1</v>
      </c>
      <c r="AI21" s="142">
        <f>+AH21*$E21</f>
        <v>150</v>
      </c>
    </row>
    <row r="22" spans="1:81" s="13" customFormat="1" ht="5.25" customHeight="1" x14ac:dyDescent="0.25">
      <c r="C22" s="25"/>
      <c r="D22" s="12"/>
      <c r="E22" s="85"/>
      <c r="F22" s="148"/>
      <c r="G22" s="144"/>
      <c r="H22" s="145"/>
      <c r="I22" s="146"/>
      <c r="J22" s="147"/>
      <c r="K22" s="142"/>
      <c r="L22" s="146"/>
      <c r="M22" s="147"/>
      <c r="N22" s="142"/>
      <c r="O22" s="146"/>
      <c r="P22" s="147"/>
      <c r="Q22" s="142"/>
      <c r="R22" s="146"/>
      <c r="S22" s="147"/>
      <c r="T22" s="142"/>
      <c r="U22" s="146"/>
      <c r="V22" s="147"/>
      <c r="W22" s="142"/>
      <c r="X22" s="146"/>
      <c r="Y22" s="147"/>
      <c r="Z22" s="142"/>
      <c r="AA22" s="146"/>
      <c r="AB22" s="147"/>
      <c r="AC22" s="142"/>
      <c r="AD22" s="146"/>
      <c r="AE22" s="147"/>
      <c r="AF22" s="142"/>
      <c r="AG22" s="149"/>
      <c r="AH22" s="147"/>
      <c r="AI22" s="142"/>
    </row>
    <row r="23" spans="1:81" s="13" customFormat="1" x14ac:dyDescent="0.25">
      <c r="B23" s="13" t="s">
        <v>71</v>
      </c>
      <c r="C23" s="25" t="s">
        <v>7</v>
      </c>
      <c r="D23" s="12" t="s">
        <v>119</v>
      </c>
      <c r="E23" s="84">
        <v>2.7E-2</v>
      </c>
      <c r="F23" s="148"/>
      <c r="G23" s="144"/>
      <c r="H23" s="145"/>
      <c r="I23" s="146"/>
      <c r="J23" s="147"/>
      <c r="K23" s="142"/>
      <c r="L23" s="146"/>
      <c r="M23" s="147"/>
      <c r="N23" s="142"/>
      <c r="O23" s="146"/>
      <c r="P23" s="147"/>
      <c r="Q23" s="142"/>
      <c r="R23" s="146">
        <v>2111002866</v>
      </c>
      <c r="S23" s="147">
        <v>33539</v>
      </c>
      <c r="T23" s="142">
        <f>+S23*$E23</f>
        <v>905.553</v>
      </c>
      <c r="U23" s="146">
        <v>2111002866</v>
      </c>
      <c r="V23" s="147">
        <v>215143</v>
      </c>
      <c r="W23" s="142">
        <f>+V23*$E23</f>
        <v>5808.8609999999999</v>
      </c>
      <c r="X23" s="146">
        <v>2111002866</v>
      </c>
      <c r="Y23" s="147">
        <v>233021</v>
      </c>
      <c r="Z23" s="142">
        <f>+Y23*$E23</f>
        <v>6291.567</v>
      </c>
      <c r="AA23" s="146">
        <v>2111003445</v>
      </c>
      <c r="AB23" s="147">
        <v>240088</v>
      </c>
      <c r="AC23" s="142">
        <f>+AB23*$E23</f>
        <v>6482.3760000000002</v>
      </c>
      <c r="AD23" s="146">
        <v>120111302</v>
      </c>
      <c r="AE23" s="147">
        <v>268529</v>
      </c>
      <c r="AF23" s="142">
        <f>+AE23*$E23</f>
        <v>7250.2830000000004</v>
      </c>
      <c r="AG23" s="146">
        <v>120111447</v>
      </c>
      <c r="AH23" s="147">
        <v>325655</v>
      </c>
      <c r="AI23" s="142">
        <f>+AH23*$E23</f>
        <v>8792.6849999999995</v>
      </c>
    </row>
    <row r="24" spans="1:81" s="2" customFormat="1" ht="5.25" customHeight="1" x14ac:dyDescent="0.25">
      <c r="C24" s="26"/>
      <c r="D24" s="7"/>
      <c r="E24" s="81"/>
      <c r="F24" s="135"/>
      <c r="G24" s="39"/>
      <c r="H24" s="136"/>
      <c r="I24" s="115"/>
      <c r="J24" s="36"/>
      <c r="K24" s="137"/>
      <c r="L24" s="115"/>
      <c r="M24" s="36"/>
      <c r="N24" s="137"/>
      <c r="O24" s="115"/>
      <c r="P24" s="36"/>
      <c r="Q24" s="137"/>
      <c r="R24" s="115"/>
      <c r="S24" s="36"/>
      <c r="T24" s="137"/>
      <c r="U24" s="115"/>
      <c r="V24" s="36"/>
      <c r="W24" s="137"/>
      <c r="X24" s="115"/>
      <c r="Y24" s="36"/>
      <c r="Z24" s="137"/>
      <c r="AA24" s="115"/>
      <c r="AB24" s="36"/>
      <c r="AC24" s="137"/>
      <c r="AD24" s="115"/>
      <c r="AE24" s="36"/>
      <c r="AF24" s="137"/>
      <c r="AG24" s="115"/>
      <c r="AH24" s="36"/>
      <c r="AI24" s="137"/>
    </row>
    <row r="25" spans="1:81" s="13" customFormat="1" x14ac:dyDescent="0.25">
      <c r="B25" s="49" t="s">
        <v>78</v>
      </c>
      <c r="C25" s="25" t="s">
        <v>7</v>
      </c>
      <c r="D25" s="12" t="s">
        <v>68</v>
      </c>
      <c r="E25" s="85"/>
      <c r="F25" s="148">
        <v>3201100023</v>
      </c>
      <c r="G25" s="38"/>
      <c r="H25" s="145">
        <f>+H26+H28+H34+H32</f>
        <v>1269.73171</v>
      </c>
      <c r="I25" s="146">
        <v>320110086</v>
      </c>
      <c r="J25" s="38"/>
      <c r="K25" s="142">
        <f>+K26+K28+K32+K34</f>
        <v>1268.30377</v>
      </c>
      <c r="L25" s="146">
        <v>320110151</v>
      </c>
      <c r="M25" s="38"/>
      <c r="N25" s="142">
        <f>+N26+N28+N32+N34</f>
        <v>1268.56095</v>
      </c>
      <c r="O25" s="146">
        <v>320110218</v>
      </c>
      <c r="P25" s="38"/>
      <c r="Q25" s="142">
        <f>+Q26+Q28+Q32+Q34</f>
        <v>1267.8183000000001</v>
      </c>
      <c r="R25" s="146"/>
      <c r="S25" s="38"/>
      <c r="T25" s="142">
        <f>+T26+T28+T32+T34</f>
        <v>1266.6293900000001</v>
      </c>
      <c r="U25" s="146">
        <v>320110352</v>
      </c>
      <c r="V25" s="38"/>
      <c r="W25" s="142">
        <f>+W26+W28+W32+W34</f>
        <v>1267.2138299999999</v>
      </c>
      <c r="X25" s="146">
        <v>320110419</v>
      </c>
      <c r="Y25" s="38"/>
      <c r="Z25" s="142">
        <f>+Z26+Z28+Z32+Z34</f>
        <v>1269.3643399999999</v>
      </c>
      <c r="AA25" s="146">
        <v>320110486</v>
      </c>
      <c r="AB25" s="38"/>
      <c r="AC25" s="142">
        <f>+AC26+AC28+AC32+AC34</f>
        <v>1269.7694200000001</v>
      </c>
      <c r="AD25" s="146">
        <v>320110552</v>
      </c>
      <c r="AE25" s="38"/>
      <c r="AF25" s="142">
        <f>+AF26+AF28+AF32+AF34</f>
        <v>1269.8324299999999</v>
      </c>
      <c r="AG25" s="146">
        <v>320110619</v>
      </c>
      <c r="AH25" s="38"/>
      <c r="AI25" s="142">
        <f>+AI26+AI28+AI32+AI34</f>
        <v>1268.7322100000001</v>
      </c>
    </row>
    <row r="26" spans="1:81" s="13" customFormat="1" x14ac:dyDescent="0.25">
      <c r="B26" s="49"/>
      <c r="C26" s="25"/>
      <c r="D26" s="11" t="s">
        <v>96</v>
      </c>
      <c r="E26" s="83">
        <v>500</v>
      </c>
      <c r="F26" s="150"/>
      <c r="G26" s="40">
        <v>1</v>
      </c>
      <c r="H26" s="151">
        <f>+G26*E26</f>
        <v>500</v>
      </c>
      <c r="I26" s="146"/>
      <c r="J26" s="40">
        <v>1</v>
      </c>
      <c r="K26" s="152">
        <f>+E26</f>
        <v>500</v>
      </c>
      <c r="L26" s="115"/>
      <c r="M26" s="40">
        <v>1</v>
      </c>
      <c r="N26" s="70">
        <f>+M26*E26</f>
        <v>500</v>
      </c>
      <c r="O26" s="146"/>
      <c r="P26" s="40">
        <v>1</v>
      </c>
      <c r="Q26" s="70">
        <f>+P26*$E26</f>
        <v>500</v>
      </c>
      <c r="R26" s="146"/>
      <c r="S26" s="40">
        <v>1</v>
      </c>
      <c r="T26" s="70">
        <f>+S26*$E26</f>
        <v>500</v>
      </c>
      <c r="U26" s="146"/>
      <c r="V26" s="38">
        <v>1</v>
      </c>
      <c r="W26" s="70">
        <f>+V26*$E26</f>
        <v>500</v>
      </c>
      <c r="X26" s="146"/>
      <c r="Y26" s="38">
        <v>1</v>
      </c>
      <c r="Z26" s="70">
        <f>+Y26*$E26</f>
        <v>500</v>
      </c>
      <c r="AA26" s="146"/>
      <c r="AB26" s="38">
        <v>1</v>
      </c>
      <c r="AC26" s="70">
        <f>+AB26*$E26</f>
        <v>500</v>
      </c>
      <c r="AD26" s="146"/>
      <c r="AE26" s="38">
        <v>1</v>
      </c>
      <c r="AF26" s="70">
        <f>+AE26*$E26</f>
        <v>500</v>
      </c>
      <c r="AG26" s="146"/>
      <c r="AH26" s="38">
        <v>1</v>
      </c>
      <c r="AI26" s="70">
        <f>+AH26*$E26</f>
        <v>500</v>
      </c>
    </row>
    <row r="27" spans="1:81" s="13" customFormat="1" ht="5.25" customHeight="1" x14ac:dyDescent="0.25">
      <c r="B27" s="49"/>
      <c r="C27" s="25"/>
      <c r="D27" s="7"/>
      <c r="E27" s="105"/>
      <c r="F27" s="148"/>
      <c r="G27" s="38"/>
      <c r="H27" s="145"/>
      <c r="I27" s="146"/>
      <c r="J27" s="38"/>
      <c r="K27" s="142"/>
      <c r="L27" s="146"/>
      <c r="M27" s="38"/>
      <c r="N27" s="142"/>
      <c r="O27" s="146"/>
      <c r="P27" s="38"/>
      <c r="Q27" s="142"/>
      <c r="R27" s="146"/>
      <c r="S27" s="38"/>
      <c r="T27" s="142"/>
      <c r="U27" s="146"/>
      <c r="V27" s="38"/>
      <c r="W27" s="142"/>
      <c r="X27" s="146"/>
      <c r="Y27" s="38"/>
      <c r="Z27" s="142"/>
      <c r="AA27" s="146"/>
      <c r="AB27" s="38"/>
      <c r="AC27" s="142"/>
      <c r="AD27" s="146"/>
      <c r="AE27" s="38"/>
      <c r="AF27" s="142"/>
      <c r="AG27" s="146"/>
      <c r="AH27" s="38"/>
      <c r="AI27" s="142"/>
    </row>
    <row r="28" spans="1:81" s="13" customFormat="1" x14ac:dyDescent="0.25">
      <c r="B28" s="49"/>
      <c r="C28" s="25"/>
      <c r="D28" s="59" t="s">
        <v>97</v>
      </c>
      <c r="E28" s="78"/>
      <c r="F28" s="148"/>
      <c r="G28" s="61"/>
      <c r="H28" s="114">
        <f>+SUM(H29:H30)</f>
        <v>8.2473600000000005</v>
      </c>
      <c r="I28" s="146"/>
      <c r="J28" s="38"/>
      <c r="K28" s="117">
        <f>+K29</f>
        <v>7.4153200000000004</v>
      </c>
      <c r="L28" s="146"/>
      <c r="M28" s="38"/>
      <c r="N28" s="117">
        <f>+N29</f>
        <v>7.2182000000000004</v>
      </c>
      <c r="O28" s="146"/>
      <c r="P28" s="38"/>
      <c r="Q28" s="117">
        <f>+SUM(Q29:Q30)</f>
        <v>7.1121600000000003</v>
      </c>
      <c r="R28" s="146"/>
      <c r="S28" s="38"/>
      <c r="T28" s="117">
        <f>+SUM(T29:T30)</f>
        <v>6.0064400000000004</v>
      </c>
      <c r="U28" s="146"/>
      <c r="V28" s="38"/>
      <c r="W28" s="117">
        <f>+SUM(W29:W30)</f>
        <v>6.2321600000000004</v>
      </c>
      <c r="X28" s="146"/>
      <c r="Y28" s="38"/>
      <c r="Z28" s="117">
        <f>+SUM(Z29:Z30)</f>
        <v>7.2776000000000005</v>
      </c>
      <c r="AA28" s="146"/>
      <c r="AB28" s="38"/>
      <c r="AC28" s="117">
        <f>+SUM(AC29:AC30)</f>
        <v>7.3994800000000005</v>
      </c>
      <c r="AD28" s="146"/>
      <c r="AE28" s="38"/>
      <c r="AF28" s="117">
        <f>+SUM(AF29:AF30)</f>
        <v>7.2129200000000004</v>
      </c>
      <c r="AG28" s="146"/>
      <c r="AH28" s="38"/>
      <c r="AI28" s="117">
        <f>+SUM(AI29:AI30)</f>
        <v>5.9439600000000006</v>
      </c>
    </row>
    <row r="29" spans="1:81" s="2" customFormat="1" x14ac:dyDescent="0.25">
      <c r="C29" s="26"/>
      <c r="D29" s="11" t="s">
        <v>98</v>
      </c>
      <c r="E29" s="84">
        <v>4.4000000000000002E-4</v>
      </c>
      <c r="G29" s="37">
        <v>18744</v>
      </c>
      <c r="H29" s="153">
        <f>+G29*E29</f>
        <v>8.2473600000000005</v>
      </c>
      <c r="I29" s="154"/>
      <c r="J29" s="37">
        <v>16853</v>
      </c>
      <c r="K29" s="155">
        <f>+J29*E29</f>
        <v>7.4153200000000004</v>
      </c>
      <c r="L29" s="154"/>
      <c r="M29" s="37">
        <v>16405</v>
      </c>
      <c r="N29" s="155">
        <f>+M29*E29</f>
        <v>7.2182000000000004</v>
      </c>
      <c r="O29" s="154"/>
      <c r="P29" s="37">
        <v>16164</v>
      </c>
      <c r="Q29" s="155">
        <f>+P29*$E29</f>
        <v>7.1121600000000003</v>
      </c>
      <c r="R29" s="154"/>
      <c r="S29" s="37">
        <v>13651</v>
      </c>
      <c r="T29" s="155">
        <f>+S29*$E29</f>
        <v>6.0064400000000004</v>
      </c>
      <c r="U29" s="154"/>
      <c r="V29" s="37">
        <v>14164</v>
      </c>
      <c r="W29" s="155">
        <f>+V29*$E29</f>
        <v>6.2321600000000004</v>
      </c>
      <c r="X29" s="154"/>
      <c r="Y29" s="37">
        <v>16540</v>
      </c>
      <c r="Z29" s="155">
        <f>+Y29*$E29</f>
        <v>7.2776000000000005</v>
      </c>
      <c r="AA29" s="154"/>
      <c r="AB29" s="37">
        <v>16817</v>
      </c>
      <c r="AC29" s="155">
        <f>+AB29*$E29</f>
        <v>7.3994800000000005</v>
      </c>
      <c r="AD29" s="154"/>
      <c r="AE29" s="37">
        <v>16393</v>
      </c>
      <c r="AF29" s="155">
        <f>+AE29*$E29</f>
        <v>7.2129200000000004</v>
      </c>
      <c r="AG29" s="154"/>
      <c r="AH29" s="37">
        <v>13509</v>
      </c>
      <c r="AI29" s="155">
        <f>+AH29*$E29</f>
        <v>5.9439600000000006</v>
      </c>
    </row>
    <row r="30" spans="1:81" s="2" customFormat="1" x14ac:dyDescent="0.25">
      <c r="C30" s="26"/>
      <c r="D30" s="11" t="s">
        <v>99</v>
      </c>
      <c r="E30" s="84">
        <v>3.8999999999999999E-4</v>
      </c>
      <c r="F30" s="148"/>
      <c r="G30" s="37"/>
      <c r="H30" s="153"/>
      <c r="I30" s="154"/>
      <c r="J30" s="37"/>
      <c r="K30" s="155"/>
      <c r="L30" s="154"/>
      <c r="M30" s="37"/>
      <c r="N30" s="155"/>
      <c r="O30" s="154"/>
      <c r="P30" s="37"/>
      <c r="Q30" s="156"/>
      <c r="R30" s="154"/>
      <c r="S30" s="37"/>
      <c r="T30" s="156"/>
      <c r="U30" s="154"/>
      <c r="V30" s="37"/>
      <c r="W30" s="156"/>
      <c r="X30" s="154"/>
      <c r="Y30" s="37"/>
      <c r="Z30" s="156"/>
      <c r="AA30" s="154"/>
      <c r="AB30" s="37"/>
      <c r="AC30" s="156"/>
      <c r="AD30" s="154"/>
      <c r="AE30" s="37"/>
      <c r="AF30" s="156"/>
      <c r="AG30" s="154"/>
      <c r="AH30" s="37"/>
      <c r="AI30" s="156"/>
    </row>
    <row r="31" spans="1:81" s="2" customFormat="1" ht="5.25" customHeight="1" x14ac:dyDescent="0.25">
      <c r="C31" s="26"/>
      <c r="D31" s="11"/>
      <c r="E31" s="80"/>
      <c r="F31" s="148"/>
      <c r="G31" s="37"/>
      <c r="H31" s="153"/>
      <c r="I31" s="154"/>
      <c r="J31" s="37"/>
      <c r="K31" s="155"/>
      <c r="L31" s="154"/>
      <c r="M31" s="37"/>
      <c r="N31" s="155"/>
      <c r="O31" s="154"/>
      <c r="P31" s="37"/>
      <c r="Q31" s="156"/>
      <c r="R31" s="154"/>
      <c r="S31" s="37"/>
      <c r="T31" s="156"/>
      <c r="U31" s="154"/>
      <c r="V31" s="37"/>
      <c r="W31" s="156"/>
      <c r="X31" s="154"/>
      <c r="Y31" s="37"/>
      <c r="Z31" s="156"/>
      <c r="AA31" s="154"/>
      <c r="AB31" s="37"/>
      <c r="AC31" s="156"/>
      <c r="AD31" s="154"/>
      <c r="AE31" s="37"/>
      <c r="AF31" s="156"/>
      <c r="AG31" s="154"/>
      <c r="AH31" s="37"/>
      <c r="AI31" s="156"/>
    </row>
    <row r="32" spans="1:81" s="2" customFormat="1" x14ac:dyDescent="0.25">
      <c r="B32" s="13"/>
      <c r="C32" s="25"/>
      <c r="D32" s="11" t="s">
        <v>69</v>
      </c>
      <c r="E32" s="83">
        <v>750</v>
      </c>
      <c r="F32" s="148">
        <v>8111000028</v>
      </c>
      <c r="G32" s="37">
        <v>1</v>
      </c>
      <c r="H32" s="153">
        <f>+G32*E32</f>
        <v>750</v>
      </c>
      <c r="I32" s="146">
        <v>8111000061</v>
      </c>
      <c r="J32" s="37">
        <v>1</v>
      </c>
      <c r="K32" s="155">
        <f>+J32*E32</f>
        <v>750</v>
      </c>
      <c r="L32" s="146">
        <v>8111000092</v>
      </c>
      <c r="M32" s="60">
        <v>1</v>
      </c>
      <c r="N32" s="157">
        <f>+M32*E32</f>
        <v>750</v>
      </c>
      <c r="O32" s="38">
        <v>8111000126</v>
      </c>
      <c r="P32" s="39">
        <v>1</v>
      </c>
      <c r="Q32" s="71">
        <f>+P32*$E32</f>
        <v>750</v>
      </c>
      <c r="R32" s="146">
        <v>8111000164</v>
      </c>
      <c r="S32" s="204">
        <v>1</v>
      </c>
      <c r="T32" s="71">
        <f>+S32*$E32</f>
        <v>750</v>
      </c>
      <c r="U32" s="146">
        <v>8111000199</v>
      </c>
      <c r="V32" s="37">
        <v>1</v>
      </c>
      <c r="W32" s="71">
        <f>+V32*$E32</f>
        <v>750</v>
      </c>
      <c r="X32" s="154"/>
      <c r="Y32" s="37">
        <v>1</v>
      </c>
      <c r="Z32" s="71">
        <f>+Y32*$E32</f>
        <v>750</v>
      </c>
      <c r="AA32" s="154"/>
      <c r="AB32" s="37">
        <v>1</v>
      </c>
      <c r="AC32" s="71">
        <f>+AB32*$E32</f>
        <v>750</v>
      </c>
      <c r="AD32" s="154"/>
      <c r="AE32" s="37">
        <v>1</v>
      </c>
      <c r="AF32" s="71">
        <f>+AE32*$E32</f>
        <v>750</v>
      </c>
      <c r="AG32" s="154"/>
      <c r="AH32" s="37">
        <v>1</v>
      </c>
      <c r="AI32" s="71">
        <f>+AH32*$E32</f>
        <v>750</v>
      </c>
    </row>
    <row r="33" spans="2:35" s="2" customFormat="1" ht="5.25" customHeight="1" x14ac:dyDescent="0.25">
      <c r="B33" s="13"/>
      <c r="C33" s="25"/>
      <c r="D33" s="11"/>
      <c r="E33" s="105"/>
      <c r="F33" s="148"/>
      <c r="G33" s="37"/>
      <c r="H33" s="153"/>
      <c r="I33" s="154"/>
      <c r="J33" s="37"/>
      <c r="K33" s="155"/>
      <c r="L33" s="154"/>
      <c r="M33" s="37"/>
      <c r="N33" s="155"/>
      <c r="O33" s="39"/>
      <c r="P33" s="37"/>
      <c r="Q33" s="156"/>
      <c r="R33" s="154"/>
      <c r="S33" s="37"/>
      <c r="T33" s="156"/>
      <c r="U33" s="154"/>
      <c r="V33" s="37"/>
      <c r="W33" s="156"/>
      <c r="X33" s="154"/>
      <c r="Y33" s="37"/>
      <c r="Z33" s="156"/>
      <c r="AA33" s="154"/>
      <c r="AB33" s="37"/>
      <c r="AC33" s="156"/>
      <c r="AD33" s="154"/>
      <c r="AE33" s="37"/>
      <c r="AF33" s="156"/>
      <c r="AG33" s="154"/>
      <c r="AH33" s="37"/>
      <c r="AI33" s="156"/>
    </row>
    <row r="34" spans="2:35" s="2" customFormat="1" x14ac:dyDescent="0.25">
      <c r="B34" s="13"/>
      <c r="C34" s="25"/>
      <c r="D34" s="59" t="s">
        <v>73</v>
      </c>
      <c r="E34" s="78"/>
      <c r="F34" s="148"/>
      <c r="G34" s="60"/>
      <c r="H34" s="158">
        <f>+SUM(H35:H36)</f>
        <v>11.484350000000001</v>
      </c>
      <c r="I34" s="154"/>
      <c r="J34" s="37"/>
      <c r="K34" s="157">
        <f>+K35</f>
        <v>10.888450000000001</v>
      </c>
      <c r="L34" s="154"/>
      <c r="M34" s="37"/>
      <c r="N34" s="157">
        <f>+N35</f>
        <v>11.342750000000001</v>
      </c>
      <c r="O34" s="154"/>
      <c r="P34" s="37"/>
      <c r="Q34" s="117">
        <f>+Q35</f>
        <v>10.706140000000001</v>
      </c>
      <c r="R34" s="154"/>
      <c r="S34" s="37"/>
      <c r="T34" s="117">
        <f>+T35</f>
        <v>10.622950000000001</v>
      </c>
      <c r="U34" s="154"/>
      <c r="V34" s="37"/>
      <c r="W34" s="117">
        <f>+W35</f>
        <v>10.981670000000001</v>
      </c>
      <c r="X34" s="154"/>
      <c r="Y34" s="37"/>
      <c r="Z34" s="117">
        <f>+Z35</f>
        <v>12.086740000000001</v>
      </c>
      <c r="AA34" s="154"/>
      <c r="AB34" s="37"/>
      <c r="AC34" s="117">
        <f>+AC35</f>
        <v>12.369940000000001</v>
      </c>
      <c r="AD34" s="154"/>
      <c r="AE34" s="37"/>
      <c r="AF34" s="117">
        <f>+AF35</f>
        <v>12.61951</v>
      </c>
      <c r="AG34" s="154"/>
      <c r="AH34" s="37"/>
      <c r="AI34" s="117">
        <f>+AI35</f>
        <v>12.788250000000001</v>
      </c>
    </row>
    <row r="35" spans="2:35" s="2" customFormat="1" x14ac:dyDescent="0.25">
      <c r="B35" s="13"/>
      <c r="C35" s="25"/>
      <c r="D35" s="11" t="s">
        <v>109</v>
      </c>
      <c r="E35" s="84">
        <v>5.9000000000000003E-4</v>
      </c>
      <c r="F35" s="148"/>
      <c r="G35" s="37">
        <v>19465</v>
      </c>
      <c r="H35" s="153">
        <f>+G35*E35</f>
        <v>11.484350000000001</v>
      </c>
      <c r="I35" s="154"/>
      <c r="J35" s="37">
        <v>18455</v>
      </c>
      <c r="K35" s="155">
        <f>+J35*E35</f>
        <v>10.888450000000001</v>
      </c>
      <c r="L35" s="154"/>
      <c r="M35" s="37">
        <v>19225</v>
      </c>
      <c r="N35" s="155">
        <f>+M35*E35</f>
        <v>11.342750000000001</v>
      </c>
      <c r="O35" s="154"/>
      <c r="P35" s="37">
        <v>18146</v>
      </c>
      <c r="Q35" s="156">
        <f>+P35*$E35</f>
        <v>10.706140000000001</v>
      </c>
      <c r="R35" s="154"/>
      <c r="S35" s="37">
        <v>18005</v>
      </c>
      <c r="T35" s="156">
        <f>+S35*$E35</f>
        <v>10.622950000000001</v>
      </c>
      <c r="U35" s="154"/>
      <c r="V35" s="37">
        <v>18613</v>
      </c>
      <c r="W35" s="156">
        <f>+V35*$E35</f>
        <v>10.981670000000001</v>
      </c>
      <c r="X35" s="154"/>
      <c r="Y35" s="37">
        <v>20486</v>
      </c>
      <c r="Z35" s="156">
        <f>+Y35*$E35</f>
        <v>12.086740000000001</v>
      </c>
      <c r="AA35" s="154"/>
      <c r="AB35" s="37">
        <v>20966</v>
      </c>
      <c r="AC35" s="156">
        <f>+AB35*$E35</f>
        <v>12.369940000000001</v>
      </c>
      <c r="AD35" s="154"/>
      <c r="AE35" s="37">
        <v>21389</v>
      </c>
      <c r="AF35" s="156">
        <f>+AE35*$E35</f>
        <v>12.61951</v>
      </c>
      <c r="AG35" s="154"/>
      <c r="AH35" s="37">
        <v>21675</v>
      </c>
      <c r="AI35" s="156">
        <f>+AH35*$E35</f>
        <v>12.788250000000001</v>
      </c>
    </row>
    <row r="36" spans="2:35" s="2" customFormat="1" x14ac:dyDescent="0.25">
      <c r="B36" s="13"/>
      <c r="C36" s="25"/>
      <c r="D36" s="11" t="s">
        <v>110</v>
      </c>
      <c r="E36" s="105"/>
      <c r="F36" s="148"/>
      <c r="G36" s="37"/>
      <c r="H36" s="153"/>
      <c r="I36" s="154"/>
      <c r="J36" s="37"/>
      <c r="K36" s="155"/>
      <c r="L36" s="154"/>
      <c r="M36" s="37"/>
      <c r="N36" s="155"/>
      <c r="O36" s="154"/>
      <c r="P36" s="37"/>
      <c r="Q36" s="156"/>
      <c r="R36" s="154"/>
      <c r="S36" s="37"/>
      <c r="T36" s="156"/>
      <c r="U36" s="154"/>
      <c r="V36" s="37"/>
      <c r="W36" s="156"/>
      <c r="X36" s="154"/>
      <c r="Y36" s="37"/>
      <c r="Z36" s="156"/>
      <c r="AA36" s="154"/>
      <c r="AB36" s="37"/>
      <c r="AC36" s="156"/>
      <c r="AD36" s="154"/>
      <c r="AE36" s="37"/>
      <c r="AF36" s="156"/>
      <c r="AG36" s="154"/>
      <c r="AH36" s="37"/>
      <c r="AI36" s="156"/>
    </row>
    <row r="37" spans="2:35" s="2" customFormat="1" ht="4.5" customHeight="1" x14ac:dyDescent="0.25">
      <c r="B37" s="13"/>
      <c r="C37" s="25"/>
      <c r="D37" s="11"/>
      <c r="E37" s="85"/>
      <c r="F37" s="148"/>
      <c r="G37" s="37"/>
      <c r="H37" s="153"/>
      <c r="I37" s="154"/>
      <c r="J37" s="37"/>
      <c r="K37" s="155"/>
      <c r="L37" s="154"/>
      <c r="M37" s="37"/>
      <c r="N37" s="155"/>
      <c r="O37" s="154"/>
      <c r="P37" s="37"/>
      <c r="Q37" s="156"/>
      <c r="R37" s="154"/>
      <c r="S37" s="37"/>
      <c r="T37" s="156"/>
      <c r="U37" s="154"/>
      <c r="V37" s="37"/>
      <c r="W37" s="156"/>
      <c r="X37" s="154"/>
      <c r="Y37" s="37"/>
      <c r="Z37" s="156"/>
      <c r="AA37" s="154"/>
      <c r="AB37" s="37"/>
      <c r="AC37" s="156"/>
      <c r="AD37" s="154"/>
      <c r="AE37" s="37"/>
      <c r="AF37" s="156"/>
      <c r="AG37" s="154"/>
      <c r="AH37" s="37"/>
      <c r="AI37" s="156"/>
    </row>
    <row r="38" spans="2:35" s="13" customFormat="1" x14ac:dyDescent="0.25">
      <c r="B38" s="13" t="s">
        <v>71</v>
      </c>
      <c r="C38" s="25" t="s">
        <v>7</v>
      </c>
      <c r="D38" s="12" t="s">
        <v>9</v>
      </c>
      <c r="E38" s="47"/>
      <c r="F38" s="148">
        <v>120110055</v>
      </c>
      <c r="G38" s="38"/>
      <c r="H38" s="159">
        <f>+H39+H47</f>
        <v>8092.9802999999993</v>
      </c>
      <c r="I38" s="146">
        <v>120110210</v>
      </c>
      <c r="J38" s="38"/>
      <c r="K38" s="159">
        <f>+K39+K47</f>
        <v>6917.0053799999996</v>
      </c>
      <c r="L38" s="146">
        <v>120110365</v>
      </c>
      <c r="M38" s="38"/>
      <c r="N38" s="160">
        <f>+N39+N47</f>
        <v>7101.5704700000006</v>
      </c>
      <c r="O38" s="146">
        <v>120110522</v>
      </c>
      <c r="P38" s="38"/>
      <c r="Q38" s="161">
        <f>+Q39+Q47</f>
        <v>7083.1582600000002</v>
      </c>
      <c r="R38" s="146">
        <v>120110675</v>
      </c>
      <c r="S38" s="38"/>
      <c r="T38" s="161">
        <f>+T39+T47</f>
        <v>7239.8269799999998</v>
      </c>
      <c r="U38" s="146">
        <v>120110828</v>
      </c>
      <c r="V38" s="38"/>
      <c r="W38" s="161">
        <f>+W39+W47</f>
        <v>7222.2768799999994</v>
      </c>
      <c r="X38" s="146">
        <v>120110990</v>
      </c>
      <c r="Y38" s="38"/>
      <c r="Z38" s="161">
        <f>+Z39+Z47</f>
        <v>7498.9829200000004</v>
      </c>
      <c r="AA38" s="146">
        <v>120111141</v>
      </c>
      <c r="AB38" s="38"/>
      <c r="AC38" s="161">
        <f>+AC39+AC47</f>
        <v>7434.4771300000002</v>
      </c>
      <c r="AD38" s="146">
        <v>120111302</v>
      </c>
      <c r="AE38" s="38"/>
      <c r="AF38" s="161">
        <f>+AF39+AF47</f>
        <v>7912.6090600000007</v>
      </c>
      <c r="AG38" s="146">
        <v>120111447</v>
      </c>
      <c r="AH38" s="38"/>
      <c r="AI38" s="161">
        <f>+AI39+AI47</f>
        <v>8457.0215500000013</v>
      </c>
    </row>
    <row r="39" spans="2:35" s="13" customFormat="1" x14ac:dyDescent="0.25">
      <c r="C39" s="25"/>
      <c r="D39" s="7" t="s">
        <v>75</v>
      </c>
      <c r="E39" s="81"/>
      <c r="F39" s="162"/>
      <c r="G39" s="39">
        <f>+SUM(G40:G44)</f>
        <v>819730</v>
      </c>
      <c r="H39" s="136">
        <f>+SUM(H40:H45)</f>
        <v>5100.5362999999998</v>
      </c>
      <c r="I39" s="146"/>
      <c r="J39" s="39">
        <f>+SUM(J40:J44)</f>
        <v>823598</v>
      </c>
      <c r="K39" s="136">
        <f>+SUM(K40:K45)</f>
        <v>5117.2073799999998</v>
      </c>
      <c r="L39" s="146"/>
      <c r="M39" s="39">
        <f>+SUM(M40:M45)</f>
        <v>817937</v>
      </c>
      <c r="N39" s="69">
        <f>+SUM(N40:N45)</f>
        <v>5092.8084699999999</v>
      </c>
      <c r="O39" s="146"/>
      <c r="P39" s="39">
        <f>+SUM(P40:P45)</f>
        <v>806246</v>
      </c>
      <c r="Q39" s="71">
        <f>+SUM(Q40:Q45)</f>
        <v>5042.4202599999999</v>
      </c>
      <c r="R39" s="146"/>
      <c r="S39" s="39">
        <f>+SUM(S40:S45)</f>
        <v>812358</v>
      </c>
      <c r="T39" s="71">
        <f>+SUM(T40:T45)</f>
        <v>5068.7629799999995</v>
      </c>
      <c r="U39" s="146"/>
      <c r="V39" s="38"/>
      <c r="W39" s="71">
        <f>+SUM(W40:W45)</f>
        <v>5126.04288</v>
      </c>
      <c r="X39" s="146"/>
      <c r="Y39" s="38"/>
      <c r="Z39" s="71">
        <f>+SUM(Z40:Z45)</f>
        <v>5178.9869200000003</v>
      </c>
      <c r="AA39" s="146"/>
      <c r="AB39" s="38"/>
      <c r="AC39" s="71">
        <f>+SUM(AC40:AC45)</f>
        <v>5293.1631299999999</v>
      </c>
      <c r="AD39" s="146"/>
      <c r="AE39" s="38"/>
      <c r="AF39" s="71">
        <f>+SUM(AF40:AF45)</f>
        <v>5372.9110600000004</v>
      </c>
      <c r="AG39" s="146"/>
      <c r="AH39" s="38"/>
      <c r="AI39" s="71">
        <f>+SUM(AI40:AI45)</f>
        <v>5503.4135500000002</v>
      </c>
    </row>
    <row r="40" spans="2:35" s="2" customFormat="1" x14ac:dyDescent="0.25">
      <c r="C40" s="26"/>
      <c r="D40" s="11" t="s">
        <v>100</v>
      </c>
      <c r="E40" s="72">
        <v>9.8600000000000007E-3</v>
      </c>
      <c r="F40" s="107"/>
      <c r="G40" s="37">
        <v>50000</v>
      </c>
      <c r="H40" s="153">
        <f>+G40*$E$40</f>
        <v>493.00000000000006</v>
      </c>
      <c r="I40" s="115"/>
      <c r="J40" s="37">
        <v>50000</v>
      </c>
      <c r="K40" s="153">
        <f>+J40*$E$40</f>
        <v>493.00000000000006</v>
      </c>
      <c r="L40" s="115"/>
      <c r="M40" s="37">
        <v>50000</v>
      </c>
      <c r="N40" s="155">
        <f>+M40*E40</f>
        <v>493.00000000000006</v>
      </c>
      <c r="O40" s="115"/>
      <c r="P40" s="37">
        <v>50000</v>
      </c>
      <c r="Q40" s="156">
        <f>+P40*$E40</f>
        <v>493.00000000000006</v>
      </c>
      <c r="R40" s="115"/>
      <c r="S40" s="37">
        <v>50000</v>
      </c>
      <c r="T40" s="156">
        <f>+S40*$E40</f>
        <v>493.00000000000006</v>
      </c>
      <c r="U40" s="115"/>
      <c r="V40" s="37">
        <v>50000</v>
      </c>
      <c r="W40" s="156">
        <f>+V40*$E40</f>
        <v>493.00000000000006</v>
      </c>
      <c r="X40" s="115"/>
      <c r="Y40" s="37">
        <v>50000</v>
      </c>
      <c r="Z40" s="156">
        <f>+Y40*$E40</f>
        <v>493.00000000000006</v>
      </c>
      <c r="AA40" s="115"/>
      <c r="AB40" s="37">
        <v>50000</v>
      </c>
      <c r="AC40" s="156">
        <f>+AB40*$E40</f>
        <v>493.00000000000006</v>
      </c>
      <c r="AD40" s="115"/>
      <c r="AE40" s="37">
        <v>50000</v>
      </c>
      <c r="AF40" s="156">
        <f>+AE40*$E40</f>
        <v>493.00000000000006</v>
      </c>
      <c r="AG40" s="115"/>
      <c r="AH40" s="37">
        <v>50000</v>
      </c>
      <c r="AI40" s="156">
        <f>+AH40*$E40</f>
        <v>493.00000000000006</v>
      </c>
    </row>
    <row r="41" spans="2:35" s="2" customFormat="1" x14ac:dyDescent="0.25">
      <c r="C41" s="26"/>
      <c r="D41" s="11" t="s">
        <v>101</v>
      </c>
      <c r="E41" s="72">
        <v>7.7000000000000002E-3</v>
      </c>
      <c r="F41" s="107"/>
      <c r="G41" s="37">
        <v>100000</v>
      </c>
      <c r="H41" s="153">
        <f>+G41*$E$41</f>
        <v>770</v>
      </c>
      <c r="I41" s="115"/>
      <c r="J41" s="37">
        <v>100000</v>
      </c>
      <c r="K41" s="153">
        <f>+J41*$E$41</f>
        <v>770</v>
      </c>
      <c r="L41" s="115"/>
      <c r="M41" s="37">
        <v>100000</v>
      </c>
      <c r="N41" s="155">
        <f t="shared" ref="N41:N44" si="0">+M41*E41</f>
        <v>770</v>
      </c>
      <c r="O41" s="115"/>
      <c r="P41" s="37">
        <v>100000</v>
      </c>
      <c r="Q41" s="156">
        <f t="shared" ref="Q41:Q44" si="1">+P41*$E41</f>
        <v>770</v>
      </c>
      <c r="R41" s="115"/>
      <c r="S41" s="37">
        <v>100000</v>
      </c>
      <c r="T41" s="156">
        <f t="shared" ref="T41:T44" si="2">+S41*$E41</f>
        <v>770</v>
      </c>
      <c r="U41" s="115"/>
      <c r="V41" s="37">
        <v>100000</v>
      </c>
      <c r="W41" s="156">
        <f t="shared" ref="W41:W44" si="3">+V41*$E41</f>
        <v>770</v>
      </c>
      <c r="X41" s="115"/>
      <c r="Y41" s="37">
        <v>100000</v>
      </c>
      <c r="Z41" s="156">
        <f t="shared" ref="Z41:Z44" si="4">+Y41*$E41</f>
        <v>770</v>
      </c>
      <c r="AA41" s="115"/>
      <c r="AB41" s="37">
        <v>100000</v>
      </c>
      <c r="AC41" s="156">
        <f t="shared" ref="AC41:AC44" si="5">+AB41*$E41</f>
        <v>770</v>
      </c>
      <c r="AD41" s="115"/>
      <c r="AE41" s="37">
        <v>100000</v>
      </c>
      <c r="AF41" s="156">
        <f t="shared" ref="AF41:AF44" si="6">+AE41*$E41</f>
        <v>770</v>
      </c>
      <c r="AG41" s="115"/>
      <c r="AH41" s="37">
        <v>100000</v>
      </c>
      <c r="AI41" s="156">
        <f t="shared" ref="AI41:AI44" si="7">+AH41*$E41</f>
        <v>770</v>
      </c>
    </row>
    <row r="42" spans="2:35" s="2" customFormat="1" x14ac:dyDescent="0.25">
      <c r="C42" s="26"/>
      <c r="D42" s="11" t="s">
        <v>102</v>
      </c>
      <c r="E42" s="72">
        <v>6.4700000000000001E-3</v>
      </c>
      <c r="F42" s="107"/>
      <c r="G42" s="37">
        <v>225000</v>
      </c>
      <c r="H42" s="153">
        <f>+G42*$E$42</f>
        <v>1455.75</v>
      </c>
      <c r="I42" s="115"/>
      <c r="J42" s="37">
        <v>225000</v>
      </c>
      <c r="K42" s="153">
        <f>+J42*$E$42</f>
        <v>1455.75</v>
      </c>
      <c r="L42" s="115"/>
      <c r="M42" s="37">
        <v>225000</v>
      </c>
      <c r="N42" s="155">
        <f t="shared" si="0"/>
        <v>1455.75</v>
      </c>
      <c r="O42" s="115"/>
      <c r="P42" s="37">
        <v>225000</v>
      </c>
      <c r="Q42" s="156">
        <f t="shared" si="1"/>
        <v>1455.75</v>
      </c>
      <c r="R42" s="115"/>
      <c r="S42" s="37">
        <v>225000</v>
      </c>
      <c r="T42" s="156">
        <f t="shared" si="2"/>
        <v>1455.75</v>
      </c>
      <c r="U42" s="115"/>
      <c r="V42" s="37">
        <v>225000</v>
      </c>
      <c r="W42" s="156">
        <f t="shared" si="3"/>
        <v>1455.75</v>
      </c>
      <c r="X42" s="115"/>
      <c r="Y42" s="37">
        <v>225000</v>
      </c>
      <c r="Z42" s="156">
        <f t="shared" si="4"/>
        <v>1455.75</v>
      </c>
      <c r="AA42" s="115"/>
      <c r="AB42" s="37">
        <v>225000</v>
      </c>
      <c r="AC42" s="156">
        <f t="shared" si="5"/>
        <v>1455.75</v>
      </c>
      <c r="AD42" s="115"/>
      <c r="AE42" s="37">
        <v>225000</v>
      </c>
      <c r="AF42" s="156">
        <f t="shared" si="6"/>
        <v>1455.75</v>
      </c>
      <c r="AG42" s="115"/>
      <c r="AH42" s="37">
        <v>225000</v>
      </c>
      <c r="AI42" s="156">
        <f t="shared" si="7"/>
        <v>1455.75</v>
      </c>
    </row>
    <row r="43" spans="2:35" s="2" customFormat="1" x14ac:dyDescent="0.25">
      <c r="C43" s="26"/>
      <c r="D43" s="11" t="s">
        <v>103</v>
      </c>
      <c r="E43" s="72">
        <v>5.5500000000000002E-3</v>
      </c>
      <c r="F43" s="107"/>
      <c r="G43" s="37">
        <v>375000</v>
      </c>
      <c r="H43" s="153">
        <f>+G43*$E$43</f>
        <v>2081.25</v>
      </c>
      <c r="I43" s="115"/>
      <c r="J43" s="37">
        <v>375000</v>
      </c>
      <c r="K43" s="153">
        <f>+J43*$E$43</f>
        <v>2081.25</v>
      </c>
      <c r="L43" s="115"/>
      <c r="M43" s="37">
        <v>375000</v>
      </c>
      <c r="N43" s="155">
        <f t="shared" si="0"/>
        <v>2081.25</v>
      </c>
      <c r="O43" s="115"/>
      <c r="P43" s="37">
        <v>375000</v>
      </c>
      <c r="Q43" s="156">
        <f t="shared" si="1"/>
        <v>2081.25</v>
      </c>
      <c r="R43" s="115"/>
      <c r="S43" s="37">
        <v>375000</v>
      </c>
      <c r="T43" s="156">
        <f t="shared" si="2"/>
        <v>2081.25</v>
      </c>
      <c r="U43" s="115"/>
      <c r="V43" s="37">
        <v>375000</v>
      </c>
      <c r="W43" s="156">
        <f t="shared" si="3"/>
        <v>2081.25</v>
      </c>
      <c r="X43" s="115"/>
      <c r="Y43" s="37">
        <v>375000</v>
      </c>
      <c r="Z43" s="156">
        <f t="shared" si="4"/>
        <v>2081.25</v>
      </c>
      <c r="AA43" s="115"/>
      <c r="AB43" s="37">
        <v>375000</v>
      </c>
      <c r="AC43" s="156">
        <f t="shared" si="5"/>
        <v>2081.25</v>
      </c>
      <c r="AD43" s="115"/>
      <c r="AE43" s="37">
        <v>375000</v>
      </c>
      <c r="AF43" s="156">
        <f t="shared" si="6"/>
        <v>2081.25</v>
      </c>
      <c r="AG43" s="115"/>
      <c r="AH43" s="37">
        <v>375000</v>
      </c>
      <c r="AI43" s="156">
        <f t="shared" si="7"/>
        <v>2081.25</v>
      </c>
    </row>
    <row r="44" spans="2:35" s="2" customFormat="1" x14ac:dyDescent="0.25">
      <c r="C44" s="26"/>
      <c r="D44" s="11" t="s">
        <v>104</v>
      </c>
      <c r="E44" s="72">
        <v>4.3099999999999996E-3</v>
      </c>
      <c r="F44" s="107"/>
      <c r="G44" s="37">
        <v>69730</v>
      </c>
      <c r="H44" s="153">
        <f>+G44*$E$44</f>
        <v>300.53629999999998</v>
      </c>
      <c r="I44" s="115"/>
      <c r="J44" s="37">
        <v>73598</v>
      </c>
      <c r="K44" s="153">
        <f>+J44*$E$44</f>
        <v>317.20737999999994</v>
      </c>
      <c r="L44" s="115"/>
      <c r="M44" s="37">
        <v>67937</v>
      </c>
      <c r="N44" s="155">
        <f t="shared" si="0"/>
        <v>292.80847</v>
      </c>
      <c r="O44" s="115"/>
      <c r="P44" s="37">
        <v>56246</v>
      </c>
      <c r="Q44" s="156">
        <f t="shared" si="1"/>
        <v>242.42025999999998</v>
      </c>
      <c r="R44" s="115"/>
      <c r="S44" s="37">
        <v>62358</v>
      </c>
      <c r="T44" s="156">
        <f t="shared" si="2"/>
        <v>268.76297999999997</v>
      </c>
      <c r="U44" s="115"/>
      <c r="V44" s="37">
        <v>75648</v>
      </c>
      <c r="W44" s="156">
        <f t="shared" si="3"/>
        <v>326.04287999999997</v>
      </c>
      <c r="X44" s="115"/>
      <c r="Y44" s="37">
        <v>87932</v>
      </c>
      <c r="Z44" s="156">
        <f t="shared" si="4"/>
        <v>378.98691999999994</v>
      </c>
      <c r="AA44" s="115"/>
      <c r="AB44" s="37">
        <v>114423</v>
      </c>
      <c r="AC44" s="156">
        <f t="shared" si="5"/>
        <v>493.16312999999997</v>
      </c>
      <c r="AD44" s="115"/>
      <c r="AE44" s="37">
        <v>132926</v>
      </c>
      <c r="AF44" s="156">
        <f t="shared" si="6"/>
        <v>572.91105999999991</v>
      </c>
      <c r="AG44" s="115"/>
      <c r="AH44" s="37">
        <v>163205</v>
      </c>
      <c r="AI44" s="156">
        <f t="shared" si="7"/>
        <v>703.41354999999999</v>
      </c>
    </row>
    <row r="45" spans="2:35" s="2" customFormat="1" x14ac:dyDescent="0.25">
      <c r="C45" s="26"/>
      <c r="D45" s="11" t="s">
        <v>74</v>
      </c>
      <c r="E45" s="72">
        <v>3.3899999999999998E-3</v>
      </c>
      <c r="F45" s="107"/>
      <c r="G45" s="37"/>
      <c r="H45" s="153"/>
      <c r="I45" s="115"/>
      <c r="J45" s="37"/>
      <c r="K45" s="155"/>
      <c r="L45" s="115"/>
      <c r="M45" s="37"/>
      <c r="N45" s="155"/>
      <c r="O45" s="115"/>
      <c r="P45" s="37"/>
      <c r="Q45" s="155"/>
      <c r="R45" s="115"/>
      <c r="S45" s="37"/>
      <c r="T45" s="155"/>
      <c r="U45" s="115"/>
      <c r="V45" s="37"/>
      <c r="W45" s="155"/>
      <c r="X45" s="115"/>
      <c r="Y45" s="37"/>
      <c r="Z45" s="155"/>
      <c r="AA45" s="115"/>
      <c r="AB45" s="37"/>
      <c r="AC45" s="155"/>
      <c r="AD45" s="115"/>
      <c r="AE45" s="37"/>
      <c r="AF45" s="155"/>
      <c r="AG45" s="115"/>
      <c r="AH45" s="37"/>
      <c r="AI45" s="155"/>
    </row>
    <row r="46" spans="2:35" s="2" customFormat="1" ht="5.25" customHeight="1" x14ac:dyDescent="0.25">
      <c r="C46" s="26"/>
      <c r="D46" s="11"/>
      <c r="E46" s="32"/>
      <c r="F46" s="107"/>
      <c r="G46" s="39"/>
      <c r="H46" s="136"/>
      <c r="I46" s="115"/>
      <c r="J46" s="39"/>
      <c r="K46" s="137"/>
      <c r="L46" s="115"/>
      <c r="M46" s="39"/>
      <c r="N46" s="137"/>
      <c r="O46" s="115"/>
      <c r="P46" s="39"/>
      <c r="Q46" s="137"/>
      <c r="R46" s="115"/>
      <c r="S46" s="39"/>
      <c r="T46" s="137"/>
      <c r="U46" s="115"/>
      <c r="V46" s="39"/>
      <c r="W46" s="137"/>
      <c r="X46" s="115"/>
      <c r="Y46" s="39"/>
      <c r="Z46" s="137"/>
      <c r="AA46" s="115"/>
      <c r="AB46" s="39"/>
      <c r="AC46" s="137"/>
      <c r="AD46" s="115"/>
      <c r="AE46" s="39"/>
      <c r="AF46" s="137"/>
      <c r="AG46" s="115"/>
      <c r="AH46" s="39"/>
      <c r="AI46" s="137"/>
    </row>
    <row r="47" spans="2:35" s="2" customFormat="1" x14ac:dyDescent="0.25">
      <c r="C47" s="26"/>
      <c r="D47" s="7" t="s">
        <v>76</v>
      </c>
      <c r="E47" s="32"/>
      <c r="F47" s="107"/>
      <c r="G47" s="39"/>
      <c r="H47" s="136">
        <f>+SUM(H48:H51)</f>
        <v>2992.444</v>
      </c>
      <c r="I47" s="115"/>
      <c r="J47" s="39"/>
      <c r="K47" s="136">
        <f>+SUM(K48:K51)</f>
        <v>1799.798</v>
      </c>
      <c r="L47" s="115"/>
      <c r="M47" s="39"/>
      <c r="N47" s="137">
        <f>+SUM(N48:N51)</f>
        <v>2008.7620000000002</v>
      </c>
      <c r="O47" s="115"/>
      <c r="P47" s="39"/>
      <c r="Q47" s="137">
        <f>+SUM(Q48:Q51)</f>
        <v>2040.7380000000001</v>
      </c>
      <c r="R47" s="115"/>
      <c r="S47" s="39"/>
      <c r="T47" s="137">
        <f>+SUM(T48:T51)</f>
        <v>2171.0640000000003</v>
      </c>
      <c r="U47" s="115"/>
      <c r="V47" s="39"/>
      <c r="W47" s="137">
        <f>+SUM(W48:W51)</f>
        <v>2096.2339999999999</v>
      </c>
      <c r="X47" s="115"/>
      <c r="Y47" s="39"/>
      <c r="Z47" s="137">
        <f>+SUM(Z48:Z51)</f>
        <v>2319.9960000000001</v>
      </c>
      <c r="AA47" s="115"/>
      <c r="AB47" s="39"/>
      <c r="AC47" s="137">
        <f>+SUM(AC48:AC51)</f>
        <v>2141.3140000000003</v>
      </c>
      <c r="AD47" s="115"/>
      <c r="AE47" s="39"/>
      <c r="AF47" s="137">
        <f>+SUM(AF48:AF51)</f>
        <v>2539.6980000000003</v>
      </c>
      <c r="AG47" s="115"/>
      <c r="AH47" s="39"/>
      <c r="AI47" s="137">
        <f>+SUM(AI48:AI51)</f>
        <v>2953.6080000000002</v>
      </c>
    </row>
    <row r="48" spans="2:35" s="2" customFormat="1" x14ac:dyDescent="0.25">
      <c r="C48" s="26"/>
      <c r="D48" s="11" t="s">
        <v>105</v>
      </c>
      <c r="E48" s="72">
        <v>0.112</v>
      </c>
      <c r="F48" s="107"/>
      <c r="G48" s="37">
        <v>16369</v>
      </c>
      <c r="H48" s="153">
        <f>+G48*$E$48</f>
        <v>1833.328</v>
      </c>
      <c r="I48" s="115"/>
      <c r="J48" s="37">
        <v>5317</v>
      </c>
      <c r="K48" s="153">
        <f>+J48*$E$48</f>
        <v>595.50400000000002</v>
      </c>
      <c r="L48" s="115"/>
      <c r="M48" s="37">
        <v>7218</v>
      </c>
      <c r="N48" s="155">
        <f>+M48*E48</f>
        <v>808.41600000000005</v>
      </c>
      <c r="O48" s="115"/>
      <c r="P48" s="37">
        <v>5992</v>
      </c>
      <c r="Q48" s="155">
        <f>+P48*$E48</f>
        <v>671.10400000000004</v>
      </c>
      <c r="R48" s="115"/>
      <c r="S48" s="37">
        <v>7108</v>
      </c>
      <c r="T48" s="155">
        <f>+S48*$E48</f>
        <v>796.096</v>
      </c>
      <c r="U48" s="115"/>
      <c r="V48" s="37">
        <v>7733</v>
      </c>
      <c r="W48" s="155">
        <f>+V48*$E48</f>
        <v>866.096</v>
      </c>
      <c r="X48" s="115"/>
      <c r="Y48" s="37">
        <v>8849</v>
      </c>
      <c r="Z48" s="155">
        <f>+Y48*$E48</f>
        <v>991.08799999999997</v>
      </c>
      <c r="AA48" s="115"/>
      <c r="AB48" s="37">
        <v>7013</v>
      </c>
      <c r="AC48" s="155">
        <f>+AB48*$E48</f>
        <v>785.45600000000002</v>
      </c>
      <c r="AD48" s="115"/>
      <c r="AE48" s="37">
        <v>9742</v>
      </c>
      <c r="AF48" s="155">
        <f>+AE48*$E48</f>
        <v>1091.104</v>
      </c>
      <c r="AG48" s="115"/>
      <c r="AH48" s="37">
        <v>12731</v>
      </c>
      <c r="AI48" s="155">
        <f>+AH48*$E48</f>
        <v>1425.8720000000001</v>
      </c>
    </row>
    <row r="49" spans="2:35" s="2" customFormat="1" x14ac:dyDescent="0.25">
      <c r="C49" s="26"/>
      <c r="D49" s="11" t="s">
        <v>106</v>
      </c>
      <c r="E49" s="72">
        <v>0.112</v>
      </c>
      <c r="F49" s="107"/>
      <c r="G49" s="37">
        <v>26</v>
      </c>
      <c r="H49" s="153">
        <f>+G49*$E$49</f>
        <v>2.9119999999999999</v>
      </c>
      <c r="I49" s="115"/>
      <c r="J49" s="37">
        <v>20</v>
      </c>
      <c r="K49" s="153">
        <f>+J49*$E$49</f>
        <v>2.2400000000000002</v>
      </c>
      <c r="L49" s="115"/>
      <c r="M49" s="37">
        <v>26</v>
      </c>
      <c r="N49" s="155">
        <f t="shared" ref="N49:N51" si="8">+M49*E49</f>
        <v>2.9119999999999999</v>
      </c>
      <c r="O49" s="115"/>
      <c r="P49" s="37">
        <v>25</v>
      </c>
      <c r="Q49" s="155">
        <f t="shared" ref="Q49:Q51" si="9">+P49*$E49</f>
        <v>2.8000000000000003</v>
      </c>
      <c r="R49" s="115"/>
      <c r="S49" s="37">
        <v>19</v>
      </c>
      <c r="T49" s="155">
        <f t="shared" ref="T49:T51" si="10">+S49*$E49</f>
        <v>2.1280000000000001</v>
      </c>
      <c r="U49" s="115"/>
      <c r="V49" s="37">
        <v>26</v>
      </c>
      <c r="W49" s="155">
        <f t="shared" ref="W49:W51" si="11">+V49*$E49</f>
        <v>2.9119999999999999</v>
      </c>
      <c r="X49" s="115"/>
      <c r="Y49" s="37">
        <v>19</v>
      </c>
      <c r="Z49" s="155">
        <f t="shared" ref="Z49:Z51" si="12">+Y49*$E49</f>
        <v>2.1280000000000001</v>
      </c>
      <c r="AA49" s="115"/>
      <c r="AB49" s="37">
        <v>26</v>
      </c>
      <c r="AC49" s="155">
        <f t="shared" ref="AC49:AC51" si="13">+AB49*$E49</f>
        <v>2.9119999999999999</v>
      </c>
      <c r="AD49" s="115"/>
      <c r="AE49" s="37">
        <v>23</v>
      </c>
      <c r="AF49" s="155">
        <f t="shared" ref="AF49:AF51" si="14">+AE49*$E49</f>
        <v>2.5760000000000001</v>
      </c>
      <c r="AG49" s="115"/>
      <c r="AH49" s="37">
        <v>32</v>
      </c>
      <c r="AI49" s="155">
        <f t="shared" ref="AI49:AI51" si="15">+AH49*$E49</f>
        <v>3.5840000000000001</v>
      </c>
    </row>
    <row r="50" spans="2:35" s="2" customFormat="1" x14ac:dyDescent="0.25">
      <c r="C50" s="26"/>
      <c r="D50" s="11" t="s">
        <v>107</v>
      </c>
      <c r="E50" s="72">
        <v>3.85</v>
      </c>
      <c r="F50" s="107"/>
      <c r="G50" s="37">
        <v>190</v>
      </c>
      <c r="H50" s="153">
        <f>+G50*$E$50</f>
        <v>731.5</v>
      </c>
      <c r="I50" s="115"/>
      <c r="J50" s="37">
        <v>199</v>
      </c>
      <c r="K50" s="153">
        <f>+J50*$E$50</f>
        <v>766.15</v>
      </c>
      <c r="L50" s="115"/>
      <c r="M50" s="37">
        <v>193</v>
      </c>
      <c r="N50" s="155">
        <f t="shared" si="8"/>
        <v>743.05000000000007</v>
      </c>
      <c r="O50" s="115"/>
      <c r="P50" s="37">
        <v>229</v>
      </c>
      <c r="Q50" s="155">
        <f t="shared" si="9"/>
        <v>881.65</v>
      </c>
      <c r="R50" s="115"/>
      <c r="S50" s="37">
        <v>220</v>
      </c>
      <c r="T50" s="155">
        <f t="shared" si="10"/>
        <v>847</v>
      </c>
      <c r="U50" s="115"/>
      <c r="V50" s="37">
        <v>169</v>
      </c>
      <c r="W50" s="155">
        <f t="shared" si="11"/>
        <v>650.65</v>
      </c>
      <c r="X50" s="115"/>
      <c r="Y50" s="37">
        <v>182</v>
      </c>
      <c r="Z50" s="155">
        <f t="shared" si="12"/>
        <v>700.7</v>
      </c>
      <c r="AA50" s="115"/>
      <c r="AB50" s="37">
        <v>189</v>
      </c>
      <c r="AC50" s="155">
        <f t="shared" si="13"/>
        <v>727.65</v>
      </c>
      <c r="AD50" s="115"/>
      <c r="AE50" s="37">
        <v>205</v>
      </c>
      <c r="AF50" s="155">
        <f t="shared" si="14"/>
        <v>789.25</v>
      </c>
      <c r="AG50" s="115"/>
      <c r="AH50" s="37">
        <v>212</v>
      </c>
      <c r="AI50" s="155">
        <f t="shared" si="15"/>
        <v>816.2</v>
      </c>
    </row>
    <row r="51" spans="2:35" s="2" customFormat="1" x14ac:dyDescent="0.25">
      <c r="C51" s="26"/>
      <c r="D51" s="11" t="s">
        <v>108</v>
      </c>
      <c r="E51" s="72">
        <v>0.112</v>
      </c>
      <c r="F51" s="107"/>
      <c r="G51" s="37">
        <v>3792</v>
      </c>
      <c r="H51" s="153">
        <f>+G51*$E$51</f>
        <v>424.70400000000001</v>
      </c>
      <c r="I51" s="115"/>
      <c r="J51" s="37">
        <v>3892</v>
      </c>
      <c r="K51" s="153">
        <f>+J51*$E$51</f>
        <v>435.904</v>
      </c>
      <c r="L51" s="115"/>
      <c r="M51" s="37">
        <v>4057</v>
      </c>
      <c r="N51" s="155">
        <f t="shared" si="8"/>
        <v>454.38400000000001</v>
      </c>
      <c r="O51" s="115"/>
      <c r="P51" s="37">
        <v>4332</v>
      </c>
      <c r="Q51" s="155">
        <f t="shared" si="9"/>
        <v>485.18400000000003</v>
      </c>
      <c r="R51" s="115"/>
      <c r="S51" s="37">
        <v>4695</v>
      </c>
      <c r="T51" s="155">
        <f t="shared" si="10"/>
        <v>525.84</v>
      </c>
      <c r="U51" s="115"/>
      <c r="V51" s="37">
        <v>5148</v>
      </c>
      <c r="W51" s="155">
        <f t="shared" si="11"/>
        <v>576.57600000000002</v>
      </c>
      <c r="X51" s="115"/>
      <c r="Y51" s="37">
        <v>5590</v>
      </c>
      <c r="Z51" s="155">
        <f t="shared" si="12"/>
        <v>626.08000000000004</v>
      </c>
      <c r="AA51" s="115"/>
      <c r="AB51" s="37">
        <v>5583</v>
      </c>
      <c r="AC51" s="155">
        <f t="shared" si="13"/>
        <v>625.29600000000005</v>
      </c>
      <c r="AD51" s="115"/>
      <c r="AE51" s="37">
        <v>5864</v>
      </c>
      <c r="AF51" s="155">
        <f t="shared" si="14"/>
        <v>656.76800000000003</v>
      </c>
      <c r="AG51" s="115"/>
      <c r="AH51" s="37">
        <v>6321</v>
      </c>
      <c r="AI51" s="155">
        <f t="shared" si="15"/>
        <v>707.952</v>
      </c>
    </row>
    <row r="52" spans="2:35" s="2" customFormat="1" ht="5.25" customHeight="1" x14ac:dyDescent="0.25">
      <c r="C52" s="26"/>
      <c r="D52" s="7"/>
      <c r="E52" s="35"/>
      <c r="F52" s="135"/>
      <c r="G52" s="39"/>
      <c r="H52" s="136"/>
      <c r="I52" s="115"/>
      <c r="J52" s="36"/>
      <c r="K52" s="137"/>
      <c r="L52" s="115"/>
      <c r="M52" s="36"/>
      <c r="N52" s="137"/>
      <c r="O52" s="115"/>
      <c r="P52" s="36"/>
      <c r="Q52" s="137"/>
      <c r="R52" s="115"/>
      <c r="S52" s="36"/>
      <c r="T52" s="137"/>
      <c r="U52" s="115"/>
      <c r="V52" s="36"/>
      <c r="W52" s="137"/>
      <c r="X52" s="115"/>
      <c r="Y52" s="36"/>
      <c r="Z52" s="137"/>
      <c r="AA52" s="115"/>
      <c r="AB52" s="36"/>
      <c r="AC52" s="137"/>
      <c r="AD52" s="115"/>
      <c r="AE52" s="36"/>
      <c r="AF52" s="137"/>
      <c r="AG52" s="115"/>
      <c r="AH52" s="36"/>
      <c r="AI52" s="137"/>
    </row>
    <row r="53" spans="2:35" s="13" customFormat="1" x14ac:dyDescent="0.25">
      <c r="B53" s="13" t="s">
        <v>71</v>
      </c>
      <c r="C53" s="25" t="s">
        <v>7</v>
      </c>
      <c r="D53" s="12" t="s">
        <v>10</v>
      </c>
      <c r="E53" s="31"/>
      <c r="F53" s="143">
        <v>120110055</v>
      </c>
      <c r="G53" s="38">
        <f>+SUM(G54:G61)</f>
        <v>187102</v>
      </c>
      <c r="H53" s="159">
        <f>+SUM(H54:H61)</f>
        <v>3109.7139999999999</v>
      </c>
      <c r="I53" s="146">
        <v>120110210</v>
      </c>
      <c r="J53" s="38">
        <f>+SUM(J54:J61)</f>
        <v>198913</v>
      </c>
      <c r="K53" s="159">
        <f>+SUM(K54:K61)</f>
        <v>3192.3910000000001</v>
      </c>
      <c r="L53" s="146">
        <v>120110365</v>
      </c>
      <c r="M53" s="38"/>
      <c r="N53" s="160">
        <f>+SUM(N54:N62)</f>
        <v>3231.02</v>
      </c>
      <c r="O53" s="146">
        <v>120110522</v>
      </c>
      <c r="P53" s="38"/>
      <c r="Q53" s="160">
        <f>+SUM(Q54:Q62)</f>
        <v>3288.61</v>
      </c>
      <c r="R53" s="146">
        <v>120110675</v>
      </c>
      <c r="S53" s="38"/>
      <c r="T53" s="160">
        <f>+SUM(T54:T62)</f>
        <v>3340.665</v>
      </c>
      <c r="U53" s="146">
        <v>120110828</v>
      </c>
      <c r="V53" s="38"/>
      <c r="W53" s="160">
        <f>+SUM(W54:W62)</f>
        <v>3397.59</v>
      </c>
      <c r="X53" s="146">
        <v>120110990</v>
      </c>
      <c r="Y53" s="38"/>
      <c r="Z53" s="160">
        <f>+SUM(Z54:Z62)</f>
        <v>3449.99</v>
      </c>
      <c r="AA53" s="146">
        <v>120111141</v>
      </c>
      <c r="AB53" s="38"/>
      <c r="AC53" s="160">
        <f>+SUM(AC54:AC62)</f>
        <v>3504.0549999999998</v>
      </c>
      <c r="AD53" s="146">
        <v>120111302</v>
      </c>
      <c r="AE53" s="38"/>
      <c r="AF53" s="160">
        <f>+SUM(AF54:AF62)</f>
        <v>3550.585</v>
      </c>
      <c r="AG53" s="146">
        <v>120111447</v>
      </c>
      <c r="AH53" s="38"/>
      <c r="AI53" s="160">
        <f>+SUM(AI54:AI62)</f>
        <v>3677.2849999999999</v>
      </c>
    </row>
    <row r="54" spans="2:35" s="2" customFormat="1" x14ac:dyDescent="0.25">
      <c r="C54" s="26"/>
      <c r="D54" s="11" t="s">
        <v>23</v>
      </c>
      <c r="E54" s="72">
        <v>2.5000000000000001E-2</v>
      </c>
      <c r="F54" s="107"/>
      <c r="G54" s="40">
        <v>25000</v>
      </c>
      <c r="H54" s="153">
        <f>+G54*$E$54</f>
        <v>625</v>
      </c>
      <c r="I54" s="115"/>
      <c r="J54" s="40">
        <v>25000</v>
      </c>
      <c r="K54" s="153">
        <f>+J54*$E$54</f>
        <v>625</v>
      </c>
      <c r="L54" s="115"/>
      <c r="M54" s="40">
        <v>25000</v>
      </c>
      <c r="N54" s="155">
        <f>+M54*E54</f>
        <v>625</v>
      </c>
      <c r="O54" s="115"/>
      <c r="P54" s="40">
        <v>25000</v>
      </c>
      <c r="Q54" s="155">
        <f>+P54*$E54</f>
        <v>625</v>
      </c>
      <c r="R54" s="115"/>
      <c r="S54" s="40">
        <v>25000</v>
      </c>
      <c r="T54" s="155">
        <f>+S54*$E54</f>
        <v>625</v>
      </c>
      <c r="U54" s="115"/>
      <c r="V54" s="40">
        <v>25000</v>
      </c>
      <c r="W54" s="155">
        <f>+V54*$E54</f>
        <v>625</v>
      </c>
      <c r="X54" s="115"/>
      <c r="Y54" s="40">
        <v>25000</v>
      </c>
      <c r="Z54" s="155">
        <f>+Y54*$E54</f>
        <v>625</v>
      </c>
      <c r="AA54" s="115"/>
      <c r="AB54" s="40">
        <v>25000</v>
      </c>
      <c r="AC54" s="155">
        <f>+AB54*$E54</f>
        <v>625</v>
      </c>
      <c r="AD54" s="115"/>
      <c r="AE54" s="40">
        <v>25000</v>
      </c>
      <c r="AF54" s="155">
        <f>+AE54*$E54</f>
        <v>625</v>
      </c>
      <c r="AG54" s="115"/>
      <c r="AH54" s="40">
        <v>25000</v>
      </c>
      <c r="AI54" s="155">
        <f>+AH54*$E54</f>
        <v>625</v>
      </c>
    </row>
    <row r="55" spans="2:35" s="2" customFormat="1" x14ac:dyDescent="0.25">
      <c r="C55" s="26"/>
      <c r="D55" s="11" t="s">
        <v>24</v>
      </c>
      <c r="E55" s="72">
        <v>2.1999999999999999E-2</v>
      </c>
      <c r="F55" s="107"/>
      <c r="G55" s="40">
        <v>25000</v>
      </c>
      <c r="H55" s="153">
        <f>+G55*$E$55</f>
        <v>550</v>
      </c>
      <c r="I55" s="115"/>
      <c r="J55" s="40">
        <v>25000</v>
      </c>
      <c r="K55" s="153">
        <f>+J55*$E$55</f>
        <v>550</v>
      </c>
      <c r="L55" s="115"/>
      <c r="M55" s="40">
        <v>25000</v>
      </c>
      <c r="N55" s="155">
        <f t="shared" ref="N55:N62" si="16">+M55*E55</f>
        <v>550</v>
      </c>
      <c r="O55" s="115"/>
      <c r="P55" s="40">
        <v>25000</v>
      </c>
      <c r="Q55" s="155">
        <f t="shared" ref="Q55:Q62" si="17">+P55*$E55</f>
        <v>550</v>
      </c>
      <c r="R55" s="115"/>
      <c r="S55" s="40">
        <v>25000</v>
      </c>
      <c r="T55" s="155">
        <f t="shared" ref="T55:T62" si="18">+S55*$E55</f>
        <v>550</v>
      </c>
      <c r="U55" s="115"/>
      <c r="V55" s="40">
        <v>25000</v>
      </c>
      <c r="W55" s="155">
        <f t="shared" ref="W55:W62" si="19">+V55*$E55</f>
        <v>550</v>
      </c>
      <c r="X55" s="115"/>
      <c r="Y55" s="40">
        <v>25000</v>
      </c>
      <c r="Z55" s="155">
        <f t="shared" ref="Z55:Z62" si="20">+Y55*$E55</f>
        <v>550</v>
      </c>
      <c r="AA55" s="115"/>
      <c r="AB55" s="40">
        <v>25000</v>
      </c>
      <c r="AC55" s="155">
        <f t="shared" ref="AC55:AC62" si="21">+AB55*$E55</f>
        <v>550</v>
      </c>
      <c r="AD55" s="115"/>
      <c r="AE55" s="40">
        <v>25000</v>
      </c>
      <c r="AF55" s="155">
        <f t="shared" ref="AF55:AF62" si="22">+AE55*$E55</f>
        <v>550</v>
      </c>
      <c r="AG55" s="115"/>
      <c r="AH55" s="40">
        <v>25000</v>
      </c>
      <c r="AI55" s="155">
        <f t="shared" ref="AI55:AI62" si="23">+AH55*$E55</f>
        <v>550</v>
      </c>
    </row>
    <row r="56" spans="2:35" s="2" customFormat="1" x14ac:dyDescent="0.25">
      <c r="C56" s="26"/>
      <c r="D56" s="11" t="s">
        <v>25</v>
      </c>
      <c r="E56" s="72">
        <v>0.02</v>
      </c>
      <c r="F56" s="107"/>
      <c r="G56" s="40">
        <v>25000</v>
      </c>
      <c r="H56" s="153">
        <f>+G56*$E$56</f>
        <v>500</v>
      </c>
      <c r="I56" s="115"/>
      <c r="J56" s="40">
        <v>25000</v>
      </c>
      <c r="K56" s="153">
        <f>+J56*$E$56</f>
        <v>500</v>
      </c>
      <c r="L56" s="115"/>
      <c r="M56" s="40">
        <v>25000</v>
      </c>
      <c r="N56" s="155">
        <f t="shared" si="16"/>
        <v>500</v>
      </c>
      <c r="O56" s="115"/>
      <c r="P56" s="40">
        <v>25000</v>
      </c>
      <c r="Q56" s="155">
        <f t="shared" si="17"/>
        <v>500</v>
      </c>
      <c r="R56" s="115"/>
      <c r="S56" s="40">
        <v>25000</v>
      </c>
      <c r="T56" s="155">
        <f t="shared" si="18"/>
        <v>500</v>
      </c>
      <c r="U56" s="115"/>
      <c r="V56" s="40">
        <v>25000</v>
      </c>
      <c r="W56" s="155">
        <f t="shared" si="19"/>
        <v>500</v>
      </c>
      <c r="X56" s="115"/>
      <c r="Y56" s="40">
        <v>25000</v>
      </c>
      <c r="Z56" s="155">
        <f t="shared" si="20"/>
        <v>500</v>
      </c>
      <c r="AA56" s="115"/>
      <c r="AB56" s="40">
        <v>25000</v>
      </c>
      <c r="AC56" s="155">
        <f t="shared" si="21"/>
        <v>500</v>
      </c>
      <c r="AD56" s="115"/>
      <c r="AE56" s="40">
        <v>25000</v>
      </c>
      <c r="AF56" s="155">
        <f t="shared" si="22"/>
        <v>500</v>
      </c>
      <c r="AG56" s="115"/>
      <c r="AH56" s="40">
        <v>25000</v>
      </c>
      <c r="AI56" s="155">
        <f t="shared" si="23"/>
        <v>500</v>
      </c>
    </row>
    <row r="57" spans="2:35" s="2" customFormat="1" x14ac:dyDescent="0.25">
      <c r="C57" s="26"/>
      <c r="D57" s="11" t="s">
        <v>26</v>
      </c>
      <c r="E57" s="72">
        <v>1.7000000000000001E-2</v>
      </c>
      <c r="F57" s="107"/>
      <c r="G57" s="40">
        <v>25000</v>
      </c>
      <c r="H57" s="153">
        <f>+G57*$E$57</f>
        <v>425.00000000000006</v>
      </c>
      <c r="I57" s="115"/>
      <c r="J57" s="40">
        <v>25000</v>
      </c>
      <c r="K57" s="153">
        <f>+J57*$E$57</f>
        <v>425.00000000000006</v>
      </c>
      <c r="L57" s="115"/>
      <c r="M57" s="40">
        <v>25000</v>
      </c>
      <c r="N57" s="155">
        <f t="shared" si="16"/>
        <v>425.00000000000006</v>
      </c>
      <c r="O57" s="115"/>
      <c r="P57" s="40">
        <v>25000</v>
      </c>
      <c r="Q57" s="155">
        <f t="shared" si="17"/>
        <v>425.00000000000006</v>
      </c>
      <c r="R57" s="115"/>
      <c r="S57" s="40">
        <v>25000</v>
      </c>
      <c r="T57" s="155">
        <f t="shared" si="18"/>
        <v>425.00000000000006</v>
      </c>
      <c r="U57" s="115"/>
      <c r="V57" s="40">
        <v>25000</v>
      </c>
      <c r="W57" s="155">
        <f t="shared" si="19"/>
        <v>425.00000000000006</v>
      </c>
      <c r="X57" s="115"/>
      <c r="Y57" s="40">
        <v>25000</v>
      </c>
      <c r="Z57" s="155">
        <f t="shared" si="20"/>
        <v>425.00000000000006</v>
      </c>
      <c r="AA57" s="115"/>
      <c r="AB57" s="40">
        <v>25000</v>
      </c>
      <c r="AC57" s="155">
        <f t="shared" si="21"/>
        <v>425.00000000000006</v>
      </c>
      <c r="AD57" s="115"/>
      <c r="AE57" s="40">
        <v>25000</v>
      </c>
      <c r="AF57" s="155">
        <f t="shared" si="22"/>
        <v>425.00000000000006</v>
      </c>
      <c r="AG57" s="115"/>
      <c r="AH57" s="40">
        <v>25000</v>
      </c>
      <c r="AI57" s="155">
        <f t="shared" si="23"/>
        <v>425.00000000000006</v>
      </c>
    </row>
    <row r="58" spans="2:35" s="2" customFormat="1" x14ac:dyDescent="0.25">
      <c r="C58" s="26"/>
      <c r="D58" s="11" t="s">
        <v>27</v>
      </c>
      <c r="E58" s="72">
        <v>1.4999999999999999E-2</v>
      </c>
      <c r="F58" s="107"/>
      <c r="G58" s="40">
        <v>25000</v>
      </c>
      <c r="H58" s="153">
        <f>+G58*$E$58</f>
        <v>375</v>
      </c>
      <c r="I58" s="115"/>
      <c r="J58" s="40">
        <v>25000</v>
      </c>
      <c r="K58" s="153">
        <f>+J58*$E$58</f>
        <v>375</v>
      </c>
      <c r="L58" s="115"/>
      <c r="M58" s="40">
        <v>25000</v>
      </c>
      <c r="N58" s="155">
        <f t="shared" si="16"/>
        <v>375</v>
      </c>
      <c r="O58" s="115"/>
      <c r="P58" s="40">
        <v>25000</v>
      </c>
      <c r="Q58" s="155">
        <f t="shared" si="17"/>
        <v>375</v>
      </c>
      <c r="R58" s="115"/>
      <c r="S58" s="40">
        <v>25000</v>
      </c>
      <c r="T58" s="155">
        <f t="shared" si="18"/>
        <v>375</v>
      </c>
      <c r="U58" s="115"/>
      <c r="V58" s="40">
        <v>25000</v>
      </c>
      <c r="W58" s="155">
        <f t="shared" si="19"/>
        <v>375</v>
      </c>
      <c r="X58" s="115"/>
      <c r="Y58" s="40">
        <v>25000</v>
      </c>
      <c r="Z58" s="155">
        <f t="shared" si="20"/>
        <v>375</v>
      </c>
      <c r="AA58" s="115"/>
      <c r="AB58" s="40">
        <v>25000</v>
      </c>
      <c r="AC58" s="155">
        <f t="shared" si="21"/>
        <v>375</v>
      </c>
      <c r="AD58" s="115"/>
      <c r="AE58" s="40">
        <v>25000</v>
      </c>
      <c r="AF58" s="155">
        <f t="shared" si="22"/>
        <v>375</v>
      </c>
      <c r="AG58" s="115"/>
      <c r="AH58" s="40">
        <v>25000</v>
      </c>
      <c r="AI58" s="155">
        <f t="shared" si="23"/>
        <v>375</v>
      </c>
    </row>
    <row r="59" spans="2:35" s="2" customFormat="1" x14ac:dyDescent="0.25">
      <c r="C59" s="26"/>
      <c r="D59" s="11" t="s">
        <v>28</v>
      </c>
      <c r="E59" s="72">
        <v>1.2E-2</v>
      </c>
      <c r="F59" s="107"/>
      <c r="G59" s="40">
        <v>25000</v>
      </c>
      <c r="H59" s="153">
        <f>+G59*$E$59</f>
        <v>300</v>
      </c>
      <c r="I59" s="115"/>
      <c r="J59" s="40">
        <v>25000</v>
      </c>
      <c r="K59" s="153">
        <f>+J59*$E$59</f>
        <v>300</v>
      </c>
      <c r="L59" s="115"/>
      <c r="M59" s="40">
        <v>25000</v>
      </c>
      <c r="N59" s="155">
        <f t="shared" si="16"/>
        <v>300</v>
      </c>
      <c r="O59" s="115"/>
      <c r="P59" s="40">
        <v>25000</v>
      </c>
      <c r="Q59" s="155">
        <f t="shared" si="17"/>
        <v>300</v>
      </c>
      <c r="R59" s="115"/>
      <c r="S59" s="40">
        <v>25000</v>
      </c>
      <c r="T59" s="155">
        <f t="shared" si="18"/>
        <v>300</v>
      </c>
      <c r="U59" s="115"/>
      <c r="V59" s="40">
        <v>25000</v>
      </c>
      <c r="W59" s="155">
        <f t="shared" si="19"/>
        <v>300</v>
      </c>
      <c r="X59" s="115"/>
      <c r="Y59" s="40">
        <v>25000</v>
      </c>
      <c r="Z59" s="155">
        <f t="shared" si="20"/>
        <v>300</v>
      </c>
      <c r="AA59" s="115"/>
      <c r="AB59" s="40">
        <v>25000</v>
      </c>
      <c r="AC59" s="155">
        <f t="shared" si="21"/>
        <v>300</v>
      </c>
      <c r="AD59" s="115"/>
      <c r="AE59" s="40">
        <v>25000</v>
      </c>
      <c r="AF59" s="155">
        <f t="shared" si="22"/>
        <v>300</v>
      </c>
      <c r="AG59" s="115"/>
      <c r="AH59" s="40">
        <v>25000</v>
      </c>
      <c r="AI59" s="155">
        <f t="shared" si="23"/>
        <v>300</v>
      </c>
    </row>
    <row r="60" spans="2:35" s="2" customFormat="1" x14ac:dyDescent="0.25">
      <c r="C60" s="26"/>
      <c r="D60" s="11" t="s">
        <v>29</v>
      </c>
      <c r="E60" s="72">
        <v>0.01</v>
      </c>
      <c r="F60" s="107"/>
      <c r="G60" s="40">
        <v>25000</v>
      </c>
      <c r="H60" s="153">
        <f>+G60*$E$60</f>
        <v>250</v>
      </c>
      <c r="I60" s="115"/>
      <c r="J60" s="40">
        <v>25000</v>
      </c>
      <c r="K60" s="153">
        <f>+J60*$E$60</f>
        <v>250</v>
      </c>
      <c r="L60" s="115"/>
      <c r="M60" s="40">
        <v>25000</v>
      </c>
      <c r="N60" s="155">
        <f t="shared" si="16"/>
        <v>250</v>
      </c>
      <c r="O60" s="115"/>
      <c r="P60" s="40">
        <v>25000</v>
      </c>
      <c r="Q60" s="155">
        <f t="shared" si="17"/>
        <v>250</v>
      </c>
      <c r="R60" s="115"/>
      <c r="S60" s="40">
        <v>25000</v>
      </c>
      <c r="T60" s="155">
        <f t="shared" si="18"/>
        <v>250</v>
      </c>
      <c r="U60" s="115"/>
      <c r="V60" s="40">
        <v>25000</v>
      </c>
      <c r="W60" s="155">
        <f t="shared" si="19"/>
        <v>250</v>
      </c>
      <c r="X60" s="115"/>
      <c r="Y60" s="40">
        <v>25000</v>
      </c>
      <c r="Z60" s="155">
        <f t="shared" si="20"/>
        <v>250</v>
      </c>
      <c r="AA60" s="115"/>
      <c r="AB60" s="40">
        <v>25000</v>
      </c>
      <c r="AC60" s="155">
        <f t="shared" si="21"/>
        <v>250</v>
      </c>
      <c r="AD60" s="115"/>
      <c r="AE60" s="40">
        <v>25000</v>
      </c>
      <c r="AF60" s="155">
        <f t="shared" si="22"/>
        <v>250</v>
      </c>
      <c r="AG60" s="115"/>
      <c r="AH60" s="40">
        <v>25000</v>
      </c>
      <c r="AI60" s="155">
        <f t="shared" si="23"/>
        <v>250</v>
      </c>
    </row>
    <row r="61" spans="2:35" s="2" customFormat="1" x14ac:dyDescent="0.25">
      <c r="C61" s="26"/>
      <c r="D61" s="11" t="s">
        <v>30</v>
      </c>
      <c r="E61" s="72">
        <v>7.0000000000000001E-3</v>
      </c>
      <c r="F61" s="107"/>
      <c r="G61" s="40">
        <v>12102</v>
      </c>
      <c r="H61" s="153">
        <f>+G61*$E$61</f>
        <v>84.713999999999999</v>
      </c>
      <c r="I61" s="115"/>
      <c r="J61" s="40">
        <v>23913</v>
      </c>
      <c r="K61" s="153">
        <f>+J61*$E$61</f>
        <v>167.39099999999999</v>
      </c>
      <c r="L61" s="115"/>
      <c r="M61" s="40">
        <v>25000</v>
      </c>
      <c r="N61" s="155">
        <f t="shared" si="16"/>
        <v>175</v>
      </c>
      <c r="O61" s="115"/>
      <c r="P61" s="40">
        <v>25000</v>
      </c>
      <c r="Q61" s="155">
        <f t="shared" si="17"/>
        <v>175</v>
      </c>
      <c r="R61" s="115"/>
      <c r="S61" s="40">
        <v>25000</v>
      </c>
      <c r="T61" s="155">
        <f t="shared" si="18"/>
        <v>175</v>
      </c>
      <c r="U61" s="115"/>
      <c r="V61" s="40">
        <v>25000</v>
      </c>
      <c r="W61" s="155">
        <f t="shared" si="19"/>
        <v>175</v>
      </c>
      <c r="X61" s="115"/>
      <c r="Y61" s="40">
        <v>25000</v>
      </c>
      <c r="Z61" s="155">
        <f t="shared" si="20"/>
        <v>175</v>
      </c>
      <c r="AA61" s="115"/>
      <c r="AB61" s="40">
        <v>25000</v>
      </c>
      <c r="AC61" s="155">
        <f t="shared" si="21"/>
        <v>175</v>
      </c>
      <c r="AD61" s="115"/>
      <c r="AE61" s="40">
        <v>25000</v>
      </c>
      <c r="AF61" s="155">
        <f t="shared" si="22"/>
        <v>175</v>
      </c>
      <c r="AG61" s="115"/>
      <c r="AH61" s="40">
        <v>25000</v>
      </c>
      <c r="AI61" s="155">
        <f t="shared" si="23"/>
        <v>175</v>
      </c>
    </row>
    <row r="62" spans="2:35" s="2" customFormat="1" x14ac:dyDescent="0.25">
      <c r="C62" s="26"/>
      <c r="D62" s="11" t="s">
        <v>31</v>
      </c>
      <c r="E62" s="72">
        <v>5.0000000000000001E-3</v>
      </c>
      <c r="F62" s="107"/>
      <c r="G62" s="40"/>
      <c r="H62" s="153"/>
      <c r="I62" s="115"/>
      <c r="J62" s="40"/>
      <c r="K62" s="155"/>
      <c r="L62" s="115"/>
      <c r="M62" s="40">
        <v>6204</v>
      </c>
      <c r="N62" s="155">
        <f t="shared" si="16"/>
        <v>31.02</v>
      </c>
      <c r="O62" s="115"/>
      <c r="P62" s="40">
        <v>17722</v>
      </c>
      <c r="Q62" s="155">
        <f t="shared" si="17"/>
        <v>88.61</v>
      </c>
      <c r="R62" s="115"/>
      <c r="S62" s="40">
        <v>28133</v>
      </c>
      <c r="T62" s="155">
        <f t="shared" si="18"/>
        <v>140.66499999999999</v>
      </c>
      <c r="U62" s="115"/>
      <c r="V62" s="40">
        <v>39518</v>
      </c>
      <c r="W62" s="155">
        <f t="shared" si="19"/>
        <v>197.59</v>
      </c>
      <c r="X62" s="115"/>
      <c r="Y62" s="40">
        <v>49998</v>
      </c>
      <c r="Z62" s="155">
        <f t="shared" si="20"/>
        <v>249.99</v>
      </c>
      <c r="AA62" s="115"/>
      <c r="AB62" s="40">
        <v>60811</v>
      </c>
      <c r="AC62" s="155">
        <f t="shared" si="21"/>
        <v>304.05500000000001</v>
      </c>
      <c r="AD62" s="115"/>
      <c r="AE62" s="40">
        <v>70117</v>
      </c>
      <c r="AF62" s="155">
        <f t="shared" si="22"/>
        <v>350.58499999999998</v>
      </c>
      <c r="AG62" s="115"/>
      <c r="AH62" s="40">
        <v>95457</v>
      </c>
      <c r="AI62" s="155">
        <f t="shared" si="23"/>
        <v>477.28500000000003</v>
      </c>
    </row>
    <row r="63" spans="2:35" s="2" customFormat="1" ht="5.25" customHeight="1" x14ac:dyDescent="0.25">
      <c r="C63" s="26"/>
      <c r="D63" s="7"/>
      <c r="E63" s="35"/>
      <c r="F63" s="135"/>
      <c r="G63" s="39"/>
      <c r="H63" s="136"/>
      <c r="I63" s="115"/>
      <c r="J63" s="36"/>
      <c r="K63" s="137"/>
      <c r="L63" s="115"/>
      <c r="M63" s="36"/>
      <c r="N63" s="137"/>
      <c r="O63" s="115"/>
      <c r="P63" s="36"/>
      <c r="Q63" s="137"/>
      <c r="R63" s="115"/>
      <c r="S63" s="36"/>
      <c r="T63" s="137"/>
      <c r="U63" s="115"/>
      <c r="V63" s="36"/>
      <c r="W63" s="137"/>
      <c r="X63" s="115"/>
      <c r="Y63" s="36"/>
      <c r="Z63" s="137"/>
      <c r="AA63" s="115"/>
      <c r="AB63" s="36"/>
      <c r="AC63" s="137"/>
      <c r="AD63" s="115"/>
      <c r="AE63" s="36"/>
      <c r="AF63" s="137"/>
      <c r="AG63" s="115"/>
      <c r="AH63" s="36"/>
      <c r="AI63" s="137"/>
    </row>
    <row r="64" spans="2:35" s="13" customFormat="1" x14ac:dyDescent="0.25">
      <c r="B64" s="13" t="s">
        <v>71</v>
      </c>
      <c r="C64" s="25" t="s">
        <v>7</v>
      </c>
      <c r="D64" s="12" t="s">
        <v>34</v>
      </c>
      <c r="E64" s="31"/>
      <c r="F64" s="143">
        <v>120110055</v>
      </c>
      <c r="G64" s="38"/>
      <c r="H64" s="159">
        <f>+SUM(H65:H68)</f>
        <v>1481.1728499999999</v>
      </c>
      <c r="I64" s="146">
        <v>120110210</v>
      </c>
      <c r="J64" s="38"/>
      <c r="K64" s="159">
        <f>+SUM(K65:K68)</f>
        <v>2067.65506</v>
      </c>
      <c r="L64" s="146">
        <v>120110365</v>
      </c>
      <c r="M64" s="38"/>
      <c r="N64" s="160">
        <f>+SUM(N65:N68)</f>
        <v>2081.8756200000003</v>
      </c>
      <c r="O64" s="146">
        <v>120110522</v>
      </c>
      <c r="P64" s="38"/>
      <c r="Q64" s="160">
        <f>+SUM(Q65:Q68)</f>
        <v>2119.0066699999998</v>
      </c>
      <c r="R64" s="146">
        <v>120110675</v>
      </c>
      <c r="S64" s="38"/>
      <c r="T64" s="160">
        <f>+SUM(T65:T68)</f>
        <v>2174.3118100000002</v>
      </c>
      <c r="U64" s="146">
        <v>120110828</v>
      </c>
      <c r="V64" s="38"/>
      <c r="W64" s="160">
        <f>+SUM(W65:W68)</f>
        <v>2063.03035</v>
      </c>
      <c r="X64" s="146">
        <v>120110990</v>
      </c>
      <c r="Y64" s="38"/>
      <c r="Z64" s="160">
        <f>+SUM(Z65:Z68)</f>
        <v>2239.9047500000001</v>
      </c>
      <c r="AA64" s="146">
        <v>120111141</v>
      </c>
      <c r="AB64" s="38"/>
      <c r="AC64" s="160">
        <f>+SUM(AC65:AC68)</f>
        <v>2304.0054799999998</v>
      </c>
      <c r="AD64" s="146">
        <v>120111302</v>
      </c>
      <c r="AE64" s="38"/>
      <c r="AF64" s="160">
        <f>+SUM(AF65:AF68)</f>
        <v>2540.1048700000001</v>
      </c>
      <c r="AG64" s="146">
        <v>120111447</v>
      </c>
      <c r="AH64" s="38"/>
      <c r="AI64" s="160">
        <f>+SUM(AI65:AI68)</f>
        <v>3006.0077300000003</v>
      </c>
    </row>
    <row r="65" spans="2:35" s="2" customFormat="1" x14ac:dyDescent="0.25">
      <c r="C65" s="26"/>
      <c r="D65" s="11" t="s">
        <v>77</v>
      </c>
      <c r="E65" s="72">
        <v>1.8110000000000001E-2</v>
      </c>
      <c r="F65" s="107"/>
      <c r="G65" s="56">
        <v>15249</v>
      </c>
      <c r="H65" s="163">
        <f>+G65*$E$65</f>
        <v>276.15939000000003</v>
      </c>
      <c r="I65" s="115"/>
      <c r="J65" s="56">
        <v>13452</v>
      </c>
      <c r="K65" s="163">
        <f>+J65*$E$65</f>
        <v>243.61572000000001</v>
      </c>
      <c r="L65" s="164"/>
      <c r="M65" s="40">
        <v>12877</v>
      </c>
      <c r="N65" s="165">
        <f>+M65*E65</f>
        <v>233.20247000000001</v>
      </c>
      <c r="O65" s="115"/>
      <c r="P65" s="40">
        <v>12709</v>
      </c>
      <c r="Q65" s="137">
        <f>+P65*$E65</f>
        <v>230.15999000000002</v>
      </c>
      <c r="R65" s="115"/>
      <c r="S65" s="40">
        <v>10652</v>
      </c>
      <c r="T65" s="137">
        <f>+S65*$E65</f>
        <v>192.90772000000001</v>
      </c>
      <c r="U65" s="115"/>
      <c r="V65" s="40">
        <v>11261</v>
      </c>
      <c r="W65" s="137">
        <f>+V65*$E65</f>
        <v>203.93671000000001</v>
      </c>
      <c r="X65" s="115"/>
      <c r="Y65" s="40">
        <v>13107</v>
      </c>
      <c r="Z65" s="137">
        <f>+Y65*$E65</f>
        <v>237.36777000000001</v>
      </c>
      <c r="AA65" s="115"/>
      <c r="AB65" s="40">
        <v>13213</v>
      </c>
      <c r="AC65" s="137">
        <f>+AB65*$E65</f>
        <v>239.28743</v>
      </c>
      <c r="AD65" s="115"/>
      <c r="AE65" s="40">
        <v>12751</v>
      </c>
      <c r="AF65" s="137">
        <f>+AE65*$E65</f>
        <v>230.92061000000001</v>
      </c>
      <c r="AG65" s="115"/>
      <c r="AH65" s="40">
        <v>9957</v>
      </c>
      <c r="AI65" s="137">
        <f>+AH65*$E65</f>
        <v>180.32127</v>
      </c>
    </row>
    <row r="66" spans="2:35" s="2" customFormat="1" x14ac:dyDescent="0.25">
      <c r="C66" s="26"/>
      <c r="D66" s="11" t="s">
        <v>32</v>
      </c>
      <c r="E66" s="72">
        <v>1.4370000000000001E-2</v>
      </c>
      <c r="F66" s="107"/>
      <c r="G66" s="56">
        <v>23975</v>
      </c>
      <c r="H66" s="163">
        <f>+G66*$E$66</f>
        <v>344.52075000000002</v>
      </c>
      <c r="I66" s="115"/>
      <c r="J66" s="56">
        <v>22655</v>
      </c>
      <c r="K66" s="163">
        <f>+J66*$E$66</f>
        <v>325.55235000000005</v>
      </c>
      <c r="L66" s="164"/>
      <c r="M66" s="40">
        <v>23280</v>
      </c>
      <c r="N66" s="165">
        <f t="shared" ref="N66:N68" si="24">+M66*E66</f>
        <v>334.53360000000004</v>
      </c>
      <c r="O66" s="115"/>
      <c r="P66" s="40">
        <v>22568</v>
      </c>
      <c r="Q66" s="137">
        <f t="shared" ref="Q66:Q68" si="25">+P66*$E66</f>
        <v>324.30216000000001</v>
      </c>
      <c r="R66" s="115"/>
      <c r="S66" s="40">
        <v>21699</v>
      </c>
      <c r="T66" s="137">
        <f t="shared" ref="T66:T68" si="26">+S66*$E66</f>
        <v>311.81463000000002</v>
      </c>
      <c r="U66" s="115"/>
      <c r="V66" s="40">
        <v>22409</v>
      </c>
      <c r="W66" s="137">
        <f t="shared" ref="W66:W68" si="27">+V66*$E66</f>
        <v>322.01733000000002</v>
      </c>
      <c r="X66" s="115"/>
      <c r="Y66" s="40">
        <v>23706</v>
      </c>
      <c r="Z66" s="137">
        <f t="shared" ref="Z66:Z68" si="28">+Y66*$E66</f>
        <v>340.65522000000004</v>
      </c>
      <c r="AA66" s="115"/>
      <c r="AB66" s="40">
        <v>24252</v>
      </c>
      <c r="AC66" s="137">
        <f t="shared" ref="AC66:AC68" si="29">+AB66*$E66</f>
        <v>348.50124</v>
      </c>
      <c r="AD66" s="115"/>
      <c r="AE66" s="40">
        <v>24194</v>
      </c>
      <c r="AF66" s="137">
        <f t="shared" ref="AF66:AF68" si="30">+AE66*$E66</f>
        <v>347.66777999999999</v>
      </c>
      <c r="AG66" s="115"/>
      <c r="AH66" s="40">
        <v>25716</v>
      </c>
      <c r="AI66" s="137">
        <f t="shared" ref="AI66:AI68" si="31">+AH66*$E66</f>
        <v>369.53892000000002</v>
      </c>
    </row>
    <row r="67" spans="2:35" s="2" customFormat="1" x14ac:dyDescent="0.25">
      <c r="C67" s="26"/>
      <c r="D67" s="11" t="s">
        <v>33</v>
      </c>
      <c r="E67" s="72">
        <v>8.4700000000000001E-3</v>
      </c>
      <c r="F67" s="107"/>
      <c r="G67" s="56">
        <v>54933</v>
      </c>
      <c r="H67" s="163">
        <f>+G67*$E$67</f>
        <v>465.28251</v>
      </c>
      <c r="I67" s="115"/>
      <c r="J67" s="56">
        <v>92467</v>
      </c>
      <c r="K67" s="163">
        <f>+J67*$E$67</f>
        <v>783.19549000000006</v>
      </c>
      <c r="L67" s="164"/>
      <c r="M67" s="40">
        <v>93275</v>
      </c>
      <c r="N67" s="165">
        <f t="shared" si="24"/>
        <v>790.03925000000004</v>
      </c>
      <c r="O67" s="115"/>
      <c r="P67" s="40">
        <v>96408</v>
      </c>
      <c r="Q67" s="137">
        <f t="shared" si="25"/>
        <v>816.57576000000006</v>
      </c>
      <c r="R67" s="115"/>
      <c r="S67" s="40">
        <v>102826</v>
      </c>
      <c r="T67" s="137">
        <f t="shared" si="26"/>
        <v>870.93622000000005</v>
      </c>
      <c r="U67" s="115"/>
      <c r="V67" s="40">
        <v>95012</v>
      </c>
      <c r="W67" s="137">
        <f t="shared" si="27"/>
        <v>804.75164000000007</v>
      </c>
      <c r="X67" s="115"/>
      <c r="Y67" s="40">
        <v>102861</v>
      </c>
      <c r="Z67" s="137">
        <f t="shared" si="28"/>
        <v>871.23266999999998</v>
      </c>
      <c r="AA67" s="115"/>
      <c r="AB67" s="40">
        <v>106415</v>
      </c>
      <c r="AC67" s="137">
        <f t="shared" si="29"/>
        <v>901.33505000000002</v>
      </c>
      <c r="AD67" s="115"/>
      <c r="AE67" s="40">
        <v>121202</v>
      </c>
      <c r="AF67" s="137">
        <f t="shared" si="30"/>
        <v>1026.5809400000001</v>
      </c>
      <c r="AG67" s="115"/>
      <c r="AH67" s="40">
        <v>150936</v>
      </c>
      <c r="AI67" s="137">
        <f t="shared" si="31"/>
        <v>1278.4279200000001</v>
      </c>
    </row>
    <row r="68" spans="2:35" s="2" customFormat="1" x14ac:dyDescent="0.25">
      <c r="C68" s="26"/>
      <c r="D68" s="11" t="s">
        <v>55</v>
      </c>
      <c r="E68" s="72">
        <v>8.4700000000000001E-3</v>
      </c>
      <c r="F68" s="107"/>
      <c r="G68" s="56">
        <v>46660</v>
      </c>
      <c r="H68" s="163">
        <f>+G68*$E$68</f>
        <v>395.21019999999999</v>
      </c>
      <c r="I68" s="115"/>
      <c r="J68" s="56">
        <v>84450</v>
      </c>
      <c r="K68" s="163">
        <f>+J68*$E$68</f>
        <v>715.29150000000004</v>
      </c>
      <c r="L68" s="164"/>
      <c r="M68" s="40">
        <v>85490</v>
      </c>
      <c r="N68" s="165">
        <f t="shared" si="24"/>
        <v>724.10030000000006</v>
      </c>
      <c r="O68" s="115"/>
      <c r="P68" s="40">
        <v>88308</v>
      </c>
      <c r="Q68" s="137">
        <f t="shared" si="25"/>
        <v>747.96875999999997</v>
      </c>
      <c r="R68" s="115"/>
      <c r="S68" s="40">
        <v>94292</v>
      </c>
      <c r="T68" s="137">
        <f t="shared" si="26"/>
        <v>798.65323999999998</v>
      </c>
      <c r="U68" s="115"/>
      <c r="V68" s="40">
        <v>86461</v>
      </c>
      <c r="W68" s="137">
        <f t="shared" si="27"/>
        <v>732.32466999999997</v>
      </c>
      <c r="X68" s="115"/>
      <c r="Y68" s="40">
        <v>93347</v>
      </c>
      <c r="Z68" s="137">
        <f t="shared" si="28"/>
        <v>790.64909</v>
      </c>
      <c r="AA68" s="115"/>
      <c r="AB68" s="40">
        <v>96208</v>
      </c>
      <c r="AC68" s="137">
        <f t="shared" si="29"/>
        <v>814.88175999999999</v>
      </c>
      <c r="AD68" s="115"/>
      <c r="AE68" s="40">
        <v>110382</v>
      </c>
      <c r="AF68" s="137">
        <f t="shared" si="30"/>
        <v>934.93554000000006</v>
      </c>
      <c r="AG68" s="115"/>
      <c r="AH68" s="40">
        <v>139046</v>
      </c>
      <c r="AI68" s="137">
        <f t="shared" si="31"/>
        <v>1177.7196200000001</v>
      </c>
    </row>
    <row r="69" spans="2:35" s="2" customFormat="1" ht="5.25" customHeight="1" x14ac:dyDescent="0.25">
      <c r="C69" s="26"/>
      <c r="D69" s="7"/>
      <c r="E69" s="35"/>
      <c r="F69" s="135"/>
      <c r="G69" s="39"/>
      <c r="H69" s="136"/>
      <c r="I69" s="115"/>
      <c r="J69" s="36"/>
      <c r="K69" s="137"/>
      <c r="L69" s="115"/>
      <c r="M69" s="36"/>
      <c r="N69" s="137"/>
      <c r="O69" s="115"/>
      <c r="P69" s="36"/>
      <c r="Q69" s="137"/>
      <c r="R69" s="115"/>
      <c r="S69" s="36"/>
      <c r="T69" s="137"/>
      <c r="U69" s="115"/>
      <c r="V69" s="36"/>
      <c r="W69" s="137"/>
      <c r="X69" s="115"/>
      <c r="Y69" s="36"/>
      <c r="Z69" s="137"/>
      <c r="AA69" s="115"/>
      <c r="AB69" s="36"/>
      <c r="AC69" s="137"/>
      <c r="AD69" s="115"/>
      <c r="AE69" s="36"/>
      <c r="AF69" s="137"/>
      <c r="AG69" s="115"/>
      <c r="AH69" s="36"/>
      <c r="AI69" s="137"/>
    </row>
    <row r="70" spans="2:35" s="13" customFormat="1" ht="15.75" customHeight="1" x14ac:dyDescent="0.25">
      <c r="B70" s="13" t="s">
        <v>71</v>
      </c>
      <c r="C70" s="25" t="s">
        <v>7</v>
      </c>
      <c r="D70" s="12" t="s">
        <v>52</v>
      </c>
      <c r="E70" s="31"/>
      <c r="F70" s="143">
        <v>120110055</v>
      </c>
      <c r="G70" s="38"/>
      <c r="H70" s="159">
        <f>+SUM(H71:H72)</f>
        <v>75.800000000000011</v>
      </c>
      <c r="I70" s="146">
        <v>120110210</v>
      </c>
      <c r="J70" s="38"/>
      <c r="K70" s="159">
        <f>+SUM(K71:K72)</f>
        <v>77.430000000000007</v>
      </c>
      <c r="L70" s="146">
        <v>120110365</v>
      </c>
      <c r="M70" s="38"/>
      <c r="N70" s="160">
        <f>+N71+N72</f>
        <v>96.68</v>
      </c>
      <c r="O70" s="146">
        <v>120110522</v>
      </c>
      <c r="P70" s="38"/>
      <c r="Q70" s="160">
        <f>+Q71+Q72</f>
        <v>101.3</v>
      </c>
      <c r="R70" s="146">
        <v>120110675</v>
      </c>
      <c r="S70" s="38"/>
      <c r="T70" s="160">
        <f>+T71+T72</f>
        <v>97.360000000000014</v>
      </c>
      <c r="U70" s="146">
        <v>120110828</v>
      </c>
      <c r="V70" s="38"/>
      <c r="W70" s="160">
        <f>+W71+W72</f>
        <v>105.92</v>
      </c>
      <c r="X70" s="146">
        <v>120110990</v>
      </c>
      <c r="Y70" s="38"/>
      <c r="Z70" s="160">
        <f>+Z71+Z72</f>
        <v>88.98</v>
      </c>
      <c r="AA70" s="146">
        <v>120111141</v>
      </c>
      <c r="AB70" s="38"/>
      <c r="AC70" s="160">
        <f>+AC71+AC72</f>
        <v>91.29</v>
      </c>
      <c r="AD70" s="146">
        <v>120111302</v>
      </c>
      <c r="AE70" s="40"/>
      <c r="AF70" s="160">
        <f>+AF71+AF72</f>
        <v>290.40000000000003</v>
      </c>
      <c r="AG70" s="146">
        <v>120111447</v>
      </c>
      <c r="AH70" s="38"/>
      <c r="AI70" s="160">
        <f>+AI71+AI72</f>
        <v>509.84000000000003</v>
      </c>
    </row>
    <row r="71" spans="2:35" s="10" customFormat="1" x14ac:dyDescent="0.25">
      <c r="C71" s="27"/>
      <c r="D71" s="11" t="s">
        <v>53</v>
      </c>
      <c r="E71" s="72">
        <v>0.34</v>
      </c>
      <c r="F71" s="166"/>
      <c r="G71" s="40">
        <f>61*3+14</f>
        <v>197</v>
      </c>
      <c r="H71" s="167">
        <f>+$E$71*G71</f>
        <v>66.98</v>
      </c>
      <c r="I71" s="164"/>
      <c r="J71" s="40">
        <v>201</v>
      </c>
      <c r="K71" s="167">
        <f>+$E$71*J71</f>
        <v>68.34</v>
      </c>
      <c r="L71" s="164"/>
      <c r="M71" s="40">
        <v>251</v>
      </c>
      <c r="N71" s="165">
        <f>+M71*E71</f>
        <v>85.34</v>
      </c>
      <c r="O71" s="164"/>
      <c r="P71" s="40">
        <v>263</v>
      </c>
      <c r="Q71" s="165">
        <f>+P71*$E71</f>
        <v>89.42</v>
      </c>
      <c r="R71" s="164"/>
      <c r="S71" s="40">
        <v>253</v>
      </c>
      <c r="T71" s="165">
        <f>+S71*$E71</f>
        <v>86.02000000000001</v>
      </c>
      <c r="U71" s="164"/>
      <c r="V71" s="40">
        <v>275</v>
      </c>
      <c r="W71" s="165">
        <f>+V71*$E71</f>
        <v>93.5</v>
      </c>
      <c r="X71" s="164"/>
      <c r="Y71" s="40">
        <v>231</v>
      </c>
      <c r="Z71" s="165">
        <f>+Y71*$E71</f>
        <v>78.540000000000006</v>
      </c>
      <c r="AA71" s="164"/>
      <c r="AB71" s="40">
        <v>237</v>
      </c>
      <c r="AC71" s="165">
        <f>+AB71*$E71</f>
        <v>80.580000000000013</v>
      </c>
      <c r="AD71" s="164"/>
      <c r="AE71" s="40">
        <v>699</v>
      </c>
      <c r="AF71" s="165">
        <f>+AE71*$E71</f>
        <v>237.66000000000003</v>
      </c>
      <c r="AG71" s="164"/>
      <c r="AH71" s="40">
        <v>1211</v>
      </c>
      <c r="AI71" s="165">
        <f>+AH71*$E71</f>
        <v>411.74</v>
      </c>
    </row>
    <row r="72" spans="2:35" s="10" customFormat="1" x14ac:dyDescent="0.25">
      <c r="C72" s="27"/>
      <c r="D72" s="11" t="s">
        <v>54</v>
      </c>
      <c r="E72" s="72">
        <v>0.09</v>
      </c>
      <c r="F72" s="166"/>
      <c r="G72" s="40">
        <v>98</v>
      </c>
      <c r="H72" s="167">
        <f>+$E$72*G72</f>
        <v>8.82</v>
      </c>
      <c r="I72" s="164"/>
      <c r="J72" s="40">
        <v>101</v>
      </c>
      <c r="K72" s="167">
        <f>+$E$72*J72</f>
        <v>9.09</v>
      </c>
      <c r="L72" s="164"/>
      <c r="M72" s="40">
        <v>126</v>
      </c>
      <c r="N72" s="165">
        <f>+M72*E72</f>
        <v>11.34</v>
      </c>
      <c r="O72" s="164"/>
      <c r="P72" s="40">
        <v>132</v>
      </c>
      <c r="Q72" s="165">
        <f>+P72*$E72</f>
        <v>11.879999999999999</v>
      </c>
      <c r="R72" s="164"/>
      <c r="S72" s="40">
        <v>126</v>
      </c>
      <c r="T72" s="165">
        <f>+S72*$E72</f>
        <v>11.34</v>
      </c>
      <c r="U72" s="164"/>
      <c r="V72" s="40">
        <v>138</v>
      </c>
      <c r="W72" s="165">
        <f>+V72*$E72</f>
        <v>12.42</v>
      </c>
      <c r="X72" s="164"/>
      <c r="Y72" s="40">
        <v>116</v>
      </c>
      <c r="Z72" s="165">
        <f>+Y72*$E72</f>
        <v>10.44</v>
      </c>
      <c r="AA72" s="164"/>
      <c r="AB72" s="40">
        <v>119</v>
      </c>
      <c r="AC72" s="165">
        <f>+AB72*$E72</f>
        <v>10.709999999999999</v>
      </c>
      <c r="AD72" s="164"/>
      <c r="AE72" s="40">
        <v>586</v>
      </c>
      <c r="AF72" s="165">
        <f>+AE72*$E72</f>
        <v>52.739999999999995</v>
      </c>
      <c r="AG72" s="164"/>
      <c r="AH72" s="40">
        <v>1090</v>
      </c>
      <c r="AI72" s="165">
        <f>+AH72*$E72</f>
        <v>98.1</v>
      </c>
    </row>
    <row r="73" spans="2:35" s="2" customFormat="1" ht="5.25" customHeight="1" x14ac:dyDescent="0.25">
      <c r="C73" s="26"/>
      <c r="D73" s="7"/>
      <c r="E73" s="35"/>
      <c r="F73" s="135"/>
      <c r="G73" s="39"/>
      <c r="H73" s="136"/>
      <c r="I73" s="115"/>
      <c r="J73" s="36"/>
      <c r="K73" s="137"/>
      <c r="L73" s="115"/>
      <c r="M73" s="36"/>
      <c r="N73" s="137"/>
      <c r="O73" s="115"/>
      <c r="P73" s="36"/>
      <c r="Q73" s="137"/>
      <c r="R73" s="115"/>
      <c r="S73" s="36"/>
      <c r="T73" s="137"/>
      <c r="U73" s="115"/>
      <c r="V73" s="36"/>
      <c r="W73" s="137"/>
      <c r="X73" s="115"/>
      <c r="Y73" s="36"/>
      <c r="Z73" s="137"/>
      <c r="AA73" s="115"/>
      <c r="AB73" s="36"/>
      <c r="AC73" s="137"/>
      <c r="AD73" s="115"/>
      <c r="AE73" s="36"/>
      <c r="AF73" s="137"/>
      <c r="AG73" s="115"/>
      <c r="AH73" s="36"/>
      <c r="AI73" s="137"/>
    </row>
    <row r="74" spans="2:35" s="13" customFormat="1" ht="15.75" customHeight="1" x14ac:dyDescent="0.25">
      <c r="B74" s="13" t="s">
        <v>71</v>
      </c>
      <c r="C74" s="25" t="s">
        <v>7</v>
      </c>
      <c r="D74" s="12" t="s">
        <v>11</v>
      </c>
      <c r="E74" s="31"/>
      <c r="F74" s="143">
        <v>120110055</v>
      </c>
      <c r="G74" s="38"/>
      <c r="H74" s="159">
        <f>+SUM(H75:H77)</f>
        <v>244.38800000000001</v>
      </c>
      <c r="I74" s="146">
        <v>120110210</v>
      </c>
      <c r="J74" s="38"/>
      <c r="K74" s="159">
        <f>+SUM(K75:K77)</f>
        <v>471.06</v>
      </c>
      <c r="L74" s="146">
        <v>120110365</v>
      </c>
      <c r="M74" s="38"/>
      <c r="N74" s="160">
        <f>+N75+N76+N77</f>
        <v>365.214</v>
      </c>
      <c r="O74" s="146">
        <v>120110522</v>
      </c>
      <c r="P74" s="38"/>
      <c r="Q74" s="160">
        <f>+SUM(Q75:Q77)</f>
        <v>367.11399999999998</v>
      </c>
      <c r="R74" s="146">
        <v>120110675</v>
      </c>
      <c r="S74" s="38"/>
      <c r="T74" s="160">
        <f>+SUM(T75:T77)</f>
        <v>415.98599999999999</v>
      </c>
      <c r="U74" s="146">
        <v>120110828</v>
      </c>
      <c r="V74" s="38"/>
      <c r="W74" s="160">
        <f>+SUM(W75:W77)</f>
        <v>426.71199999999999</v>
      </c>
      <c r="X74" s="146">
        <v>120110990</v>
      </c>
      <c r="Y74" s="38"/>
      <c r="Z74" s="160">
        <f>+SUM(Z75:Z77)</f>
        <v>405.67999999999995</v>
      </c>
      <c r="AA74" s="146">
        <v>120111141</v>
      </c>
      <c r="AB74" s="38"/>
      <c r="AC74" s="160">
        <f>+SUM(AC75:AC77)</f>
        <v>373.97800000000001</v>
      </c>
      <c r="AD74" s="146">
        <v>120111302</v>
      </c>
      <c r="AE74" s="38"/>
      <c r="AF74" s="160">
        <f>+SUM(AF75:AF77)</f>
        <v>458.94400000000002</v>
      </c>
      <c r="AG74" s="146">
        <v>120111447</v>
      </c>
      <c r="AH74" s="38"/>
      <c r="AI74" s="160">
        <f>+SUM(AI75:AI77)</f>
        <v>379.32800000000003</v>
      </c>
    </row>
    <row r="75" spans="2:35" s="10" customFormat="1" x14ac:dyDescent="0.25">
      <c r="C75" s="27"/>
      <c r="D75" s="11" t="s">
        <v>43</v>
      </c>
      <c r="E75" s="72">
        <v>0.67</v>
      </c>
      <c r="F75" s="166"/>
      <c r="G75" s="40">
        <v>100</v>
      </c>
      <c r="H75" s="167">
        <f>+G75*$E$75</f>
        <v>67</v>
      </c>
      <c r="I75" s="146"/>
      <c r="J75" s="40">
        <v>90</v>
      </c>
      <c r="K75" s="167">
        <f>+J75*$E$75</f>
        <v>60.300000000000004</v>
      </c>
      <c r="L75" s="164"/>
      <c r="M75" s="40">
        <v>100</v>
      </c>
      <c r="N75" s="165">
        <f>+M75*E75</f>
        <v>67</v>
      </c>
      <c r="O75" s="164"/>
      <c r="P75" s="40">
        <v>100</v>
      </c>
      <c r="Q75" s="165">
        <f>+P75*$E75</f>
        <v>67</v>
      </c>
      <c r="R75" s="164"/>
      <c r="S75" s="40">
        <v>100</v>
      </c>
      <c r="T75" s="165">
        <f>+S75*$E75</f>
        <v>67</v>
      </c>
      <c r="U75" s="164"/>
      <c r="V75" s="40">
        <v>100</v>
      </c>
      <c r="W75" s="165">
        <f>+V75*$E75</f>
        <v>67</v>
      </c>
      <c r="X75" s="164"/>
      <c r="Y75" s="40">
        <v>100</v>
      </c>
      <c r="Z75" s="165">
        <f>+Y75*$E75</f>
        <v>67</v>
      </c>
      <c r="AA75" s="164"/>
      <c r="AB75" s="40">
        <v>100</v>
      </c>
      <c r="AC75" s="165">
        <f>+AB75*$E75</f>
        <v>67</v>
      </c>
      <c r="AD75" s="164"/>
      <c r="AE75" s="40">
        <v>100</v>
      </c>
      <c r="AF75" s="165">
        <f>+AE75*$E75</f>
        <v>67</v>
      </c>
      <c r="AG75" s="164"/>
      <c r="AH75" s="40">
        <v>100</v>
      </c>
      <c r="AI75" s="165">
        <f>+AH75*$E75</f>
        <v>67</v>
      </c>
    </row>
    <row r="76" spans="2:35" s="10" customFormat="1" x14ac:dyDescent="0.25">
      <c r="C76" s="27"/>
      <c r="D76" s="11" t="s">
        <v>44</v>
      </c>
      <c r="E76" s="72">
        <v>0.55000000000000004</v>
      </c>
      <c r="F76" s="166"/>
      <c r="G76" s="40">
        <v>10</v>
      </c>
      <c r="H76" s="167">
        <f>+G76*$E$76</f>
        <v>5.5</v>
      </c>
      <c r="I76" s="164"/>
      <c r="J76" s="40"/>
      <c r="K76" s="167"/>
      <c r="L76" s="164"/>
      <c r="M76" s="40">
        <v>14</v>
      </c>
      <c r="N76" s="165">
        <f t="shared" ref="N76:N77" si="32">+M76*E76</f>
        <v>7.7000000000000011</v>
      </c>
      <c r="O76" s="164"/>
      <c r="P76" s="40">
        <v>9</v>
      </c>
      <c r="Q76" s="165">
        <f t="shared" ref="Q76:Q77" si="33">+P76*$E76</f>
        <v>4.95</v>
      </c>
      <c r="R76" s="164"/>
      <c r="S76" s="40">
        <v>74</v>
      </c>
      <c r="T76" s="165">
        <f t="shared" ref="T76:T77" si="34">+S76*$E76</f>
        <v>40.700000000000003</v>
      </c>
      <c r="U76" s="164"/>
      <c r="V76" s="40">
        <v>123</v>
      </c>
      <c r="W76" s="165">
        <f t="shared" ref="W76:W77" si="35">+V76*$E76</f>
        <v>67.650000000000006</v>
      </c>
      <c r="X76" s="164"/>
      <c r="Y76" s="40">
        <v>82</v>
      </c>
      <c r="Z76" s="165">
        <f t="shared" ref="Z76:Z77" si="36">+Y76*$E76</f>
        <v>45.1</v>
      </c>
      <c r="AA76" s="164"/>
      <c r="AB76" s="40">
        <v>30</v>
      </c>
      <c r="AC76" s="165">
        <f t="shared" ref="AC76:AC77" si="37">+AB76*$E76</f>
        <v>16.5</v>
      </c>
      <c r="AD76" s="164"/>
      <c r="AE76" s="40">
        <v>45</v>
      </c>
      <c r="AF76" s="165">
        <f t="shared" ref="AF76:AF77" si="38">+AE76*$E76</f>
        <v>24.750000000000004</v>
      </c>
      <c r="AG76" s="164"/>
      <c r="AH76" s="40">
        <v>40</v>
      </c>
      <c r="AI76" s="165">
        <f t="shared" ref="AI76:AI77" si="39">+AH76*$E76</f>
        <v>22</v>
      </c>
    </row>
    <row r="77" spans="2:35" s="10" customFormat="1" x14ac:dyDescent="0.25">
      <c r="C77" s="27"/>
      <c r="D77" s="11" t="s">
        <v>45</v>
      </c>
      <c r="E77" s="72">
        <v>6.0000000000000001E-3</v>
      </c>
      <c r="F77" s="166"/>
      <c r="G77" s="40">
        <v>28648</v>
      </c>
      <c r="H77" s="167">
        <f>+G77*$E$77</f>
        <v>171.88800000000001</v>
      </c>
      <c r="I77" s="164"/>
      <c r="J77" s="40">
        <v>68460</v>
      </c>
      <c r="K77" s="167">
        <f>+J77*$E$77</f>
        <v>410.76</v>
      </c>
      <c r="L77" s="164"/>
      <c r="M77" s="40">
        <v>48419</v>
      </c>
      <c r="N77" s="165">
        <f t="shared" si="32"/>
        <v>290.51400000000001</v>
      </c>
      <c r="O77" s="164"/>
      <c r="P77" s="40">
        <v>49194</v>
      </c>
      <c r="Q77" s="165">
        <f t="shared" si="33"/>
        <v>295.16399999999999</v>
      </c>
      <c r="R77" s="164"/>
      <c r="S77" s="40">
        <v>51381</v>
      </c>
      <c r="T77" s="165">
        <f t="shared" si="34"/>
        <v>308.286</v>
      </c>
      <c r="U77" s="164"/>
      <c r="V77" s="40">
        <v>48677</v>
      </c>
      <c r="W77" s="165">
        <f t="shared" si="35"/>
        <v>292.06200000000001</v>
      </c>
      <c r="X77" s="164"/>
      <c r="Y77" s="40">
        <v>48930</v>
      </c>
      <c r="Z77" s="165">
        <f t="shared" si="36"/>
        <v>293.58</v>
      </c>
      <c r="AA77" s="164"/>
      <c r="AB77" s="40">
        <v>48413</v>
      </c>
      <c r="AC77" s="165">
        <f t="shared" si="37"/>
        <v>290.47800000000001</v>
      </c>
      <c r="AD77" s="164"/>
      <c r="AE77" s="40">
        <v>61199</v>
      </c>
      <c r="AF77" s="165">
        <f t="shared" si="38"/>
        <v>367.19400000000002</v>
      </c>
      <c r="AG77" s="164"/>
      <c r="AH77" s="40">
        <v>48388</v>
      </c>
      <c r="AI77" s="165">
        <f t="shared" si="39"/>
        <v>290.32800000000003</v>
      </c>
    </row>
    <row r="78" spans="2:35" s="10" customFormat="1" hidden="1" x14ac:dyDescent="0.25">
      <c r="C78" s="27"/>
      <c r="D78" s="11"/>
      <c r="E78" s="33"/>
      <c r="F78" s="166"/>
      <c r="G78" s="50"/>
      <c r="H78" s="167"/>
      <c r="I78" s="164"/>
      <c r="J78" s="41"/>
      <c r="K78" s="165"/>
      <c r="L78" s="164"/>
      <c r="M78" s="41"/>
      <c r="N78" s="165"/>
      <c r="O78" s="164"/>
      <c r="P78" s="41"/>
      <c r="Q78" s="165"/>
      <c r="R78" s="164"/>
      <c r="S78" s="41"/>
      <c r="T78" s="165"/>
      <c r="U78" s="164"/>
      <c r="V78" s="41"/>
      <c r="W78" s="165"/>
      <c r="X78" s="164"/>
      <c r="Y78" s="41"/>
      <c r="Z78" s="165"/>
      <c r="AA78" s="164"/>
      <c r="AB78" s="41"/>
      <c r="AC78" s="165"/>
      <c r="AD78" s="164"/>
      <c r="AE78" s="41"/>
      <c r="AF78" s="165"/>
      <c r="AG78" s="164"/>
      <c r="AH78" s="41"/>
      <c r="AI78" s="165"/>
    </row>
    <row r="79" spans="2:35" s="13" customFormat="1" hidden="1" x14ac:dyDescent="0.25">
      <c r="C79" s="25" t="s">
        <v>7</v>
      </c>
      <c r="D79" s="12" t="s">
        <v>12</v>
      </c>
      <c r="E79" s="31"/>
      <c r="F79" s="143"/>
      <c r="G79" s="38"/>
      <c r="H79" s="159"/>
      <c r="I79" s="146"/>
      <c r="J79" s="38"/>
      <c r="K79" s="160"/>
      <c r="L79" s="146"/>
      <c r="M79" s="38"/>
      <c r="N79" s="160"/>
      <c r="O79" s="146"/>
      <c r="P79" s="38"/>
      <c r="Q79" s="160"/>
      <c r="R79" s="146"/>
      <c r="S79" s="38"/>
      <c r="T79" s="160"/>
      <c r="U79" s="146"/>
      <c r="V79" s="38"/>
      <c r="W79" s="160"/>
      <c r="X79" s="146"/>
      <c r="Y79" s="38"/>
      <c r="Z79" s="160"/>
      <c r="AA79" s="146"/>
      <c r="AB79" s="38"/>
      <c r="AC79" s="160"/>
      <c r="AD79" s="146"/>
      <c r="AE79" s="38"/>
      <c r="AF79" s="160"/>
      <c r="AG79" s="146"/>
      <c r="AH79" s="38"/>
      <c r="AI79" s="160"/>
    </row>
    <row r="80" spans="2:35" s="13" customFormat="1" ht="5.25" customHeight="1" x14ac:dyDescent="0.25">
      <c r="C80" s="25"/>
      <c r="D80" s="12"/>
      <c r="E80" s="47"/>
      <c r="F80" s="148"/>
      <c r="G80" s="38"/>
      <c r="H80" s="159"/>
      <c r="I80" s="146"/>
      <c r="J80" s="38"/>
      <c r="K80" s="160"/>
      <c r="L80" s="146"/>
      <c r="M80" s="38"/>
      <c r="N80" s="160"/>
      <c r="O80" s="146"/>
      <c r="P80" s="38"/>
      <c r="Q80" s="160"/>
      <c r="R80" s="146"/>
      <c r="S80" s="38"/>
      <c r="T80" s="160"/>
      <c r="U80" s="146"/>
      <c r="V80" s="38"/>
      <c r="W80" s="160"/>
      <c r="X80" s="146"/>
      <c r="Y80" s="38"/>
      <c r="Z80" s="160"/>
      <c r="AA80" s="146"/>
      <c r="AB80" s="38"/>
      <c r="AC80" s="160"/>
      <c r="AD80" s="146"/>
      <c r="AE80" s="38"/>
      <c r="AF80" s="160"/>
      <c r="AG80" s="146"/>
      <c r="AH80" s="38"/>
      <c r="AI80" s="160"/>
    </row>
    <row r="81" spans="1:81" s="13" customFormat="1" x14ac:dyDescent="0.25">
      <c r="B81" s="13" t="s">
        <v>71</v>
      </c>
      <c r="C81" s="25" t="s">
        <v>47</v>
      </c>
      <c r="D81" s="12" t="s">
        <v>56</v>
      </c>
      <c r="E81" s="48"/>
      <c r="F81" s="143">
        <v>120110055</v>
      </c>
      <c r="G81" s="38"/>
      <c r="H81" s="159">
        <f>+SUM(H82:H83)</f>
        <v>15</v>
      </c>
      <c r="I81" s="146">
        <v>120110210</v>
      </c>
      <c r="J81" s="38"/>
      <c r="K81" s="159">
        <f>+SUM(K82:K83)</f>
        <v>15</v>
      </c>
      <c r="L81" s="146"/>
      <c r="M81" s="38"/>
      <c r="N81" s="160"/>
      <c r="O81" s="146"/>
      <c r="P81" s="38"/>
      <c r="Q81" s="160"/>
      <c r="R81" s="146"/>
      <c r="S81" s="38"/>
      <c r="T81" s="160"/>
      <c r="U81" s="146"/>
      <c r="V81" s="38"/>
      <c r="W81" s="160"/>
      <c r="X81" s="146"/>
      <c r="Y81" s="38"/>
      <c r="Z81" s="160"/>
      <c r="AA81" s="146">
        <v>120111141</v>
      </c>
      <c r="AB81" s="38"/>
      <c r="AC81" s="160">
        <f>+SUM(AC82:AC83)</f>
        <v>5</v>
      </c>
      <c r="AD81" s="146"/>
      <c r="AE81" s="40"/>
      <c r="AF81" s="160"/>
      <c r="AG81" s="146"/>
      <c r="AH81" s="38"/>
      <c r="AI81" s="160"/>
    </row>
    <row r="82" spans="1:81" s="13" customFormat="1" x14ac:dyDescent="0.25">
      <c r="C82" s="25"/>
      <c r="D82" s="11" t="s">
        <v>79</v>
      </c>
      <c r="E82" s="74">
        <v>10</v>
      </c>
      <c r="F82" s="40"/>
      <c r="G82" s="40">
        <v>1</v>
      </c>
      <c r="H82" s="167">
        <f>+G82*$E$82</f>
        <v>10</v>
      </c>
      <c r="I82" s="146"/>
      <c r="J82" s="40">
        <v>1</v>
      </c>
      <c r="K82" s="167">
        <f>+J82*$E$82</f>
        <v>10</v>
      </c>
      <c r="L82" s="146"/>
      <c r="M82" s="38"/>
      <c r="N82" s="160"/>
      <c r="O82" s="146"/>
      <c r="P82" s="38"/>
      <c r="Q82" s="160"/>
      <c r="R82" s="146"/>
      <c r="S82" s="38"/>
      <c r="T82" s="160"/>
      <c r="U82" s="146"/>
      <c r="V82" s="38"/>
      <c r="W82" s="160"/>
      <c r="X82" s="146"/>
      <c r="Y82" s="38"/>
      <c r="Z82" s="160"/>
      <c r="AA82" s="146"/>
      <c r="AB82" s="38"/>
      <c r="AC82" s="160">
        <f>+AB82*$E$82</f>
        <v>0</v>
      </c>
      <c r="AD82" s="146"/>
      <c r="AE82" s="38"/>
      <c r="AF82" s="160"/>
      <c r="AG82" s="146"/>
      <c r="AH82" s="38"/>
      <c r="AI82" s="160"/>
    </row>
    <row r="83" spans="1:81" s="13" customFormat="1" x14ac:dyDescent="0.25">
      <c r="C83" s="25"/>
      <c r="D83" s="11" t="s">
        <v>80</v>
      </c>
      <c r="E83" s="74">
        <v>5</v>
      </c>
      <c r="F83" s="40"/>
      <c r="G83" s="40">
        <v>1</v>
      </c>
      <c r="H83" s="167">
        <f>+G83*$E$83</f>
        <v>5</v>
      </c>
      <c r="I83" s="146"/>
      <c r="J83" s="40">
        <v>1</v>
      </c>
      <c r="K83" s="167">
        <f>+J83*$E$83</f>
        <v>5</v>
      </c>
      <c r="L83" s="146"/>
      <c r="M83" s="38"/>
      <c r="N83" s="160"/>
      <c r="O83" s="146"/>
      <c r="P83" s="38"/>
      <c r="Q83" s="160"/>
      <c r="R83" s="146"/>
      <c r="S83" s="38"/>
      <c r="T83" s="160"/>
      <c r="U83" s="146"/>
      <c r="V83" s="38"/>
      <c r="W83" s="160"/>
      <c r="X83" s="146"/>
      <c r="Y83" s="38"/>
      <c r="Z83" s="160"/>
      <c r="AA83" s="146"/>
      <c r="AB83" s="40">
        <v>1</v>
      </c>
      <c r="AC83" s="160">
        <f>+AB83*E$83</f>
        <v>5</v>
      </c>
      <c r="AD83" s="146"/>
      <c r="AE83" s="38"/>
      <c r="AF83" s="160"/>
      <c r="AG83" s="146"/>
      <c r="AH83" s="38"/>
      <c r="AI83" s="160"/>
    </row>
    <row r="84" spans="1:81" s="2" customFormat="1" ht="5.25" customHeight="1" x14ac:dyDescent="0.25">
      <c r="C84" s="26"/>
      <c r="D84" s="7"/>
      <c r="E84" s="75"/>
      <c r="F84" s="135"/>
      <c r="G84" s="39"/>
      <c r="H84" s="136"/>
      <c r="I84" s="115"/>
      <c r="J84" s="36"/>
      <c r="K84" s="137"/>
      <c r="L84" s="115"/>
      <c r="M84" s="36"/>
      <c r="N84" s="137"/>
      <c r="O84" s="115"/>
      <c r="P84" s="36"/>
      <c r="Q84" s="137"/>
      <c r="R84" s="115"/>
      <c r="S84" s="36"/>
      <c r="T84" s="137"/>
      <c r="U84" s="115"/>
      <c r="V84" s="36"/>
      <c r="W84" s="137"/>
      <c r="X84" s="115"/>
      <c r="Y84" s="36"/>
      <c r="Z84" s="137"/>
      <c r="AA84" s="115"/>
      <c r="AB84" s="36"/>
      <c r="AC84" s="137"/>
      <c r="AD84" s="115"/>
      <c r="AE84" s="36"/>
      <c r="AF84" s="137"/>
      <c r="AG84" s="115"/>
      <c r="AH84" s="36"/>
      <c r="AI84" s="137"/>
    </row>
    <row r="85" spans="1:81" s="13" customFormat="1" ht="15.75" customHeight="1" x14ac:dyDescent="0.25">
      <c r="B85" s="13" t="s">
        <v>71</v>
      </c>
      <c r="C85" s="25" t="s">
        <v>7</v>
      </c>
      <c r="D85" s="12" t="s">
        <v>72</v>
      </c>
      <c r="E85" s="76">
        <v>500</v>
      </c>
      <c r="F85" s="143">
        <v>2111000826</v>
      </c>
      <c r="G85" s="38">
        <v>1</v>
      </c>
      <c r="H85" s="145">
        <f>+G85*E85</f>
        <v>500</v>
      </c>
      <c r="I85" s="146">
        <v>2111001207</v>
      </c>
      <c r="J85" s="38">
        <v>1</v>
      </c>
      <c r="K85" s="142">
        <f>+J85*E85</f>
        <v>500</v>
      </c>
      <c r="L85" s="146">
        <v>2111001489</v>
      </c>
      <c r="M85" s="38">
        <v>1</v>
      </c>
      <c r="N85" s="142">
        <f>+M85*E85</f>
        <v>500</v>
      </c>
      <c r="O85" s="146">
        <v>2111001880</v>
      </c>
      <c r="P85" s="38">
        <v>1</v>
      </c>
      <c r="Q85" s="142">
        <f>+P85*$E85</f>
        <v>500</v>
      </c>
      <c r="R85" s="146">
        <v>2111002331</v>
      </c>
      <c r="S85" s="38">
        <v>1</v>
      </c>
      <c r="T85" s="142">
        <f>+S85*$E85</f>
        <v>500</v>
      </c>
      <c r="U85" s="146">
        <v>2111002590</v>
      </c>
      <c r="V85" s="38">
        <v>1</v>
      </c>
      <c r="W85" s="142">
        <f>+V85*$E85</f>
        <v>500</v>
      </c>
      <c r="X85" s="146">
        <v>120110984</v>
      </c>
      <c r="Y85" s="38">
        <v>1</v>
      </c>
      <c r="Z85" s="142">
        <f>+Y85*$E85</f>
        <v>500</v>
      </c>
      <c r="AA85" s="146">
        <v>2111003283</v>
      </c>
      <c r="AB85" s="38">
        <v>1</v>
      </c>
      <c r="AC85" s="142">
        <f>+AB85*$E85</f>
        <v>500</v>
      </c>
      <c r="AD85" s="146">
        <v>2111003546</v>
      </c>
      <c r="AE85" s="38">
        <v>1</v>
      </c>
      <c r="AF85" s="142">
        <f>+AE85*$E85</f>
        <v>500</v>
      </c>
      <c r="AG85" s="146">
        <v>2111003871</v>
      </c>
      <c r="AH85" s="38">
        <v>1</v>
      </c>
      <c r="AI85" s="142">
        <f>+AH85*$E85</f>
        <v>500</v>
      </c>
    </row>
    <row r="86" spans="1:81" s="2" customFormat="1" ht="5.25" customHeight="1" x14ac:dyDescent="0.25">
      <c r="C86" s="26"/>
      <c r="D86" s="7"/>
      <c r="E86" s="35"/>
      <c r="F86" s="135"/>
      <c r="G86" s="39"/>
      <c r="H86" s="136"/>
      <c r="I86" s="115"/>
      <c r="J86" s="36"/>
      <c r="K86" s="137"/>
      <c r="L86" s="115"/>
      <c r="M86" s="36"/>
      <c r="N86" s="137"/>
      <c r="O86" s="115"/>
      <c r="P86" s="36"/>
      <c r="Q86" s="137"/>
      <c r="R86" s="115"/>
      <c r="S86" s="36"/>
      <c r="T86" s="137"/>
      <c r="U86" s="115"/>
      <c r="V86" s="36"/>
      <c r="W86" s="137"/>
      <c r="X86" s="115"/>
      <c r="Y86" s="36"/>
      <c r="Z86" s="137"/>
      <c r="AA86" s="115"/>
      <c r="AB86" s="36"/>
      <c r="AC86" s="137"/>
      <c r="AD86" s="115"/>
      <c r="AE86" s="36"/>
      <c r="AF86" s="137"/>
      <c r="AG86" s="115"/>
      <c r="AH86" s="36"/>
      <c r="AI86" s="137"/>
    </row>
    <row r="87" spans="1:81" s="13" customFormat="1" ht="15.75" customHeight="1" x14ac:dyDescent="0.25">
      <c r="B87" s="13" t="s">
        <v>71</v>
      </c>
      <c r="C87" s="25" t="s">
        <v>47</v>
      </c>
      <c r="D87" s="12" t="s">
        <v>48</v>
      </c>
      <c r="E87" s="44"/>
      <c r="F87" s="143">
        <v>120110055</v>
      </c>
      <c r="G87" s="38"/>
      <c r="H87" s="145">
        <f>+SUM(H88:H89)</f>
        <v>16.079999999999998</v>
      </c>
      <c r="I87" s="146">
        <v>120110210</v>
      </c>
      <c r="J87" s="38"/>
      <c r="K87" s="145">
        <f>+SUM(K88:K89)</f>
        <v>8.0399999999999991</v>
      </c>
      <c r="L87" s="146"/>
      <c r="M87" s="38"/>
      <c r="N87" s="160">
        <f>+N88+N89</f>
        <v>16.079999999999998</v>
      </c>
      <c r="O87" s="146"/>
      <c r="P87" s="38"/>
      <c r="Q87" s="160"/>
      <c r="R87" s="146"/>
      <c r="S87" s="38"/>
      <c r="T87" s="160"/>
      <c r="U87" s="146"/>
      <c r="V87" s="38"/>
      <c r="W87" s="160"/>
      <c r="X87" s="146"/>
      <c r="Y87" s="38"/>
      <c r="Z87" s="160"/>
      <c r="AA87" s="146">
        <v>120111141</v>
      </c>
      <c r="AB87" s="38"/>
      <c r="AC87" s="160">
        <f>+SUM(AC88:AC89)</f>
        <v>7.86</v>
      </c>
      <c r="AD87" s="146"/>
      <c r="AE87" s="38"/>
      <c r="AF87" s="160"/>
      <c r="AG87" s="146"/>
      <c r="AH87" s="38"/>
      <c r="AI87" s="160"/>
    </row>
    <row r="88" spans="1:81" s="13" customFormat="1" ht="15.75" customHeight="1" x14ac:dyDescent="0.25">
      <c r="C88" s="25"/>
      <c r="D88" s="11" t="s">
        <v>49</v>
      </c>
      <c r="E88" s="73">
        <v>7.5</v>
      </c>
      <c r="F88" s="143"/>
      <c r="G88" s="40">
        <v>2</v>
      </c>
      <c r="H88" s="167">
        <f>+G88*$E$88</f>
        <v>15</v>
      </c>
      <c r="I88" s="146"/>
      <c r="J88" s="40">
        <v>1</v>
      </c>
      <c r="K88" s="167">
        <f>+J88*$E$88</f>
        <v>7.5</v>
      </c>
      <c r="L88" s="146"/>
      <c r="M88" s="40">
        <v>2</v>
      </c>
      <c r="N88" s="165">
        <f>+M88*E88</f>
        <v>15</v>
      </c>
      <c r="O88" s="146"/>
      <c r="P88" s="40"/>
      <c r="Q88" s="165"/>
      <c r="R88" s="146"/>
      <c r="S88" s="40"/>
      <c r="T88" s="165"/>
      <c r="U88" s="146"/>
      <c r="V88" s="40"/>
      <c r="W88" s="165"/>
      <c r="X88" s="146"/>
      <c r="Y88" s="40"/>
      <c r="Z88" s="165"/>
      <c r="AA88" s="146"/>
      <c r="AB88" s="40">
        <v>1</v>
      </c>
      <c r="AC88" s="165">
        <f>+AB88*$E88</f>
        <v>7.5</v>
      </c>
      <c r="AD88" s="146"/>
      <c r="AE88" s="40"/>
      <c r="AF88" s="165"/>
      <c r="AG88" s="146"/>
      <c r="AH88" s="40"/>
      <c r="AI88" s="165"/>
    </row>
    <row r="89" spans="1:81" s="13" customFormat="1" ht="15.75" customHeight="1" x14ac:dyDescent="0.25">
      <c r="C89" s="25"/>
      <c r="D89" s="11" t="s">
        <v>50</v>
      </c>
      <c r="E89" s="72">
        <v>0.06</v>
      </c>
      <c r="F89" s="143"/>
      <c r="G89" s="40">
        <v>18</v>
      </c>
      <c r="H89" s="167">
        <f>+G89*$E$89</f>
        <v>1.08</v>
      </c>
      <c r="I89" s="146"/>
      <c r="J89" s="40">
        <v>9</v>
      </c>
      <c r="K89" s="167">
        <f>+J89*$E$89</f>
        <v>0.54</v>
      </c>
      <c r="L89" s="146"/>
      <c r="M89" s="40">
        <v>18</v>
      </c>
      <c r="N89" s="165">
        <f>+M89*E89</f>
        <v>1.08</v>
      </c>
      <c r="O89" s="146"/>
      <c r="P89" s="40"/>
      <c r="Q89" s="165"/>
      <c r="R89" s="146"/>
      <c r="S89" s="40"/>
      <c r="T89" s="165"/>
      <c r="U89" s="146"/>
      <c r="V89" s="40"/>
      <c r="W89" s="165"/>
      <c r="X89" s="146"/>
      <c r="Y89" s="40"/>
      <c r="Z89" s="165"/>
      <c r="AA89" s="146"/>
      <c r="AB89" s="40">
        <v>6</v>
      </c>
      <c r="AC89" s="165">
        <f>+AB89*$E89</f>
        <v>0.36</v>
      </c>
      <c r="AD89" s="146"/>
      <c r="AE89" s="40"/>
      <c r="AF89" s="165"/>
      <c r="AG89" s="146"/>
      <c r="AH89" s="40"/>
      <c r="AI89" s="165"/>
    </row>
    <row r="90" spans="1:81" s="2" customFormat="1" ht="5.25" customHeight="1" x14ac:dyDescent="0.25">
      <c r="C90" s="26"/>
      <c r="D90" s="7"/>
      <c r="E90" s="35"/>
      <c r="F90" s="135"/>
      <c r="G90" s="39"/>
      <c r="H90" s="136"/>
      <c r="I90" s="115"/>
      <c r="J90" s="36"/>
      <c r="K90" s="137"/>
      <c r="L90" s="115"/>
      <c r="M90" s="36"/>
      <c r="N90" s="137"/>
      <c r="O90" s="115"/>
      <c r="P90" s="36"/>
      <c r="Q90" s="137"/>
      <c r="R90" s="115"/>
      <c r="S90" s="36"/>
      <c r="T90" s="137"/>
      <c r="U90" s="115"/>
      <c r="V90" s="36"/>
      <c r="W90" s="137"/>
      <c r="X90" s="115"/>
      <c r="Y90" s="36"/>
      <c r="Z90" s="137"/>
      <c r="AA90" s="115"/>
      <c r="AB90" s="36"/>
      <c r="AC90" s="137"/>
      <c r="AD90" s="115"/>
      <c r="AE90" s="36"/>
      <c r="AF90" s="137"/>
      <c r="AG90" s="115"/>
      <c r="AH90" s="36"/>
      <c r="AI90" s="137"/>
    </row>
    <row r="91" spans="1:81" s="13" customFormat="1" x14ac:dyDescent="0.25">
      <c r="B91" s="13" t="s">
        <v>71</v>
      </c>
      <c r="C91" s="25" t="s">
        <v>7</v>
      </c>
      <c r="D91" s="12" t="s">
        <v>13</v>
      </c>
      <c r="E91" s="30">
        <v>1000</v>
      </c>
      <c r="F91" s="143">
        <v>120110055</v>
      </c>
      <c r="G91" s="38"/>
      <c r="H91" s="145">
        <f>+H98+H106+H113</f>
        <v>1570.1379000000002</v>
      </c>
      <c r="I91" s="146">
        <v>120110210</v>
      </c>
      <c r="J91" s="38"/>
      <c r="K91" s="145">
        <f>+K98+K106+K113</f>
        <v>1624.1352600000002</v>
      </c>
      <c r="L91" s="146">
        <v>120110365</v>
      </c>
      <c r="M91" s="38"/>
      <c r="N91" s="142">
        <f>+N98+N106+N113</f>
        <v>1618.0577700000001</v>
      </c>
      <c r="O91" s="146">
        <v>120110522</v>
      </c>
      <c r="P91" s="38"/>
      <c r="Q91" s="142">
        <f>+Q98+Q106+Q113</f>
        <v>1607.4068</v>
      </c>
      <c r="R91" s="146">
        <v>120110675</v>
      </c>
      <c r="S91" s="38"/>
      <c r="T91" s="142">
        <f>+T98+T106+T113</f>
        <v>1621.1630200000002</v>
      </c>
      <c r="U91" s="146">
        <v>120110828</v>
      </c>
      <c r="V91" s="38"/>
      <c r="W91" s="142">
        <f>+W98+W106+W113</f>
        <v>1627.9923999999999</v>
      </c>
      <c r="X91" s="146">
        <v>120110990</v>
      </c>
      <c r="Y91" s="38"/>
      <c r="Z91" s="142">
        <f>+Z98+Z106+Z113</f>
        <v>1656.8456999999999</v>
      </c>
      <c r="AA91" s="146">
        <v>120111141</v>
      </c>
      <c r="AB91" s="38"/>
      <c r="AC91" s="142">
        <f>+AC98+AC106+AC113</f>
        <v>1694.8702900000001</v>
      </c>
      <c r="AD91" s="146">
        <v>120111302</v>
      </c>
      <c r="AE91" s="38"/>
      <c r="AF91" s="142">
        <f>+AF98+AF106+AF113</f>
        <v>1737.6131800000001</v>
      </c>
      <c r="AG91" s="146">
        <v>120111447</v>
      </c>
      <c r="AH91" s="38"/>
      <c r="AI91" s="142">
        <f>+AI98+AI106+AI113</f>
        <v>1814.5177100000001</v>
      </c>
    </row>
    <row r="92" spans="1:81" s="2" customFormat="1" x14ac:dyDescent="0.25">
      <c r="C92" s="26"/>
      <c r="D92" s="11" t="s">
        <v>35</v>
      </c>
      <c r="E92" s="72">
        <v>6.0000000000000001E-3</v>
      </c>
      <c r="F92" s="107"/>
      <c r="G92" s="37"/>
      <c r="H92" s="167"/>
      <c r="I92" s="115"/>
      <c r="J92" s="37"/>
      <c r="K92" s="165"/>
      <c r="L92" s="115"/>
      <c r="M92" s="37"/>
      <c r="N92" s="165"/>
      <c r="O92" s="115"/>
      <c r="P92" s="37"/>
      <c r="Q92" s="165"/>
      <c r="R92" s="115"/>
      <c r="S92" s="37"/>
      <c r="T92" s="165"/>
      <c r="U92" s="115"/>
      <c r="V92" s="37"/>
      <c r="W92" s="165"/>
      <c r="X92" s="115"/>
      <c r="Y92" s="37"/>
      <c r="Z92" s="165"/>
      <c r="AA92" s="115"/>
      <c r="AB92" s="37"/>
      <c r="AC92" s="165"/>
      <c r="AD92" s="115"/>
      <c r="AE92" s="37"/>
      <c r="AF92" s="165"/>
      <c r="AG92" s="115"/>
      <c r="AH92" s="37"/>
      <c r="AI92" s="165"/>
    </row>
    <row r="93" spans="1:81" s="4" customFormat="1" hidden="1" x14ac:dyDescent="0.25">
      <c r="A93" s="5"/>
      <c r="B93" s="5"/>
      <c r="C93" s="122"/>
      <c r="D93" s="139"/>
      <c r="E93" s="34"/>
      <c r="F93" s="107"/>
      <c r="G93" s="39"/>
      <c r="H93" s="136"/>
      <c r="I93" s="115"/>
      <c r="J93" s="36"/>
      <c r="K93" s="137"/>
      <c r="L93" s="115"/>
      <c r="M93" s="36"/>
      <c r="N93" s="137"/>
      <c r="O93" s="115"/>
      <c r="P93" s="36"/>
      <c r="Q93" s="137"/>
      <c r="R93" s="115"/>
      <c r="S93" s="36"/>
      <c r="T93" s="137"/>
      <c r="U93" s="115"/>
      <c r="V93" s="36"/>
      <c r="W93" s="137"/>
      <c r="X93" s="115"/>
      <c r="Y93" s="36"/>
      <c r="Z93" s="137"/>
      <c r="AA93" s="115"/>
      <c r="AB93" s="36"/>
      <c r="AC93" s="137"/>
      <c r="AD93" s="115"/>
      <c r="AE93" s="36"/>
      <c r="AF93" s="137"/>
      <c r="AG93" s="115"/>
      <c r="AH93" s="36"/>
      <c r="AI93" s="137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</row>
    <row r="94" spans="1:81" s="2" customFormat="1" hidden="1" x14ac:dyDescent="0.25">
      <c r="C94" s="26" t="s">
        <v>7</v>
      </c>
      <c r="D94" s="7" t="s">
        <v>14</v>
      </c>
      <c r="E94" s="34"/>
      <c r="F94" s="107"/>
      <c r="G94" s="39"/>
      <c r="H94" s="136"/>
      <c r="I94" s="115"/>
      <c r="J94" s="36"/>
      <c r="K94" s="137"/>
      <c r="L94" s="115"/>
      <c r="M94" s="36"/>
      <c r="N94" s="137"/>
      <c r="O94" s="115"/>
      <c r="P94" s="36"/>
      <c r="Q94" s="137"/>
      <c r="R94" s="115"/>
      <c r="S94" s="36"/>
      <c r="T94" s="137"/>
      <c r="U94" s="115"/>
      <c r="V94" s="36"/>
      <c r="W94" s="137"/>
      <c r="X94" s="115"/>
      <c r="Y94" s="36"/>
      <c r="Z94" s="137"/>
      <c r="AA94" s="115"/>
      <c r="AB94" s="36"/>
      <c r="AC94" s="137"/>
      <c r="AD94" s="115"/>
      <c r="AE94" s="36"/>
      <c r="AF94" s="137"/>
      <c r="AG94" s="115"/>
      <c r="AH94" s="36"/>
      <c r="AI94" s="137"/>
    </row>
    <row r="95" spans="1:81" s="4" customFormat="1" hidden="1" x14ac:dyDescent="0.25">
      <c r="A95" s="5"/>
      <c r="B95" s="5"/>
      <c r="C95" s="122"/>
      <c r="D95" s="139"/>
      <c r="E95" s="34"/>
      <c r="F95" s="107"/>
      <c r="G95" s="39"/>
      <c r="H95" s="136"/>
      <c r="I95" s="115"/>
      <c r="J95" s="36"/>
      <c r="K95" s="137"/>
      <c r="L95" s="115"/>
      <c r="M95" s="36"/>
      <c r="N95" s="137"/>
      <c r="O95" s="115"/>
      <c r="P95" s="36"/>
      <c r="Q95" s="137"/>
      <c r="R95" s="115"/>
      <c r="S95" s="36"/>
      <c r="T95" s="137"/>
      <c r="U95" s="115"/>
      <c r="V95" s="36"/>
      <c r="W95" s="137"/>
      <c r="X95" s="115"/>
      <c r="Y95" s="36"/>
      <c r="Z95" s="137"/>
      <c r="AA95" s="115"/>
      <c r="AB95" s="36"/>
      <c r="AC95" s="137"/>
      <c r="AD95" s="115"/>
      <c r="AE95" s="36"/>
      <c r="AF95" s="137"/>
      <c r="AG95" s="115"/>
      <c r="AH95" s="36"/>
      <c r="AI95" s="137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</row>
    <row r="96" spans="1:81" s="2" customFormat="1" hidden="1" x14ac:dyDescent="0.25">
      <c r="C96" s="26" t="s">
        <v>7</v>
      </c>
      <c r="D96" s="7" t="s">
        <v>15</v>
      </c>
      <c r="E96" s="34"/>
      <c r="F96" s="107"/>
      <c r="G96" s="39"/>
      <c r="H96" s="136"/>
      <c r="I96" s="115"/>
      <c r="J96" s="36"/>
      <c r="K96" s="137"/>
      <c r="L96" s="115"/>
      <c r="M96" s="36"/>
      <c r="N96" s="137"/>
      <c r="O96" s="115"/>
      <c r="P96" s="36"/>
      <c r="Q96" s="137"/>
      <c r="R96" s="115"/>
      <c r="S96" s="36"/>
      <c r="T96" s="137"/>
      <c r="U96" s="115"/>
      <c r="V96" s="36"/>
      <c r="W96" s="137"/>
      <c r="X96" s="115"/>
      <c r="Y96" s="36"/>
      <c r="Z96" s="137"/>
      <c r="AA96" s="115"/>
      <c r="AB96" s="36"/>
      <c r="AC96" s="137"/>
      <c r="AD96" s="115"/>
      <c r="AE96" s="36"/>
      <c r="AF96" s="137"/>
      <c r="AG96" s="115"/>
      <c r="AH96" s="36"/>
      <c r="AI96" s="137"/>
    </row>
    <row r="97" spans="1:35" s="2" customFormat="1" ht="5.25" customHeight="1" x14ac:dyDescent="0.25">
      <c r="C97" s="26"/>
      <c r="D97" s="7"/>
      <c r="E97" s="34"/>
      <c r="F97" s="135"/>
      <c r="G97" s="39"/>
      <c r="H97" s="136"/>
      <c r="I97" s="115"/>
      <c r="J97" s="36"/>
      <c r="K97" s="137"/>
      <c r="L97" s="115"/>
      <c r="M97" s="36"/>
      <c r="N97" s="137"/>
      <c r="O97" s="115"/>
      <c r="P97" s="36"/>
      <c r="Q97" s="137"/>
      <c r="R97" s="115"/>
      <c r="S97" s="36"/>
      <c r="T97" s="137"/>
      <c r="U97" s="115"/>
      <c r="V97" s="36"/>
      <c r="W97" s="137"/>
      <c r="X97" s="115"/>
      <c r="Y97" s="36"/>
      <c r="Z97" s="137"/>
      <c r="AA97" s="115"/>
      <c r="AB97" s="36"/>
      <c r="AC97" s="137"/>
      <c r="AD97" s="115"/>
      <c r="AE97" s="36"/>
      <c r="AF97" s="137"/>
      <c r="AG97" s="115"/>
      <c r="AH97" s="36"/>
      <c r="AI97" s="137"/>
    </row>
    <row r="98" spans="1:35" s="87" customFormat="1" x14ac:dyDescent="0.25">
      <c r="A98" s="2"/>
      <c r="B98" s="2"/>
      <c r="C98" s="26"/>
      <c r="D98" s="7" t="s">
        <v>81</v>
      </c>
      <c r="E98" s="34"/>
      <c r="F98" s="135"/>
      <c r="G98" s="39">
        <f>+SUM(G99:G103)</f>
        <v>819730</v>
      </c>
      <c r="H98" s="136">
        <f>+SUM(H99:H103)</f>
        <v>1458.7679000000001</v>
      </c>
      <c r="I98" s="115"/>
      <c r="J98" s="39">
        <f>+SUM(J99:J103)</f>
        <v>823598</v>
      </c>
      <c r="K98" s="136">
        <f>+SUM(K99:K103)</f>
        <v>1463.5255400000001</v>
      </c>
      <c r="L98" s="115"/>
      <c r="M98" s="36"/>
      <c r="N98" s="137">
        <f>+SUM(N99:N103)</f>
        <v>1456.56251</v>
      </c>
      <c r="O98" s="115"/>
      <c r="P98" s="39">
        <f>+SUM(P99:P104)</f>
        <v>806246</v>
      </c>
      <c r="Q98" s="69">
        <f>+SUM(Q99:Q104)</f>
        <v>1442.1825799999999</v>
      </c>
      <c r="R98" s="115"/>
      <c r="S98" s="36"/>
      <c r="T98" s="71">
        <f>+SUM(T99:T104)</f>
        <v>1449.7003400000001</v>
      </c>
      <c r="U98" s="115"/>
      <c r="V98" s="36"/>
      <c r="W98" s="71">
        <f>+SUM(W99:W104)</f>
        <v>1466.0470399999999</v>
      </c>
      <c r="X98" s="168"/>
      <c r="Y98" s="82"/>
      <c r="Z98" s="71">
        <f>+SUM(Z99:Z104)</f>
        <v>1481.1563599999999</v>
      </c>
      <c r="AA98" s="168"/>
      <c r="AB98" s="82"/>
      <c r="AC98" s="71">
        <f>+SUM(AC99:AC104)</f>
        <v>1513.74029</v>
      </c>
      <c r="AD98" s="168"/>
      <c r="AE98" s="82"/>
      <c r="AF98" s="71">
        <f>+SUM(AF99:AF104)</f>
        <v>1536.4989800000001</v>
      </c>
      <c r="AG98" s="168"/>
      <c r="AH98" s="82"/>
      <c r="AI98" s="71">
        <f>+SUM(AI99:AI104)</f>
        <v>1573.74215</v>
      </c>
    </row>
    <row r="99" spans="1:35" s="2" customFormat="1" x14ac:dyDescent="0.25">
      <c r="C99" s="26"/>
      <c r="D99" s="53" t="s">
        <v>82</v>
      </c>
      <c r="E99" s="72">
        <v>2.81E-3</v>
      </c>
      <c r="F99" s="135"/>
      <c r="G99" s="40">
        <v>50000</v>
      </c>
      <c r="H99" s="167">
        <f>+G99*$E$99</f>
        <v>140.5</v>
      </c>
      <c r="I99" s="115"/>
      <c r="J99" s="40">
        <v>50000</v>
      </c>
      <c r="K99" s="167">
        <f>+J99*$E$99</f>
        <v>140.5</v>
      </c>
      <c r="L99" s="115"/>
      <c r="M99" s="37">
        <v>50000</v>
      </c>
      <c r="N99" s="165">
        <f>+M99*E99</f>
        <v>140.5</v>
      </c>
      <c r="O99" s="115"/>
      <c r="P99" s="37">
        <v>50000</v>
      </c>
      <c r="Q99" s="155">
        <f>+P99*$E99</f>
        <v>140.5</v>
      </c>
      <c r="R99" s="115"/>
      <c r="S99" s="37">
        <v>50000</v>
      </c>
      <c r="T99" s="155">
        <f>+S99*$E99</f>
        <v>140.5</v>
      </c>
      <c r="U99" s="115"/>
      <c r="V99" s="37">
        <v>50000</v>
      </c>
      <c r="W99" s="155">
        <f>+V99*$E99</f>
        <v>140.5</v>
      </c>
      <c r="X99" s="115"/>
      <c r="Y99" s="37">
        <v>50000</v>
      </c>
      <c r="Z99" s="155">
        <f>+Y99*$E99</f>
        <v>140.5</v>
      </c>
      <c r="AA99" s="115"/>
      <c r="AB99" s="37">
        <v>50000</v>
      </c>
      <c r="AC99" s="155">
        <f>+AB99*$E99</f>
        <v>140.5</v>
      </c>
      <c r="AD99" s="115"/>
      <c r="AE99" s="40">
        <v>50000</v>
      </c>
      <c r="AF99" s="155">
        <f>+AE99*$E99</f>
        <v>140.5</v>
      </c>
      <c r="AG99" s="115"/>
      <c r="AH99" s="40">
        <v>50000</v>
      </c>
      <c r="AI99" s="155">
        <f>+AH99*$E99</f>
        <v>140.5</v>
      </c>
    </row>
    <row r="100" spans="1:35" s="2" customFormat="1" x14ac:dyDescent="0.25">
      <c r="C100" s="26"/>
      <c r="D100" s="53" t="s">
        <v>83</v>
      </c>
      <c r="E100" s="72">
        <v>2.2000000000000001E-3</v>
      </c>
      <c r="F100" s="135"/>
      <c r="G100" s="40">
        <v>100000</v>
      </c>
      <c r="H100" s="167">
        <f>+G100*$E$100</f>
        <v>220</v>
      </c>
      <c r="I100" s="115"/>
      <c r="J100" s="40">
        <v>100000</v>
      </c>
      <c r="K100" s="167">
        <f>+J100*$E$100</f>
        <v>220</v>
      </c>
      <c r="L100" s="115"/>
      <c r="M100" s="37">
        <v>100000</v>
      </c>
      <c r="N100" s="165">
        <f t="shared" ref="N100:N103" si="40">+M100*E100</f>
        <v>220</v>
      </c>
      <c r="O100" s="115"/>
      <c r="P100" s="37">
        <v>100000</v>
      </c>
      <c r="Q100" s="155">
        <f t="shared" ref="Q100:Q103" si="41">+P100*$E100</f>
        <v>220</v>
      </c>
      <c r="R100" s="115"/>
      <c r="S100" s="37">
        <v>100000</v>
      </c>
      <c r="T100" s="155">
        <f t="shared" ref="T100:T103" si="42">+S100*$E100</f>
        <v>220</v>
      </c>
      <c r="U100" s="115"/>
      <c r="V100" s="37">
        <v>100000</v>
      </c>
      <c r="W100" s="155">
        <f t="shared" ref="W100:W103" si="43">+V100*$E100</f>
        <v>220</v>
      </c>
      <c r="X100" s="115"/>
      <c r="Y100" s="37">
        <v>100000</v>
      </c>
      <c r="Z100" s="155">
        <f t="shared" ref="Z100:Z103" si="44">+Y100*$E100</f>
        <v>220</v>
      </c>
      <c r="AA100" s="115"/>
      <c r="AB100" s="37">
        <v>100000</v>
      </c>
      <c r="AC100" s="155">
        <f t="shared" ref="AC100:AC103" si="45">+AB100*$E100</f>
        <v>220</v>
      </c>
      <c r="AD100" s="115"/>
      <c r="AE100" s="40">
        <v>100000</v>
      </c>
      <c r="AF100" s="155">
        <f t="shared" ref="AF100:AF103" si="46">+AE100*$E100</f>
        <v>220</v>
      </c>
      <c r="AG100" s="115"/>
      <c r="AH100" s="40">
        <v>100000</v>
      </c>
      <c r="AI100" s="155">
        <f t="shared" ref="AI100:AI103" si="47">+AH100*$E100</f>
        <v>220</v>
      </c>
    </row>
    <row r="101" spans="1:35" s="2" customFormat="1" x14ac:dyDescent="0.25">
      <c r="C101" s="26"/>
      <c r="D101" s="53" t="s">
        <v>84</v>
      </c>
      <c r="E101" s="72">
        <v>1.8500000000000001E-3</v>
      </c>
      <c r="F101" s="135"/>
      <c r="G101" s="40">
        <v>225000</v>
      </c>
      <c r="H101" s="167">
        <f>+G101*$E$101</f>
        <v>416.25</v>
      </c>
      <c r="I101" s="115"/>
      <c r="J101" s="40">
        <v>225000</v>
      </c>
      <c r="K101" s="167">
        <f>+J101*$E$101</f>
        <v>416.25</v>
      </c>
      <c r="L101" s="115"/>
      <c r="M101" s="37">
        <v>225000</v>
      </c>
      <c r="N101" s="165">
        <f t="shared" si="40"/>
        <v>416.25</v>
      </c>
      <c r="O101" s="115"/>
      <c r="P101" s="37">
        <v>225000</v>
      </c>
      <c r="Q101" s="155">
        <f t="shared" si="41"/>
        <v>416.25</v>
      </c>
      <c r="R101" s="115"/>
      <c r="S101" s="37">
        <v>225000</v>
      </c>
      <c r="T101" s="155">
        <f t="shared" si="42"/>
        <v>416.25</v>
      </c>
      <c r="U101" s="115"/>
      <c r="V101" s="37">
        <v>225000</v>
      </c>
      <c r="W101" s="155">
        <f t="shared" si="43"/>
        <v>416.25</v>
      </c>
      <c r="X101" s="115"/>
      <c r="Y101" s="37">
        <v>225000</v>
      </c>
      <c r="Z101" s="155">
        <f t="shared" si="44"/>
        <v>416.25</v>
      </c>
      <c r="AA101" s="115"/>
      <c r="AB101" s="37">
        <v>225000</v>
      </c>
      <c r="AC101" s="155">
        <f t="shared" si="45"/>
        <v>416.25</v>
      </c>
      <c r="AD101" s="115"/>
      <c r="AE101" s="40">
        <v>225000</v>
      </c>
      <c r="AF101" s="155">
        <f t="shared" si="46"/>
        <v>416.25</v>
      </c>
      <c r="AG101" s="115"/>
      <c r="AH101" s="40">
        <v>225000</v>
      </c>
      <c r="AI101" s="155">
        <f t="shared" si="47"/>
        <v>416.25</v>
      </c>
    </row>
    <row r="102" spans="1:35" s="2" customFormat="1" x14ac:dyDescent="0.25">
      <c r="C102" s="26"/>
      <c r="D102" s="53" t="s">
        <v>85</v>
      </c>
      <c r="E102" s="72">
        <v>1.5900000000000001E-3</v>
      </c>
      <c r="F102" s="135"/>
      <c r="G102" s="40">
        <v>375000</v>
      </c>
      <c r="H102" s="167">
        <f>+G102*$E$102</f>
        <v>596.25</v>
      </c>
      <c r="I102" s="115"/>
      <c r="J102" s="40">
        <v>375000</v>
      </c>
      <c r="K102" s="167">
        <f>+J102*$E$102</f>
        <v>596.25</v>
      </c>
      <c r="L102" s="115"/>
      <c r="M102" s="37">
        <v>375000</v>
      </c>
      <c r="N102" s="165">
        <f t="shared" si="40"/>
        <v>596.25</v>
      </c>
      <c r="O102" s="115"/>
      <c r="P102" s="37">
        <v>375000</v>
      </c>
      <c r="Q102" s="155">
        <f t="shared" si="41"/>
        <v>596.25</v>
      </c>
      <c r="R102" s="115"/>
      <c r="S102" s="37">
        <v>375000</v>
      </c>
      <c r="T102" s="155">
        <f t="shared" si="42"/>
        <v>596.25</v>
      </c>
      <c r="U102" s="115"/>
      <c r="V102" s="37">
        <v>375000</v>
      </c>
      <c r="W102" s="155">
        <f t="shared" si="43"/>
        <v>596.25</v>
      </c>
      <c r="X102" s="115"/>
      <c r="Y102" s="37">
        <v>375000</v>
      </c>
      <c r="Z102" s="155">
        <f t="shared" si="44"/>
        <v>596.25</v>
      </c>
      <c r="AA102" s="115"/>
      <c r="AB102" s="37">
        <v>375000</v>
      </c>
      <c r="AC102" s="155">
        <f t="shared" si="45"/>
        <v>596.25</v>
      </c>
      <c r="AD102" s="115"/>
      <c r="AE102" s="40">
        <v>375000</v>
      </c>
      <c r="AF102" s="155">
        <f t="shared" si="46"/>
        <v>596.25</v>
      </c>
      <c r="AG102" s="115"/>
      <c r="AH102" s="40">
        <v>375000</v>
      </c>
      <c r="AI102" s="155">
        <f t="shared" si="47"/>
        <v>596.25</v>
      </c>
    </row>
    <row r="103" spans="1:35" s="2" customFormat="1" x14ac:dyDescent="0.25">
      <c r="C103" s="26"/>
      <c r="D103" s="53" t="s">
        <v>86</v>
      </c>
      <c r="E103" s="72">
        <v>1.23E-3</v>
      </c>
      <c r="F103" s="135"/>
      <c r="G103" s="40">
        <v>69730</v>
      </c>
      <c r="H103" s="167">
        <f>+G103*$E$103</f>
        <v>85.767899999999997</v>
      </c>
      <c r="I103" s="115"/>
      <c r="J103" s="40">
        <v>73598</v>
      </c>
      <c r="K103" s="167">
        <f>+J103*$E$103</f>
        <v>90.525539999999992</v>
      </c>
      <c r="L103" s="115"/>
      <c r="M103" s="37">
        <v>67937</v>
      </c>
      <c r="N103" s="165">
        <f t="shared" si="40"/>
        <v>83.562510000000003</v>
      </c>
      <c r="O103" s="115"/>
      <c r="P103" s="37">
        <v>56246</v>
      </c>
      <c r="Q103" s="155">
        <f t="shared" si="41"/>
        <v>69.182580000000002</v>
      </c>
      <c r="R103" s="115"/>
      <c r="S103" s="37">
        <v>62358</v>
      </c>
      <c r="T103" s="155">
        <f t="shared" si="42"/>
        <v>76.700339999999997</v>
      </c>
      <c r="U103" s="115"/>
      <c r="V103" s="37">
        <v>75648</v>
      </c>
      <c r="W103" s="155">
        <f t="shared" si="43"/>
        <v>93.047039999999996</v>
      </c>
      <c r="X103" s="115"/>
      <c r="Y103" s="37">
        <v>87932</v>
      </c>
      <c r="Z103" s="155">
        <f t="shared" si="44"/>
        <v>108.15635999999999</v>
      </c>
      <c r="AA103" s="115"/>
      <c r="AB103" s="37">
        <v>114423</v>
      </c>
      <c r="AC103" s="155">
        <f t="shared" si="45"/>
        <v>140.74028999999999</v>
      </c>
      <c r="AD103" s="115"/>
      <c r="AE103" s="40">
        <v>132926</v>
      </c>
      <c r="AF103" s="155">
        <f t="shared" si="46"/>
        <v>163.49897999999999</v>
      </c>
      <c r="AG103" s="115"/>
      <c r="AH103" s="40">
        <v>163205</v>
      </c>
      <c r="AI103" s="155">
        <f t="shared" si="47"/>
        <v>200.74215000000001</v>
      </c>
    </row>
    <row r="104" spans="1:35" s="2" customFormat="1" x14ac:dyDescent="0.25">
      <c r="C104" s="26"/>
      <c r="D104" s="53" t="s">
        <v>87</v>
      </c>
      <c r="E104" s="72">
        <v>9.7000000000000005E-4</v>
      </c>
      <c r="F104" s="135"/>
      <c r="G104" s="39"/>
      <c r="H104" s="136"/>
      <c r="I104" s="115"/>
      <c r="J104" s="40"/>
      <c r="K104" s="40"/>
      <c r="L104" s="115"/>
      <c r="M104" s="36"/>
      <c r="N104" s="165"/>
      <c r="O104" s="115"/>
      <c r="P104" s="36"/>
      <c r="Q104" s="137"/>
      <c r="R104" s="115"/>
      <c r="S104" s="36"/>
      <c r="T104" s="137"/>
      <c r="U104" s="115"/>
      <c r="V104" s="36"/>
      <c r="W104" s="137"/>
      <c r="X104" s="115"/>
      <c r="Y104" s="36"/>
      <c r="Z104" s="137"/>
      <c r="AA104" s="115"/>
      <c r="AB104" s="36"/>
      <c r="AC104" s="137"/>
      <c r="AD104" s="115"/>
      <c r="AE104" s="40"/>
      <c r="AF104" s="137"/>
      <c r="AG104" s="115"/>
      <c r="AH104" s="36"/>
      <c r="AI104" s="137"/>
    </row>
    <row r="105" spans="1:35" s="2" customFormat="1" ht="5.25" customHeight="1" x14ac:dyDescent="0.25">
      <c r="C105" s="26"/>
      <c r="D105" s="55"/>
      <c r="E105" s="54"/>
      <c r="F105" s="135"/>
      <c r="G105" s="39"/>
      <c r="H105" s="136"/>
      <c r="I105" s="115"/>
      <c r="J105" s="36"/>
      <c r="K105" s="137"/>
      <c r="L105" s="115"/>
      <c r="M105" s="36"/>
      <c r="N105" s="137"/>
      <c r="O105" s="115"/>
      <c r="P105" s="36"/>
      <c r="Q105" s="137"/>
      <c r="R105" s="115"/>
      <c r="S105" s="36"/>
      <c r="T105" s="137"/>
      <c r="U105" s="115"/>
      <c r="V105" s="36"/>
      <c r="W105" s="137"/>
      <c r="X105" s="115"/>
      <c r="Y105" s="36"/>
      <c r="Z105" s="137"/>
      <c r="AA105" s="115"/>
      <c r="AB105" s="36"/>
      <c r="AC105" s="137"/>
      <c r="AD105" s="115"/>
      <c r="AE105" s="36"/>
      <c r="AF105" s="137"/>
      <c r="AG105" s="115"/>
      <c r="AH105" s="36"/>
      <c r="AI105" s="137"/>
    </row>
    <row r="106" spans="1:35" s="2" customFormat="1" x14ac:dyDescent="0.25">
      <c r="C106" s="26"/>
      <c r="D106" s="55" t="s">
        <v>88</v>
      </c>
      <c r="E106" s="54"/>
      <c r="F106" s="135"/>
      <c r="G106" s="39"/>
      <c r="H106" s="136">
        <v>88.99</v>
      </c>
      <c r="I106" s="115"/>
      <c r="J106" s="36"/>
      <c r="K106" s="136">
        <f>+SUM(K107:K111)</f>
        <v>120.07371999999999</v>
      </c>
      <c r="L106" s="115"/>
      <c r="M106" s="36"/>
      <c r="N106" s="137">
        <f>+N107</f>
        <v>120.46006</v>
      </c>
      <c r="O106" s="115"/>
      <c r="P106" s="36"/>
      <c r="Q106" s="137">
        <f>+SUM(Q107:Q111)</f>
        <v>122.83637999999999</v>
      </c>
      <c r="R106" s="115"/>
      <c r="S106" s="36"/>
      <c r="T106" s="137">
        <f>+SUM(T107:T111)</f>
        <v>126.20251999999999</v>
      </c>
      <c r="U106" s="115"/>
      <c r="V106" s="36"/>
      <c r="W106" s="137">
        <f>+SUM(W107:W111)</f>
        <v>120.44408</v>
      </c>
      <c r="X106" s="115"/>
      <c r="Y106" s="36"/>
      <c r="Z106" s="137">
        <f>+SUM(Z107:Z111)</f>
        <v>130.88278</v>
      </c>
      <c r="AA106" s="115"/>
      <c r="AB106" s="36"/>
      <c r="AC106" s="137">
        <f>+SUM(AC107:AC111)</f>
        <v>134.95015999999998</v>
      </c>
      <c r="AD106" s="115"/>
      <c r="AE106" s="40"/>
      <c r="AF106" s="137">
        <f>+SUM(AF107:AF111)</f>
        <v>148.13084000000001</v>
      </c>
      <c r="AG106" s="115"/>
      <c r="AH106" s="36"/>
      <c r="AI106" s="137">
        <f>+SUM(AI107:AI111)</f>
        <v>174.03348</v>
      </c>
    </row>
    <row r="107" spans="1:35" s="2" customFormat="1" x14ac:dyDescent="0.25">
      <c r="C107" s="26"/>
      <c r="D107" s="53" t="s">
        <v>89</v>
      </c>
      <c r="E107" s="72">
        <v>9.3999999999999997E-4</v>
      </c>
      <c r="F107" s="135"/>
      <c r="G107" s="40">
        <v>94712</v>
      </c>
      <c r="H107" s="167">
        <f>+G107*$E$107</f>
        <v>89.02928</v>
      </c>
      <c r="I107" s="115"/>
      <c r="J107" s="40">
        <v>127738</v>
      </c>
      <c r="K107" s="167">
        <f>+J107*$E$107</f>
        <v>120.07371999999999</v>
      </c>
      <c r="L107" s="115"/>
      <c r="M107" s="37">
        <v>128149</v>
      </c>
      <c r="N107" s="165">
        <f>+M107*E107</f>
        <v>120.46006</v>
      </c>
      <c r="O107" s="115"/>
      <c r="P107" s="37">
        <v>130677</v>
      </c>
      <c r="Q107" s="155">
        <f>+P107*$E107</f>
        <v>122.83637999999999</v>
      </c>
      <c r="R107" s="115"/>
      <c r="S107" s="37">
        <v>134258</v>
      </c>
      <c r="T107" s="155">
        <f>+S107*$E107</f>
        <v>126.20251999999999</v>
      </c>
      <c r="U107" s="115"/>
      <c r="V107" s="37">
        <v>128132</v>
      </c>
      <c r="W107" s="155">
        <f>+V107*$E107</f>
        <v>120.44408</v>
      </c>
      <c r="X107" s="115"/>
      <c r="Y107" s="37">
        <v>139237</v>
      </c>
      <c r="Z107" s="155">
        <f>+Y107*$E107</f>
        <v>130.88278</v>
      </c>
      <c r="AA107" s="115"/>
      <c r="AB107" s="37">
        <v>143564</v>
      </c>
      <c r="AC107" s="155">
        <f>+AB107*$E107</f>
        <v>134.95015999999998</v>
      </c>
      <c r="AD107" s="115"/>
      <c r="AE107" s="40">
        <v>157586</v>
      </c>
      <c r="AF107" s="155">
        <f>+AE107*$E107</f>
        <v>148.13084000000001</v>
      </c>
      <c r="AG107" s="115"/>
      <c r="AH107" s="40">
        <v>185142</v>
      </c>
      <c r="AI107" s="155">
        <f>+AH107*$E107</f>
        <v>174.03348</v>
      </c>
    </row>
    <row r="108" spans="1:35" s="2" customFormat="1" x14ac:dyDescent="0.25">
      <c r="C108" s="26"/>
      <c r="D108" s="53" t="s">
        <v>90</v>
      </c>
      <c r="E108" s="72">
        <v>8.3000000000000001E-4</v>
      </c>
      <c r="F108" s="135"/>
      <c r="G108" s="39"/>
      <c r="H108" s="167">
        <f>+G108*$E$108</f>
        <v>0</v>
      </c>
      <c r="I108" s="115"/>
      <c r="J108" s="36"/>
      <c r="K108" s="167">
        <f>+J108*$E$108</f>
        <v>0</v>
      </c>
      <c r="L108" s="115"/>
      <c r="M108" s="36"/>
      <c r="N108" s="137"/>
      <c r="O108" s="115"/>
      <c r="P108" s="36"/>
      <c r="Q108" s="137"/>
      <c r="R108" s="115"/>
      <c r="S108" s="37"/>
      <c r="T108" s="137"/>
      <c r="U108" s="115"/>
      <c r="V108" s="36"/>
      <c r="W108" s="137"/>
      <c r="X108" s="115"/>
      <c r="Y108" s="36"/>
      <c r="Z108" s="137"/>
      <c r="AA108" s="115"/>
      <c r="AB108" s="36"/>
      <c r="AC108" s="137"/>
      <c r="AD108" s="115"/>
      <c r="AE108" s="40"/>
      <c r="AF108" s="137"/>
      <c r="AG108" s="115"/>
      <c r="AH108" s="36"/>
      <c r="AI108" s="137"/>
    </row>
    <row r="109" spans="1:35" s="2" customFormat="1" x14ac:dyDescent="0.25">
      <c r="C109" s="26"/>
      <c r="D109" s="53" t="s">
        <v>91</v>
      </c>
      <c r="E109" s="72">
        <v>7.2000000000000005E-4</v>
      </c>
      <c r="F109" s="135"/>
      <c r="G109" s="39"/>
      <c r="H109" s="167">
        <f>+G109*$E$109</f>
        <v>0</v>
      </c>
      <c r="I109" s="115"/>
      <c r="J109" s="36"/>
      <c r="K109" s="167">
        <f>+J109*$E$109</f>
        <v>0</v>
      </c>
      <c r="L109" s="115"/>
      <c r="M109" s="36"/>
      <c r="N109" s="137"/>
      <c r="O109" s="115"/>
      <c r="P109" s="36"/>
      <c r="Q109" s="137"/>
      <c r="R109" s="115"/>
      <c r="S109" s="37"/>
      <c r="T109" s="137"/>
      <c r="U109" s="115"/>
      <c r="V109" s="36"/>
      <c r="W109" s="137"/>
      <c r="X109" s="115"/>
      <c r="Y109" s="36"/>
      <c r="Z109" s="137"/>
      <c r="AA109" s="115"/>
      <c r="AB109" s="36"/>
      <c r="AC109" s="137"/>
      <c r="AD109" s="115"/>
      <c r="AE109" s="40"/>
      <c r="AF109" s="137"/>
      <c r="AG109" s="115"/>
      <c r="AH109" s="36"/>
      <c r="AI109" s="137"/>
    </row>
    <row r="110" spans="1:35" s="2" customFormat="1" x14ac:dyDescent="0.25">
      <c r="C110" s="26"/>
      <c r="D110" s="11" t="s">
        <v>92</v>
      </c>
      <c r="E110" s="72">
        <v>6.6E-4</v>
      </c>
      <c r="F110" s="135"/>
      <c r="G110" s="39"/>
      <c r="H110" s="167">
        <f>+G110*$E$110</f>
        <v>0</v>
      </c>
      <c r="I110" s="115"/>
      <c r="J110" s="36"/>
      <c r="K110" s="167">
        <f>+J110*$E$110</f>
        <v>0</v>
      </c>
      <c r="L110" s="115"/>
      <c r="M110" s="36"/>
      <c r="N110" s="137"/>
      <c r="O110" s="115"/>
      <c r="P110" s="36"/>
      <c r="Q110" s="137"/>
      <c r="R110" s="115"/>
      <c r="S110" s="37"/>
      <c r="T110" s="137"/>
      <c r="U110" s="115"/>
      <c r="V110" s="36"/>
      <c r="W110" s="137"/>
      <c r="X110" s="115"/>
      <c r="Y110" s="36"/>
      <c r="Z110" s="137"/>
      <c r="AA110" s="115"/>
      <c r="AB110" s="36"/>
      <c r="AC110" s="137"/>
      <c r="AD110" s="115"/>
      <c r="AE110" s="40"/>
      <c r="AF110" s="137"/>
      <c r="AG110" s="115"/>
      <c r="AH110" s="36"/>
      <c r="AI110" s="137"/>
    </row>
    <row r="111" spans="1:35" s="2" customFormat="1" x14ac:dyDescent="0.25">
      <c r="C111" s="26"/>
      <c r="D111" s="11" t="s">
        <v>93</v>
      </c>
      <c r="E111" s="72">
        <v>6.4000000000000005E-4</v>
      </c>
      <c r="F111" s="135"/>
      <c r="G111" s="39"/>
      <c r="H111" s="167">
        <f>+G111*$E$111</f>
        <v>0</v>
      </c>
      <c r="I111" s="115"/>
      <c r="J111" s="36"/>
      <c r="K111" s="167">
        <f>+J111*$E$111</f>
        <v>0</v>
      </c>
      <c r="L111" s="115"/>
      <c r="M111" s="36"/>
      <c r="N111" s="137"/>
      <c r="O111" s="115"/>
      <c r="P111" s="36"/>
      <c r="Q111" s="137"/>
      <c r="R111" s="115"/>
      <c r="S111" s="37"/>
      <c r="T111" s="137"/>
      <c r="U111" s="115"/>
      <c r="V111" s="36"/>
      <c r="W111" s="137"/>
      <c r="X111" s="115"/>
      <c r="Y111" s="36"/>
      <c r="Z111" s="137"/>
      <c r="AA111" s="115"/>
      <c r="AB111" s="36"/>
      <c r="AC111" s="137"/>
      <c r="AD111" s="115"/>
      <c r="AE111" s="40"/>
      <c r="AF111" s="137"/>
      <c r="AG111" s="115"/>
      <c r="AH111" s="36"/>
      <c r="AI111" s="137"/>
    </row>
    <row r="112" spans="1:35" s="2" customFormat="1" ht="5.25" customHeight="1" x14ac:dyDescent="0.25">
      <c r="C112" s="26"/>
      <c r="D112" s="11"/>
      <c r="E112" s="57"/>
      <c r="F112" s="135"/>
      <c r="G112" s="39"/>
      <c r="H112" s="167"/>
      <c r="I112" s="115"/>
      <c r="J112" s="36"/>
      <c r="K112" s="137"/>
      <c r="L112" s="115"/>
      <c r="M112" s="36"/>
      <c r="N112" s="137"/>
      <c r="O112" s="115"/>
      <c r="P112" s="36"/>
      <c r="Q112" s="137"/>
      <c r="R112" s="115"/>
      <c r="S112" s="36"/>
      <c r="T112" s="137"/>
      <c r="U112" s="115"/>
      <c r="V112" s="36"/>
      <c r="W112" s="137"/>
      <c r="X112" s="115"/>
      <c r="Y112" s="36"/>
      <c r="Z112" s="137"/>
      <c r="AA112" s="115"/>
      <c r="AB112" s="36"/>
      <c r="AC112" s="137"/>
      <c r="AD112" s="115"/>
      <c r="AE112" s="36"/>
      <c r="AF112" s="137"/>
      <c r="AG112" s="115"/>
      <c r="AH112" s="36"/>
      <c r="AI112" s="137"/>
    </row>
    <row r="113" spans="1:35" s="2" customFormat="1" x14ac:dyDescent="0.25">
      <c r="C113" s="26"/>
      <c r="D113" s="7" t="s">
        <v>94</v>
      </c>
      <c r="E113" s="57"/>
      <c r="F113" s="135"/>
      <c r="G113" s="40"/>
      <c r="H113" s="136">
        <v>22.38</v>
      </c>
      <c r="I113" s="115"/>
      <c r="J113" s="36"/>
      <c r="K113" s="136">
        <f>+SUM(K114)</f>
        <v>40.536000000000001</v>
      </c>
      <c r="L113" s="115"/>
      <c r="M113" s="37"/>
      <c r="N113" s="137">
        <f>+N114</f>
        <v>41.035200000000003</v>
      </c>
      <c r="O113" s="115"/>
      <c r="P113" s="36"/>
      <c r="Q113" s="137">
        <f>+Q114</f>
        <v>42.387840000000004</v>
      </c>
      <c r="R113" s="115"/>
      <c r="S113" s="36"/>
      <c r="T113" s="137">
        <f>+T114</f>
        <v>45.260159999999999</v>
      </c>
      <c r="U113" s="115"/>
      <c r="V113" s="36"/>
      <c r="W113" s="137">
        <f>+W114</f>
        <v>41.501280000000001</v>
      </c>
      <c r="X113" s="115"/>
      <c r="Y113" s="36"/>
      <c r="Z113" s="137">
        <f>+Z114</f>
        <v>44.806560000000005</v>
      </c>
      <c r="AA113" s="115"/>
      <c r="AB113" s="36"/>
      <c r="AC113" s="137">
        <f>+AC114</f>
        <v>46.179839999999999</v>
      </c>
      <c r="AD113" s="115"/>
      <c r="AE113" s="36"/>
      <c r="AF113" s="137">
        <f>+AF114</f>
        <v>52.983360000000005</v>
      </c>
      <c r="AG113" s="115"/>
      <c r="AH113" s="36"/>
      <c r="AI113" s="137">
        <f>+AI114</f>
        <v>66.742080000000001</v>
      </c>
    </row>
    <row r="114" spans="1:35" s="2" customFormat="1" x14ac:dyDescent="0.25">
      <c r="C114" s="26"/>
      <c r="D114" s="11" t="s">
        <v>95</v>
      </c>
      <c r="E114" s="72">
        <v>4.8000000000000001E-4</v>
      </c>
      <c r="F114" s="135"/>
      <c r="G114" s="58">
        <v>46660</v>
      </c>
      <c r="H114" s="167">
        <f>+G114*$E$114</f>
        <v>22.396799999999999</v>
      </c>
      <c r="I114" s="115"/>
      <c r="J114" s="58">
        <v>84450</v>
      </c>
      <c r="K114" s="167">
        <f>+J114*$E$114</f>
        <v>40.536000000000001</v>
      </c>
      <c r="L114" s="115"/>
      <c r="M114" s="37">
        <v>85490</v>
      </c>
      <c r="N114" s="165">
        <f>+M114*E114</f>
        <v>41.035200000000003</v>
      </c>
      <c r="O114" s="115"/>
      <c r="P114" s="37">
        <v>88308</v>
      </c>
      <c r="Q114" s="155">
        <f>+P114*$E114</f>
        <v>42.387840000000004</v>
      </c>
      <c r="R114" s="115"/>
      <c r="S114" s="37">
        <v>94292</v>
      </c>
      <c r="T114" s="155">
        <f>+S114*$E114</f>
        <v>45.260159999999999</v>
      </c>
      <c r="U114" s="115"/>
      <c r="V114" s="37">
        <v>86461</v>
      </c>
      <c r="W114" s="155">
        <f>+V114*$E114</f>
        <v>41.501280000000001</v>
      </c>
      <c r="X114" s="115"/>
      <c r="Y114" s="37">
        <v>93347</v>
      </c>
      <c r="Z114" s="155">
        <f>+Y114*$E114</f>
        <v>44.806560000000005</v>
      </c>
      <c r="AA114" s="115"/>
      <c r="AB114" s="37">
        <v>96208</v>
      </c>
      <c r="AC114" s="155">
        <f>+AB114*$E114</f>
        <v>46.179839999999999</v>
      </c>
      <c r="AD114" s="115"/>
      <c r="AE114" s="40">
        <v>110382</v>
      </c>
      <c r="AF114" s="155">
        <f>+AE114*$E114</f>
        <v>52.983360000000005</v>
      </c>
      <c r="AG114" s="115"/>
      <c r="AH114" s="40">
        <v>139046</v>
      </c>
      <c r="AI114" s="155">
        <f>+AH114*$E114</f>
        <v>66.742080000000001</v>
      </c>
    </row>
    <row r="115" spans="1:35" s="2" customFormat="1" ht="5.25" customHeight="1" x14ac:dyDescent="0.25">
      <c r="C115" s="26"/>
      <c r="E115" s="34"/>
      <c r="F115" s="135"/>
      <c r="G115" s="39"/>
      <c r="H115" s="136"/>
      <c r="I115" s="115"/>
      <c r="J115" s="36"/>
      <c r="K115" s="137"/>
      <c r="L115" s="115"/>
      <c r="M115" s="36"/>
      <c r="N115" s="137"/>
      <c r="O115" s="115"/>
      <c r="P115" s="36"/>
      <c r="Q115" s="137"/>
      <c r="R115" s="115"/>
      <c r="S115" s="36"/>
      <c r="T115" s="137"/>
      <c r="U115" s="115"/>
      <c r="V115" s="36"/>
      <c r="W115" s="137"/>
      <c r="X115" s="115"/>
      <c r="Y115" s="36"/>
      <c r="Z115" s="137"/>
      <c r="AA115" s="115"/>
      <c r="AB115" s="36"/>
      <c r="AC115" s="137"/>
      <c r="AD115" s="115"/>
      <c r="AE115" s="36"/>
      <c r="AF115" s="137"/>
      <c r="AG115" s="115"/>
      <c r="AH115" s="36"/>
      <c r="AI115" s="137"/>
    </row>
    <row r="116" spans="1:35" s="2" customFormat="1" x14ac:dyDescent="0.25">
      <c r="A116" s="14"/>
      <c r="B116" s="14"/>
      <c r="C116" s="28"/>
      <c r="D116" s="15" t="s">
        <v>38</v>
      </c>
      <c r="E116" s="22"/>
      <c r="F116" s="169"/>
      <c r="G116" s="51"/>
      <c r="H116" s="170">
        <f>+H19+H38+H53+H64+H70+H74+H81+H87+H91</f>
        <v>15605.273049999998</v>
      </c>
      <c r="I116" s="171"/>
      <c r="J116" s="42"/>
      <c r="K116" s="172">
        <f>+K19+K38+K53+K64+K70+K74+K81+K87+K91</f>
        <v>15372.716700000001</v>
      </c>
      <c r="L116" s="173"/>
      <c r="M116" s="170"/>
      <c r="N116" s="172">
        <f>+N19+N38+N53+N64+N70+N74+N81+N87+N91</f>
        <v>15510.497860000001</v>
      </c>
      <c r="O116" s="171"/>
      <c r="P116" s="42"/>
      <c r="Q116" s="172">
        <f>Q91+Q74+Q64+Q53+Q38+Q19+Q29+Q85+Q87</f>
        <v>15972.40789</v>
      </c>
      <c r="R116" s="171"/>
      <c r="S116" s="42"/>
      <c r="T116" s="172">
        <f>T91+T74+T64+T53+T38+T19+T25+T85+T87+T70+T21+T23</f>
        <v>18711.495199999998</v>
      </c>
      <c r="U116" s="171"/>
      <c r="V116" s="42"/>
      <c r="W116" s="172">
        <f>W91+W74+W64+W53+W38+W19+W25+W85+W87+W70+W21+W23</f>
        <v>23569.596459999997</v>
      </c>
      <c r="X116" s="171"/>
      <c r="Y116" s="42"/>
      <c r="Z116" s="172">
        <f>Z91+Z74+Z64+Z53+Z38+Z19+Z25+Z85+Z87+Z70+Z21+Z23</f>
        <v>24551.314709999999</v>
      </c>
      <c r="AA116" s="171"/>
      <c r="AB116" s="42"/>
      <c r="AC116" s="172">
        <f>AC91+AC74+AC64+AC53+AC38+AC19+AC25+AC85+AC87+AC70+AC21+AC23+AC81</f>
        <v>24817.681320000003</v>
      </c>
      <c r="AD116" s="171"/>
      <c r="AE116" s="42"/>
      <c r="AF116" s="172">
        <f>AF91+AF74+AF64+AF53+AF38+AF19+AF25+AF85+AF87+AF70+AF21+AF23+AF81</f>
        <v>26660.37154</v>
      </c>
      <c r="AG116" s="171"/>
      <c r="AH116" s="42"/>
      <c r="AI116" s="172">
        <f>AI91+AI74+AI64+AI53+AI38+AI19+AI25+AI85+AI87+AI70+AI21+AI23+AI81</f>
        <v>29555.417200000004</v>
      </c>
    </row>
    <row r="117" spans="1:35" s="2" customFormat="1" x14ac:dyDescent="0.25">
      <c r="A117" s="14"/>
      <c r="B117" s="14"/>
      <c r="C117" s="28"/>
      <c r="D117" s="16" t="s">
        <v>113</v>
      </c>
      <c r="E117" s="68">
        <v>0.23</v>
      </c>
      <c r="F117" s="169"/>
      <c r="G117" s="51"/>
      <c r="H117" s="174">
        <f>H116*$E$117</f>
        <v>3589.2128014999998</v>
      </c>
      <c r="I117" s="171"/>
      <c r="J117" s="42"/>
      <c r="K117" s="175">
        <f>K116*$E$117</f>
        <v>3535.7248410000002</v>
      </c>
      <c r="L117" s="171"/>
      <c r="M117" s="42"/>
      <c r="N117" s="175">
        <f>N116*0.2</f>
        <v>3102.0995720000005</v>
      </c>
      <c r="O117" s="171"/>
      <c r="P117" s="42"/>
      <c r="Q117" s="175">
        <f>Q116*0.23</f>
        <v>3673.6538147000001</v>
      </c>
      <c r="R117" s="171"/>
      <c r="S117" s="42"/>
      <c r="T117" s="175">
        <f>T116*0.23</f>
        <v>4303.6438959999996</v>
      </c>
      <c r="U117" s="171"/>
      <c r="V117" s="42"/>
      <c r="W117" s="175">
        <f>W116*0.23</f>
        <v>5421.0071857999992</v>
      </c>
      <c r="X117" s="171"/>
      <c r="Y117" s="42"/>
      <c r="Z117" s="175">
        <f>Z116*0.23</f>
        <v>5646.8023832999997</v>
      </c>
      <c r="AA117" s="171"/>
      <c r="AB117" s="42"/>
      <c r="AC117" s="175">
        <f>AC116*0.23</f>
        <v>5708.0667036000013</v>
      </c>
      <c r="AD117" s="171"/>
      <c r="AE117" s="42"/>
      <c r="AF117" s="175">
        <f>AF116*0.23</f>
        <v>6131.8854541999999</v>
      </c>
      <c r="AG117" s="171"/>
      <c r="AH117" s="42"/>
      <c r="AI117" s="175">
        <f>AI116*0.23</f>
        <v>6797.7459560000007</v>
      </c>
    </row>
    <row r="118" spans="1:35" ht="15.75" thickBot="1" x14ac:dyDescent="0.3">
      <c r="A118" s="176"/>
      <c r="B118" s="177"/>
      <c r="C118" s="29"/>
      <c r="D118" s="17" t="s">
        <v>111</v>
      </c>
      <c r="E118" s="178"/>
      <c r="F118" s="18"/>
      <c r="G118" s="52"/>
      <c r="H118" s="179">
        <f>SUM(H116:H117)</f>
        <v>19194.485851499998</v>
      </c>
      <c r="I118" s="45"/>
      <c r="J118" s="43"/>
      <c r="K118" s="180">
        <f>SUM(K116:K117)</f>
        <v>18908.441541</v>
      </c>
      <c r="L118" s="45"/>
      <c r="M118" s="43"/>
      <c r="N118" s="180">
        <f>SUM(N116:N117)</f>
        <v>18612.597432000002</v>
      </c>
      <c r="O118" s="45"/>
      <c r="P118" s="43"/>
      <c r="Q118" s="180">
        <f>SUM(Q116:Q117)</f>
        <v>19646.061704700001</v>
      </c>
      <c r="R118" s="45"/>
      <c r="S118" s="43"/>
      <c r="T118" s="180">
        <f>SUM(T116:T117)</f>
        <v>23015.139095999999</v>
      </c>
      <c r="U118" s="45"/>
      <c r="V118" s="43"/>
      <c r="W118" s="180">
        <f>SUM(W116:W117)</f>
        <v>28990.603645799994</v>
      </c>
      <c r="X118" s="45"/>
      <c r="Y118" s="43"/>
      <c r="Z118" s="180">
        <f>SUM(Z116:Z117)</f>
        <v>30198.117093299999</v>
      </c>
      <c r="AA118" s="45"/>
      <c r="AB118" s="43"/>
      <c r="AC118" s="180">
        <f>SUM(AC116:AC117)</f>
        <v>30525.748023600005</v>
      </c>
      <c r="AD118" s="45"/>
      <c r="AE118" s="43"/>
      <c r="AF118" s="180">
        <f>SUM(AF116:AF117)</f>
        <v>32792.256994199997</v>
      </c>
      <c r="AG118" s="45"/>
      <c r="AH118" s="43"/>
      <c r="AI118" s="180">
        <f>SUM(AI116:AI117)</f>
        <v>36353.163156000002</v>
      </c>
    </row>
    <row r="119" spans="1:35" x14ac:dyDescent="0.25">
      <c r="A119" s="181"/>
      <c r="B119" s="181"/>
      <c r="C119" s="66"/>
      <c r="D119" s="15" t="s">
        <v>38</v>
      </c>
      <c r="E119" s="182"/>
      <c r="F119" s="63"/>
      <c r="G119" s="51"/>
      <c r="H119" s="183">
        <f>+H25</f>
        <v>1269.73171</v>
      </c>
      <c r="I119" s="65"/>
      <c r="J119" s="64"/>
      <c r="K119" s="184">
        <f>+K25</f>
        <v>1268.30377</v>
      </c>
      <c r="L119" s="185"/>
      <c r="M119" s="186"/>
      <c r="N119" s="184">
        <f t="shared" ref="N119" si="48">+N25</f>
        <v>1268.56095</v>
      </c>
      <c r="O119" s="65"/>
      <c r="P119" s="64"/>
      <c r="Q119" s="184">
        <f t="shared" ref="Q119" si="49">+Q25</f>
        <v>1267.8183000000001</v>
      </c>
      <c r="R119" s="65"/>
      <c r="S119" s="64"/>
      <c r="T119" s="184">
        <f t="shared" ref="T119" si="50">+T25</f>
        <v>1266.6293900000001</v>
      </c>
      <c r="U119" s="65"/>
      <c r="V119" s="64"/>
      <c r="W119" s="184">
        <f t="shared" ref="W119" si="51">+W25</f>
        <v>1267.2138299999999</v>
      </c>
      <c r="X119" s="65"/>
      <c r="Y119" s="64"/>
      <c r="Z119" s="184">
        <f t="shared" ref="Z119" si="52">+Z25</f>
        <v>1269.3643399999999</v>
      </c>
      <c r="AA119" s="65"/>
      <c r="AB119" s="64"/>
      <c r="AC119" s="184">
        <f t="shared" ref="AC119" si="53">+AC25</f>
        <v>1269.7694200000001</v>
      </c>
      <c r="AD119" s="65"/>
      <c r="AE119" s="64"/>
      <c r="AF119" s="184">
        <f t="shared" ref="AF119" si="54">+AF25</f>
        <v>1269.8324299999999</v>
      </c>
      <c r="AG119" s="65"/>
      <c r="AH119" s="64"/>
      <c r="AI119" s="184">
        <f t="shared" ref="AI119" si="55">+AI25</f>
        <v>1268.7322100000001</v>
      </c>
    </row>
    <row r="120" spans="1:35" x14ac:dyDescent="0.25">
      <c r="A120" s="187"/>
      <c r="B120" s="187"/>
      <c r="C120" s="63"/>
      <c r="D120" s="16" t="s">
        <v>57</v>
      </c>
      <c r="E120" s="188">
        <v>0.23</v>
      </c>
      <c r="F120" s="63"/>
      <c r="G120" s="51"/>
      <c r="H120" s="183">
        <f>+H119*$E$120</f>
        <v>292.03829330000002</v>
      </c>
      <c r="I120" s="65"/>
      <c r="J120" s="64"/>
      <c r="K120" s="184">
        <f>+K119*$E$120</f>
        <v>291.7098671</v>
      </c>
      <c r="L120" s="189"/>
      <c r="M120" s="183"/>
      <c r="N120" s="184">
        <f t="shared" ref="N120" si="56">+N119*$E$120</f>
        <v>291.76901850000002</v>
      </c>
      <c r="O120" s="65"/>
      <c r="P120" s="64"/>
      <c r="Q120" s="184">
        <f t="shared" ref="Q120" si="57">+Q119*$E$120</f>
        <v>291.59820900000005</v>
      </c>
      <c r="R120" s="65"/>
      <c r="S120" s="64"/>
      <c r="T120" s="184">
        <f t="shared" ref="T120" si="58">+T119*$E$120</f>
        <v>291.32475970000002</v>
      </c>
      <c r="U120" s="65"/>
      <c r="V120" s="64"/>
      <c r="W120" s="184">
        <f t="shared" ref="W120" si="59">+W119*$E$120</f>
        <v>291.45918089999998</v>
      </c>
      <c r="X120" s="65"/>
      <c r="Y120" s="64"/>
      <c r="Z120" s="184">
        <f t="shared" ref="Z120" si="60">+Z119*$E$120</f>
        <v>291.95379819999999</v>
      </c>
      <c r="AA120" s="65"/>
      <c r="AB120" s="64"/>
      <c r="AC120" s="184">
        <f t="shared" ref="AC120" si="61">+AC119*$E$120</f>
        <v>292.04696660000002</v>
      </c>
      <c r="AD120" s="65"/>
      <c r="AE120" s="64"/>
      <c r="AF120" s="184">
        <f t="shared" ref="AF120" si="62">+AF119*$E$120</f>
        <v>292.06145889999999</v>
      </c>
      <c r="AG120" s="65"/>
      <c r="AH120" s="64"/>
      <c r="AI120" s="184">
        <f t="shared" ref="AI120" si="63">+AI119*$E$120</f>
        <v>291.80840830000005</v>
      </c>
    </row>
    <row r="121" spans="1:35" ht="15.75" thickBot="1" x14ac:dyDescent="0.3">
      <c r="A121" s="177"/>
      <c r="B121" s="177"/>
      <c r="C121" s="67"/>
      <c r="D121" s="17" t="s">
        <v>112</v>
      </c>
      <c r="E121" s="190"/>
      <c r="F121" s="63"/>
      <c r="G121" s="51"/>
      <c r="H121" s="183">
        <f>+SUM(H119:H120)</f>
        <v>1561.7700033000001</v>
      </c>
      <c r="I121" s="65"/>
      <c r="J121" s="64"/>
      <c r="K121" s="184">
        <f>+SUM(K119:K120)</f>
        <v>1560.0136370999999</v>
      </c>
      <c r="L121" s="191"/>
      <c r="M121" s="179"/>
      <c r="N121" s="184">
        <f t="shared" ref="N121" si="64">+SUM(N119:N120)</f>
        <v>1560.3299685000002</v>
      </c>
      <c r="O121" s="65"/>
      <c r="P121" s="64"/>
      <c r="Q121" s="184">
        <f t="shared" ref="Q121" si="65">+SUM(Q119:Q120)</f>
        <v>1559.4165090000001</v>
      </c>
      <c r="R121" s="65"/>
      <c r="S121" s="64"/>
      <c r="T121" s="184">
        <f t="shared" ref="T121" si="66">+SUM(T119:T120)</f>
        <v>1557.9541497</v>
      </c>
      <c r="U121" s="65"/>
      <c r="V121" s="64"/>
      <c r="W121" s="184">
        <f t="shared" ref="W121" si="67">+SUM(W119:W120)</f>
        <v>1558.6730109</v>
      </c>
      <c r="X121" s="65"/>
      <c r="Y121" s="64"/>
      <c r="Z121" s="184">
        <f t="shared" ref="Z121" si="68">+SUM(Z119:Z120)</f>
        <v>1561.3181381999998</v>
      </c>
      <c r="AA121" s="65"/>
      <c r="AB121" s="64"/>
      <c r="AC121" s="184">
        <f t="shared" ref="AC121" si="69">+SUM(AC119:AC120)</f>
        <v>1561.8163866</v>
      </c>
      <c r="AD121" s="65"/>
      <c r="AE121" s="64"/>
      <c r="AF121" s="184">
        <f t="shared" ref="AF121" si="70">+SUM(AF119:AF120)</f>
        <v>1561.8938888999999</v>
      </c>
      <c r="AG121" s="65"/>
      <c r="AH121" s="64"/>
      <c r="AI121" s="184">
        <f t="shared" ref="AI121" si="71">+SUM(AI119:AI120)</f>
        <v>1560.5406183000002</v>
      </c>
    </row>
    <row r="122" spans="1:35" ht="15.75" thickBot="1" x14ac:dyDescent="0.3">
      <c r="F122" s="229" t="s">
        <v>70</v>
      </c>
      <c r="G122" s="230"/>
      <c r="H122" s="230"/>
      <c r="I122" s="229" t="s">
        <v>70</v>
      </c>
      <c r="J122" s="230"/>
      <c r="K122" s="230"/>
      <c r="L122" s="231" t="s">
        <v>70</v>
      </c>
      <c r="M122" s="230"/>
      <c r="N122" s="232"/>
      <c r="O122" s="231" t="s">
        <v>70</v>
      </c>
      <c r="P122" s="230"/>
      <c r="Q122" s="232"/>
      <c r="R122" s="231" t="s">
        <v>70</v>
      </c>
      <c r="S122" s="230"/>
      <c r="T122" s="232"/>
      <c r="U122" s="231" t="s">
        <v>70</v>
      </c>
      <c r="V122" s="230"/>
      <c r="W122" s="232"/>
      <c r="X122" s="231" t="s">
        <v>70</v>
      </c>
      <c r="Y122" s="230"/>
      <c r="Z122" s="232"/>
      <c r="AA122" s="231" t="s">
        <v>70</v>
      </c>
      <c r="AB122" s="230"/>
      <c r="AC122" s="232"/>
      <c r="AD122" s="231" t="s">
        <v>70</v>
      </c>
      <c r="AE122" s="230"/>
      <c r="AF122" s="232"/>
      <c r="AG122" s="231" t="s">
        <v>70</v>
      </c>
      <c r="AH122" s="230"/>
      <c r="AI122" s="232"/>
    </row>
    <row r="123" spans="1:35" ht="15.75" thickBot="1" x14ac:dyDescent="0.3">
      <c r="F123" s="226" t="s">
        <v>117</v>
      </c>
      <c r="G123" s="227"/>
      <c r="H123" s="227"/>
      <c r="I123" s="226" t="s">
        <v>114</v>
      </c>
      <c r="J123" s="227"/>
      <c r="K123" s="227"/>
      <c r="L123" s="226" t="s">
        <v>116</v>
      </c>
      <c r="M123" s="227"/>
      <c r="N123" s="227"/>
      <c r="O123" s="226" t="s">
        <v>124</v>
      </c>
      <c r="P123" s="227"/>
      <c r="Q123" s="227"/>
      <c r="R123" s="226" t="s">
        <v>125</v>
      </c>
      <c r="S123" s="227"/>
      <c r="T123" s="227"/>
      <c r="U123" s="226" t="s">
        <v>126</v>
      </c>
      <c r="V123" s="227"/>
      <c r="W123" s="227"/>
      <c r="X123" s="226" t="s">
        <v>127</v>
      </c>
      <c r="Y123" s="227"/>
      <c r="Z123" s="227"/>
      <c r="AA123" s="226" t="s">
        <v>129</v>
      </c>
      <c r="AB123" s="227"/>
      <c r="AC123" s="227"/>
      <c r="AD123" s="226" t="s">
        <v>131</v>
      </c>
      <c r="AE123" s="227"/>
      <c r="AF123" s="227"/>
      <c r="AG123" s="226" t="s">
        <v>133</v>
      </c>
      <c r="AH123" s="227"/>
      <c r="AI123" s="227"/>
    </row>
    <row r="124" spans="1:35" s="8" customFormat="1" ht="15.75" thickBot="1" x14ac:dyDescent="0.3">
      <c r="E124" s="23"/>
      <c r="F124" s="226" t="s">
        <v>118</v>
      </c>
      <c r="G124" s="227"/>
      <c r="H124" s="227"/>
      <c r="I124" s="226" t="s">
        <v>115</v>
      </c>
      <c r="J124" s="227"/>
      <c r="K124" s="227"/>
      <c r="L124" s="226" t="s">
        <v>120</v>
      </c>
      <c r="M124" s="227"/>
      <c r="N124" s="228"/>
      <c r="O124" s="226" t="s">
        <v>121</v>
      </c>
      <c r="P124" s="227"/>
      <c r="Q124" s="227"/>
      <c r="R124" s="226" t="s">
        <v>122</v>
      </c>
      <c r="S124" s="227"/>
      <c r="T124" s="227"/>
      <c r="U124" s="226" t="s">
        <v>123</v>
      </c>
      <c r="V124" s="227"/>
      <c r="W124" s="227"/>
      <c r="X124" s="226" t="s">
        <v>128</v>
      </c>
      <c r="Y124" s="227"/>
      <c r="Z124" s="227"/>
      <c r="AA124" s="226" t="s">
        <v>130</v>
      </c>
      <c r="AB124" s="227"/>
      <c r="AC124" s="227"/>
      <c r="AD124" s="226" t="s">
        <v>132</v>
      </c>
      <c r="AE124" s="227"/>
      <c r="AF124" s="227"/>
      <c r="AG124" s="226" t="s">
        <v>134</v>
      </c>
      <c r="AH124" s="227"/>
      <c r="AI124" s="227"/>
    </row>
    <row r="125" spans="1:35" ht="18.75" x14ac:dyDescent="0.3">
      <c r="D125" s="9"/>
    </row>
    <row r="126" spans="1:35" s="206" customFormat="1" x14ac:dyDescent="0.25">
      <c r="D126" s="211"/>
      <c r="E126" s="205"/>
      <c r="F126" s="208"/>
      <c r="G126" s="207"/>
      <c r="H126" s="209"/>
      <c r="I126" s="208"/>
      <c r="J126" s="210"/>
      <c r="K126" s="209"/>
      <c r="L126" s="208"/>
      <c r="M126" s="210"/>
      <c r="N126" s="209"/>
      <c r="O126" s="208"/>
      <c r="P126" s="210"/>
      <c r="Q126" s="209">
        <f>SUMIF(O15:O114,O19,Q15:Q114)</f>
        <v>15566.595729999999</v>
      </c>
      <c r="R126" s="208"/>
      <c r="S126" s="210"/>
      <c r="T126" s="209">
        <f>SUMIF(R15:R114,R19,T15:T114)</f>
        <v>15889.312809999999</v>
      </c>
      <c r="U126" s="208"/>
      <c r="V126" s="210"/>
      <c r="W126" s="209">
        <f>SUMIF(U15:U114,U19,W15:W114)</f>
        <v>15843.521629999997</v>
      </c>
      <c r="X126" s="208"/>
      <c r="Y126" s="210"/>
      <c r="Z126" s="209">
        <f>SUMIF(X15:X114,X19,Z15:Z114)</f>
        <v>16340.38337</v>
      </c>
      <c r="AA126" s="208"/>
      <c r="AB126" s="210"/>
      <c r="AC126" s="209">
        <f>SUMIF(AA15:AA114,AA19,AC15:AC114)</f>
        <v>16415.535899999999</v>
      </c>
      <c r="AD126" s="208"/>
      <c r="AE126" s="210"/>
      <c r="AF126" s="209">
        <f>SUMIF(AD15:AD114,AD19,AF15:AF114)</f>
        <v>24740.539110000002</v>
      </c>
      <c r="AG126" s="208"/>
      <c r="AH126" s="210"/>
      <c r="AI126" s="209">
        <f>SUMIF(AG15:AG114,AG19,AI15:AI114)</f>
        <v>27636.684990000005</v>
      </c>
    </row>
    <row r="127" spans="1:35" x14ac:dyDescent="0.25">
      <c r="D127" s="46"/>
      <c r="F127" s="193"/>
      <c r="G127" s="194"/>
      <c r="H127" s="195"/>
      <c r="I127" s="193"/>
      <c r="J127" s="196"/>
      <c r="K127" s="195"/>
      <c r="L127" s="193"/>
      <c r="M127" s="196"/>
      <c r="N127" s="195"/>
      <c r="O127" s="193"/>
      <c r="P127" s="196"/>
      <c r="Q127" s="195"/>
      <c r="R127" s="193"/>
      <c r="S127" s="196"/>
      <c r="T127" s="195"/>
      <c r="U127" s="193"/>
      <c r="V127" s="196"/>
      <c r="W127" s="195"/>
      <c r="X127" s="193"/>
      <c r="Y127" s="196"/>
      <c r="Z127" s="195"/>
      <c r="AA127" s="193"/>
      <c r="AB127" s="196"/>
      <c r="AC127" s="195"/>
      <c r="AD127" s="193"/>
      <c r="AE127" s="196"/>
      <c r="AF127" s="195"/>
      <c r="AG127" s="193"/>
      <c r="AH127" s="196"/>
      <c r="AI127" s="195"/>
    </row>
    <row r="128" spans="1:35" x14ac:dyDescent="0.25">
      <c r="G128" s="197"/>
      <c r="H128" s="129"/>
      <c r="J128" s="198"/>
      <c r="K128" s="129"/>
      <c r="M128" s="198"/>
      <c r="N128" s="129"/>
      <c r="P128" s="198"/>
      <c r="Q128" s="129"/>
      <c r="S128" s="198"/>
      <c r="T128" s="129"/>
      <c r="V128" s="198"/>
      <c r="W128" s="129"/>
      <c r="Y128" s="198"/>
      <c r="Z128" s="129"/>
      <c r="AB128" s="198"/>
      <c r="AC128" s="129"/>
      <c r="AE128" s="198"/>
      <c r="AF128" s="129"/>
      <c r="AH128" s="198"/>
      <c r="AI128" s="129"/>
    </row>
    <row r="129" spans="7:35" x14ac:dyDescent="0.25">
      <c r="G129" s="197"/>
      <c r="H129" s="199">
        <f>SUM(H126:H128)</f>
        <v>0</v>
      </c>
      <c r="J129" s="198"/>
      <c r="K129" s="199">
        <f>SUM(K126:K128)</f>
        <v>0</v>
      </c>
      <c r="M129" s="198"/>
      <c r="N129" s="199">
        <f>SUM(N126:N128)</f>
        <v>0</v>
      </c>
      <c r="P129" s="198"/>
      <c r="Q129" s="199">
        <f>SUM(Q126:Q128)</f>
        <v>15566.595729999999</v>
      </c>
      <c r="S129" s="198"/>
      <c r="T129" s="199">
        <f>SUM(T126:T128)</f>
        <v>15889.312809999999</v>
      </c>
      <c r="V129" s="198"/>
      <c r="W129" s="199">
        <f>SUM(W126:W128)</f>
        <v>15843.521629999997</v>
      </c>
      <c r="Y129" s="198"/>
      <c r="Z129" s="199">
        <f>SUM(Z126:Z128)</f>
        <v>16340.38337</v>
      </c>
      <c r="AB129" s="198"/>
      <c r="AC129" s="199">
        <f>SUM(AC126:AC128)</f>
        <v>16415.535899999999</v>
      </c>
      <c r="AE129" s="198"/>
      <c r="AF129" s="199">
        <f>SUM(AF126:AF128)</f>
        <v>24740.539110000002</v>
      </c>
      <c r="AH129" s="198"/>
      <c r="AI129" s="199">
        <f>SUM(AI126:AI128)</f>
        <v>27636.684990000005</v>
      </c>
    </row>
    <row r="130" spans="7:35" x14ac:dyDescent="0.25">
      <c r="G130" s="197"/>
      <c r="H130" s="129"/>
      <c r="J130" s="198"/>
      <c r="K130" s="129"/>
      <c r="M130" s="198"/>
      <c r="N130" s="129"/>
      <c r="P130" s="198"/>
      <c r="Q130" s="129"/>
      <c r="S130" s="198"/>
      <c r="T130" s="129"/>
      <c r="V130" s="198"/>
      <c r="W130" s="129"/>
      <c r="Y130" s="198"/>
      <c r="Z130" s="129"/>
      <c r="AB130" s="198"/>
      <c r="AC130" s="129"/>
      <c r="AE130" s="198"/>
      <c r="AF130" s="129"/>
      <c r="AH130" s="198"/>
      <c r="AI130" s="129"/>
    </row>
    <row r="131" spans="7:35" x14ac:dyDescent="0.25">
      <c r="G131" s="197"/>
      <c r="H131" s="129"/>
      <c r="J131" s="198"/>
      <c r="K131" s="129"/>
      <c r="M131" s="198"/>
      <c r="N131" s="129"/>
      <c r="P131" s="198"/>
      <c r="Q131" s="129"/>
      <c r="S131" s="198"/>
      <c r="T131" s="129"/>
      <c r="V131" s="198"/>
      <c r="W131" s="129"/>
      <c r="Y131" s="198"/>
      <c r="Z131" s="129"/>
      <c r="AB131" s="198"/>
      <c r="AC131" s="129"/>
      <c r="AE131" s="198"/>
      <c r="AF131" s="129"/>
      <c r="AH131" s="198"/>
      <c r="AI131" s="129"/>
    </row>
    <row r="132" spans="7:35" x14ac:dyDescent="0.25">
      <c r="G132" s="197"/>
      <c r="H132" s="129"/>
      <c r="J132" s="198"/>
      <c r="K132" s="129"/>
      <c r="L132" s="200"/>
      <c r="M132" s="198"/>
      <c r="N132" s="129"/>
      <c r="P132" s="198"/>
      <c r="Q132" s="129"/>
      <c r="S132" s="198"/>
      <c r="T132" s="129"/>
      <c r="V132" s="198"/>
      <c r="W132" s="129"/>
      <c r="Y132" s="198"/>
      <c r="Z132" s="129"/>
      <c r="AB132" s="198"/>
      <c r="AC132" s="129"/>
      <c r="AE132" s="198"/>
      <c r="AF132" s="129"/>
      <c r="AH132" s="198"/>
      <c r="AI132" s="129"/>
    </row>
    <row r="133" spans="7:35" x14ac:dyDescent="0.25">
      <c r="G133" s="197"/>
      <c r="H133" s="129"/>
      <c r="J133" s="198"/>
      <c r="K133" s="129"/>
      <c r="L133" s="200"/>
      <c r="M133" s="198"/>
      <c r="N133" s="129"/>
      <c r="P133" s="198"/>
      <c r="Q133" s="129"/>
      <c r="S133" s="198"/>
      <c r="T133" s="129"/>
      <c r="V133" s="198"/>
      <c r="W133" s="129"/>
      <c r="Y133" s="198"/>
      <c r="Z133" s="129"/>
      <c r="AB133" s="198"/>
      <c r="AC133" s="129"/>
      <c r="AE133" s="198"/>
      <c r="AF133" s="129"/>
      <c r="AH133" s="198"/>
      <c r="AI133" s="129"/>
    </row>
    <row r="134" spans="7:35" x14ac:dyDescent="0.25">
      <c r="G134" s="197"/>
      <c r="H134" s="129"/>
      <c r="J134" s="198"/>
      <c r="K134" s="129"/>
      <c r="L134" s="200"/>
      <c r="M134" s="198"/>
      <c r="N134" s="129"/>
      <c r="P134" s="198"/>
      <c r="Q134" s="129"/>
      <c r="S134" s="198"/>
      <c r="T134" s="129"/>
      <c r="V134" s="198"/>
      <c r="W134" s="129"/>
      <c r="Y134" s="198"/>
      <c r="Z134" s="129"/>
      <c r="AB134" s="198"/>
      <c r="AC134" s="129"/>
      <c r="AE134" s="198"/>
      <c r="AF134" s="129"/>
      <c r="AH134" s="198"/>
      <c r="AI134" s="129"/>
    </row>
    <row r="135" spans="7:35" x14ac:dyDescent="0.25">
      <c r="G135" s="197"/>
      <c r="H135" s="129"/>
      <c r="J135" s="198"/>
      <c r="K135" s="129"/>
      <c r="M135" s="198"/>
      <c r="N135" s="129"/>
      <c r="P135" s="198"/>
      <c r="Q135" s="129"/>
      <c r="S135" s="198"/>
      <c r="T135" s="129"/>
      <c r="V135" s="198"/>
      <c r="W135" s="129"/>
      <c r="Y135" s="198"/>
      <c r="Z135" s="129"/>
      <c r="AB135" s="198"/>
      <c r="AC135" s="129"/>
      <c r="AE135" s="198"/>
      <c r="AF135" s="129"/>
      <c r="AH135" s="198"/>
      <c r="AI135" s="129"/>
    </row>
    <row r="136" spans="7:35" x14ac:dyDescent="0.25">
      <c r="G136" s="197"/>
      <c r="H136" s="129"/>
      <c r="J136" s="198"/>
      <c r="K136" s="129"/>
      <c r="M136" s="198"/>
      <c r="N136" s="129"/>
      <c r="P136" s="198"/>
      <c r="Q136" s="129"/>
      <c r="S136" s="198"/>
      <c r="T136" s="129"/>
      <c r="V136" s="198"/>
      <c r="W136" s="129"/>
      <c r="Y136" s="198"/>
      <c r="Z136" s="129"/>
      <c r="AB136" s="198"/>
      <c r="AC136" s="129"/>
      <c r="AE136" s="198"/>
      <c r="AF136" s="129"/>
      <c r="AH136" s="198"/>
      <c r="AI136" s="129"/>
    </row>
    <row r="137" spans="7:35" x14ac:dyDescent="0.25">
      <c r="G137" s="201"/>
      <c r="H137" s="202"/>
      <c r="J137" s="202"/>
      <c r="K137" s="202"/>
      <c r="M137" s="202"/>
      <c r="N137" s="202"/>
      <c r="P137" s="202"/>
      <c r="Q137" s="202"/>
      <c r="S137" s="202"/>
      <c r="T137" s="202"/>
      <c r="V137" s="202"/>
      <c r="W137" s="202"/>
      <c r="Y137" s="202"/>
      <c r="Z137" s="202"/>
      <c r="AB137" s="202"/>
      <c r="AC137" s="202"/>
      <c r="AE137" s="202"/>
      <c r="AF137" s="202"/>
      <c r="AH137" s="202"/>
      <c r="AI137" s="202"/>
    </row>
    <row r="138" spans="7:35" x14ac:dyDescent="0.25">
      <c r="G138" s="201"/>
      <c r="H138" s="202"/>
      <c r="J138" s="202"/>
      <c r="K138" s="202"/>
      <c r="M138" s="202"/>
      <c r="N138" s="202"/>
      <c r="P138" s="202"/>
      <c r="Q138" s="202"/>
      <c r="S138" s="202"/>
      <c r="T138" s="202"/>
      <c r="V138" s="202"/>
      <c r="W138" s="202"/>
      <c r="Y138" s="202"/>
      <c r="Z138" s="202"/>
      <c r="AB138" s="202"/>
      <c r="AC138" s="202"/>
      <c r="AE138" s="202"/>
      <c r="AF138" s="202"/>
      <c r="AH138" s="202"/>
      <c r="AI138" s="202"/>
    </row>
    <row r="139" spans="7:35" x14ac:dyDescent="0.25">
      <c r="G139" s="128"/>
      <c r="H139" s="203"/>
      <c r="J139" s="131"/>
      <c r="K139" s="203"/>
      <c r="M139" s="131"/>
      <c r="N139" s="203"/>
      <c r="P139" s="131"/>
      <c r="Q139" s="203"/>
      <c r="S139" s="131"/>
      <c r="T139" s="203"/>
      <c r="V139" s="131"/>
      <c r="W139" s="203"/>
      <c r="Y139" s="131"/>
      <c r="Z139" s="203"/>
      <c r="AB139" s="131"/>
      <c r="AC139" s="203"/>
      <c r="AE139" s="131"/>
      <c r="AF139" s="203"/>
      <c r="AH139" s="131"/>
      <c r="AI139" s="203"/>
    </row>
    <row r="140" spans="7:35" x14ac:dyDescent="0.25">
      <c r="G140" s="128"/>
      <c r="H140" s="203"/>
      <c r="J140" s="131"/>
      <c r="K140" s="203"/>
      <c r="M140" s="131"/>
      <c r="N140" s="203"/>
      <c r="P140" s="131"/>
      <c r="Q140" s="203"/>
      <c r="S140" s="131"/>
      <c r="T140" s="203"/>
      <c r="V140" s="131"/>
      <c r="W140" s="203"/>
      <c r="Y140" s="131"/>
      <c r="Z140" s="203"/>
      <c r="AB140" s="131"/>
      <c r="AC140" s="203"/>
      <c r="AE140" s="131"/>
      <c r="AF140" s="203"/>
      <c r="AH140" s="131"/>
      <c r="AI140" s="203"/>
    </row>
  </sheetData>
  <mergeCells count="40">
    <mergeCell ref="X123:Z123"/>
    <mergeCell ref="AA123:AC123"/>
    <mergeCell ref="AD123:AF123"/>
    <mergeCell ref="AG123:AI123"/>
    <mergeCell ref="AG1:AI1"/>
    <mergeCell ref="F1:H1"/>
    <mergeCell ref="I1:K1"/>
    <mergeCell ref="L1:N1"/>
    <mergeCell ref="O1:Q1"/>
    <mergeCell ref="R1:T1"/>
    <mergeCell ref="U1:W1"/>
    <mergeCell ref="X1:Z1"/>
    <mergeCell ref="AA1:AC1"/>
    <mergeCell ref="AD1:AF1"/>
    <mergeCell ref="AG122:AI122"/>
    <mergeCell ref="U122:W122"/>
    <mergeCell ref="X122:Z122"/>
    <mergeCell ref="AA122:AC122"/>
    <mergeCell ref="AD122:AF122"/>
    <mergeCell ref="F122:H122"/>
    <mergeCell ref="I122:K122"/>
    <mergeCell ref="L122:N122"/>
    <mergeCell ref="O122:Q122"/>
    <mergeCell ref="R122:T122"/>
    <mergeCell ref="F123:H123"/>
    <mergeCell ref="AG124:AI124"/>
    <mergeCell ref="F124:H124"/>
    <mergeCell ref="I124:K124"/>
    <mergeCell ref="L124:N124"/>
    <mergeCell ref="O124:Q124"/>
    <mergeCell ref="R124:T124"/>
    <mergeCell ref="U124:W124"/>
    <mergeCell ref="X124:Z124"/>
    <mergeCell ref="AA124:AC124"/>
    <mergeCell ref="AD124:AF124"/>
    <mergeCell ref="I123:K123"/>
    <mergeCell ref="L123:N123"/>
    <mergeCell ref="O123:Q123"/>
    <mergeCell ref="R123:T123"/>
    <mergeCell ref="U123:W123"/>
  </mergeCells>
  <pageMargins left="0.31" right="0.19685039370078741" top="0.55118110236220474" bottom="0.27559055118110237" header="0.11811023622047245" footer="7.874015748031496E-2"/>
  <pageSetup paperSize="9" scale="90" orientation="portrait" r:id="rId1"/>
  <headerFooter>
    <oddHeader xml:space="preserve">&amp;C&amp;"Calibri,Bold"&amp;14Detalhe Validação Factura SIBS S.A - Banco Cetelem </oddHeader>
    <oddFooter xml:space="preserve">&amp;RDSI - Sistemas de Pagamento  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30"/>
  <sheetViews>
    <sheetView tabSelected="1" workbookViewId="0">
      <pane xSplit="5" ySplit="3" topLeftCell="F9" activePane="bottomRight" state="frozen"/>
      <selection activeCell="C1" sqref="C1"/>
      <selection pane="topRight" activeCell="F1" sqref="F1"/>
      <selection pane="bottomLeft" activeCell="C14" sqref="C14"/>
      <selection pane="bottomRight" activeCell="H111" sqref="A2:H111"/>
    </sheetView>
  </sheetViews>
  <sheetFormatPr defaultRowHeight="15" x14ac:dyDescent="0.25"/>
  <cols>
    <col min="1" max="1" width="2.42578125" style="79" customWidth="1"/>
    <col min="2" max="2" width="17.140625" style="79" customWidth="1"/>
    <col min="3" max="3" width="8.85546875" style="79" customWidth="1"/>
    <col min="4" max="4" width="41.5703125" style="79" customWidth="1"/>
    <col min="5" max="5" width="11" style="19" bestFit="1" customWidth="1"/>
    <col min="6" max="6" width="10.42578125" style="79" customWidth="1"/>
    <col min="7" max="7" width="12" style="116" customWidth="1"/>
    <col min="8" max="8" width="9.140625" style="192" customWidth="1"/>
    <col min="9" max="9" width="12" style="79" bestFit="1" customWidth="1"/>
    <col min="10" max="16384" width="9.140625" style="79"/>
  </cols>
  <sheetData>
    <row r="1" spans="1:53" ht="15.75" thickBot="1" x14ac:dyDescent="0.3">
      <c r="F1" s="233" t="s">
        <v>135</v>
      </c>
      <c r="G1" s="234"/>
      <c r="H1" s="235"/>
    </row>
    <row r="2" spans="1:53" s="93" customFormat="1" ht="26.25" thickBot="1" x14ac:dyDescent="0.3">
      <c r="A2" s="86"/>
      <c r="B2" s="77" t="s">
        <v>0</v>
      </c>
      <c r="C2" s="98" t="s">
        <v>41</v>
      </c>
      <c r="D2" s="98" t="s">
        <v>37</v>
      </c>
      <c r="E2" s="212" t="s">
        <v>16</v>
      </c>
      <c r="F2" s="102" t="s">
        <v>19</v>
      </c>
      <c r="G2" s="94" t="s">
        <v>39</v>
      </c>
      <c r="H2" s="91" t="s">
        <v>40</v>
      </c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</row>
    <row r="3" spans="1:53" x14ac:dyDescent="0.25">
      <c r="A3" s="101"/>
      <c r="B3" s="89"/>
      <c r="C3" s="101"/>
      <c r="D3" s="89"/>
      <c r="E3" s="20"/>
      <c r="F3" s="217" t="s">
        <v>19</v>
      </c>
      <c r="G3" s="112" t="s">
        <v>17</v>
      </c>
      <c r="H3" s="97" t="s">
        <v>18</v>
      </c>
    </row>
    <row r="4" spans="1:53" s="2" customFormat="1" ht="7.5" customHeight="1" x14ac:dyDescent="0.25">
      <c r="C4" s="26"/>
      <c r="D4" s="7"/>
      <c r="E4" s="34"/>
      <c r="F4" s="218"/>
      <c r="G4" s="36"/>
      <c r="H4" s="137"/>
    </row>
    <row r="5" spans="1:53" s="4" customFormat="1" x14ac:dyDescent="0.25">
      <c r="A5" s="5"/>
      <c r="B5" s="5"/>
      <c r="C5" s="138" t="s">
        <v>5</v>
      </c>
      <c r="D5" s="139" t="s">
        <v>46</v>
      </c>
      <c r="E5" s="140">
        <v>1556</v>
      </c>
      <c r="F5" s="219"/>
      <c r="G5" s="141"/>
      <c r="H5" s="14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spans="1:53" s="2" customFormat="1" ht="4.5" customHeight="1" x14ac:dyDescent="0.25">
      <c r="C6" s="26"/>
      <c r="D6" s="7"/>
      <c r="E6" s="34"/>
      <c r="F6" s="218"/>
      <c r="G6" s="36"/>
      <c r="H6" s="137"/>
    </row>
    <row r="7" spans="1:53" s="4" customFormat="1" x14ac:dyDescent="0.25">
      <c r="A7" s="5"/>
      <c r="B7" s="5"/>
      <c r="C7" s="138" t="s">
        <v>5</v>
      </c>
      <c r="D7" s="139" t="s">
        <v>51</v>
      </c>
      <c r="E7" s="140">
        <v>778</v>
      </c>
      <c r="F7" s="219"/>
      <c r="G7" s="141"/>
      <c r="H7" s="14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spans="1:53" s="2" customFormat="1" ht="4.5" customHeight="1" x14ac:dyDescent="0.25">
      <c r="C8" s="26"/>
      <c r="D8" s="7"/>
      <c r="E8" s="34"/>
      <c r="F8" s="218"/>
      <c r="G8" s="36"/>
      <c r="H8" s="137"/>
    </row>
    <row r="9" spans="1:53" s="13" customFormat="1" x14ac:dyDescent="0.25">
      <c r="B9" s="13" t="s">
        <v>71</v>
      </c>
      <c r="C9" s="25" t="s">
        <v>7</v>
      </c>
      <c r="D9" s="12" t="s">
        <v>36</v>
      </c>
      <c r="E9" s="30">
        <v>1000</v>
      </c>
      <c r="F9" s="220">
        <v>120120052</v>
      </c>
      <c r="G9" s="147">
        <v>1</v>
      </c>
      <c r="H9" s="142">
        <f>+G9*$E9</f>
        <v>1000</v>
      </c>
    </row>
    <row r="10" spans="1:53" s="2" customFormat="1" ht="5.25" customHeight="1" x14ac:dyDescent="0.25">
      <c r="C10" s="26"/>
      <c r="D10" s="7"/>
      <c r="E10" s="34"/>
      <c r="F10" s="218"/>
      <c r="G10" s="36"/>
      <c r="H10" s="137"/>
    </row>
    <row r="11" spans="1:53" s="13" customFormat="1" x14ac:dyDescent="0.25">
      <c r="B11" s="13" t="s">
        <v>71</v>
      </c>
      <c r="C11" s="25" t="s">
        <v>7</v>
      </c>
      <c r="D11" s="12" t="s">
        <v>42</v>
      </c>
      <c r="E11" s="30">
        <v>150</v>
      </c>
      <c r="F11" s="220">
        <v>2121000071</v>
      </c>
      <c r="G11" s="147">
        <v>1</v>
      </c>
      <c r="H11" s="142">
        <f>+G11*$E11</f>
        <v>150</v>
      </c>
    </row>
    <row r="12" spans="1:53" s="13" customFormat="1" ht="5.25" customHeight="1" x14ac:dyDescent="0.25">
      <c r="C12" s="25"/>
      <c r="D12" s="12"/>
      <c r="E12" s="30"/>
      <c r="F12" s="220"/>
      <c r="G12" s="147"/>
      <c r="H12" s="142"/>
    </row>
    <row r="13" spans="1:53" s="13" customFormat="1" x14ac:dyDescent="0.25">
      <c r="B13" s="13" t="s">
        <v>71</v>
      </c>
      <c r="C13" s="25" t="s">
        <v>7</v>
      </c>
      <c r="D13" s="12" t="s">
        <v>119</v>
      </c>
      <c r="E13" s="72">
        <v>2.7E-2</v>
      </c>
      <c r="F13" s="220">
        <v>120120052</v>
      </c>
      <c r="G13" s="147">
        <v>233209</v>
      </c>
      <c r="H13" s="142">
        <f>+G13*$E13</f>
        <v>6296.643</v>
      </c>
    </row>
    <row r="14" spans="1:53" s="2" customFormat="1" ht="5.25" customHeight="1" x14ac:dyDescent="0.25">
      <c r="C14" s="26"/>
      <c r="D14" s="7"/>
      <c r="E14" s="34"/>
      <c r="F14" s="218"/>
      <c r="G14" s="36"/>
      <c r="H14" s="137"/>
    </row>
    <row r="15" spans="1:53" s="13" customFormat="1" x14ac:dyDescent="0.25">
      <c r="B15" s="49" t="s">
        <v>78</v>
      </c>
      <c r="C15" s="25" t="s">
        <v>7</v>
      </c>
      <c r="D15" s="12" t="s">
        <v>68</v>
      </c>
      <c r="E15" s="30"/>
      <c r="F15" s="220">
        <v>320120021</v>
      </c>
      <c r="G15" s="38"/>
      <c r="H15" s="142">
        <f>+H16+H18+H22+H24</f>
        <v>1271.9621500000001</v>
      </c>
    </row>
    <row r="16" spans="1:53" s="13" customFormat="1" x14ac:dyDescent="0.25">
      <c r="B16" s="49"/>
      <c r="C16" s="25"/>
      <c r="D16" s="11" t="s">
        <v>96</v>
      </c>
      <c r="E16" s="213">
        <v>500</v>
      </c>
      <c r="F16" s="220"/>
      <c r="G16" s="40">
        <v>1</v>
      </c>
      <c r="H16" s="70">
        <f>+G16*$E16</f>
        <v>500</v>
      </c>
    </row>
    <row r="17" spans="2:8" s="13" customFormat="1" ht="5.25" customHeight="1" x14ac:dyDescent="0.25">
      <c r="B17" s="49"/>
      <c r="C17" s="25"/>
      <c r="D17" s="7"/>
      <c r="E17" s="214"/>
      <c r="F17" s="220"/>
      <c r="G17" s="38"/>
      <c r="H17" s="142"/>
    </row>
    <row r="18" spans="2:8" s="13" customFormat="1" x14ac:dyDescent="0.25">
      <c r="B18" s="49"/>
      <c r="C18" s="25"/>
      <c r="D18" s="59" t="s">
        <v>97</v>
      </c>
      <c r="E18" s="215"/>
      <c r="F18" s="220"/>
      <c r="G18" s="38"/>
      <c r="H18" s="117">
        <f>+SUM(H19:H20)</f>
        <v>7.40036</v>
      </c>
    </row>
    <row r="19" spans="2:8" s="2" customFormat="1" x14ac:dyDescent="0.25">
      <c r="C19" s="26"/>
      <c r="D19" s="11" t="s">
        <v>98</v>
      </c>
      <c r="E19" s="72">
        <v>4.4000000000000002E-4</v>
      </c>
      <c r="F19" s="221"/>
      <c r="G19" s="37">
        <v>16819</v>
      </c>
      <c r="H19" s="155">
        <f>+G19*$E19</f>
        <v>7.40036</v>
      </c>
    </row>
    <row r="20" spans="2:8" s="2" customFormat="1" x14ac:dyDescent="0.25">
      <c r="C20" s="26"/>
      <c r="D20" s="11" t="s">
        <v>99</v>
      </c>
      <c r="E20" s="72">
        <v>3.8999999999999999E-4</v>
      </c>
      <c r="F20" s="221"/>
      <c r="G20" s="37"/>
      <c r="H20" s="156"/>
    </row>
    <row r="21" spans="2:8" s="2" customFormat="1" ht="5.25" customHeight="1" x14ac:dyDescent="0.25">
      <c r="C21" s="26"/>
      <c r="D21" s="11"/>
      <c r="E21" s="32"/>
      <c r="F21" s="221"/>
      <c r="G21" s="37"/>
      <c r="H21" s="156"/>
    </row>
    <row r="22" spans="2:8" s="2" customFormat="1" x14ac:dyDescent="0.25">
      <c r="B22" s="13"/>
      <c r="C22" s="25"/>
      <c r="D22" s="11" t="s">
        <v>69</v>
      </c>
      <c r="E22" s="213">
        <v>750</v>
      </c>
      <c r="F22" s="220"/>
      <c r="G22" s="204">
        <v>1</v>
      </c>
      <c r="H22" s="71">
        <f>+G22*$E22</f>
        <v>750</v>
      </c>
    </row>
    <row r="23" spans="2:8" s="2" customFormat="1" ht="5.25" customHeight="1" x14ac:dyDescent="0.25">
      <c r="B23" s="13"/>
      <c r="C23" s="25"/>
      <c r="D23" s="11"/>
      <c r="E23" s="214"/>
      <c r="F23" s="221"/>
      <c r="G23" s="37"/>
      <c r="H23" s="156"/>
    </row>
    <row r="24" spans="2:8" s="2" customFormat="1" x14ac:dyDescent="0.25">
      <c r="B24" s="13"/>
      <c r="C24" s="25"/>
      <c r="D24" s="59" t="s">
        <v>73</v>
      </c>
      <c r="E24" s="215"/>
      <c r="F24" s="221"/>
      <c r="G24" s="37"/>
      <c r="H24" s="117">
        <f>+H25</f>
        <v>14.56179</v>
      </c>
    </row>
    <row r="25" spans="2:8" s="2" customFormat="1" x14ac:dyDescent="0.25">
      <c r="B25" s="13"/>
      <c r="C25" s="25"/>
      <c r="D25" s="11" t="s">
        <v>109</v>
      </c>
      <c r="E25" s="72">
        <v>5.9000000000000003E-4</v>
      </c>
      <c r="F25" s="221"/>
      <c r="G25" s="37">
        <v>24681</v>
      </c>
      <c r="H25" s="156">
        <f>+G25*$E25</f>
        <v>14.56179</v>
      </c>
    </row>
    <row r="26" spans="2:8" s="2" customFormat="1" x14ac:dyDescent="0.25">
      <c r="B26" s="13"/>
      <c r="C26" s="25"/>
      <c r="D26" s="11" t="s">
        <v>110</v>
      </c>
      <c r="E26" s="214"/>
      <c r="F26" s="221"/>
      <c r="G26" s="37"/>
      <c r="H26" s="156"/>
    </row>
    <row r="27" spans="2:8" s="2" customFormat="1" ht="4.5" customHeight="1" x14ac:dyDescent="0.25">
      <c r="B27" s="13"/>
      <c r="C27" s="25"/>
      <c r="D27" s="11"/>
      <c r="E27" s="30"/>
      <c r="F27" s="221"/>
      <c r="G27" s="37"/>
      <c r="H27" s="156"/>
    </row>
    <row r="28" spans="2:8" s="13" customFormat="1" x14ac:dyDescent="0.25">
      <c r="B28" s="13" t="s">
        <v>71</v>
      </c>
      <c r="C28" s="25" t="s">
        <v>7</v>
      </c>
      <c r="D28" s="12" t="s">
        <v>9</v>
      </c>
      <c r="E28" s="31"/>
      <c r="F28" s="220">
        <v>120120052</v>
      </c>
      <c r="G28" s="38"/>
      <c r="H28" s="161">
        <f>+H29+H37</f>
        <v>8702.9635099999996</v>
      </c>
    </row>
    <row r="29" spans="2:8" s="13" customFormat="1" x14ac:dyDescent="0.25">
      <c r="C29" s="25"/>
      <c r="D29" s="7" t="s">
        <v>75</v>
      </c>
      <c r="E29" s="34"/>
      <c r="F29" s="220"/>
      <c r="G29" s="39">
        <f>+SUM(G30:G35)</f>
        <v>923321</v>
      </c>
      <c r="H29" s="71">
        <f>+SUM(H30:H35)</f>
        <v>5547.0135099999998</v>
      </c>
    </row>
    <row r="30" spans="2:8" s="2" customFormat="1" x14ac:dyDescent="0.25">
      <c r="C30" s="26"/>
      <c r="D30" s="11" t="s">
        <v>100</v>
      </c>
      <c r="E30" s="72">
        <v>9.8600000000000007E-3</v>
      </c>
      <c r="F30" s="218"/>
      <c r="G30" s="37">
        <v>50000</v>
      </c>
      <c r="H30" s="156">
        <f>+G30*$E30</f>
        <v>493.00000000000006</v>
      </c>
    </row>
    <row r="31" spans="2:8" s="2" customFormat="1" x14ac:dyDescent="0.25">
      <c r="C31" s="26"/>
      <c r="D31" s="11" t="s">
        <v>101</v>
      </c>
      <c r="E31" s="72">
        <v>7.7000000000000002E-3</v>
      </c>
      <c r="F31" s="218"/>
      <c r="G31" s="37">
        <v>100000</v>
      </c>
      <c r="H31" s="156">
        <f t="shared" ref="H31" si="0">+G31*$E31</f>
        <v>770</v>
      </c>
    </row>
    <row r="32" spans="2:8" s="2" customFormat="1" x14ac:dyDescent="0.25">
      <c r="C32" s="26"/>
      <c r="D32" s="11" t="s">
        <v>102</v>
      </c>
      <c r="E32" s="72">
        <v>6.4700000000000001E-3</v>
      </c>
      <c r="F32" s="218"/>
      <c r="G32" s="37">
        <v>225000</v>
      </c>
      <c r="H32" s="156">
        <f>+G32*$E32</f>
        <v>1455.75</v>
      </c>
    </row>
    <row r="33" spans="2:8" s="2" customFormat="1" x14ac:dyDescent="0.25">
      <c r="C33" s="26"/>
      <c r="D33" s="11" t="s">
        <v>103</v>
      </c>
      <c r="E33" s="72">
        <v>5.5500000000000002E-3</v>
      </c>
      <c r="F33" s="218"/>
      <c r="G33" s="37">
        <v>375000</v>
      </c>
      <c r="H33" s="156">
        <f>+G33*$E33</f>
        <v>2081.25</v>
      </c>
    </row>
    <row r="34" spans="2:8" s="2" customFormat="1" x14ac:dyDescent="0.25">
      <c r="C34" s="26"/>
      <c r="D34" s="11" t="s">
        <v>104</v>
      </c>
      <c r="E34" s="72">
        <v>4.3099999999999996E-3</v>
      </c>
      <c r="F34" s="218"/>
      <c r="G34" s="37">
        <v>173321</v>
      </c>
      <c r="H34" s="156">
        <f>+G34*$E34</f>
        <v>747.01350999999988</v>
      </c>
    </row>
    <row r="35" spans="2:8" s="2" customFormat="1" x14ac:dyDescent="0.25">
      <c r="C35" s="26"/>
      <c r="D35" s="11" t="s">
        <v>74</v>
      </c>
      <c r="E35" s="72">
        <v>3.3899999999999998E-3</v>
      </c>
      <c r="F35" s="218"/>
      <c r="G35" s="37"/>
      <c r="H35" s="155"/>
    </row>
    <row r="36" spans="2:8" s="2" customFormat="1" ht="5.25" customHeight="1" x14ac:dyDescent="0.25">
      <c r="C36" s="26"/>
      <c r="D36" s="11"/>
      <c r="E36" s="32"/>
      <c r="F36" s="218"/>
      <c r="G36" s="39"/>
      <c r="H36" s="137"/>
    </row>
    <row r="37" spans="2:8" s="2" customFormat="1" x14ac:dyDescent="0.25">
      <c r="C37" s="26"/>
      <c r="D37" s="7" t="s">
        <v>76</v>
      </c>
      <c r="E37" s="32"/>
      <c r="F37" s="218"/>
      <c r="G37" s="39"/>
      <c r="H37" s="137">
        <f>+SUM(H38:H41)</f>
        <v>3155.9500000000003</v>
      </c>
    </row>
    <row r="38" spans="2:8" s="2" customFormat="1" x14ac:dyDescent="0.25">
      <c r="C38" s="26"/>
      <c r="D38" s="11" t="s">
        <v>105</v>
      </c>
      <c r="E38" s="72">
        <v>0.112</v>
      </c>
      <c r="F38" s="218"/>
      <c r="G38" s="37">
        <v>15055</v>
      </c>
      <c r="H38" s="155">
        <f>+G38*$E38</f>
        <v>1686.16</v>
      </c>
    </row>
    <row r="39" spans="2:8" s="2" customFormat="1" x14ac:dyDescent="0.25">
      <c r="C39" s="26"/>
      <c r="D39" s="11" t="s">
        <v>106</v>
      </c>
      <c r="E39" s="72">
        <v>0.112</v>
      </c>
      <c r="F39" s="218"/>
      <c r="G39" s="37">
        <v>24</v>
      </c>
      <c r="H39" s="155">
        <f t="shared" ref="H39:H41" si="1">+G39*$E39</f>
        <v>2.6880000000000002</v>
      </c>
    </row>
    <row r="40" spans="2:8" s="2" customFormat="1" x14ac:dyDescent="0.25">
      <c r="C40" s="26"/>
      <c r="D40" s="11" t="s">
        <v>107</v>
      </c>
      <c r="E40" s="72">
        <v>3.85</v>
      </c>
      <c r="F40" s="218"/>
      <c r="G40" s="37">
        <v>187</v>
      </c>
      <c r="H40" s="155">
        <f t="shared" si="1"/>
        <v>719.95</v>
      </c>
    </row>
    <row r="41" spans="2:8" s="2" customFormat="1" x14ac:dyDescent="0.25">
      <c r="C41" s="26"/>
      <c r="D41" s="11" t="s">
        <v>108</v>
      </c>
      <c r="E41" s="72">
        <v>0.112</v>
      </c>
      <c r="F41" s="218"/>
      <c r="G41" s="37">
        <v>6671</v>
      </c>
      <c r="H41" s="155">
        <f t="shared" si="1"/>
        <v>747.15200000000004</v>
      </c>
    </row>
    <row r="42" spans="2:8" s="2" customFormat="1" ht="5.25" customHeight="1" x14ac:dyDescent="0.25">
      <c r="C42" s="26"/>
      <c r="D42" s="7"/>
      <c r="E42" s="34"/>
      <c r="F42" s="218"/>
      <c r="G42" s="36"/>
      <c r="H42" s="137"/>
    </row>
    <row r="43" spans="2:8" s="13" customFormat="1" x14ac:dyDescent="0.25">
      <c r="B43" s="13" t="s">
        <v>71</v>
      </c>
      <c r="C43" s="25" t="s">
        <v>7</v>
      </c>
      <c r="D43" s="12" t="s">
        <v>10</v>
      </c>
      <c r="E43" s="31"/>
      <c r="F43" s="220">
        <v>120120052</v>
      </c>
      <c r="G43" s="38"/>
      <c r="H43" s="160">
        <f>+SUM(H44:H52)</f>
        <v>3748.96</v>
      </c>
    </row>
    <row r="44" spans="2:8" s="2" customFormat="1" x14ac:dyDescent="0.25">
      <c r="C44" s="26"/>
      <c r="D44" s="11" t="s">
        <v>23</v>
      </c>
      <c r="E44" s="72">
        <v>2.5000000000000001E-2</v>
      </c>
      <c r="F44" s="218"/>
      <c r="G44" s="40">
        <v>25000</v>
      </c>
      <c r="H44" s="155">
        <f>+G44*$E44</f>
        <v>625</v>
      </c>
    </row>
    <row r="45" spans="2:8" s="2" customFormat="1" x14ac:dyDescent="0.25">
      <c r="C45" s="26"/>
      <c r="D45" s="11" t="s">
        <v>24</v>
      </c>
      <c r="E45" s="72">
        <v>2.1999999999999999E-2</v>
      </c>
      <c r="F45" s="218"/>
      <c r="G45" s="40">
        <v>25000</v>
      </c>
      <c r="H45" s="155">
        <f t="shared" ref="H45:H52" si="2">+G45*$E45</f>
        <v>550</v>
      </c>
    </row>
    <row r="46" spans="2:8" s="2" customFormat="1" x14ac:dyDescent="0.25">
      <c r="C46" s="26"/>
      <c r="D46" s="11" t="s">
        <v>25</v>
      </c>
      <c r="E46" s="72">
        <v>0.02</v>
      </c>
      <c r="F46" s="218"/>
      <c r="G46" s="40">
        <v>25000</v>
      </c>
      <c r="H46" s="155">
        <f t="shared" si="2"/>
        <v>500</v>
      </c>
    </row>
    <row r="47" spans="2:8" s="2" customFormat="1" x14ac:dyDescent="0.25">
      <c r="C47" s="26"/>
      <c r="D47" s="11" t="s">
        <v>26</v>
      </c>
      <c r="E47" s="72">
        <v>1.7000000000000001E-2</v>
      </c>
      <c r="F47" s="218"/>
      <c r="G47" s="40">
        <v>25000</v>
      </c>
      <c r="H47" s="155">
        <f t="shared" si="2"/>
        <v>425.00000000000006</v>
      </c>
    </row>
    <row r="48" spans="2:8" s="2" customFormat="1" x14ac:dyDescent="0.25">
      <c r="C48" s="26"/>
      <c r="D48" s="11" t="s">
        <v>27</v>
      </c>
      <c r="E48" s="72">
        <v>1.4999999999999999E-2</v>
      </c>
      <c r="F48" s="218"/>
      <c r="G48" s="40">
        <v>25000</v>
      </c>
      <c r="H48" s="155">
        <f t="shared" si="2"/>
        <v>375</v>
      </c>
    </row>
    <row r="49" spans="2:8" s="2" customFormat="1" x14ac:dyDescent="0.25">
      <c r="C49" s="26"/>
      <c r="D49" s="11" t="s">
        <v>28</v>
      </c>
      <c r="E49" s="72">
        <v>1.2E-2</v>
      </c>
      <c r="F49" s="218"/>
      <c r="G49" s="40">
        <v>25000</v>
      </c>
      <c r="H49" s="155">
        <f t="shared" si="2"/>
        <v>300</v>
      </c>
    </row>
    <row r="50" spans="2:8" s="2" customFormat="1" x14ac:dyDescent="0.25">
      <c r="C50" s="26"/>
      <c r="D50" s="11" t="s">
        <v>29</v>
      </c>
      <c r="E50" s="72">
        <v>0.01</v>
      </c>
      <c r="F50" s="218"/>
      <c r="G50" s="40">
        <v>25000</v>
      </c>
      <c r="H50" s="155">
        <f t="shared" si="2"/>
        <v>250</v>
      </c>
    </row>
    <row r="51" spans="2:8" s="2" customFormat="1" x14ac:dyDescent="0.25">
      <c r="C51" s="26"/>
      <c r="D51" s="11" t="s">
        <v>30</v>
      </c>
      <c r="E51" s="72">
        <v>7.0000000000000001E-3</v>
      </c>
      <c r="F51" s="218"/>
      <c r="G51" s="40">
        <v>25000</v>
      </c>
      <c r="H51" s="155">
        <f t="shared" si="2"/>
        <v>175</v>
      </c>
    </row>
    <row r="52" spans="2:8" s="2" customFormat="1" x14ac:dyDescent="0.25">
      <c r="C52" s="26"/>
      <c r="D52" s="11" t="s">
        <v>31</v>
      </c>
      <c r="E52" s="72">
        <v>5.0000000000000001E-3</v>
      </c>
      <c r="F52" s="218"/>
      <c r="G52" s="40">
        <v>109792</v>
      </c>
      <c r="H52" s="155">
        <f t="shared" si="2"/>
        <v>548.96</v>
      </c>
    </row>
    <row r="53" spans="2:8" s="2" customFormat="1" ht="5.25" customHeight="1" x14ac:dyDescent="0.25">
      <c r="C53" s="26"/>
      <c r="D53" s="7"/>
      <c r="E53" s="34"/>
      <c r="F53" s="218"/>
      <c r="G53" s="36"/>
      <c r="H53" s="137"/>
    </row>
    <row r="54" spans="2:8" s="13" customFormat="1" x14ac:dyDescent="0.25">
      <c r="B54" s="13" t="s">
        <v>71</v>
      </c>
      <c r="C54" s="25" t="s">
        <v>7</v>
      </c>
      <c r="D54" s="12" t="s">
        <v>34</v>
      </c>
      <c r="E54" s="31"/>
      <c r="F54" s="220">
        <v>120120052</v>
      </c>
      <c r="G54" s="38"/>
      <c r="H54" s="160">
        <f>+SUM(H55:H58)</f>
        <v>2261.9982099999997</v>
      </c>
    </row>
    <row r="55" spans="2:8" s="2" customFormat="1" x14ac:dyDescent="0.25">
      <c r="C55" s="26"/>
      <c r="D55" s="11" t="s">
        <v>77</v>
      </c>
      <c r="E55" s="72">
        <v>1.8110000000000001E-2</v>
      </c>
      <c r="F55" s="218"/>
      <c r="G55" s="40">
        <v>12982</v>
      </c>
      <c r="H55" s="137">
        <f>+G55*$E55</f>
        <v>235.10402000000002</v>
      </c>
    </row>
    <row r="56" spans="2:8" s="2" customFormat="1" x14ac:dyDescent="0.25">
      <c r="C56" s="26"/>
      <c r="D56" s="11" t="s">
        <v>32</v>
      </c>
      <c r="E56" s="72">
        <v>1.4370000000000001E-2</v>
      </c>
      <c r="F56" s="218"/>
      <c r="G56" s="40">
        <v>27385</v>
      </c>
      <c r="H56" s="137">
        <f t="shared" ref="H56:H58" si="3">+G56*$E56</f>
        <v>393.52245000000005</v>
      </c>
    </row>
    <row r="57" spans="2:8" s="2" customFormat="1" x14ac:dyDescent="0.25">
      <c r="C57" s="26"/>
      <c r="D57" s="11" t="s">
        <v>33</v>
      </c>
      <c r="E57" s="72">
        <v>8.4700000000000001E-3</v>
      </c>
      <c r="F57" s="218"/>
      <c r="G57" s="40">
        <v>102567</v>
      </c>
      <c r="H57" s="137">
        <f t="shared" si="3"/>
        <v>868.74248999999998</v>
      </c>
    </row>
    <row r="58" spans="2:8" s="2" customFormat="1" x14ac:dyDescent="0.25">
      <c r="C58" s="26"/>
      <c r="D58" s="11" t="s">
        <v>55</v>
      </c>
      <c r="E58" s="72">
        <v>8.4700000000000001E-3</v>
      </c>
      <c r="F58" s="218"/>
      <c r="G58" s="40">
        <v>90275</v>
      </c>
      <c r="H58" s="137">
        <f t="shared" si="3"/>
        <v>764.62924999999996</v>
      </c>
    </row>
    <row r="59" spans="2:8" s="2" customFormat="1" ht="5.25" customHeight="1" x14ac:dyDescent="0.25">
      <c r="C59" s="26"/>
      <c r="D59" s="7"/>
      <c r="E59" s="34"/>
      <c r="F59" s="218"/>
      <c r="G59" s="36"/>
      <c r="H59" s="137"/>
    </row>
    <row r="60" spans="2:8" s="13" customFormat="1" ht="15.75" customHeight="1" x14ac:dyDescent="0.25">
      <c r="B60" s="13" t="s">
        <v>71</v>
      </c>
      <c r="C60" s="25" t="s">
        <v>7</v>
      </c>
      <c r="D60" s="12" t="s">
        <v>52</v>
      </c>
      <c r="E60" s="31"/>
      <c r="F60" s="220">
        <v>120120052</v>
      </c>
      <c r="G60" s="38"/>
      <c r="H60" s="160">
        <f>+H61+H62</f>
        <v>425.6</v>
      </c>
    </row>
    <row r="61" spans="2:8" s="10" customFormat="1" x14ac:dyDescent="0.25">
      <c r="C61" s="27"/>
      <c r="D61" s="11" t="s">
        <v>53</v>
      </c>
      <c r="E61" s="72">
        <v>0.34</v>
      </c>
      <c r="F61" s="222"/>
      <c r="G61" s="40">
        <v>1013</v>
      </c>
      <c r="H61" s="165">
        <f>+G61*$E61</f>
        <v>344.42</v>
      </c>
    </row>
    <row r="62" spans="2:8" s="10" customFormat="1" x14ac:dyDescent="0.25">
      <c r="C62" s="27"/>
      <c r="D62" s="11" t="s">
        <v>54</v>
      </c>
      <c r="E62" s="72">
        <v>0.09</v>
      </c>
      <c r="F62" s="222"/>
      <c r="G62" s="40">
        <v>902</v>
      </c>
      <c r="H62" s="165">
        <f>+G62*$E62</f>
        <v>81.179999999999993</v>
      </c>
    </row>
    <row r="63" spans="2:8" s="2" customFormat="1" ht="5.25" customHeight="1" x14ac:dyDescent="0.25">
      <c r="C63" s="26"/>
      <c r="D63" s="7"/>
      <c r="E63" s="34"/>
      <c r="F63" s="218"/>
      <c r="G63" s="36"/>
      <c r="H63" s="137"/>
    </row>
    <row r="64" spans="2:8" s="13" customFormat="1" ht="15.75" customHeight="1" x14ac:dyDescent="0.25">
      <c r="B64" s="13" t="s">
        <v>71</v>
      </c>
      <c r="C64" s="25" t="s">
        <v>7</v>
      </c>
      <c r="D64" s="12" t="s">
        <v>11</v>
      </c>
      <c r="E64" s="31"/>
      <c r="F64" s="220">
        <v>120120052</v>
      </c>
      <c r="G64" s="38"/>
      <c r="H64" s="160">
        <f>+SUM(H65:H67)</f>
        <v>388.38400000000001</v>
      </c>
    </row>
    <row r="65" spans="2:8" s="10" customFormat="1" x14ac:dyDescent="0.25">
      <c r="C65" s="27"/>
      <c r="D65" s="11" t="s">
        <v>43</v>
      </c>
      <c r="E65" s="72">
        <v>0.67</v>
      </c>
      <c r="F65" s="222"/>
      <c r="G65" s="40">
        <v>100</v>
      </c>
      <c r="H65" s="165">
        <f>+G65*$E65</f>
        <v>67</v>
      </c>
    </row>
    <row r="66" spans="2:8" s="10" customFormat="1" x14ac:dyDescent="0.25">
      <c r="C66" s="27"/>
      <c r="D66" s="11" t="s">
        <v>44</v>
      </c>
      <c r="E66" s="72">
        <v>0.55000000000000004</v>
      </c>
      <c r="F66" s="222"/>
      <c r="G66" s="40">
        <v>39</v>
      </c>
      <c r="H66" s="165">
        <f t="shared" ref="H66:H67" si="4">+G66*$E66</f>
        <v>21.450000000000003</v>
      </c>
    </row>
    <row r="67" spans="2:8" s="10" customFormat="1" x14ac:dyDescent="0.25">
      <c r="C67" s="27"/>
      <c r="D67" s="11" t="s">
        <v>45</v>
      </c>
      <c r="E67" s="72">
        <v>6.0000000000000001E-3</v>
      </c>
      <c r="F67" s="222"/>
      <c r="G67" s="40">
        <v>49989</v>
      </c>
      <c r="H67" s="165">
        <f t="shared" si="4"/>
        <v>299.93400000000003</v>
      </c>
    </row>
    <row r="68" spans="2:8" s="10" customFormat="1" hidden="1" x14ac:dyDescent="0.25">
      <c r="C68" s="27"/>
      <c r="D68" s="11"/>
      <c r="E68" s="33"/>
      <c r="F68" s="222"/>
      <c r="G68" s="41"/>
      <c r="H68" s="165"/>
    </row>
    <row r="69" spans="2:8" s="13" customFormat="1" hidden="1" x14ac:dyDescent="0.25">
      <c r="C69" s="25" t="s">
        <v>7</v>
      </c>
      <c r="D69" s="12" t="s">
        <v>12</v>
      </c>
      <c r="E69" s="31"/>
      <c r="F69" s="220"/>
      <c r="G69" s="38"/>
      <c r="H69" s="160"/>
    </row>
    <row r="70" spans="2:8" s="13" customFormat="1" ht="5.25" customHeight="1" x14ac:dyDescent="0.25">
      <c r="C70" s="25"/>
      <c r="D70" s="12"/>
      <c r="E70" s="31"/>
      <c r="F70" s="220"/>
      <c r="G70" s="38"/>
      <c r="H70" s="160"/>
    </row>
    <row r="71" spans="2:8" s="13" customFormat="1" x14ac:dyDescent="0.25">
      <c r="B71" s="13" t="s">
        <v>71</v>
      </c>
      <c r="C71" s="25" t="s">
        <v>47</v>
      </c>
      <c r="D71" s="12" t="s">
        <v>56</v>
      </c>
      <c r="E71" s="33"/>
      <c r="F71" s="220"/>
      <c r="G71" s="38"/>
      <c r="H71" s="160"/>
    </row>
    <row r="72" spans="2:8" s="13" customFormat="1" x14ac:dyDescent="0.25">
      <c r="C72" s="25"/>
      <c r="D72" s="11" t="s">
        <v>79</v>
      </c>
      <c r="E72" s="74">
        <v>10</v>
      </c>
      <c r="F72" s="220"/>
      <c r="G72" s="38"/>
      <c r="H72" s="160"/>
    </row>
    <row r="73" spans="2:8" s="13" customFormat="1" x14ac:dyDescent="0.25">
      <c r="C73" s="25"/>
      <c r="D73" s="11" t="s">
        <v>80</v>
      </c>
      <c r="E73" s="74">
        <v>5</v>
      </c>
      <c r="F73" s="220"/>
      <c r="G73" s="38"/>
      <c r="H73" s="160"/>
    </row>
    <row r="74" spans="2:8" s="2" customFormat="1" ht="5.25" customHeight="1" x14ac:dyDescent="0.25">
      <c r="C74" s="26"/>
      <c r="D74" s="7"/>
      <c r="E74" s="216"/>
      <c r="F74" s="218"/>
      <c r="G74" s="36"/>
      <c r="H74" s="137"/>
    </row>
    <row r="75" spans="2:8" s="13" customFormat="1" ht="15.75" customHeight="1" x14ac:dyDescent="0.25">
      <c r="B75" s="13" t="s">
        <v>71</v>
      </c>
      <c r="C75" s="25" t="s">
        <v>7</v>
      </c>
      <c r="D75" s="12" t="s">
        <v>72</v>
      </c>
      <c r="E75" s="76">
        <v>500</v>
      </c>
      <c r="F75" s="220">
        <v>2121000113</v>
      </c>
      <c r="G75" s="38">
        <v>1</v>
      </c>
      <c r="H75" s="142">
        <f>+G75*$E75</f>
        <v>500</v>
      </c>
    </row>
    <row r="76" spans="2:8" s="2" customFormat="1" ht="5.25" customHeight="1" x14ac:dyDescent="0.25">
      <c r="C76" s="26"/>
      <c r="D76" s="7"/>
      <c r="E76" s="34"/>
      <c r="F76" s="218"/>
      <c r="G76" s="36"/>
      <c r="H76" s="137"/>
    </row>
    <row r="77" spans="2:8" s="13" customFormat="1" ht="15.75" customHeight="1" x14ac:dyDescent="0.25">
      <c r="B77" s="13" t="s">
        <v>71</v>
      </c>
      <c r="C77" s="25" t="s">
        <v>47</v>
      </c>
      <c r="D77" s="12" t="s">
        <v>48</v>
      </c>
      <c r="E77" s="44"/>
      <c r="F77" s="220">
        <v>120120052</v>
      </c>
      <c r="G77" s="38"/>
      <c r="H77" s="160">
        <f>+SUM(H78:H79)</f>
        <v>40.56</v>
      </c>
    </row>
    <row r="78" spans="2:8" s="13" customFormat="1" ht="15.75" customHeight="1" x14ac:dyDescent="0.25">
      <c r="C78" s="25"/>
      <c r="D78" s="11" t="s">
        <v>49</v>
      </c>
      <c r="E78" s="73">
        <v>7.5</v>
      </c>
      <c r="F78" s="220"/>
      <c r="G78" s="40">
        <v>2</v>
      </c>
      <c r="H78" s="165">
        <f>+G78*$E78</f>
        <v>15</v>
      </c>
    </row>
    <row r="79" spans="2:8" s="13" customFormat="1" ht="15.75" customHeight="1" x14ac:dyDescent="0.25">
      <c r="C79" s="25"/>
      <c r="D79" s="11" t="s">
        <v>50</v>
      </c>
      <c r="E79" s="72">
        <v>0.06</v>
      </c>
      <c r="F79" s="220"/>
      <c r="G79" s="40">
        <v>426</v>
      </c>
      <c r="H79" s="165">
        <f>+G79*$E79</f>
        <v>25.56</v>
      </c>
    </row>
    <row r="80" spans="2:8" s="2" customFormat="1" ht="5.25" customHeight="1" x14ac:dyDescent="0.25">
      <c r="C80" s="26"/>
      <c r="D80" s="7"/>
      <c r="E80" s="34"/>
      <c r="F80" s="218"/>
      <c r="G80" s="36"/>
      <c r="H80" s="137"/>
    </row>
    <row r="81" spans="1:53" s="13" customFormat="1" x14ac:dyDescent="0.25">
      <c r="B81" s="13" t="s">
        <v>71</v>
      </c>
      <c r="C81" s="25" t="s">
        <v>7</v>
      </c>
      <c r="D81" s="12" t="s">
        <v>13</v>
      </c>
      <c r="E81" s="30">
        <v>1000</v>
      </c>
      <c r="F81" s="220">
        <v>120120052</v>
      </c>
      <c r="G81" s="38"/>
      <c r="H81" s="142">
        <f>+H88+H96+H103</f>
        <v>1763.4621300000001</v>
      </c>
    </row>
    <row r="82" spans="1:53" s="2" customFormat="1" x14ac:dyDescent="0.25">
      <c r="C82" s="26"/>
      <c r="D82" s="11" t="s">
        <v>35</v>
      </c>
      <c r="E82" s="72">
        <v>6.0000000000000001E-3</v>
      </c>
      <c r="F82" s="218"/>
      <c r="G82" s="37"/>
      <c r="H82" s="165"/>
    </row>
    <row r="83" spans="1:53" s="4" customFormat="1" hidden="1" x14ac:dyDescent="0.25">
      <c r="A83" s="5"/>
      <c r="B83" s="5"/>
      <c r="C83" s="122"/>
      <c r="D83" s="139"/>
      <c r="E83" s="34"/>
      <c r="F83" s="218"/>
      <c r="G83" s="36"/>
      <c r="H83" s="137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</row>
    <row r="84" spans="1:53" s="2" customFormat="1" hidden="1" x14ac:dyDescent="0.25">
      <c r="C84" s="26" t="s">
        <v>7</v>
      </c>
      <c r="D84" s="7" t="s">
        <v>14</v>
      </c>
      <c r="E84" s="34"/>
      <c r="F84" s="218"/>
      <c r="G84" s="36"/>
      <c r="H84" s="137"/>
    </row>
    <row r="85" spans="1:53" s="4" customFormat="1" hidden="1" x14ac:dyDescent="0.25">
      <c r="A85" s="5"/>
      <c r="B85" s="5"/>
      <c r="C85" s="122"/>
      <c r="D85" s="139"/>
      <c r="E85" s="34"/>
      <c r="F85" s="218"/>
      <c r="G85" s="36"/>
      <c r="H85" s="137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</row>
    <row r="86" spans="1:53" s="2" customFormat="1" hidden="1" x14ac:dyDescent="0.25">
      <c r="C86" s="26" t="s">
        <v>7</v>
      </c>
      <c r="D86" s="7" t="s">
        <v>15</v>
      </c>
      <c r="E86" s="34"/>
      <c r="F86" s="218"/>
      <c r="G86" s="36"/>
      <c r="H86" s="137"/>
    </row>
    <row r="87" spans="1:53" s="2" customFormat="1" ht="5.25" customHeight="1" x14ac:dyDescent="0.25">
      <c r="C87" s="26"/>
      <c r="D87" s="7"/>
      <c r="E87" s="34"/>
      <c r="F87" s="218"/>
      <c r="G87" s="36"/>
      <c r="H87" s="137"/>
    </row>
    <row r="88" spans="1:53" s="87" customFormat="1" x14ac:dyDescent="0.25">
      <c r="A88" s="2"/>
      <c r="B88" s="2"/>
      <c r="C88" s="26"/>
      <c r="D88" s="7" t="s">
        <v>81</v>
      </c>
      <c r="E88" s="34"/>
      <c r="F88" s="218"/>
      <c r="G88" s="36"/>
      <c r="H88" s="71">
        <f>+SUM(H89:H94)</f>
        <v>1586.1848299999999</v>
      </c>
    </row>
    <row r="89" spans="1:53" s="2" customFormat="1" x14ac:dyDescent="0.25">
      <c r="C89" s="26"/>
      <c r="D89" s="53" t="s">
        <v>82</v>
      </c>
      <c r="E89" s="72">
        <v>2.81E-3</v>
      </c>
      <c r="F89" s="218"/>
      <c r="G89" s="37">
        <v>50000</v>
      </c>
      <c r="H89" s="155">
        <f>+G89*$E89</f>
        <v>140.5</v>
      </c>
    </row>
    <row r="90" spans="1:53" s="2" customFormat="1" x14ac:dyDescent="0.25">
      <c r="C90" s="26"/>
      <c r="D90" s="53" t="s">
        <v>83</v>
      </c>
      <c r="E90" s="72">
        <v>2.2000000000000001E-3</v>
      </c>
      <c r="F90" s="218"/>
      <c r="G90" s="37">
        <v>100000</v>
      </c>
      <c r="H90" s="155">
        <f t="shared" ref="H90:H93" si="5">+G90*$E90</f>
        <v>220</v>
      </c>
    </row>
    <row r="91" spans="1:53" s="2" customFormat="1" x14ac:dyDescent="0.25">
      <c r="C91" s="26"/>
      <c r="D91" s="53" t="s">
        <v>84</v>
      </c>
      <c r="E91" s="72">
        <v>1.8500000000000001E-3</v>
      </c>
      <c r="F91" s="218"/>
      <c r="G91" s="37">
        <v>225000</v>
      </c>
      <c r="H91" s="155">
        <f t="shared" si="5"/>
        <v>416.25</v>
      </c>
    </row>
    <row r="92" spans="1:53" s="2" customFormat="1" x14ac:dyDescent="0.25">
      <c r="C92" s="26"/>
      <c r="D92" s="53" t="s">
        <v>85</v>
      </c>
      <c r="E92" s="72">
        <v>1.5900000000000001E-3</v>
      </c>
      <c r="F92" s="218"/>
      <c r="G92" s="37">
        <v>375000</v>
      </c>
      <c r="H92" s="155">
        <f t="shared" si="5"/>
        <v>596.25</v>
      </c>
    </row>
    <row r="93" spans="1:53" s="2" customFormat="1" x14ac:dyDescent="0.25">
      <c r="C93" s="26"/>
      <c r="D93" s="53" t="s">
        <v>86</v>
      </c>
      <c r="E93" s="72">
        <v>1.23E-3</v>
      </c>
      <c r="F93" s="218"/>
      <c r="G93" s="37">
        <v>173321</v>
      </c>
      <c r="H93" s="155">
        <f t="shared" si="5"/>
        <v>213.18483000000001</v>
      </c>
    </row>
    <row r="94" spans="1:53" s="2" customFormat="1" x14ac:dyDescent="0.25">
      <c r="C94" s="26"/>
      <c r="D94" s="53" t="s">
        <v>87</v>
      </c>
      <c r="E94" s="72">
        <v>9.7000000000000005E-4</v>
      </c>
      <c r="F94" s="218"/>
      <c r="G94" s="36"/>
      <c r="H94" s="137"/>
    </row>
    <row r="95" spans="1:53" s="2" customFormat="1" ht="5.25" customHeight="1" x14ac:dyDescent="0.25">
      <c r="C95" s="26"/>
      <c r="D95" s="55"/>
      <c r="E95" s="54"/>
      <c r="F95" s="218"/>
      <c r="G95" s="36"/>
      <c r="H95" s="137"/>
    </row>
    <row r="96" spans="1:53" s="2" customFormat="1" x14ac:dyDescent="0.25">
      <c r="C96" s="26"/>
      <c r="D96" s="55" t="s">
        <v>88</v>
      </c>
      <c r="E96" s="54"/>
      <c r="F96" s="218"/>
      <c r="G96" s="36"/>
      <c r="H96" s="137">
        <f>+SUM(H97:H101)</f>
        <v>133.9453</v>
      </c>
    </row>
    <row r="97" spans="1:8" s="2" customFormat="1" x14ac:dyDescent="0.25">
      <c r="C97" s="26"/>
      <c r="D97" s="53" t="s">
        <v>89</v>
      </c>
      <c r="E97" s="72">
        <v>9.3999999999999997E-4</v>
      </c>
      <c r="F97" s="218"/>
      <c r="G97" s="37">
        <v>142495</v>
      </c>
      <c r="H97" s="155">
        <f>+G97*$E97</f>
        <v>133.9453</v>
      </c>
    </row>
    <row r="98" spans="1:8" s="2" customFormat="1" x14ac:dyDescent="0.25">
      <c r="C98" s="26"/>
      <c r="D98" s="53" t="s">
        <v>90</v>
      </c>
      <c r="E98" s="72">
        <v>8.3000000000000001E-4</v>
      </c>
      <c r="F98" s="218"/>
      <c r="G98" s="37"/>
      <c r="H98" s="137"/>
    </row>
    <row r="99" spans="1:8" s="2" customFormat="1" x14ac:dyDescent="0.25">
      <c r="C99" s="26"/>
      <c r="D99" s="53" t="s">
        <v>91</v>
      </c>
      <c r="E99" s="72">
        <v>7.2000000000000005E-4</v>
      </c>
      <c r="F99" s="218"/>
      <c r="G99" s="37"/>
      <c r="H99" s="137"/>
    </row>
    <row r="100" spans="1:8" s="2" customFormat="1" x14ac:dyDescent="0.25">
      <c r="C100" s="26"/>
      <c r="D100" s="11" t="s">
        <v>92</v>
      </c>
      <c r="E100" s="72">
        <v>6.6E-4</v>
      </c>
      <c r="F100" s="218"/>
      <c r="G100" s="37"/>
      <c r="H100" s="137"/>
    </row>
    <row r="101" spans="1:8" s="2" customFormat="1" x14ac:dyDescent="0.25">
      <c r="C101" s="26"/>
      <c r="D101" s="11" t="s">
        <v>93</v>
      </c>
      <c r="E101" s="72">
        <v>6.4000000000000005E-4</v>
      </c>
      <c r="F101" s="218"/>
      <c r="G101" s="37"/>
      <c r="H101" s="137"/>
    </row>
    <row r="102" spans="1:8" s="2" customFormat="1" ht="5.25" customHeight="1" x14ac:dyDescent="0.25">
      <c r="C102" s="26"/>
      <c r="D102" s="11"/>
      <c r="E102" s="57"/>
      <c r="F102" s="218"/>
      <c r="G102" s="36"/>
      <c r="H102" s="137"/>
    </row>
    <row r="103" spans="1:8" s="2" customFormat="1" x14ac:dyDescent="0.25">
      <c r="C103" s="26"/>
      <c r="D103" s="7" t="s">
        <v>94</v>
      </c>
      <c r="E103" s="57"/>
      <c r="F103" s="218"/>
      <c r="G103" s="36"/>
      <c r="H103" s="137">
        <f>+H104</f>
        <v>43.332000000000001</v>
      </c>
    </row>
    <row r="104" spans="1:8" s="2" customFormat="1" x14ac:dyDescent="0.25">
      <c r="C104" s="26"/>
      <c r="D104" s="11" t="s">
        <v>95</v>
      </c>
      <c r="E104" s="72">
        <v>4.8000000000000001E-4</v>
      </c>
      <c r="F104" s="218"/>
      <c r="G104" s="37">
        <v>90275</v>
      </c>
      <c r="H104" s="155">
        <f>+G104*$E104</f>
        <v>43.332000000000001</v>
      </c>
    </row>
    <row r="105" spans="1:8" s="2" customFormat="1" ht="5.25" customHeight="1" x14ac:dyDescent="0.25">
      <c r="C105" s="26"/>
      <c r="E105" s="34"/>
      <c r="F105" s="218"/>
      <c r="G105" s="36"/>
      <c r="H105" s="137"/>
    </row>
    <row r="106" spans="1:8" s="2" customFormat="1" x14ac:dyDescent="0.25">
      <c r="A106" s="14"/>
      <c r="B106" s="14"/>
      <c r="C106" s="28"/>
      <c r="D106" s="15" t="s">
        <v>38</v>
      </c>
      <c r="E106" s="42"/>
      <c r="F106" s="223"/>
      <c r="G106" s="42"/>
      <c r="H106" s="172">
        <f>H81+H64+H54+H43+H28+H9+H75+H77+H60+H11+H13</f>
        <v>25278.57085</v>
      </c>
    </row>
    <row r="107" spans="1:8" s="2" customFormat="1" x14ac:dyDescent="0.25">
      <c r="A107" s="14"/>
      <c r="B107" s="14"/>
      <c r="C107" s="28"/>
      <c r="D107" s="16" t="s">
        <v>113</v>
      </c>
      <c r="E107" s="188">
        <v>0.23</v>
      </c>
      <c r="F107" s="223"/>
      <c r="G107" s="42"/>
      <c r="H107" s="175">
        <f>H106*0.23</f>
        <v>5814.0712954999999</v>
      </c>
    </row>
    <row r="108" spans="1:8" ht="15.75" thickBot="1" x14ac:dyDescent="0.3">
      <c r="A108" s="176"/>
      <c r="B108" s="177"/>
      <c r="C108" s="29"/>
      <c r="D108" s="17" t="s">
        <v>111</v>
      </c>
      <c r="E108" s="190"/>
      <c r="F108" s="224"/>
      <c r="G108" s="43"/>
      <c r="H108" s="180">
        <f>SUM(H106:H107)</f>
        <v>31092.642145500002</v>
      </c>
    </row>
    <row r="109" spans="1:8" x14ac:dyDescent="0.25">
      <c r="A109" s="181"/>
      <c r="B109" s="181"/>
      <c r="C109" s="66"/>
      <c r="D109" s="15" t="s">
        <v>38</v>
      </c>
      <c r="E109" s="182"/>
      <c r="F109" s="225"/>
      <c r="G109" s="64"/>
      <c r="H109" s="184">
        <f t="shared" ref="H109" si="6">+H15</f>
        <v>1271.9621500000001</v>
      </c>
    </row>
    <row r="110" spans="1:8" x14ac:dyDescent="0.25">
      <c r="A110" s="187"/>
      <c r="B110" s="187"/>
      <c r="C110" s="63"/>
      <c r="D110" s="16" t="s">
        <v>57</v>
      </c>
      <c r="E110" s="188">
        <v>0.23</v>
      </c>
      <c r="F110" s="225"/>
      <c r="G110" s="64"/>
      <c r="H110" s="184">
        <f t="shared" ref="H110" si="7">+H109*$E$110</f>
        <v>292.55129450000004</v>
      </c>
    </row>
    <row r="111" spans="1:8" ht="15.75" thickBot="1" x14ac:dyDescent="0.3">
      <c r="A111" s="177"/>
      <c r="B111" s="177"/>
      <c r="C111" s="67"/>
      <c r="D111" s="17" t="s">
        <v>112</v>
      </c>
      <c r="E111" s="190"/>
      <c r="F111" s="225"/>
      <c r="G111" s="64"/>
      <c r="H111" s="184">
        <f t="shared" ref="H111" si="8">+SUM(H109:H110)</f>
        <v>1564.5134445000001</v>
      </c>
    </row>
    <row r="112" spans="1:8" ht="15.75" thickBot="1" x14ac:dyDescent="0.3">
      <c r="F112" s="239"/>
      <c r="G112" s="230"/>
      <c r="H112" s="232"/>
    </row>
    <row r="113" spans="4:8" ht="15.75" thickBot="1" x14ac:dyDescent="0.3">
      <c r="F113" s="238"/>
      <c r="G113" s="227"/>
      <c r="H113" s="227"/>
    </row>
    <row r="114" spans="4:8" s="8" customFormat="1" ht="15.75" thickBot="1" x14ac:dyDescent="0.3">
      <c r="E114" s="23"/>
      <c r="F114" s="238"/>
      <c r="G114" s="227"/>
      <c r="H114" s="227"/>
    </row>
    <row r="115" spans="4:8" ht="18.75" x14ac:dyDescent="0.3">
      <c r="D115" s="9"/>
    </row>
    <row r="116" spans="4:8" s="206" customFormat="1" x14ac:dyDescent="0.25">
      <c r="D116" s="211"/>
      <c r="E116" s="205"/>
      <c r="F116" s="208"/>
      <c r="G116" s="210"/>
      <c r="H116" s="209">
        <f>SUMIF(F5:F104,F9,H5:H104)</f>
        <v>24628.57085</v>
      </c>
    </row>
    <row r="117" spans="4:8" x14ac:dyDescent="0.25">
      <c r="D117" s="46"/>
      <c r="F117" s="193"/>
      <c r="G117" s="196"/>
      <c r="H117" s="195"/>
    </row>
    <row r="118" spans="4:8" x14ac:dyDescent="0.25">
      <c r="G118" s="198"/>
      <c r="H118" s="129"/>
    </row>
    <row r="119" spans="4:8" x14ac:dyDescent="0.25">
      <c r="G119" s="198"/>
      <c r="H119" s="199">
        <f>SUM(H116:H118)</f>
        <v>24628.57085</v>
      </c>
    </row>
    <row r="120" spans="4:8" x14ac:dyDescent="0.25">
      <c r="G120" s="198"/>
      <c r="H120" s="129"/>
    </row>
    <row r="121" spans="4:8" x14ac:dyDescent="0.25">
      <c r="G121" s="198"/>
      <c r="H121" s="129"/>
    </row>
    <row r="122" spans="4:8" x14ac:dyDescent="0.25">
      <c r="G122" s="198"/>
      <c r="H122" s="129"/>
    </row>
    <row r="123" spans="4:8" x14ac:dyDescent="0.25">
      <c r="G123" s="198"/>
      <c r="H123" s="129"/>
    </row>
    <row r="124" spans="4:8" x14ac:dyDescent="0.25">
      <c r="G124" s="198"/>
      <c r="H124" s="129"/>
    </row>
    <row r="125" spans="4:8" x14ac:dyDescent="0.25">
      <c r="G125" s="198"/>
      <c r="H125" s="129"/>
    </row>
    <row r="126" spans="4:8" x14ac:dyDescent="0.25">
      <c r="G126" s="198"/>
      <c r="H126" s="129"/>
    </row>
    <row r="127" spans="4:8" x14ac:dyDescent="0.25">
      <c r="G127" s="202"/>
      <c r="H127" s="202"/>
    </row>
    <row r="128" spans="4:8" x14ac:dyDescent="0.25">
      <c r="G128" s="202"/>
      <c r="H128" s="202"/>
    </row>
    <row r="129" spans="7:8" x14ac:dyDescent="0.25">
      <c r="G129" s="131"/>
      <c r="H129" s="203"/>
    </row>
    <row r="130" spans="7:8" x14ac:dyDescent="0.25">
      <c r="G130" s="131"/>
      <c r="H130" s="203"/>
    </row>
  </sheetData>
  <mergeCells count="4">
    <mergeCell ref="F114:H114"/>
    <mergeCell ref="F113:H113"/>
    <mergeCell ref="F112:H112"/>
    <mergeCell ref="F1:H1"/>
  </mergeCells>
  <pageMargins left="0.31" right="0.19685039370078741" top="0.55118110236220474" bottom="0.27559055118110237" header="0.11811023622047245" footer="7.874015748031496E-2"/>
  <pageSetup paperSize="9" scale="90" orientation="portrait" r:id="rId1"/>
  <headerFooter>
    <oddHeader xml:space="preserve">&amp;C&amp;"Calibri,Bold"&amp;14Detalhe Validação Factura SIBS S.A - Banco Cetelem </oddHeader>
    <oddFooter xml:space="preserve">&amp;RDSI - Sistemas de Pagamento  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35:M41"/>
  <sheetViews>
    <sheetView workbookViewId="0">
      <selection activeCell="G27" sqref="G27"/>
    </sheetView>
  </sheetViews>
  <sheetFormatPr defaultRowHeight="15" x14ac:dyDescent="0.25"/>
  <sheetData>
    <row r="35" spans="12:13" x14ac:dyDescent="0.25">
      <c r="L35" s="62"/>
      <c r="M35" s="62"/>
    </row>
    <row r="36" spans="12:13" x14ac:dyDescent="0.25">
      <c r="M36" s="62"/>
    </row>
    <row r="41" spans="12:13" x14ac:dyDescent="0.25">
      <c r="M41" s="6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Desde de Mar.2011</vt:lpstr>
      <vt:lpstr>2012</vt:lpstr>
      <vt:lpstr>Sheet1</vt:lpstr>
      <vt:lpstr>'2012'!Print_Area</vt:lpstr>
      <vt:lpstr>'Desde de Mar.2011'!Print_Area</vt:lpstr>
    </vt:vector>
  </TitlesOfParts>
  <Company>Banco Cetelem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aalcobia</dc:creator>
  <cp:lastModifiedBy>Mario Martins</cp:lastModifiedBy>
  <cp:lastPrinted>2011-03-24T16:31:11Z</cp:lastPrinted>
  <dcterms:created xsi:type="dcterms:W3CDTF">2010-02-16T19:42:30Z</dcterms:created>
  <dcterms:modified xsi:type="dcterms:W3CDTF">2012-03-19T12:24:21Z</dcterms:modified>
</cp:coreProperties>
</file>