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5 - Outra Documentação\4 - Faturação\2017\"/>
    </mc:Choice>
  </mc:AlternateContent>
  <bookViews>
    <workbookView xWindow="0" yWindow="0" windowWidth="28800" windowHeight="12135" tabRatio="484"/>
  </bookViews>
  <sheets>
    <sheet name="Faturação 2017" sheetId="1" r:id="rId1"/>
    <sheet name="Decou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2" l="1"/>
  <c r="P32" i="2"/>
  <c r="P33" i="2"/>
  <c r="P34" i="2"/>
  <c r="P35" i="2"/>
  <c r="P36" i="2"/>
  <c r="P37" i="2"/>
  <c r="P38" i="2"/>
  <c r="P39" i="2"/>
  <c r="P40" i="2"/>
  <c r="P41" i="2"/>
  <c r="P42" i="2"/>
  <c r="P43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N74" i="2" l="1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AN96" i="1" l="1"/>
  <c r="AN95" i="1" s="1"/>
  <c r="AN94" i="1" s="1"/>
  <c r="AN93" i="1"/>
  <c r="AN92" i="1" s="1"/>
  <c r="AN91" i="1"/>
  <c r="AN90" i="1"/>
  <c r="AN89" i="1"/>
  <c r="AN88" i="1"/>
  <c r="AN87" i="1"/>
  <c r="AN86" i="1"/>
  <c r="AN85" i="1" s="1"/>
  <c r="AN84" i="1" s="1"/>
  <c r="AN83" i="1"/>
  <c r="AN82" i="1"/>
  <c r="AN81" i="1" s="1"/>
  <c r="AN80" i="1" s="1"/>
  <c r="AO80" i="1" s="1"/>
  <c r="AO79" i="1"/>
  <c r="AN78" i="1"/>
  <c r="AN76" i="1" s="1"/>
  <c r="AN75" i="1" s="1"/>
  <c r="AN77" i="1"/>
  <c r="AN74" i="1"/>
  <c r="AN73" i="1"/>
  <c r="AN72" i="1"/>
  <c r="AN69" i="1"/>
  <c r="AN68" i="1" s="1"/>
  <c r="AN67" i="1" s="1"/>
  <c r="AN66" i="1"/>
  <c r="AN65" i="1"/>
  <c r="AN64" i="1"/>
  <c r="AN63" i="1"/>
  <c r="AN62" i="1"/>
  <c r="AN60" i="1"/>
  <c r="AN59" i="1"/>
  <c r="AN58" i="1"/>
  <c r="AN57" i="1"/>
  <c r="AN56" i="1"/>
  <c r="AN55" i="1"/>
  <c r="AN53" i="1"/>
  <c r="AN52" i="1"/>
  <c r="AN51" i="1" s="1"/>
  <c r="AN50" i="1"/>
  <c r="AN49" i="1"/>
  <c r="AN47" i="1"/>
  <c r="AN46" i="1" s="1"/>
  <c r="AN44" i="1"/>
  <c r="AN43" i="1"/>
  <c r="AN42" i="1"/>
  <c r="AN41" i="1"/>
  <c r="AN40" i="1"/>
  <c r="AN39" i="1"/>
  <c r="AN38" i="1"/>
  <c r="AN37" i="1"/>
  <c r="AN36" i="1"/>
  <c r="AN33" i="1"/>
  <c r="AN32" i="1"/>
  <c r="AN29" i="1" s="1"/>
  <c r="AN31" i="1"/>
  <c r="AN30" i="1"/>
  <c r="AN27" i="1"/>
  <c r="AN26" i="1"/>
  <c r="AN25" i="1"/>
  <c r="AN24" i="1"/>
  <c r="AN19" i="1"/>
  <c r="AN18" i="1"/>
  <c r="AN17" i="1"/>
  <c r="AN16" i="1"/>
  <c r="AN15" i="1"/>
  <c r="AN12" i="1"/>
  <c r="AN11" i="1"/>
  <c r="AN8" i="1"/>
  <c r="AN7" i="1"/>
  <c r="AN6" i="1" s="1"/>
  <c r="AN5" i="1"/>
  <c r="AN4" i="1" s="1"/>
  <c r="AN3" i="1" s="1"/>
  <c r="AK96" i="1"/>
  <c r="AK95" i="1" s="1"/>
  <c r="AK94" i="1" s="1"/>
  <c r="AK93" i="1"/>
  <c r="AK92" i="1" s="1"/>
  <c r="AK91" i="1"/>
  <c r="AK90" i="1" s="1"/>
  <c r="AK89" i="1"/>
  <c r="AK88" i="1"/>
  <c r="AK87" i="1"/>
  <c r="AK86" i="1"/>
  <c r="AK83" i="1"/>
  <c r="AK82" i="1"/>
  <c r="AK81" i="1" s="1"/>
  <c r="AK80" i="1" s="1"/>
  <c r="AL80" i="1" s="1"/>
  <c r="AL79" i="1"/>
  <c r="AK78" i="1"/>
  <c r="AK77" i="1"/>
  <c r="AK76" i="1"/>
  <c r="AK75" i="1" s="1"/>
  <c r="AK74" i="1"/>
  <c r="AK73" i="1"/>
  <c r="AK72" i="1"/>
  <c r="AK69" i="1"/>
  <c r="AK68" i="1" s="1"/>
  <c r="AK67" i="1" s="1"/>
  <c r="AL67" i="1" s="1"/>
  <c r="AK66" i="1"/>
  <c r="AK65" i="1"/>
  <c r="AK64" i="1"/>
  <c r="AK63" i="1"/>
  <c r="AK62" i="1"/>
  <c r="AK60" i="1"/>
  <c r="AK59" i="1"/>
  <c r="AK58" i="1"/>
  <c r="AK54" i="1" s="1"/>
  <c r="AK57" i="1"/>
  <c r="AK56" i="1"/>
  <c r="AK55" i="1"/>
  <c r="AK53" i="1"/>
  <c r="AK52" i="1"/>
  <c r="AK50" i="1"/>
  <c r="AK49" i="1"/>
  <c r="AK48" i="1" s="1"/>
  <c r="AK47" i="1"/>
  <c r="AK46" i="1" s="1"/>
  <c r="AK44" i="1"/>
  <c r="AK43" i="1"/>
  <c r="AK42" i="1"/>
  <c r="AK41" i="1"/>
  <c r="AK40" i="1"/>
  <c r="AK39" i="1"/>
  <c r="AK38" i="1"/>
  <c r="AK37" i="1"/>
  <c r="AK36" i="1"/>
  <c r="AK35" i="1"/>
  <c r="AK34" i="1" s="1"/>
  <c r="AK33" i="1"/>
  <c r="AK32" i="1"/>
  <c r="AK31" i="1"/>
  <c r="AK30" i="1"/>
  <c r="AK27" i="1"/>
  <c r="AK26" i="1"/>
  <c r="AK25" i="1"/>
  <c r="AK24" i="1"/>
  <c r="AK19" i="1"/>
  <c r="AK18" i="1"/>
  <c r="AK17" i="1"/>
  <c r="AK16" i="1"/>
  <c r="AK15" i="1"/>
  <c r="AK12" i="1"/>
  <c r="AK11" i="1"/>
  <c r="AK8" i="1"/>
  <c r="AL8" i="1" s="1"/>
  <c r="AK5" i="1"/>
  <c r="AK4" i="1" s="1"/>
  <c r="AK3" i="1" s="1"/>
  <c r="AH96" i="1"/>
  <c r="AH95" i="1" s="1"/>
  <c r="AH94" i="1" s="1"/>
  <c r="AI94" i="1" s="1"/>
  <c r="AH93" i="1"/>
  <c r="AH92" i="1" s="1"/>
  <c r="AH91" i="1"/>
  <c r="AH90" i="1" s="1"/>
  <c r="AH89" i="1"/>
  <c r="AH88" i="1"/>
  <c r="AH87" i="1"/>
  <c r="AH86" i="1"/>
  <c r="AH83" i="1"/>
  <c r="AH82" i="1"/>
  <c r="AH81" i="1" s="1"/>
  <c r="AH80" i="1" s="1"/>
  <c r="AI80" i="1" s="1"/>
  <c r="AI79" i="1"/>
  <c r="AH78" i="1"/>
  <c r="AH77" i="1"/>
  <c r="AH76" i="1"/>
  <c r="AH75" i="1" s="1"/>
  <c r="AH74" i="1"/>
  <c r="AH73" i="1"/>
  <c r="AH72" i="1"/>
  <c r="AH71" i="1" s="1"/>
  <c r="AH70" i="1" s="1"/>
  <c r="AH69" i="1"/>
  <c r="AH68" i="1" s="1"/>
  <c r="AH67" i="1" s="1"/>
  <c r="AH66" i="1"/>
  <c r="AH65" i="1"/>
  <c r="AH64" i="1"/>
  <c r="AH63" i="1"/>
  <c r="AH62" i="1"/>
  <c r="AH60" i="1"/>
  <c r="AH59" i="1"/>
  <c r="AH58" i="1"/>
  <c r="AH57" i="1"/>
  <c r="AH56" i="1"/>
  <c r="AH55" i="1"/>
  <c r="AH53" i="1"/>
  <c r="AH52" i="1"/>
  <c r="AH50" i="1"/>
  <c r="AH49" i="1"/>
  <c r="AH47" i="1"/>
  <c r="AH46" i="1" s="1"/>
  <c r="AH44" i="1"/>
  <c r="AH43" i="1"/>
  <c r="AH42" i="1"/>
  <c r="AH41" i="1"/>
  <c r="AH40" i="1"/>
  <c r="AH39" i="1"/>
  <c r="AH38" i="1"/>
  <c r="AH37" i="1"/>
  <c r="AH36" i="1"/>
  <c r="AH35" i="1" s="1"/>
  <c r="AH34" i="1" s="1"/>
  <c r="AH33" i="1"/>
  <c r="AH32" i="1"/>
  <c r="AH31" i="1"/>
  <c r="AH29" i="1" s="1"/>
  <c r="AH30" i="1"/>
  <c r="AH27" i="1"/>
  <c r="AH26" i="1"/>
  <c r="AH25" i="1"/>
  <c r="AH24" i="1"/>
  <c r="AH19" i="1"/>
  <c r="AH18" i="1"/>
  <c r="AH17" i="1"/>
  <c r="AH16" i="1"/>
  <c r="AH15" i="1"/>
  <c r="AH12" i="1"/>
  <c r="AH11" i="1"/>
  <c r="AH10" i="1" s="1"/>
  <c r="AH9" i="1" s="1"/>
  <c r="AH8" i="1"/>
  <c r="AH5" i="1"/>
  <c r="AH4" i="1" s="1"/>
  <c r="AH3" i="1" s="1"/>
  <c r="AE96" i="1"/>
  <c r="AE95" i="1" s="1"/>
  <c r="AE94" i="1" s="1"/>
  <c r="AF94" i="1" s="1"/>
  <c r="AE93" i="1"/>
  <c r="AE92" i="1" s="1"/>
  <c r="AE91" i="1"/>
  <c r="AE90" i="1" s="1"/>
  <c r="AE89" i="1"/>
  <c r="AE88" i="1"/>
  <c r="AE87" i="1"/>
  <c r="AE86" i="1"/>
  <c r="AE83" i="1"/>
  <c r="AE82" i="1"/>
  <c r="AE81" i="1" s="1"/>
  <c r="AE80" i="1" s="1"/>
  <c r="AF80" i="1" s="1"/>
  <c r="AF79" i="1"/>
  <c r="AE78" i="1"/>
  <c r="AE77" i="1"/>
  <c r="AE76" i="1"/>
  <c r="AE75" i="1" s="1"/>
  <c r="AE74" i="1"/>
  <c r="AE73" i="1"/>
  <c r="AE72" i="1"/>
  <c r="AE69" i="1"/>
  <c r="AE68" i="1" s="1"/>
  <c r="AE67" i="1" s="1"/>
  <c r="AF67" i="1" s="1"/>
  <c r="AE66" i="1"/>
  <c r="AE65" i="1"/>
  <c r="AE64" i="1"/>
  <c r="AE63" i="1"/>
  <c r="AE62" i="1"/>
  <c r="AE60" i="1"/>
  <c r="AE59" i="1"/>
  <c r="AE58" i="1"/>
  <c r="AE57" i="1"/>
  <c r="AE56" i="1"/>
  <c r="AE55" i="1"/>
  <c r="AE53" i="1"/>
  <c r="AE52" i="1"/>
  <c r="AE50" i="1"/>
  <c r="AE49" i="1"/>
  <c r="AE47" i="1"/>
  <c r="AE46" i="1" s="1"/>
  <c r="AE44" i="1"/>
  <c r="AE43" i="1"/>
  <c r="AE42" i="1"/>
  <c r="AE41" i="1"/>
  <c r="AE40" i="1"/>
  <c r="AE39" i="1"/>
  <c r="AE38" i="1"/>
  <c r="AE37" i="1"/>
  <c r="AE36" i="1"/>
  <c r="AE33" i="1"/>
  <c r="AE32" i="1"/>
  <c r="AE31" i="1"/>
  <c r="AE30" i="1"/>
  <c r="AE27" i="1"/>
  <c r="AE26" i="1"/>
  <c r="AE25" i="1"/>
  <c r="AE24" i="1"/>
  <c r="AE19" i="1"/>
  <c r="AE18" i="1"/>
  <c r="AE17" i="1"/>
  <c r="AE16" i="1"/>
  <c r="AE15" i="1"/>
  <c r="AE12" i="1"/>
  <c r="AE11" i="1"/>
  <c r="AE10" i="1" s="1"/>
  <c r="AE9" i="1" s="1"/>
  <c r="AF9" i="1" s="1"/>
  <c r="AE8" i="1"/>
  <c r="AF8" i="1" s="1"/>
  <c r="AE5" i="1"/>
  <c r="AE4" i="1" s="1"/>
  <c r="AE3" i="1" s="1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O59" i="2"/>
  <c r="O60" i="2"/>
  <c r="O61" i="2"/>
  <c r="O62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P29" i="2"/>
  <c r="N30" i="2"/>
  <c r="P30" i="2"/>
  <c r="N31" i="2"/>
  <c r="O43" i="2"/>
  <c r="O44" i="2"/>
  <c r="P44" i="2"/>
  <c r="O45" i="2"/>
  <c r="P45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P59" i="2"/>
  <c r="N60" i="2"/>
  <c r="P60" i="2"/>
  <c r="N61" i="2"/>
  <c r="P61" i="2"/>
  <c r="N62" i="2"/>
  <c r="P62" i="2"/>
  <c r="AN71" i="1" l="1"/>
  <c r="AN70" i="1" s="1"/>
  <c r="AN61" i="1"/>
  <c r="AN54" i="1"/>
  <c r="AN48" i="1"/>
  <c r="AN35" i="1"/>
  <c r="AN34" i="1" s="1"/>
  <c r="AO34" i="1" s="1"/>
  <c r="AN23" i="1"/>
  <c r="AN14" i="1"/>
  <c r="AN10" i="1"/>
  <c r="AN9" i="1" s="1"/>
  <c r="AO94" i="1"/>
  <c r="AK85" i="1"/>
  <c r="AK84" i="1" s="1"/>
  <c r="AO84" i="1" s="1"/>
  <c r="AK71" i="1"/>
  <c r="AK70" i="1" s="1"/>
  <c r="AO67" i="1"/>
  <c r="AK61" i="1"/>
  <c r="AK51" i="1"/>
  <c r="AK29" i="1"/>
  <c r="AK13" i="1" s="1"/>
  <c r="AK23" i="1"/>
  <c r="AK14" i="1"/>
  <c r="AK10" i="1"/>
  <c r="AK9" i="1" s="1"/>
  <c r="AL9" i="1" s="1"/>
  <c r="AO9" i="1"/>
  <c r="AO8" i="1"/>
  <c r="AK7" i="1"/>
  <c r="AK6" i="1" s="1"/>
  <c r="AO6" i="1" s="1"/>
  <c r="AL94" i="1"/>
  <c r="AH85" i="1"/>
  <c r="AH84" i="1" s="1"/>
  <c r="AL70" i="1"/>
  <c r="AH61" i="1"/>
  <c r="AH54" i="1"/>
  <c r="AH51" i="1"/>
  <c r="AH48" i="1"/>
  <c r="AL34" i="1"/>
  <c r="AH23" i="1"/>
  <c r="AH14" i="1"/>
  <c r="AE85" i="1"/>
  <c r="AE84" i="1" s="1"/>
  <c r="AF84" i="1" s="1"/>
  <c r="AI67" i="1"/>
  <c r="AI9" i="1"/>
  <c r="AE7" i="1"/>
  <c r="AE6" i="1" s="1"/>
  <c r="AF6" i="1" s="1"/>
  <c r="AI8" i="1"/>
  <c r="AH7" i="1"/>
  <c r="AH6" i="1" s="1"/>
  <c r="AN13" i="1"/>
  <c r="AO3" i="1"/>
  <c r="AL3" i="1"/>
  <c r="AH13" i="1"/>
  <c r="AI3" i="1"/>
  <c r="AE71" i="1"/>
  <c r="AE70" i="1" s="1"/>
  <c r="AF70" i="1" s="1"/>
  <c r="AE51" i="1"/>
  <c r="AE61" i="1"/>
  <c r="AE54" i="1"/>
  <c r="AE48" i="1"/>
  <c r="AE35" i="1"/>
  <c r="AE34" i="1" s="1"/>
  <c r="AF34" i="1" s="1"/>
  <c r="AE29" i="1"/>
  <c r="AE23" i="1"/>
  <c r="AE14" i="1"/>
  <c r="AF3" i="1"/>
  <c r="P2" i="2"/>
  <c r="P3" i="2"/>
  <c r="O2" i="2"/>
  <c r="O3" i="2"/>
  <c r="N2" i="2"/>
  <c r="N3" i="2"/>
  <c r="AO70" i="1" l="1"/>
  <c r="AN45" i="1"/>
  <c r="AO45" i="1" s="1"/>
  <c r="AL84" i="1"/>
  <c r="AK45" i="1"/>
  <c r="AO13" i="1"/>
  <c r="AH45" i="1"/>
  <c r="AL13" i="1"/>
  <c r="AI84" i="1"/>
  <c r="AI70" i="1"/>
  <c r="AE45" i="1"/>
  <c r="AF45" i="1" s="1"/>
  <c r="AI34" i="1"/>
  <c r="AI6" i="1"/>
  <c r="AL6" i="1"/>
  <c r="AN97" i="1"/>
  <c r="AK97" i="1"/>
  <c r="AE13" i="1"/>
  <c r="AF13" i="1" s="1"/>
  <c r="P1" i="2"/>
  <c r="O1" i="2"/>
  <c r="N1" i="2"/>
  <c r="AL45" i="1" l="1"/>
  <c r="AH97" i="1"/>
  <c r="AL97" i="1" s="1"/>
  <c r="AI45" i="1"/>
  <c r="AI13" i="1"/>
  <c r="AN98" i="1"/>
  <c r="AN99" i="1" s="1"/>
  <c r="AO97" i="1"/>
  <c r="AK98" i="1"/>
  <c r="AK99" i="1" s="1"/>
  <c r="AE97" i="1"/>
  <c r="AE98" i="1" s="1"/>
  <c r="AE99" i="1" s="1"/>
  <c r="AB96" i="1"/>
  <c r="AB95" i="1" s="1"/>
  <c r="AB94" i="1" s="1"/>
  <c r="Y96" i="1"/>
  <c r="Y95" i="1" s="1"/>
  <c r="Y94" i="1" s="1"/>
  <c r="Z94" i="1" s="1"/>
  <c r="V96" i="1"/>
  <c r="S96" i="1"/>
  <c r="P96" i="1"/>
  <c r="P95" i="1" s="1"/>
  <c r="P94" i="1" s="1"/>
  <c r="M96" i="1"/>
  <c r="M95" i="1" s="1"/>
  <c r="M94" i="1" s="1"/>
  <c r="N94" i="1" s="1"/>
  <c r="J96" i="1"/>
  <c r="G96" i="1"/>
  <c r="E96" i="1"/>
  <c r="E95" i="1" s="1"/>
  <c r="E94" i="1" s="1"/>
  <c r="V95" i="1"/>
  <c r="S95" i="1"/>
  <c r="S94" i="1" s="1"/>
  <c r="J95" i="1"/>
  <c r="G95" i="1"/>
  <c r="G94" i="1" s="1"/>
  <c r="H94" i="1" s="1"/>
  <c r="V94" i="1"/>
  <c r="W94" i="1" s="1"/>
  <c r="J94" i="1"/>
  <c r="AB93" i="1"/>
  <c r="AB92" i="1" s="1"/>
  <c r="Y93" i="1"/>
  <c r="Y92" i="1" s="1"/>
  <c r="V93" i="1"/>
  <c r="V92" i="1" s="1"/>
  <c r="S93" i="1"/>
  <c r="P93" i="1"/>
  <c r="M93" i="1"/>
  <c r="M92" i="1" s="1"/>
  <c r="J93" i="1"/>
  <c r="J92" i="1" s="1"/>
  <c r="G93" i="1"/>
  <c r="E93" i="1"/>
  <c r="S92" i="1"/>
  <c r="P92" i="1"/>
  <c r="G92" i="1"/>
  <c r="E92" i="1"/>
  <c r="AB91" i="1"/>
  <c r="AB90" i="1" s="1"/>
  <c r="Y91" i="1"/>
  <c r="V91" i="1"/>
  <c r="S91" i="1"/>
  <c r="S90" i="1" s="1"/>
  <c r="P91" i="1"/>
  <c r="P90" i="1" s="1"/>
  <c r="M91" i="1"/>
  <c r="J91" i="1"/>
  <c r="G91" i="1"/>
  <c r="G90" i="1" s="1"/>
  <c r="E91" i="1"/>
  <c r="E90" i="1" s="1"/>
  <c r="Y90" i="1"/>
  <c r="V90" i="1"/>
  <c r="M90" i="1"/>
  <c r="J90" i="1"/>
  <c r="AB89" i="1"/>
  <c r="Y89" i="1"/>
  <c r="V89" i="1"/>
  <c r="S89" i="1"/>
  <c r="P89" i="1"/>
  <c r="M89" i="1"/>
  <c r="J89" i="1"/>
  <c r="G89" i="1"/>
  <c r="E89" i="1"/>
  <c r="AB88" i="1"/>
  <c r="AB85" i="1" s="1"/>
  <c r="Y88" i="1"/>
  <c r="V88" i="1"/>
  <c r="S88" i="1"/>
  <c r="P88" i="1"/>
  <c r="P85" i="1" s="1"/>
  <c r="P84" i="1" s="1"/>
  <c r="M88" i="1"/>
  <c r="J88" i="1"/>
  <c r="G88" i="1"/>
  <c r="E88" i="1"/>
  <c r="E85" i="1" s="1"/>
  <c r="E84" i="1" s="1"/>
  <c r="AB87" i="1"/>
  <c r="Y87" i="1"/>
  <c r="V87" i="1"/>
  <c r="S87" i="1"/>
  <c r="P87" i="1"/>
  <c r="M87" i="1"/>
  <c r="J87" i="1"/>
  <c r="G87" i="1"/>
  <c r="E87" i="1"/>
  <c r="AB86" i="1"/>
  <c r="Y86" i="1"/>
  <c r="V86" i="1"/>
  <c r="V85" i="1" s="1"/>
  <c r="V84" i="1" s="1"/>
  <c r="W84" i="1" s="1"/>
  <c r="S86" i="1"/>
  <c r="S85" i="1" s="1"/>
  <c r="S84" i="1" s="1"/>
  <c r="P86" i="1"/>
  <c r="M86" i="1"/>
  <c r="J86" i="1"/>
  <c r="J85" i="1" s="1"/>
  <c r="J84" i="1" s="1"/>
  <c r="K84" i="1" s="1"/>
  <c r="G86" i="1"/>
  <c r="G85" i="1" s="1"/>
  <c r="G84" i="1" s="1"/>
  <c r="E86" i="1"/>
  <c r="Y85" i="1"/>
  <c r="M85" i="1"/>
  <c r="M84" i="1" s="1"/>
  <c r="AB83" i="1"/>
  <c r="Y83" i="1"/>
  <c r="V83" i="1"/>
  <c r="S83" i="1"/>
  <c r="P83" i="1"/>
  <c r="M83" i="1"/>
  <c r="J83" i="1"/>
  <c r="G83" i="1"/>
  <c r="AB82" i="1"/>
  <c r="Y82" i="1"/>
  <c r="V82" i="1"/>
  <c r="S82" i="1"/>
  <c r="P82" i="1"/>
  <c r="M82" i="1"/>
  <c r="J82" i="1"/>
  <c r="G82" i="1"/>
  <c r="AB81" i="1"/>
  <c r="AB80" i="1" s="1"/>
  <c r="AC80" i="1" s="1"/>
  <c r="Y81" i="1"/>
  <c r="V81" i="1"/>
  <c r="V80" i="1" s="1"/>
  <c r="W80" i="1" s="1"/>
  <c r="S81" i="1"/>
  <c r="P81" i="1"/>
  <c r="P80" i="1" s="1"/>
  <c r="Q80" i="1" s="1"/>
  <c r="M81" i="1"/>
  <c r="J81" i="1"/>
  <c r="J80" i="1" s="1"/>
  <c r="K80" i="1" s="1"/>
  <c r="G81" i="1"/>
  <c r="Y80" i="1"/>
  <c r="Z80" i="1" s="1"/>
  <c r="S80" i="1"/>
  <c r="M80" i="1"/>
  <c r="N80" i="1" s="1"/>
  <c r="G80" i="1"/>
  <c r="H80" i="1" s="1"/>
  <c r="AC79" i="1"/>
  <c r="Z79" i="1"/>
  <c r="W79" i="1"/>
  <c r="T79" i="1"/>
  <c r="Q79" i="1"/>
  <c r="N79" i="1"/>
  <c r="K79" i="1"/>
  <c r="H79" i="1"/>
  <c r="AB78" i="1"/>
  <c r="Y78" i="1"/>
  <c r="V78" i="1"/>
  <c r="V76" i="1" s="1"/>
  <c r="V75" i="1" s="1"/>
  <c r="S78" i="1"/>
  <c r="P78" i="1"/>
  <c r="M78" i="1"/>
  <c r="J78" i="1"/>
  <c r="J76" i="1" s="1"/>
  <c r="J75" i="1" s="1"/>
  <c r="K75" i="1" s="1"/>
  <c r="AB77" i="1"/>
  <c r="AB76" i="1" s="1"/>
  <c r="AB75" i="1" s="1"/>
  <c r="Y77" i="1"/>
  <c r="V77" i="1"/>
  <c r="S77" i="1"/>
  <c r="S76" i="1" s="1"/>
  <c r="S75" i="1" s="1"/>
  <c r="P77" i="1"/>
  <c r="P76" i="1" s="1"/>
  <c r="P75" i="1" s="1"/>
  <c r="Q75" i="1" s="1"/>
  <c r="M77" i="1"/>
  <c r="J77" i="1"/>
  <c r="Y76" i="1"/>
  <c r="Y75" i="1" s="1"/>
  <c r="M76" i="1"/>
  <c r="M75" i="1" s="1"/>
  <c r="N75" i="1" s="1"/>
  <c r="H75" i="1"/>
  <c r="AB74" i="1"/>
  <c r="Y74" i="1"/>
  <c r="V74" i="1"/>
  <c r="V71" i="1" s="1"/>
  <c r="V70" i="1" s="1"/>
  <c r="W70" i="1" s="1"/>
  <c r="S74" i="1"/>
  <c r="P74" i="1"/>
  <c r="M74" i="1"/>
  <c r="J74" i="1"/>
  <c r="J71" i="1" s="1"/>
  <c r="J70" i="1" s="1"/>
  <c r="K70" i="1" s="1"/>
  <c r="G74" i="1"/>
  <c r="E74" i="1"/>
  <c r="AB73" i="1"/>
  <c r="Y73" i="1"/>
  <c r="V73" i="1"/>
  <c r="S73" i="1"/>
  <c r="P73" i="1"/>
  <c r="M73" i="1"/>
  <c r="J73" i="1"/>
  <c r="G73" i="1"/>
  <c r="E73" i="1"/>
  <c r="AB72" i="1"/>
  <c r="AB71" i="1" s="1"/>
  <c r="AB70" i="1" s="1"/>
  <c r="AC70" i="1" s="1"/>
  <c r="Y72" i="1"/>
  <c r="Y71" i="1" s="1"/>
  <c r="Y70" i="1" s="1"/>
  <c r="Z70" i="1" s="1"/>
  <c r="V72" i="1"/>
  <c r="S72" i="1"/>
  <c r="P72" i="1"/>
  <c r="P71" i="1" s="1"/>
  <c r="P70" i="1" s="1"/>
  <c r="Q70" i="1" s="1"/>
  <c r="M72" i="1"/>
  <c r="M71" i="1" s="1"/>
  <c r="M70" i="1" s="1"/>
  <c r="J72" i="1"/>
  <c r="G72" i="1"/>
  <c r="E72" i="1"/>
  <c r="E71" i="1" s="1"/>
  <c r="E70" i="1" s="1"/>
  <c r="H70" i="1" s="1"/>
  <c r="S71" i="1"/>
  <c r="S70" i="1" s="1"/>
  <c r="G71" i="1"/>
  <c r="G70" i="1" s="1"/>
  <c r="T70" i="1"/>
  <c r="AB69" i="1"/>
  <c r="AB68" i="1" s="1"/>
  <c r="AB67" i="1" s="1"/>
  <c r="Y69" i="1"/>
  <c r="Y68" i="1" s="1"/>
  <c r="Y67" i="1" s="1"/>
  <c r="Z67" i="1" s="1"/>
  <c r="V69" i="1"/>
  <c r="V68" i="1" s="1"/>
  <c r="V67" i="1" s="1"/>
  <c r="W67" i="1" s="1"/>
  <c r="S69" i="1"/>
  <c r="P69" i="1"/>
  <c r="M69" i="1"/>
  <c r="M68" i="1" s="1"/>
  <c r="M67" i="1" s="1"/>
  <c r="N67" i="1" s="1"/>
  <c r="J69" i="1"/>
  <c r="J68" i="1" s="1"/>
  <c r="J67" i="1" s="1"/>
  <c r="G69" i="1"/>
  <c r="E69" i="1"/>
  <c r="S68" i="1"/>
  <c r="P68" i="1"/>
  <c r="P67" i="1" s="1"/>
  <c r="G68" i="1"/>
  <c r="E68" i="1"/>
  <c r="E67" i="1" s="1"/>
  <c r="S67" i="1"/>
  <c r="T67" i="1" s="1"/>
  <c r="G67" i="1"/>
  <c r="H67" i="1" s="1"/>
  <c r="AB66" i="1"/>
  <c r="Y66" i="1"/>
  <c r="V66" i="1"/>
  <c r="S66" i="1"/>
  <c r="P66" i="1"/>
  <c r="M66" i="1"/>
  <c r="J66" i="1"/>
  <c r="G66" i="1"/>
  <c r="E66" i="1"/>
  <c r="AB65" i="1"/>
  <c r="Y65" i="1"/>
  <c r="V65" i="1"/>
  <c r="S65" i="1"/>
  <c r="P65" i="1"/>
  <c r="M65" i="1"/>
  <c r="J65" i="1"/>
  <c r="G65" i="1"/>
  <c r="E65" i="1"/>
  <c r="AB64" i="1"/>
  <c r="Y64" i="1"/>
  <c r="V64" i="1"/>
  <c r="S64" i="1"/>
  <c r="P64" i="1"/>
  <c r="P61" i="1" s="1"/>
  <c r="M64" i="1"/>
  <c r="J64" i="1"/>
  <c r="G64" i="1"/>
  <c r="E64" i="1"/>
  <c r="E61" i="1" s="1"/>
  <c r="AB63" i="1"/>
  <c r="Y63" i="1"/>
  <c r="V63" i="1"/>
  <c r="S63" i="1"/>
  <c r="P63" i="1"/>
  <c r="M63" i="1"/>
  <c r="J63" i="1"/>
  <c r="G63" i="1"/>
  <c r="E63" i="1"/>
  <c r="AB62" i="1"/>
  <c r="Y62" i="1"/>
  <c r="V62" i="1"/>
  <c r="V61" i="1" s="1"/>
  <c r="S62" i="1"/>
  <c r="S61" i="1" s="1"/>
  <c r="P62" i="1"/>
  <c r="M62" i="1"/>
  <c r="J62" i="1"/>
  <c r="J61" i="1" s="1"/>
  <c r="G62" i="1"/>
  <c r="G61" i="1" s="1"/>
  <c r="E62" i="1"/>
  <c r="Y61" i="1"/>
  <c r="M61" i="1"/>
  <c r="AB60" i="1"/>
  <c r="Y60" i="1"/>
  <c r="V60" i="1"/>
  <c r="S60" i="1"/>
  <c r="P60" i="1"/>
  <c r="M60" i="1"/>
  <c r="J60" i="1"/>
  <c r="G60" i="1"/>
  <c r="E60" i="1"/>
  <c r="AB59" i="1"/>
  <c r="Y59" i="1"/>
  <c r="V59" i="1"/>
  <c r="S59" i="1"/>
  <c r="P59" i="1"/>
  <c r="M59" i="1"/>
  <c r="J59" i="1"/>
  <c r="G59" i="1"/>
  <c r="E59" i="1"/>
  <c r="AB58" i="1"/>
  <c r="Y58" i="1"/>
  <c r="V58" i="1"/>
  <c r="V54" i="1" s="1"/>
  <c r="S58" i="1"/>
  <c r="P58" i="1"/>
  <c r="M58" i="1"/>
  <c r="J58" i="1"/>
  <c r="J54" i="1" s="1"/>
  <c r="G58" i="1"/>
  <c r="E58" i="1"/>
  <c r="AB57" i="1"/>
  <c r="Y57" i="1"/>
  <c r="V57" i="1"/>
  <c r="S57" i="1"/>
  <c r="P57" i="1"/>
  <c r="M57" i="1"/>
  <c r="J57" i="1"/>
  <c r="G57" i="1"/>
  <c r="E57" i="1"/>
  <c r="AB56" i="1"/>
  <c r="Y56" i="1"/>
  <c r="V56" i="1"/>
  <c r="S56" i="1"/>
  <c r="P56" i="1"/>
  <c r="P54" i="1" s="1"/>
  <c r="M56" i="1"/>
  <c r="J56" i="1"/>
  <c r="G56" i="1"/>
  <c r="E56" i="1"/>
  <c r="E54" i="1" s="1"/>
  <c r="AB55" i="1"/>
  <c r="Y55" i="1"/>
  <c r="V55" i="1"/>
  <c r="S55" i="1"/>
  <c r="S54" i="1" s="1"/>
  <c r="P55" i="1"/>
  <c r="M55" i="1"/>
  <c r="J55" i="1"/>
  <c r="G55" i="1"/>
  <c r="G54" i="1" s="1"/>
  <c r="AB53" i="1"/>
  <c r="Y53" i="1"/>
  <c r="V53" i="1"/>
  <c r="S53" i="1"/>
  <c r="P53" i="1"/>
  <c r="M53" i="1"/>
  <c r="J53" i="1"/>
  <c r="G53" i="1"/>
  <c r="E53" i="1"/>
  <c r="AB52" i="1"/>
  <c r="Y52" i="1"/>
  <c r="Y51" i="1" s="1"/>
  <c r="V52" i="1"/>
  <c r="S52" i="1"/>
  <c r="P52" i="1"/>
  <c r="M52" i="1"/>
  <c r="M51" i="1" s="1"/>
  <c r="J52" i="1"/>
  <c r="G52" i="1"/>
  <c r="E52" i="1"/>
  <c r="S51" i="1"/>
  <c r="P51" i="1"/>
  <c r="G51" i="1"/>
  <c r="E51" i="1"/>
  <c r="AB50" i="1"/>
  <c r="Y50" i="1"/>
  <c r="V50" i="1"/>
  <c r="S50" i="1"/>
  <c r="P50" i="1"/>
  <c r="M50" i="1"/>
  <c r="J50" i="1"/>
  <c r="G50" i="1"/>
  <c r="E50" i="1"/>
  <c r="AB49" i="1"/>
  <c r="AB48" i="1" s="1"/>
  <c r="Y49" i="1"/>
  <c r="V49" i="1"/>
  <c r="V48" i="1" s="1"/>
  <c r="S49" i="1"/>
  <c r="P49" i="1"/>
  <c r="M49" i="1"/>
  <c r="J49" i="1"/>
  <c r="J48" i="1" s="1"/>
  <c r="G49" i="1"/>
  <c r="E49" i="1"/>
  <c r="Y48" i="1"/>
  <c r="P48" i="1"/>
  <c r="M48" i="1"/>
  <c r="E48" i="1"/>
  <c r="AB47" i="1"/>
  <c r="AB46" i="1" s="1"/>
  <c r="Y47" i="1"/>
  <c r="Y46" i="1" s="1"/>
  <c r="V47" i="1"/>
  <c r="S47" i="1"/>
  <c r="P47" i="1"/>
  <c r="P46" i="1" s="1"/>
  <c r="M47" i="1"/>
  <c r="M46" i="1" s="1"/>
  <c r="J47" i="1"/>
  <c r="G47" i="1"/>
  <c r="E47" i="1"/>
  <c r="E46" i="1" s="1"/>
  <c r="V46" i="1"/>
  <c r="S46" i="1"/>
  <c r="J46" i="1"/>
  <c r="G46" i="1"/>
  <c r="AB44" i="1"/>
  <c r="Y44" i="1"/>
  <c r="V44" i="1"/>
  <c r="S44" i="1"/>
  <c r="P44" i="1"/>
  <c r="M44" i="1"/>
  <c r="J44" i="1"/>
  <c r="G44" i="1"/>
  <c r="E44" i="1"/>
  <c r="AB43" i="1"/>
  <c r="Y43" i="1"/>
  <c r="V43" i="1"/>
  <c r="S43" i="1"/>
  <c r="P43" i="1"/>
  <c r="M43" i="1"/>
  <c r="J43" i="1"/>
  <c r="G43" i="1"/>
  <c r="E43" i="1"/>
  <c r="AB42" i="1"/>
  <c r="Y42" i="1"/>
  <c r="V42" i="1"/>
  <c r="S42" i="1"/>
  <c r="P42" i="1"/>
  <c r="M42" i="1"/>
  <c r="J42" i="1"/>
  <c r="G42" i="1"/>
  <c r="E42" i="1"/>
  <c r="AB41" i="1"/>
  <c r="Y41" i="1"/>
  <c r="V41" i="1"/>
  <c r="S41" i="1"/>
  <c r="P41" i="1"/>
  <c r="M41" i="1"/>
  <c r="J41" i="1"/>
  <c r="G41" i="1"/>
  <c r="E41" i="1"/>
  <c r="AB40" i="1"/>
  <c r="Y40" i="1"/>
  <c r="V40" i="1"/>
  <c r="S40" i="1"/>
  <c r="P40" i="1"/>
  <c r="M40" i="1"/>
  <c r="J40" i="1"/>
  <c r="G40" i="1"/>
  <c r="E40" i="1"/>
  <c r="AB39" i="1"/>
  <c r="Y39" i="1"/>
  <c r="V39" i="1"/>
  <c r="S39" i="1"/>
  <c r="P39" i="1"/>
  <c r="M39" i="1"/>
  <c r="J39" i="1"/>
  <c r="G39" i="1"/>
  <c r="E39" i="1"/>
  <c r="AB38" i="1"/>
  <c r="Y38" i="1"/>
  <c r="V38" i="1"/>
  <c r="S38" i="1"/>
  <c r="S35" i="1" s="1"/>
  <c r="P38" i="1"/>
  <c r="M38" i="1"/>
  <c r="J38" i="1"/>
  <c r="G38" i="1"/>
  <c r="G35" i="1" s="1"/>
  <c r="E38" i="1"/>
  <c r="AB37" i="1"/>
  <c r="Y37" i="1"/>
  <c r="V37" i="1"/>
  <c r="V35" i="1" s="1"/>
  <c r="V34" i="1" s="1"/>
  <c r="S37" i="1"/>
  <c r="P37" i="1"/>
  <c r="M37" i="1"/>
  <c r="J37" i="1"/>
  <c r="J35" i="1" s="1"/>
  <c r="J34" i="1" s="1"/>
  <c r="K34" i="1" s="1"/>
  <c r="G37" i="1"/>
  <c r="E37" i="1"/>
  <c r="AB36" i="1"/>
  <c r="Y36" i="1"/>
  <c r="Y35" i="1" s="1"/>
  <c r="Y34" i="1" s="1"/>
  <c r="Z34" i="1" s="1"/>
  <c r="V36" i="1"/>
  <c r="S36" i="1"/>
  <c r="P36" i="1"/>
  <c r="M36" i="1"/>
  <c r="M35" i="1" s="1"/>
  <c r="J36" i="1"/>
  <c r="G36" i="1"/>
  <c r="E36" i="1"/>
  <c r="AB35" i="1"/>
  <c r="AB34" i="1" s="1"/>
  <c r="P35" i="1"/>
  <c r="P34" i="1" s="1"/>
  <c r="Q34" i="1" s="1"/>
  <c r="E35" i="1"/>
  <c r="E34" i="1" s="1"/>
  <c r="S34" i="1"/>
  <c r="M34" i="1"/>
  <c r="N34" i="1" s="1"/>
  <c r="G34" i="1"/>
  <c r="H34" i="1" s="1"/>
  <c r="AB33" i="1"/>
  <c r="Y33" i="1"/>
  <c r="V33" i="1"/>
  <c r="S33" i="1"/>
  <c r="P33" i="1"/>
  <c r="M33" i="1"/>
  <c r="J33" i="1"/>
  <c r="G33" i="1"/>
  <c r="E33" i="1"/>
  <c r="AB32" i="1"/>
  <c r="Y32" i="1"/>
  <c r="Y29" i="1" s="1"/>
  <c r="V32" i="1"/>
  <c r="S32" i="1"/>
  <c r="P32" i="1"/>
  <c r="M32" i="1"/>
  <c r="J32" i="1"/>
  <c r="G32" i="1"/>
  <c r="E32" i="1"/>
  <c r="AB31" i="1"/>
  <c r="AB29" i="1" s="1"/>
  <c r="Y31" i="1"/>
  <c r="V31" i="1"/>
  <c r="S31" i="1"/>
  <c r="S29" i="1" s="1"/>
  <c r="P31" i="1"/>
  <c r="P29" i="1" s="1"/>
  <c r="M31" i="1"/>
  <c r="J31" i="1"/>
  <c r="G31" i="1"/>
  <c r="G29" i="1" s="1"/>
  <c r="E31" i="1"/>
  <c r="E29" i="1" s="1"/>
  <c r="AB30" i="1"/>
  <c r="Y30" i="1"/>
  <c r="V30" i="1"/>
  <c r="T30" i="1"/>
  <c r="S30" i="1"/>
  <c r="P30" i="1"/>
  <c r="M30" i="1"/>
  <c r="J30" i="1"/>
  <c r="J29" i="1" s="1"/>
  <c r="G30" i="1"/>
  <c r="E30" i="1"/>
  <c r="M29" i="1"/>
  <c r="AB27" i="1"/>
  <c r="Y27" i="1"/>
  <c r="V27" i="1"/>
  <c r="S27" i="1"/>
  <c r="P27" i="1"/>
  <c r="M27" i="1"/>
  <c r="J27" i="1"/>
  <c r="G27" i="1"/>
  <c r="E27" i="1"/>
  <c r="AB26" i="1"/>
  <c r="Y26" i="1"/>
  <c r="V26" i="1"/>
  <c r="S26" i="1"/>
  <c r="P26" i="1"/>
  <c r="M26" i="1"/>
  <c r="J26" i="1"/>
  <c r="G26" i="1"/>
  <c r="E26" i="1"/>
  <c r="AB25" i="1"/>
  <c r="Y25" i="1"/>
  <c r="V25" i="1"/>
  <c r="V23" i="1" s="1"/>
  <c r="S25" i="1"/>
  <c r="P25" i="1"/>
  <c r="M25" i="1"/>
  <c r="J25" i="1"/>
  <c r="G25" i="1"/>
  <c r="E25" i="1"/>
  <c r="AB24" i="1"/>
  <c r="AB23" i="1" s="1"/>
  <c r="Y24" i="1"/>
  <c r="V24" i="1"/>
  <c r="S24" i="1"/>
  <c r="P24" i="1"/>
  <c r="M24" i="1"/>
  <c r="J24" i="1"/>
  <c r="G24" i="1"/>
  <c r="G23" i="1" s="1"/>
  <c r="G13" i="1" s="1"/>
  <c r="H13" i="1" s="1"/>
  <c r="E24" i="1"/>
  <c r="E23" i="1" s="1"/>
  <c r="E13" i="1" s="1"/>
  <c r="S23" i="1"/>
  <c r="P23" i="1"/>
  <c r="J23" i="1"/>
  <c r="AB19" i="1"/>
  <c r="AB14" i="1" s="1"/>
  <c r="Y19" i="1"/>
  <c r="V19" i="1"/>
  <c r="S19" i="1"/>
  <c r="P19" i="1"/>
  <c r="M19" i="1"/>
  <c r="J19" i="1"/>
  <c r="G19" i="1"/>
  <c r="E19" i="1"/>
  <c r="AB18" i="1"/>
  <c r="Y18" i="1"/>
  <c r="V18" i="1"/>
  <c r="S18" i="1"/>
  <c r="P18" i="1"/>
  <c r="M18" i="1"/>
  <c r="J18" i="1"/>
  <c r="G18" i="1"/>
  <c r="E18" i="1"/>
  <c r="AB17" i="1"/>
  <c r="Y17" i="1"/>
  <c r="V17" i="1"/>
  <c r="S17" i="1"/>
  <c r="P17" i="1"/>
  <c r="M17" i="1"/>
  <c r="J17" i="1"/>
  <c r="G17" i="1"/>
  <c r="E17" i="1"/>
  <c r="AB16" i="1"/>
  <c r="Y16" i="1"/>
  <c r="V16" i="1"/>
  <c r="S16" i="1"/>
  <c r="P16" i="1"/>
  <c r="M16" i="1"/>
  <c r="J16" i="1"/>
  <c r="J14" i="1" s="1"/>
  <c r="J13" i="1" s="1"/>
  <c r="K13" i="1" s="1"/>
  <c r="G16" i="1"/>
  <c r="E16" i="1"/>
  <c r="AB15" i="1"/>
  <c r="Y15" i="1"/>
  <c r="Y14" i="1" s="1"/>
  <c r="V15" i="1"/>
  <c r="S15" i="1"/>
  <c r="S14" i="1" s="1"/>
  <c r="P15" i="1"/>
  <c r="M15" i="1"/>
  <c r="J15" i="1"/>
  <c r="G15" i="1"/>
  <c r="G14" i="1" s="1"/>
  <c r="E15" i="1"/>
  <c r="V14" i="1"/>
  <c r="P14" i="1"/>
  <c r="P13" i="1" s="1"/>
  <c r="M14" i="1"/>
  <c r="E14" i="1"/>
  <c r="S13" i="1"/>
  <c r="AB12" i="1"/>
  <c r="Y12" i="1"/>
  <c r="V12" i="1"/>
  <c r="S12" i="1"/>
  <c r="P12" i="1"/>
  <c r="M12" i="1"/>
  <c r="J12" i="1"/>
  <c r="G12" i="1"/>
  <c r="AB11" i="1"/>
  <c r="Y11" i="1"/>
  <c r="V11" i="1"/>
  <c r="S11" i="1"/>
  <c r="P11" i="1"/>
  <c r="M11" i="1"/>
  <c r="J11" i="1"/>
  <c r="G11" i="1"/>
  <c r="Y10" i="1"/>
  <c r="V10" i="1"/>
  <c r="V9" i="1" s="1"/>
  <c r="S10" i="1"/>
  <c r="S9" i="1" s="1"/>
  <c r="P10" i="1"/>
  <c r="P9" i="1" s="1"/>
  <c r="Q9" i="1" s="1"/>
  <c r="M10" i="1"/>
  <c r="J10" i="1"/>
  <c r="J9" i="1" s="1"/>
  <c r="K9" i="1" s="1"/>
  <c r="G10" i="1"/>
  <c r="Y9" i="1"/>
  <c r="Z9" i="1" s="1"/>
  <c r="N9" i="1"/>
  <c r="M9" i="1"/>
  <c r="G9" i="1"/>
  <c r="H9" i="1" s="1"/>
  <c r="AB8" i="1"/>
  <c r="Y8" i="1"/>
  <c r="AC8" i="1" s="1"/>
  <c r="V8" i="1"/>
  <c r="V7" i="1" s="1"/>
  <c r="V6" i="1" s="1"/>
  <c r="W6" i="1" s="1"/>
  <c r="S8" i="1"/>
  <c r="P8" i="1"/>
  <c r="M8" i="1"/>
  <c r="M7" i="1" s="1"/>
  <c r="M6" i="1" s="1"/>
  <c r="N6" i="1" s="1"/>
  <c r="J8" i="1"/>
  <c r="J7" i="1" s="1"/>
  <c r="J6" i="1" s="1"/>
  <c r="K6" i="1" s="1"/>
  <c r="G8" i="1"/>
  <c r="E8" i="1"/>
  <c r="AB7" i="1"/>
  <c r="AB6" i="1" s="1"/>
  <c r="S7" i="1"/>
  <c r="P7" i="1"/>
  <c r="P6" i="1" s="1"/>
  <c r="G7" i="1"/>
  <c r="E7" i="1"/>
  <c r="E6" i="1" s="1"/>
  <c r="S6" i="1"/>
  <c r="G6" i="1"/>
  <c r="AB5" i="1"/>
  <c r="Y5" i="1"/>
  <c r="V5" i="1"/>
  <c r="V4" i="1" s="1"/>
  <c r="V3" i="1" s="1"/>
  <c r="S5" i="1"/>
  <c r="S4" i="1" s="1"/>
  <c r="S3" i="1" s="1"/>
  <c r="P5" i="1"/>
  <c r="M5" i="1"/>
  <c r="J5" i="1"/>
  <c r="J4" i="1" s="1"/>
  <c r="J3" i="1" s="1"/>
  <c r="G5" i="1"/>
  <c r="G4" i="1" s="1"/>
  <c r="G3" i="1" s="1"/>
  <c r="E5" i="1"/>
  <c r="AB4" i="1"/>
  <c r="AB3" i="1" s="1"/>
  <c r="Y4" i="1"/>
  <c r="Y3" i="1" s="1"/>
  <c r="P4" i="1"/>
  <c r="M4" i="1"/>
  <c r="M3" i="1" s="1"/>
  <c r="E4" i="1"/>
  <c r="P3" i="1"/>
  <c r="E3" i="1"/>
  <c r="AH98" i="1" l="1"/>
  <c r="AH99" i="1" s="1"/>
  <c r="AI97" i="1"/>
  <c r="AF97" i="1"/>
  <c r="AB84" i="1"/>
  <c r="AB61" i="1"/>
  <c r="AB54" i="1"/>
  <c r="AB51" i="1"/>
  <c r="AB13" i="1"/>
  <c r="AB10" i="1"/>
  <c r="AB9" i="1" s="1"/>
  <c r="AC9" i="1" s="1"/>
  <c r="Q3" i="1"/>
  <c r="N3" i="1"/>
  <c r="H3" i="1"/>
  <c r="Q6" i="1"/>
  <c r="T3" i="1"/>
  <c r="H6" i="1"/>
  <c r="Z3" i="1"/>
  <c r="AC3" i="1"/>
  <c r="K3" i="1"/>
  <c r="W3" i="1"/>
  <c r="T6" i="1"/>
  <c r="T9" i="1"/>
  <c r="W9" i="1"/>
  <c r="AC67" i="1"/>
  <c r="N84" i="1"/>
  <c r="Z8" i="1"/>
  <c r="V29" i="1"/>
  <c r="V13" i="1" s="1"/>
  <c r="T34" i="1"/>
  <c r="AC34" i="1"/>
  <c r="W34" i="1"/>
  <c r="T75" i="1"/>
  <c r="Y84" i="1"/>
  <c r="Z84" i="1" s="1"/>
  <c r="K94" i="1"/>
  <c r="T94" i="1"/>
  <c r="E97" i="1"/>
  <c r="Q84" i="1"/>
  <c r="G48" i="1"/>
  <c r="S48" i="1"/>
  <c r="S45" i="1" s="1"/>
  <c r="J51" i="1"/>
  <c r="J45" i="1" s="1"/>
  <c r="V51" i="1"/>
  <c r="Q67" i="1"/>
  <c r="T80" i="1"/>
  <c r="Y7" i="1"/>
  <c r="Y6" i="1" s="1"/>
  <c r="Z6" i="1" s="1"/>
  <c r="T13" i="1"/>
  <c r="M23" i="1"/>
  <c r="M13" i="1" s="1"/>
  <c r="N13" i="1" s="1"/>
  <c r="Y23" i="1"/>
  <c r="Y13" i="1" s="1"/>
  <c r="G45" i="1"/>
  <c r="H45" i="1" s="1"/>
  <c r="E45" i="1"/>
  <c r="P45" i="1"/>
  <c r="V45" i="1"/>
  <c r="M54" i="1"/>
  <c r="M45" i="1" s="1"/>
  <c r="N45" i="1" s="1"/>
  <c r="Y54" i="1"/>
  <c r="Y45" i="1" s="1"/>
  <c r="Z45" i="1" s="1"/>
  <c r="K67" i="1"/>
  <c r="N70" i="1"/>
  <c r="H84" i="1"/>
  <c r="T84" i="1"/>
  <c r="Q94" i="1"/>
  <c r="AC94" i="1"/>
  <c r="AB45" i="1" l="1"/>
  <c r="Z13" i="1"/>
  <c r="AC13" i="1"/>
  <c r="T45" i="1"/>
  <c r="S97" i="1"/>
  <c r="K45" i="1"/>
  <c r="J97" i="1"/>
  <c r="W13" i="1"/>
  <c r="V97" i="1"/>
  <c r="Q45" i="1"/>
  <c r="W45" i="1"/>
  <c r="AC84" i="1"/>
  <c r="Y97" i="1"/>
  <c r="E98" i="1"/>
  <c r="E99" i="1" s="1"/>
  <c r="AC6" i="1"/>
  <c r="G97" i="1"/>
  <c r="P97" i="1"/>
  <c r="AC45" i="1"/>
  <c r="AB97" i="1"/>
  <c r="Q13" i="1"/>
  <c r="M97" i="1"/>
  <c r="W97" i="1" l="1"/>
  <c r="V98" i="1"/>
  <c r="V99" i="1" s="1"/>
  <c r="S98" i="1"/>
  <c r="S99" i="1" s="1"/>
  <c r="T97" i="1"/>
  <c r="AB98" i="1"/>
  <c r="AB99" i="1" s="1"/>
  <c r="AC97" i="1"/>
  <c r="G98" i="1"/>
  <c r="H97" i="1"/>
  <c r="G99" i="1"/>
  <c r="K97" i="1"/>
  <c r="J98" i="1"/>
  <c r="J99" i="1" s="1"/>
  <c r="Z97" i="1"/>
  <c r="Y98" i="1"/>
  <c r="Y99" i="1" s="1"/>
  <c r="N97" i="1"/>
  <c r="M99" i="1"/>
  <c r="M98" i="1"/>
  <c r="P99" i="1"/>
  <c r="P98" i="1"/>
  <c r="Q97" i="1"/>
</calcChain>
</file>

<file path=xl/comments1.xml><?xml version="1.0" encoding="utf-8"?>
<comments xmlns="http://schemas.openxmlformats.org/spreadsheetml/2006/main">
  <authors>
    <author>aalcobia</author>
    <author>Sofia Oliveira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VALORES SEM IVA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99" authorId="1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Nº Fatura</t>
        </r>
      </text>
    </comment>
  </commentList>
</comments>
</file>

<file path=xl/sharedStrings.xml><?xml version="1.0" encoding="utf-8"?>
<sst xmlns="http://schemas.openxmlformats.org/spreadsheetml/2006/main" count="237" uniqueCount="150">
  <si>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</si>
  <si>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</si>
  <si>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</si>
  <si>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</si>
  <si>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</si>
  <si>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</si>
  <si>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</si>
  <si>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</si>
  <si>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</si>
  <si>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Freqª</t>
  </si>
  <si>
    <t>Rubrica</t>
  </si>
  <si>
    <t>Custo
Unitário</t>
  </si>
  <si>
    <t>Quant.</t>
  </si>
  <si>
    <t>Total</t>
  </si>
  <si>
    <t>Desvio</t>
  </si>
  <si>
    <t>A – LIGAÇÃO CENTRAL</t>
  </si>
  <si>
    <t>A1 – ADERENTES ÀS REDES SIBS</t>
  </si>
  <si>
    <t>Mensal</t>
  </si>
  <si>
    <t>A11 – CPU LIGADO EM REAL TIME</t>
  </si>
  <si>
    <t>C – ACESSO A SERVIÇOS SIBS</t>
  </si>
  <si>
    <t>C1 – PACOTE “INTEGRAL”</t>
  </si>
  <si>
    <t>C12 – POR OPERAÇÃO REALIZADA COM CARTÕES EMITIDOS</t>
  </si>
  <si>
    <t>D – SISTEMA MULTIBANCO</t>
  </si>
  <si>
    <t>D5 – TARIFAS DE PROCESSAMENTO SERVIÇOS MULTIBANCO – VERTENTE EMISSORA</t>
  </si>
  <si>
    <t>D51 – DE 1 A 750.000 TRANSACÇÕES</t>
  </si>
  <si>
    <t>D5A – MENSALIDADE</t>
  </si>
  <si>
    <t>E – UTILIZAÇÃO DE CARTÕES</t>
  </si>
  <si>
    <t>E1 – DIREITOS DE UTILIZAÇÃO</t>
  </si>
  <si>
    <t>E11 – DE 1 A 50.000 CARTÕES</t>
  </si>
  <si>
    <t>E12 – NO EXCEDENTE, DE 50.001 A 150.000</t>
  </si>
  <si>
    <t>E13 – NO EXCEDENTE, DE 150.001 A 375.000</t>
  </si>
  <si>
    <t>E14 – NO EXCEDENTE, DE 375.001 A 750.000</t>
  </si>
  <si>
    <t>E15 – NO EXCEDENTE, DE 750.001 A 1.500.000</t>
  </si>
  <si>
    <t>E2 – EMISSÃO LÓGICA DE CARTÕES</t>
  </si>
  <si>
    <t>E24 – POR CARTÃO LÓGICO GERADO</t>
  </si>
  <si>
    <t>E25 – MANUTENÇÃO ANUAL POR EXTENSÃO DE BIN ACTIVO</t>
  </si>
  <si>
    <t>E3 – GESTÃO DE CARTÕES ENROLLED 3D SECURE</t>
  </si>
  <si>
    <t>E31 – ATÉ 100.000 CARTÕES (POR CARTÃO/MÊS)</t>
  </si>
  <si>
    <t>E32 – NO EXCEDENTE, DE 100.000 A 500.000 CARTÕES (POR CARTÃO/MÊS)</t>
  </si>
  <si>
    <t>E33 – NO EXCEDENTE DE 500.000 CARTÕES (POR CARTÃO/MÊS)</t>
  </si>
  <si>
    <t>E39 – FACTURAÇÃO MÍNIMA</t>
  </si>
  <si>
    <t>Anual</t>
  </si>
  <si>
    <t>E3A – ANUIDADE SERVIÇO 3D SECURE</t>
  </si>
  <si>
    <t>E9 – MOVIMENTOS DE LISTAS DE CARTÃO</t>
  </si>
  <si>
    <t>E91 – ALTERAÇÃO DE SITUAÇÃO DE CARTÃO</t>
  </si>
  <si>
    <t>E92 – POR INSERÇÃO DE CARTÃO EM LISTA NEGRA</t>
  </si>
  <si>
    <t>E93 – POR INSERÇÃO DE CARTÃO EM LISTA NEGRA URGENTE</t>
  </si>
  <si>
    <t>E94 – PERMANÊNCIA EM LISTA NEGRA (CARTÃO)</t>
  </si>
  <si>
    <t>F – GESTÃO DE FICHEIRO DE PIN</t>
  </si>
  <si>
    <t>F7 – GESTÃO DE FICHEIRO DE PIN</t>
  </si>
  <si>
    <t>F71 – DE 1 A 25.000 PINS</t>
  </si>
  <si>
    <t>F72 – NO EXCEDENTE, DE 25.001 A 50.000</t>
  </si>
  <si>
    <t>F73 – NO EXCEDENTE, DE 50.001 A 75.000</t>
  </si>
  <si>
    <t>F74 – NO EXCEDENTE, DE 75.001 A 100.000</t>
  </si>
  <si>
    <t>F75 – NO EXCEDENTE, DE 100.001 A 125.000</t>
  </si>
  <si>
    <t>F76 – NO EXCEDENTE, DE 125.001 A 150.000</t>
  </si>
  <si>
    <t>F77 – NO EXCEDENTE, DE 150.001 A 175.000</t>
  </si>
  <si>
    <t>F78 – NO EXCEDENTE, DE 175.001 A 200.000</t>
  </si>
  <si>
    <t>F79 – NO EXCEDENTE DE 200.000</t>
  </si>
  <si>
    <t>G – TRANSACÇÕES</t>
  </si>
  <si>
    <t>G8 – AUTORIZAÇÃO EM TPA</t>
  </si>
  <si>
    <t>G81 – DE 1 A 200.000</t>
  </si>
  <si>
    <t>GA – LEVANTAMENTOS – EMISSOR/ ACQUIRER</t>
  </si>
  <si>
    <t>GA1 – MENSALIDADE ≤ 100.000 TRANSACÇÕES</t>
  </si>
  <si>
    <t>GA3 – POR TRANSACÇÃO</t>
  </si>
  <si>
    <t>GB – OUTRAS OPERAÇÕES – EMISSOR/ ACQUIRER</t>
  </si>
  <si>
    <t>GB2 – MENSALIDADE &gt; 100.000 TRANSACÇÕES</t>
  </si>
  <si>
    <t>GB3 – POR TRANSACÇÃO</t>
  </si>
  <si>
    <t>GC – COMPRAS TPA – EMISSOR/ ACQUIRER</t>
  </si>
  <si>
    <t>GC1 – MENSALIDADE ≤ 100.000 TRANSACÇÕES - EMISSOR</t>
  </si>
  <si>
    <t>GC2 – MENSALIDADE &gt; 100.000 TRANSACÇÕES - EMISSOR</t>
  </si>
  <si>
    <t>GC3 – POR TRANSACÇÃO - EMISSOR</t>
  </si>
  <si>
    <t>GC4 – MENSALIDADE ≤ 100.000 TRANSACÇÕES - ACQUIRER</t>
  </si>
  <si>
    <t>GC5 – MENSALIDADE &gt; 100.000 TRANSACÇÕES - ACQUIRER</t>
  </si>
  <si>
    <t>GC6 – POR TRANSACÇÃO - ACQUIRER</t>
  </si>
  <si>
    <t>GD – CLEARING – EMISSOR/ ACQUIRER</t>
  </si>
  <si>
    <t>GD1 – MENSALIDADE ≤ 500.000 TRANSACÇÕES - EMISSOR</t>
  </si>
  <si>
    <t>GD2 – MENSALIDADE &gt; 500.000 TRANSACÇÕES</t>
  </si>
  <si>
    <t>GD3 – POR TRANSACÇÃO - EMISSOR</t>
  </si>
  <si>
    <t>GD4 – MENSALIDADE ≤ 500.000 TRANSACÇÕES - ACQUIRER</t>
  </si>
  <si>
    <t>GD6 – POR TRANSACÇÃO - ACQUIRER</t>
  </si>
  <si>
    <t>I – ENCARGOS DE SERVIÇOS EM TPA  (Extractos Fecho TPA)</t>
  </si>
  <si>
    <t>I2 – EMISSÃO DE EXTRACTO</t>
  </si>
  <si>
    <t>I22 – TARIFA POR EXTRACTO EM FORMATO ELECTRÓNICO</t>
  </si>
  <si>
    <t>J – TRANSMISSÃO DE FICHEIROS</t>
  </si>
  <si>
    <t>J8 – SERVIÇO DE TRANSMISSÃO DE FICHEIROS</t>
  </si>
  <si>
    <t>J81 – POR KB, ≤150.000KB</t>
  </si>
  <si>
    <t>J82 – POR KB, &gt;150.000KB</t>
  </si>
  <si>
    <t>J89 – MENSALIDADE &gt;150.000KB</t>
  </si>
  <si>
    <t>K – PORTAL DE SERVIÇOS SIBS</t>
  </si>
  <si>
    <t>K6 – PORTAL DE SERVIÇOS SIBS</t>
  </si>
  <si>
    <t>Evento</t>
  </si>
  <si>
    <t>K6B – LEITOR PARA AUTENTICAÇÃO NO PORTAL DE SERVIÇOS SIBS</t>
  </si>
  <si>
    <t>K6C – CARTÃO SAF PARA AUTENTICAÇÃO NO PORTAL DE SERVIÇOS SIBS</t>
  </si>
  <si>
    <t>L – SERVIÇOS DE AUTENTICAÇÃO FORTE</t>
  </si>
  <si>
    <t>V – SERVIÇOS DE BACKOFFICE</t>
  </si>
  <si>
    <t>V5 – PEDIDO DE LISTAGEM</t>
  </si>
  <si>
    <t>V51 – PEDIDO RECEBIDO VIA SERVIÇO ATENDIMENTO E REGULARIZAÇÕES</t>
  </si>
  <si>
    <t>V53 – POR DIA DE PROCESSAMENTO</t>
  </si>
  <si>
    <t>X – SERVIÇOS DE MONITORIZAÇÃO DE FRAUDE</t>
  </si>
  <si>
    <t>X2 – MONITORIZAÇÃO DE CARTÕES</t>
  </si>
  <si>
    <t>X21 – DE 1 A 50.000 CARTÕES</t>
  </si>
  <si>
    <t>X22 – DE 50.001 A 150.000 CARTÕES</t>
  </si>
  <si>
    <t>X23 – DE 150.001 A 375.000 CARTÕES</t>
  </si>
  <si>
    <t>X24 – DE 375.001 A 750.000 CARTÕES</t>
  </si>
  <si>
    <t>X3 – MONITORIZAÇÃO DE TRANSACÇÕES EMISSOR</t>
  </si>
  <si>
    <t>X31 – DE 1 A 500.000 TRANSACÇÕES</t>
  </si>
  <si>
    <t>X5 – MONITORIZAÇÃO DE TRANSACÇÕES ACQUIRER/IAE</t>
  </si>
  <si>
    <t>X51 – DE 1 A 500.000 TRANSACÇÕES</t>
  </si>
  <si>
    <t>Z – OUTROS SERVIÇOS</t>
  </si>
  <si>
    <t>Z8 – ENVIO DE MENSAGENS</t>
  </si>
  <si>
    <t>Z81 – ENVIO DE SMS NACIONAL</t>
  </si>
  <si>
    <t>TOTAL</t>
  </si>
  <si>
    <t>IVA - Taxa 23%</t>
  </si>
  <si>
    <t>TOTAL FATURA</t>
  </si>
  <si>
    <t>Ficheiro MEFAC</t>
  </si>
  <si>
    <t>Setembro</t>
  </si>
  <si>
    <t>Outubro</t>
  </si>
  <si>
    <t>Novembro</t>
  </si>
  <si>
    <t>4Z 8 1 20171201MDST520171201001         Envio SMS Nac         000000002500000000000002960000000000740D</t>
  </si>
  <si>
    <t>4Z 8 1 20171202MDST520171202001         Envio SMS Nac         000000002500000000000001680000000000420D</t>
  </si>
  <si>
    <t>4Z 8 1 20171203MDST520171203001         Envio SMS Nac         000000002500000000000002030000000000508D</t>
  </si>
  <si>
    <t>4Z 8 1 20171204MDST520171204001         Envio SMS Nac         000000002500000000000002650000000000663D</t>
  </si>
  <si>
    <t>4Z 8 1 20171205MDST520171205001         Envio SMS Nac         000000002500000000000003060000000000765D</t>
  </si>
  <si>
    <t>4Z 8 1 20171206MDST520171206001         Envio SMS Nac         000000002500000000000003230000000000808D</t>
  </si>
  <si>
    <t>4Z 8 1 20171207MDST520171207001         Envio SMS Nac         000000002500000000000003180000000000795D</t>
  </si>
  <si>
    <t>4Z 8 1 20171208MDST520171208001         Envio SMS Nac         000000002500000000000002940000000000735D</t>
  </si>
  <si>
    <t>4Z 8 1 20171209MDST520171209001         Envio SMS Nac         000000002500000000000002710000000000678D</t>
  </si>
  <si>
    <t>4Z 8 1 20171210MDST520171210001         Envio SMS Nac         000000002500000000000002910000000000728D</t>
  </si>
  <si>
    <t>4Z 8 1 20171211MDST520171211001         Envio SMS Nac         000000002500000000000003590000000000898D</t>
  </si>
  <si>
    <t>4Z 8 1 20171212MDST520171212001         Envio SMS Nac         000000002500000000000003890000000000973D</t>
  </si>
  <si>
    <t>4Z 8 1 20171213MDST520171213001         Envio SMS Nac         000000002500000000000003700000000000925D</t>
  </si>
  <si>
    <t>4Z 8 1 20171214MDST520171214001         Envio SMS Nac         000000002500000000000003530000000000883D</t>
  </si>
  <si>
    <t>4Z 8 1 20171215MDST520171215001         Envio SMS Nac         000000002500000000000003250000000000813D</t>
  </si>
  <si>
    <t>4Z 8 1 20171216MDST520171216001         Envio SMS Nac         000000002500000000000002730000000000683D</t>
  </si>
  <si>
    <t>4Z 8 1 20171217MDST520171217001         Envio SMS Nac         000000002500000000000002580000000000645D</t>
  </si>
  <si>
    <t>4Z 8 1 20171218MDST520171218001         Envio SMS Nac         000000002500000000000003950000000000988D</t>
  </si>
  <si>
    <t>4Z 8 1 20171219MDST520171219001         Envio SMS Nac         000000002500000000000003390000000000848D</t>
  </si>
  <si>
    <t>4Z 8 1 20171220MDST520171220001         Envio SMS Nac         000000002500000000000004440000000001110D</t>
  </si>
  <si>
    <t>4Z 8 1 20171221MDST520171221001         Envio SMS Nac         000000002500000000000002830000000000708D</t>
  </si>
  <si>
    <t>4Z 8 1 20171222MDST520171222001         Envio SMS Nac         000000002500000000000002530000000000633D</t>
  </si>
  <si>
    <t>4Z 8 1 20171223MDST520171223001         Envio SMS Nac         000000002500000000000001850000000000463D</t>
  </si>
  <si>
    <t>4Z 8 1 20171224MDST520171224001         Envio SMS Nac         000000002500000000000001440000000000360D</t>
  </si>
  <si>
    <t>4Z 8 1 20171225MDST520171225001         Envio SMS Nac         000000002500000000000001090000000000273D</t>
  </si>
  <si>
    <t>4Z 8 1 20171226MDST520171226001         Envio SMS Nac         000000002500000000000002580000000000645D</t>
  </si>
  <si>
    <t>4Z 8 1 20171227MDST520171227001         Envio SMS Nac         000000002500000000000002760000000000690D</t>
  </si>
  <si>
    <t>4Z 8 1 20171228MDST520171228001         Envio SMS Nac         000000002500000000000002810000000000703D</t>
  </si>
  <si>
    <t>4Z 8 1 20171229MDST520171229001         Envio SMS Nac         000000002500000000000002320000000000580D</t>
  </si>
  <si>
    <t>4Z 8 1 20171230MDST520171230001         Envio SMS Nac         000000002500000000000002120000000000530D</t>
  </si>
  <si>
    <t>4Z 8 1 20171231MDST520171231001         Envio SMS Nac         000000002500000000000002020000000000505D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</si>
</sst>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#,##0.000\ &quot;€&quot;"/>
    <numFmt numFmtId="165" formatCode="_-* #,##0.0\ &quot;€&quot;_-;\-* #,##0.0\ &quot;€&quot;_-;_-* &quot;-&quot;??\ &quot;€&quot;_-;_-@_-"/>
    <numFmt numFmtId="166" formatCode="#,##0.00\ &quot;€&quot;"/>
    <numFmt numFmtId="167" formatCode="#,##0.00000\ &quot;€&quot;"/>
    <numFmt numFmtId="168" formatCode="#,##0.0000\ &quot;€&quot;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rgb="FFC00000"/>
      </right>
      <top/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theme="1"/>
      </left>
      <right style="thin">
        <color rgb="FFC00000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C00000"/>
      </left>
      <right style="dotted">
        <color auto="1"/>
      </right>
      <top/>
      <bottom/>
      <diagonal/>
    </border>
    <border>
      <left/>
      <right style="dotted">
        <color auto="1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 wrapText="1"/>
    </xf>
    <xf numFmtId="44" fontId="3" fillId="3" borderId="9" xfId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vertical="center"/>
    </xf>
    <xf numFmtId="44" fontId="3" fillId="3" borderId="1" xfId="1" applyFont="1" applyFill="1" applyBorder="1" applyAlignment="1">
      <alignment horizontal="center" vertical="center"/>
    </xf>
    <xf numFmtId="165" fontId="3" fillId="3" borderId="5" xfId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horizontal="center" vertical="center"/>
    </xf>
    <xf numFmtId="44" fontId="3" fillId="3" borderId="10" xfId="1" applyFont="1" applyFill="1" applyBorder="1" applyAlignment="1">
      <alignment horizontal="center" vertical="center"/>
    </xf>
    <xf numFmtId="165" fontId="3" fillId="3" borderId="6" xfId="1" applyNumberFormat="1" applyFont="1" applyFill="1" applyBorder="1" applyAlignment="1">
      <alignment horizontal="center" vertical="center"/>
    </xf>
    <xf numFmtId="44" fontId="5" fillId="0" borderId="7" xfId="1" applyFont="1" applyBorder="1" applyAlignment="1">
      <alignment horizontal="center"/>
    </xf>
    <xf numFmtId="0" fontId="6" fillId="4" borderId="0" xfId="0" applyFont="1" applyFill="1" applyBorder="1" applyAlignment="1">
      <alignment vertical="center"/>
    </xf>
    <xf numFmtId="164" fontId="7" fillId="4" borderId="8" xfId="0" applyNumberFormat="1" applyFont="1" applyFill="1" applyBorder="1" applyAlignment="1">
      <alignment vertical="center"/>
    </xf>
    <xf numFmtId="0" fontId="7" fillId="4" borderId="9" xfId="0" applyFont="1" applyFill="1" applyBorder="1" applyAlignment="1">
      <alignment horizontal="right" vertical="center"/>
    </xf>
    <xf numFmtId="165" fontId="6" fillId="4" borderId="2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horizontal="right" vertical="center"/>
    </xf>
    <xf numFmtId="165" fontId="6" fillId="4" borderId="5" xfId="0" applyNumberFormat="1" applyFont="1" applyFill="1" applyBorder="1" applyAlignment="1">
      <alignment vertical="center"/>
    </xf>
    <xf numFmtId="166" fontId="6" fillId="4" borderId="2" xfId="0" applyNumberFormat="1" applyFont="1" applyFill="1" applyBorder="1" applyAlignment="1">
      <alignment vertical="center"/>
    </xf>
    <xf numFmtId="0" fontId="7" fillId="4" borderId="10" xfId="0" applyFont="1" applyFill="1" applyBorder="1" applyAlignment="1">
      <alignment horizontal="right" vertical="center"/>
    </xf>
    <xf numFmtId="44" fontId="8" fillId="0" borderId="7" xfId="1" applyFont="1" applyBorder="1" applyAlignment="1">
      <alignment horizontal="center"/>
    </xf>
    <xf numFmtId="0" fontId="9" fillId="5" borderId="0" xfId="0" applyFont="1" applyFill="1" applyBorder="1" applyAlignment="1">
      <alignment horizontal="left" vertical="center" indent="1"/>
    </xf>
    <xf numFmtId="164" fontId="9" fillId="5" borderId="8" xfId="1" applyNumberFormat="1" applyFont="1" applyFill="1" applyBorder="1" applyAlignment="1">
      <alignment vertical="center"/>
    </xf>
    <xf numFmtId="0" fontId="9" fillId="5" borderId="9" xfId="0" applyFont="1" applyFill="1" applyBorder="1" applyAlignment="1">
      <alignment horizontal="right" vertical="center"/>
    </xf>
    <xf numFmtId="165" fontId="9" fillId="5" borderId="2" xfId="0" applyNumberFormat="1" applyFont="1" applyFill="1" applyBorder="1" applyAlignment="1">
      <alignment vertical="center"/>
    </xf>
    <xf numFmtId="0" fontId="9" fillId="5" borderId="1" xfId="0" applyFont="1" applyFill="1" applyBorder="1" applyAlignment="1">
      <alignment horizontal="right" vertical="center"/>
    </xf>
    <xf numFmtId="165" fontId="9" fillId="5" borderId="5" xfId="0" applyNumberFormat="1" applyFont="1" applyFill="1" applyBorder="1" applyAlignment="1">
      <alignment vertical="center"/>
    </xf>
    <xf numFmtId="0" fontId="9" fillId="5" borderId="10" xfId="0" applyFont="1" applyFill="1" applyBorder="1" applyAlignment="1">
      <alignment horizontal="right" vertical="center"/>
    </xf>
    <xf numFmtId="165" fontId="9" fillId="5" borderId="6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 indent="2"/>
    </xf>
    <xf numFmtId="164" fontId="10" fillId="0" borderId="8" xfId="0" applyNumberFormat="1" applyFont="1" applyFill="1" applyBorder="1" applyAlignment="1">
      <alignment vertical="center"/>
    </xf>
    <xf numFmtId="0" fontId="10" fillId="0" borderId="9" xfId="0" applyFont="1" applyFill="1" applyBorder="1" applyAlignment="1">
      <alignment horizontal="right" vertical="center"/>
    </xf>
    <xf numFmtId="165" fontId="10" fillId="0" borderId="2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right" vertical="center"/>
    </xf>
    <xf numFmtId="165" fontId="10" fillId="0" borderId="5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165" fontId="10" fillId="0" borderId="6" xfId="0" applyNumberFormat="1" applyFont="1" applyFill="1" applyBorder="1" applyAlignment="1">
      <alignment vertical="center"/>
    </xf>
    <xf numFmtId="44" fontId="6" fillId="4" borderId="2" xfId="0" applyNumberFormat="1" applyFont="1" applyFill="1" applyBorder="1" applyAlignment="1">
      <alignment vertical="center"/>
    </xf>
    <xf numFmtId="0" fontId="7" fillId="4" borderId="5" xfId="0" applyFont="1" applyFill="1" applyBorder="1" applyAlignment="1">
      <alignment horizontal="right" vertical="center"/>
    </xf>
    <xf numFmtId="44" fontId="6" fillId="4" borderId="5" xfId="0" applyNumberFormat="1" applyFont="1" applyFill="1" applyBorder="1" applyAlignment="1">
      <alignment vertical="center"/>
    </xf>
    <xf numFmtId="0" fontId="7" fillId="4" borderId="0" xfId="0" applyFont="1" applyFill="1" applyBorder="1" applyAlignment="1">
      <alignment horizontal="right" vertical="center"/>
    </xf>
    <xf numFmtId="166" fontId="6" fillId="6" borderId="2" xfId="0" applyNumberFormat="1" applyFont="1" applyFill="1" applyBorder="1" applyAlignment="1">
      <alignment vertical="center"/>
    </xf>
    <xf numFmtId="164" fontId="8" fillId="5" borderId="8" xfId="0" applyNumberFormat="1" applyFont="1" applyFill="1" applyBorder="1" applyAlignment="1">
      <alignment vertical="center"/>
    </xf>
    <xf numFmtId="44" fontId="9" fillId="5" borderId="2" xfId="0" applyNumberFormat="1" applyFont="1" applyFill="1" applyBorder="1" applyAlignment="1">
      <alignment vertical="center"/>
    </xf>
    <xf numFmtId="0" fontId="9" fillId="5" borderId="5" xfId="0" applyFont="1" applyFill="1" applyBorder="1" applyAlignment="1">
      <alignment horizontal="right" vertical="center"/>
    </xf>
    <xf numFmtId="44" fontId="9" fillId="5" borderId="5" xfId="0" applyNumberFormat="1" applyFont="1" applyFill="1" applyBorder="1" applyAlignment="1">
      <alignment vertical="center"/>
    </xf>
    <xf numFmtId="0" fontId="9" fillId="5" borderId="0" xfId="0" applyFont="1" applyFill="1" applyBorder="1" applyAlignment="1">
      <alignment horizontal="right" vertical="center"/>
    </xf>
    <xf numFmtId="44" fontId="9" fillId="5" borderId="6" xfId="0" applyNumberFormat="1" applyFont="1" applyFill="1" applyBorder="1" applyAlignment="1">
      <alignment vertical="center"/>
    </xf>
    <xf numFmtId="167" fontId="10" fillId="0" borderId="8" xfId="0" applyNumberFormat="1" applyFont="1" applyFill="1" applyBorder="1" applyAlignment="1">
      <alignment vertical="center"/>
    </xf>
    <xf numFmtId="44" fontId="10" fillId="0" borderId="2" xfId="0" applyNumberFormat="1" applyFont="1" applyFill="1" applyBorder="1" applyAlignment="1">
      <alignment vertical="center"/>
    </xf>
    <xf numFmtId="44" fontId="10" fillId="0" borderId="5" xfId="0" applyNumberFormat="1" applyFont="1" applyFill="1" applyBorder="1" applyAlignment="1">
      <alignment vertical="center"/>
    </xf>
    <xf numFmtId="44" fontId="10" fillId="0" borderId="6" xfId="0" applyNumberFormat="1" applyFont="1" applyFill="1" applyBorder="1" applyAlignment="1">
      <alignment vertical="center"/>
    </xf>
    <xf numFmtId="44" fontId="10" fillId="6" borderId="2" xfId="0" applyNumberFormat="1" applyFont="1" applyFill="1" applyBorder="1" applyAlignment="1">
      <alignment vertical="center"/>
    </xf>
    <xf numFmtId="0" fontId="6" fillId="4" borderId="9" xfId="0" applyFont="1" applyFill="1" applyBorder="1" applyAlignment="1">
      <alignment horizontal="right" vertical="center"/>
    </xf>
    <xf numFmtId="44" fontId="7" fillId="4" borderId="2" xfId="0" applyNumberFormat="1" applyFont="1" applyFill="1" applyBorder="1" applyAlignment="1">
      <alignment vertical="center"/>
    </xf>
    <xf numFmtId="0" fontId="6" fillId="4" borderId="5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right" vertical="center"/>
    </xf>
    <xf numFmtId="164" fontId="5" fillId="5" borderId="8" xfId="0" applyNumberFormat="1" applyFont="1" applyFill="1" applyBorder="1" applyAlignment="1">
      <alignment vertical="center"/>
    </xf>
    <xf numFmtId="44" fontId="5" fillId="5" borderId="2" xfId="0" applyNumberFormat="1" applyFont="1" applyFill="1" applyBorder="1" applyAlignment="1">
      <alignment vertical="center"/>
    </xf>
    <xf numFmtId="44" fontId="5" fillId="5" borderId="5" xfId="0" applyNumberFormat="1" applyFont="1" applyFill="1" applyBorder="1" applyAlignment="1">
      <alignment vertical="center"/>
    </xf>
    <xf numFmtId="44" fontId="5" fillId="5" borderId="6" xfId="0" applyNumberFormat="1" applyFont="1" applyFill="1" applyBorder="1" applyAlignment="1">
      <alignment vertical="center"/>
    </xf>
    <xf numFmtId="0" fontId="11" fillId="0" borderId="9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166" fontId="10" fillId="0" borderId="8" xfId="0" applyNumberFormat="1" applyFont="1" applyFill="1" applyBorder="1" applyAlignment="1">
      <alignment vertical="center"/>
    </xf>
    <xf numFmtId="44" fontId="5" fillId="0" borderId="7" xfId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8" fillId="5" borderId="9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horizontal="right" vertical="center"/>
    </xf>
    <xf numFmtId="0" fontId="5" fillId="5" borderId="0" xfId="0" applyFont="1" applyFill="1" applyBorder="1" applyAlignment="1">
      <alignment horizontal="right" vertical="center"/>
    </xf>
    <xf numFmtId="44" fontId="6" fillId="5" borderId="2" xfId="0" applyNumberFormat="1" applyFont="1" applyFill="1" applyBorder="1" applyAlignment="1">
      <alignment vertical="center"/>
    </xf>
    <xf numFmtId="0" fontId="8" fillId="5" borderId="5" xfId="0" applyFont="1" applyFill="1" applyBorder="1" applyAlignment="1">
      <alignment horizontal="right" vertical="center"/>
    </xf>
    <xf numFmtId="44" fontId="6" fillId="5" borderId="5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right" vertical="center"/>
    </xf>
    <xf numFmtId="44" fontId="6" fillId="5" borderId="6" xfId="0" applyNumberFormat="1" applyFont="1" applyFill="1" applyBorder="1" applyAlignment="1">
      <alignment vertical="center"/>
    </xf>
    <xf numFmtId="0" fontId="8" fillId="5" borderId="1" xfId="0" applyFont="1" applyFill="1" applyBorder="1" applyAlignment="1">
      <alignment horizontal="right" vertical="center"/>
    </xf>
    <xf numFmtId="0" fontId="8" fillId="5" borderId="10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right" vertical="center"/>
    </xf>
    <xf numFmtId="0" fontId="11" fillId="0" borderId="9" xfId="0" applyFont="1" applyFill="1" applyBorder="1" applyAlignment="1">
      <alignment horizontal="right" vertical="center"/>
    </xf>
    <xf numFmtId="44" fontId="11" fillId="0" borderId="2" xfId="0" applyNumberFormat="1" applyFont="1" applyFill="1" applyBorder="1" applyAlignment="1">
      <alignment vertical="center"/>
    </xf>
    <xf numFmtId="44" fontId="8" fillId="5" borderId="2" xfId="0" applyNumberFormat="1" applyFont="1" applyFill="1" applyBorder="1" applyAlignment="1">
      <alignment vertical="center"/>
    </xf>
    <xf numFmtId="44" fontId="8" fillId="5" borderId="5" xfId="0" applyNumberFormat="1" applyFont="1" applyFill="1" applyBorder="1" applyAlignment="1">
      <alignment vertical="center"/>
    </xf>
    <xf numFmtId="44" fontId="8" fillId="5" borderId="6" xfId="0" applyNumberFormat="1" applyFont="1" applyFill="1" applyBorder="1" applyAlignment="1">
      <alignment vertical="center"/>
    </xf>
    <xf numFmtId="0" fontId="5" fillId="5" borderId="9" xfId="0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right" vertical="center"/>
    </xf>
    <xf numFmtId="0" fontId="5" fillId="5" borderId="10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left" vertical="center"/>
    </xf>
    <xf numFmtId="168" fontId="10" fillId="0" borderId="8" xfId="0" applyNumberFormat="1" applyFont="1" applyFill="1" applyBorder="1" applyAlignment="1">
      <alignment vertical="center"/>
    </xf>
    <xf numFmtId="44" fontId="7" fillId="4" borderId="5" xfId="0" applyNumberFormat="1" applyFont="1" applyFill="1" applyBorder="1" applyAlignment="1">
      <alignment vertical="center"/>
    </xf>
    <xf numFmtId="0" fontId="12" fillId="5" borderId="0" xfId="0" applyFont="1" applyFill="1" applyBorder="1" applyAlignment="1">
      <alignment horizontal="left" vertical="center" indent="1"/>
    </xf>
    <xf numFmtId="167" fontId="7" fillId="4" borderId="9" xfId="0" applyNumberFormat="1" applyFont="1" applyFill="1" applyBorder="1" applyAlignment="1">
      <alignment horizontal="right" vertical="center"/>
    </xf>
    <xf numFmtId="167" fontId="7" fillId="4" borderId="1" xfId="0" applyNumberFormat="1" applyFont="1" applyFill="1" applyBorder="1" applyAlignment="1">
      <alignment horizontal="right" vertical="center"/>
    </xf>
    <xf numFmtId="167" fontId="7" fillId="4" borderId="10" xfId="0" applyNumberFormat="1" applyFont="1" applyFill="1" applyBorder="1" applyAlignment="1">
      <alignment horizontal="right" vertical="center"/>
    </xf>
    <xf numFmtId="167" fontId="8" fillId="5" borderId="8" xfId="0" applyNumberFormat="1" applyFont="1" applyFill="1" applyBorder="1" applyAlignment="1">
      <alignment vertical="center"/>
    </xf>
    <xf numFmtId="167" fontId="8" fillId="5" borderId="9" xfId="0" applyNumberFormat="1" applyFont="1" applyFill="1" applyBorder="1" applyAlignment="1">
      <alignment horizontal="right" vertical="center"/>
    </xf>
    <xf numFmtId="167" fontId="8" fillId="5" borderId="1" xfId="0" applyNumberFormat="1" applyFont="1" applyFill="1" applyBorder="1" applyAlignment="1">
      <alignment horizontal="right" vertical="center"/>
    </xf>
    <xf numFmtId="167" fontId="8" fillId="5" borderId="10" xfId="0" applyNumberFormat="1" applyFont="1" applyFill="1" applyBorder="1" applyAlignment="1">
      <alignment horizontal="right" vertical="center"/>
    </xf>
    <xf numFmtId="44" fontId="13" fillId="3" borderId="7" xfId="1" applyFont="1" applyFill="1" applyBorder="1" applyAlignment="1">
      <alignment horizontal="center"/>
    </xf>
    <xf numFmtId="0" fontId="14" fillId="3" borderId="0" xfId="0" applyFont="1" applyFill="1" applyBorder="1" applyAlignment="1">
      <alignment horizontal="right" vertical="center"/>
    </xf>
    <xf numFmtId="164" fontId="13" fillId="3" borderId="8" xfId="0" applyNumberFormat="1" applyFont="1" applyFill="1" applyBorder="1" applyAlignment="1">
      <alignment vertical="center"/>
    </xf>
    <xf numFmtId="0" fontId="13" fillId="3" borderId="9" xfId="0" applyFont="1" applyFill="1" applyBorder="1" applyAlignment="1">
      <alignment horizontal="right" vertical="center"/>
    </xf>
    <xf numFmtId="44" fontId="14" fillId="3" borderId="2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44" fontId="14" fillId="3" borderId="5" xfId="0" applyNumberFormat="1" applyFont="1" applyFill="1" applyBorder="1" applyAlignment="1">
      <alignment vertical="center"/>
    </xf>
    <xf numFmtId="166" fontId="14" fillId="3" borderId="2" xfId="0" applyNumberFormat="1" applyFont="1" applyFill="1" applyBorder="1" applyAlignment="1">
      <alignment vertical="center"/>
    </xf>
    <xf numFmtId="0" fontId="13" fillId="3" borderId="10" xfId="0" applyFont="1" applyFill="1" applyBorder="1" applyAlignment="1">
      <alignment horizontal="right" vertical="center"/>
    </xf>
    <xf numFmtId="0" fontId="13" fillId="3" borderId="0" xfId="0" applyFont="1" applyFill="1" applyBorder="1" applyAlignment="1">
      <alignment horizontal="right" vertical="center"/>
    </xf>
    <xf numFmtId="44" fontId="13" fillId="3" borderId="2" xfId="0" applyNumberFormat="1" applyFont="1" applyFill="1" applyBorder="1" applyAlignment="1">
      <alignment vertical="center"/>
    </xf>
    <xf numFmtId="44" fontId="13" fillId="3" borderId="5" xfId="0" applyNumberFormat="1" applyFont="1" applyFill="1" applyBorder="1" applyAlignment="1">
      <alignment vertical="center"/>
    </xf>
    <xf numFmtId="44" fontId="13" fillId="3" borderId="6" xfId="0" applyNumberFormat="1" applyFont="1" applyFill="1" applyBorder="1" applyAlignment="1">
      <alignment vertical="center"/>
    </xf>
    <xf numFmtId="0" fontId="13" fillId="3" borderId="7" xfId="0" applyFont="1" applyFill="1" applyBorder="1" applyAlignment="1">
      <alignment horizontal="right" vertical="center"/>
    </xf>
    <xf numFmtId="164" fontId="13" fillId="3" borderId="8" xfId="0" applyNumberFormat="1" applyFont="1" applyFill="1" applyBorder="1" applyAlignment="1">
      <alignment horizontal="right" vertical="center"/>
    </xf>
    <xf numFmtId="0" fontId="14" fillId="3" borderId="9" xfId="0" applyFont="1" applyFill="1" applyBorder="1" applyAlignment="1">
      <alignment horizontal="right" vertical="center"/>
    </xf>
    <xf numFmtId="44" fontId="14" fillId="3" borderId="2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44" fontId="14" fillId="3" borderId="5" xfId="0" applyNumberFormat="1" applyFont="1" applyFill="1" applyBorder="1" applyAlignment="1">
      <alignment horizontal="right" vertical="center"/>
    </xf>
    <xf numFmtId="0" fontId="14" fillId="3" borderId="10" xfId="0" applyFont="1" applyFill="1" applyBorder="1" applyAlignment="1">
      <alignment horizontal="right" vertical="center"/>
    </xf>
    <xf numFmtId="44" fontId="14" fillId="3" borderId="6" xfId="0" applyNumberFormat="1" applyFont="1" applyFill="1" applyBorder="1" applyAlignment="1">
      <alignment horizontal="right" vertical="center"/>
    </xf>
    <xf numFmtId="49" fontId="0" fillId="0" borderId="0" xfId="0" applyNumberFormat="1"/>
    <xf numFmtId="166" fontId="19" fillId="6" borderId="2" xfId="0" applyNumberFormat="1" applyFont="1" applyFill="1" applyBorder="1" applyAlignment="1">
      <alignment vertical="center"/>
    </xf>
    <xf numFmtId="0" fontId="2" fillId="0" borderId="0" xfId="0" applyFont="1" applyBorder="1"/>
    <xf numFmtId="49" fontId="0" fillId="0" borderId="0" xfId="0" applyNumberFormat="1" applyFont="1"/>
    <xf numFmtId="0" fontId="0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9"/>
  <sheetViews>
    <sheetView tabSelected="1" workbookViewId="0">
      <pane ySplit="2" topLeftCell="A3" activePane="bottomLeft" state="frozen"/>
      <selection pane="bottomLeft" activeCell="I83" sqref="I83"/>
    </sheetView>
  </sheetViews>
  <sheetFormatPr defaultRowHeight="15" x14ac:dyDescent="0.25"/>
  <cols>
    <col min="1" max="1" width="7.85546875" bestFit="1" customWidth="1"/>
    <col min="2" max="2" width="72.85546875" bestFit="1" customWidth="1"/>
    <col min="4" max="4" width="8.140625" customWidth="1"/>
    <col min="5" max="5" width="11.42578125" customWidth="1"/>
    <col min="6" max="6" width="8.140625" customWidth="1"/>
    <col min="7" max="7" width="11.42578125" customWidth="1"/>
    <col min="8" max="8" width="9.85546875" customWidth="1"/>
    <col min="9" max="9" width="8.140625" customWidth="1"/>
    <col min="10" max="10" width="11.42578125" customWidth="1"/>
    <col min="11" max="11" width="8.42578125" customWidth="1"/>
    <col min="12" max="12" width="8.140625" customWidth="1"/>
    <col min="13" max="13" width="11.42578125" customWidth="1"/>
    <col min="14" max="14" width="9.85546875" customWidth="1"/>
    <col min="15" max="15" width="8.140625" customWidth="1"/>
    <col min="16" max="16" width="11.42578125" customWidth="1"/>
    <col min="17" max="17" width="8.42578125" customWidth="1"/>
    <col min="18" max="18" width="8.140625" customWidth="1"/>
    <col min="19" max="19" width="11.42578125" customWidth="1"/>
    <col min="20" max="20" width="9.42578125" customWidth="1"/>
    <col min="21" max="21" width="8.140625" customWidth="1"/>
    <col min="22" max="22" width="11.42578125" customWidth="1"/>
    <col min="23" max="23" width="9.85546875" customWidth="1"/>
    <col min="24" max="24" width="8.140625" customWidth="1"/>
    <col min="25" max="25" width="11.42578125" customWidth="1"/>
    <col min="26" max="26" width="10.28515625" customWidth="1"/>
    <col min="27" max="27" width="8.140625" customWidth="1"/>
    <col min="28" max="28" width="11.42578125" customWidth="1"/>
    <col min="29" max="29" width="10.85546875" customWidth="1"/>
    <col min="30" max="30" width="8.140625" customWidth="1"/>
    <col min="31" max="31" width="11.42578125" customWidth="1"/>
    <col min="32" max="32" width="10.85546875" customWidth="1"/>
    <col min="33" max="33" width="8.140625" customWidth="1"/>
    <col min="34" max="34" width="11.42578125" customWidth="1"/>
    <col min="35" max="35" width="10.85546875" customWidth="1"/>
    <col min="36" max="36" width="8.140625" bestFit="1" customWidth="1"/>
    <col min="37" max="37" width="11.42578125" bestFit="1" customWidth="1"/>
    <col min="38" max="38" width="10.85546875" bestFit="1" customWidth="1"/>
    <col min="39" max="39" width="8.140625" bestFit="1" customWidth="1"/>
    <col min="40" max="40" width="11.42578125" bestFit="1" customWidth="1"/>
    <col min="41" max="41" width="10.85546875" bestFit="1" customWidth="1"/>
  </cols>
  <sheetData>
    <row r="1" spans="1:41" x14ac:dyDescent="0.25">
      <c r="A1" s="125" t="s">
        <v>115</v>
      </c>
      <c r="B1" s="1"/>
      <c r="C1" s="2"/>
      <c r="D1" s="131" t="s">
        <v>0</v>
      </c>
      <c r="E1" s="132"/>
      <c r="F1" s="128" t="s">
        <v>1</v>
      </c>
      <c r="G1" s="129"/>
      <c r="H1" s="130"/>
      <c r="I1" s="131" t="s">
        <v>2</v>
      </c>
      <c r="J1" s="133"/>
      <c r="K1" s="3"/>
      <c r="L1" s="128" t="s">
        <v>3</v>
      </c>
      <c r="M1" s="129"/>
      <c r="N1" s="130"/>
      <c r="O1" s="128" t="s">
        <v>4</v>
      </c>
      <c r="P1" s="129"/>
      <c r="Q1" s="130"/>
      <c r="R1" s="128" t="s">
        <v>5</v>
      </c>
      <c r="S1" s="129"/>
      <c r="T1" s="130"/>
      <c r="U1" s="128" t="s">
        <v>6</v>
      </c>
      <c r="V1" s="129"/>
      <c r="W1" s="130"/>
      <c r="X1" s="128" t="s">
        <v>7</v>
      </c>
      <c r="Y1" s="129"/>
      <c r="Z1" s="130"/>
      <c r="AA1" s="128" t="s">
        <v>8</v>
      </c>
      <c r="AB1" s="129"/>
      <c r="AC1" s="130"/>
      <c r="AD1" s="128" t="s">
        <v>116</v>
      </c>
      <c r="AE1" s="129"/>
      <c r="AF1" s="130"/>
      <c r="AG1" s="128" t="s">
        <v>117</v>
      </c>
      <c r="AH1" s="129"/>
      <c r="AI1" s="130"/>
      <c r="AJ1" s="128" t="s">
        <v>118</v>
      </c>
      <c r="AK1" s="129"/>
      <c r="AL1" s="130"/>
      <c r="AM1" s="128" t="s">
        <v>0</v>
      </c>
      <c r="AN1" s="129"/>
      <c r="AO1" s="130"/>
    </row>
    <row r="2" spans="1:41" ht="25.5" x14ac:dyDescent="0.25">
      <c r="A2" s="4" t="s">
        <v>9</v>
      </c>
      <c r="B2" s="5" t="s">
        <v>10</v>
      </c>
      <c r="C2" s="6" t="s">
        <v>11</v>
      </c>
      <c r="D2" s="7" t="s">
        <v>12</v>
      </c>
      <c r="E2" s="8" t="s">
        <v>13</v>
      </c>
      <c r="F2" s="9" t="s">
        <v>12</v>
      </c>
      <c r="G2" s="10" t="s">
        <v>13</v>
      </c>
      <c r="H2" s="11" t="s">
        <v>14</v>
      </c>
      <c r="I2" s="12" t="s">
        <v>12</v>
      </c>
      <c r="J2" s="10" t="s">
        <v>13</v>
      </c>
      <c r="K2" s="13" t="s">
        <v>14</v>
      </c>
      <c r="L2" s="12" t="s">
        <v>12</v>
      </c>
      <c r="M2" s="10" t="s">
        <v>13</v>
      </c>
      <c r="N2" s="11" t="s">
        <v>14</v>
      </c>
      <c r="O2" s="12" t="s">
        <v>12</v>
      </c>
      <c r="P2" s="10" t="s">
        <v>13</v>
      </c>
      <c r="Q2" s="11" t="s">
        <v>14</v>
      </c>
      <c r="R2" s="12" t="s">
        <v>12</v>
      </c>
      <c r="S2" s="10" t="s">
        <v>13</v>
      </c>
      <c r="T2" s="11" t="s">
        <v>14</v>
      </c>
      <c r="U2" s="12" t="s">
        <v>12</v>
      </c>
      <c r="V2" s="10" t="s">
        <v>13</v>
      </c>
      <c r="W2" s="11" t="s">
        <v>14</v>
      </c>
      <c r="X2" s="12" t="s">
        <v>12</v>
      </c>
      <c r="Y2" s="10" t="s">
        <v>13</v>
      </c>
      <c r="Z2" s="11" t="s">
        <v>14</v>
      </c>
      <c r="AA2" s="12" t="s">
        <v>12</v>
      </c>
      <c r="AB2" s="10" t="s">
        <v>13</v>
      </c>
      <c r="AC2" s="11" t="s">
        <v>14</v>
      </c>
      <c r="AD2" s="12" t="s">
        <v>12</v>
      </c>
      <c r="AE2" s="10" t="s">
        <v>13</v>
      </c>
      <c r="AF2" s="11" t="s">
        <v>14</v>
      </c>
      <c r="AG2" s="12" t="s">
        <v>12</v>
      </c>
      <c r="AH2" s="10" t="s">
        <v>13</v>
      </c>
      <c r="AI2" s="11" t="s">
        <v>14</v>
      </c>
      <c r="AJ2" s="12" t="s">
        <v>12</v>
      </c>
      <c r="AK2" s="10" t="s">
        <v>13</v>
      </c>
      <c r="AL2" s="11" t="s">
        <v>14</v>
      </c>
      <c r="AM2" s="12" t="s">
        <v>12</v>
      </c>
      <c r="AN2" s="10" t="s">
        <v>13</v>
      </c>
      <c r="AO2" s="11" t="s">
        <v>14</v>
      </c>
    </row>
    <row r="3" spans="1:41" x14ac:dyDescent="0.25">
      <c r="A3" s="14"/>
      <c r="B3" s="15" t="s">
        <v>15</v>
      </c>
      <c r="C3" s="16"/>
      <c r="D3" s="17"/>
      <c r="E3" s="18">
        <f>+E4</f>
        <v>1000</v>
      </c>
      <c r="F3" s="19"/>
      <c r="G3" s="20">
        <f>+G4</f>
        <v>1000</v>
      </c>
      <c r="H3" s="21">
        <f>+G3-E3</f>
        <v>0</v>
      </c>
      <c r="I3" s="22"/>
      <c r="J3" s="20">
        <f>+J4</f>
        <v>1000</v>
      </c>
      <c r="K3" s="21">
        <f>+J3-G3</f>
        <v>0</v>
      </c>
      <c r="L3" s="22"/>
      <c r="M3" s="20">
        <f>+M4</f>
        <v>1000</v>
      </c>
      <c r="N3" s="21">
        <f>+M3-J3</f>
        <v>0</v>
      </c>
      <c r="O3" s="22"/>
      <c r="P3" s="20">
        <f>+P4</f>
        <v>1000</v>
      </c>
      <c r="Q3" s="21">
        <f>+P3-M3</f>
        <v>0</v>
      </c>
      <c r="R3" s="22"/>
      <c r="S3" s="20">
        <f>+S4</f>
        <v>1000</v>
      </c>
      <c r="T3" s="21">
        <f>+S3-P3</f>
        <v>0</v>
      </c>
      <c r="U3" s="22"/>
      <c r="V3" s="20">
        <f>+V4</f>
        <v>1000</v>
      </c>
      <c r="W3" s="21">
        <f>+V3-S3</f>
        <v>0</v>
      </c>
      <c r="X3" s="22"/>
      <c r="Y3" s="20">
        <f>+Y4</f>
        <v>1000</v>
      </c>
      <c r="Z3" s="21">
        <f>+Y3-V3</f>
        <v>0</v>
      </c>
      <c r="AA3" s="22"/>
      <c r="AB3" s="20">
        <f>+AB4</f>
        <v>1000</v>
      </c>
      <c r="AC3" s="21">
        <f>+AB3-Y3</f>
        <v>0</v>
      </c>
      <c r="AD3" s="22"/>
      <c r="AE3" s="20">
        <f>+AE4</f>
        <v>1000</v>
      </c>
      <c r="AF3" s="21">
        <f>+AE3-AB3</f>
        <v>0</v>
      </c>
      <c r="AG3" s="22"/>
      <c r="AH3" s="20">
        <f>+AH4</f>
        <v>1000</v>
      </c>
      <c r="AI3" s="21">
        <f>+AH3-AE3</f>
        <v>0</v>
      </c>
      <c r="AJ3" s="22"/>
      <c r="AK3" s="20">
        <f>+AK4</f>
        <v>1000</v>
      </c>
      <c r="AL3" s="21">
        <f>+AK3-AH3</f>
        <v>0</v>
      </c>
      <c r="AM3" s="22"/>
      <c r="AN3" s="20">
        <f>+AN4</f>
        <v>1000</v>
      </c>
      <c r="AO3" s="21">
        <f>+AN3-AK3</f>
        <v>0</v>
      </c>
    </row>
    <row r="4" spans="1:41" x14ac:dyDescent="0.25">
      <c r="A4" s="23"/>
      <c r="B4" s="24" t="s">
        <v>16</v>
      </c>
      <c r="C4" s="25"/>
      <c r="D4" s="26"/>
      <c r="E4" s="27">
        <f>+E5</f>
        <v>1000</v>
      </c>
      <c r="F4" s="28"/>
      <c r="G4" s="29">
        <f>+G5</f>
        <v>1000</v>
      </c>
      <c r="H4" s="27"/>
      <c r="I4" s="30"/>
      <c r="J4" s="29">
        <f>+J5</f>
        <v>1000</v>
      </c>
      <c r="K4" s="31"/>
      <c r="L4" s="30"/>
      <c r="M4" s="29">
        <f>+M5</f>
        <v>1000</v>
      </c>
      <c r="N4" s="27"/>
      <c r="O4" s="30"/>
      <c r="P4" s="29">
        <f>+P5</f>
        <v>1000</v>
      </c>
      <c r="Q4" s="27"/>
      <c r="R4" s="30"/>
      <c r="S4" s="29">
        <f>+S5</f>
        <v>1000</v>
      </c>
      <c r="T4" s="27"/>
      <c r="U4" s="30"/>
      <c r="V4" s="29">
        <f>+V5</f>
        <v>1000</v>
      </c>
      <c r="W4" s="27"/>
      <c r="X4" s="30"/>
      <c r="Y4" s="29">
        <f>+Y5</f>
        <v>1000</v>
      </c>
      <c r="Z4" s="27"/>
      <c r="AA4" s="30"/>
      <c r="AB4" s="29">
        <f>+AB5</f>
        <v>1000</v>
      </c>
      <c r="AC4" s="27"/>
      <c r="AD4" s="30"/>
      <c r="AE4" s="29">
        <f>+AE5</f>
        <v>1000</v>
      </c>
      <c r="AF4" s="27"/>
      <c r="AG4" s="30"/>
      <c r="AH4" s="29">
        <f>+AH5</f>
        <v>1000</v>
      </c>
      <c r="AI4" s="27"/>
      <c r="AJ4" s="30"/>
      <c r="AK4" s="29">
        <f>+AK5</f>
        <v>1000</v>
      </c>
      <c r="AL4" s="27"/>
      <c r="AM4" s="30"/>
      <c r="AN4" s="29">
        <f>+AN5</f>
        <v>1000</v>
      </c>
      <c r="AO4" s="27"/>
    </row>
    <row r="5" spans="1:41" x14ac:dyDescent="0.25">
      <c r="A5" s="32" t="s">
        <v>17</v>
      </c>
      <c r="B5" s="33" t="s">
        <v>18</v>
      </c>
      <c r="C5" s="34">
        <v>1000</v>
      </c>
      <c r="D5" s="35">
        <v>1</v>
      </c>
      <c r="E5" s="36">
        <f>+D5*$C$5</f>
        <v>1000</v>
      </c>
      <c r="F5" s="37">
        <v>1</v>
      </c>
      <c r="G5" s="38">
        <f>+F5*$C$5</f>
        <v>1000</v>
      </c>
      <c r="H5" s="36"/>
      <c r="I5" s="39">
        <v>1</v>
      </c>
      <c r="J5" s="38">
        <f>+I5*$C$5</f>
        <v>1000</v>
      </c>
      <c r="K5" s="40"/>
      <c r="L5" s="39">
        <v>1</v>
      </c>
      <c r="M5" s="38">
        <f>+L5*$C$5</f>
        <v>1000</v>
      </c>
      <c r="N5" s="36"/>
      <c r="O5" s="39">
        <v>1</v>
      </c>
      <c r="P5" s="38">
        <f>+O5*$C$5</f>
        <v>1000</v>
      </c>
      <c r="Q5" s="36"/>
      <c r="R5" s="39">
        <v>1</v>
      </c>
      <c r="S5" s="38">
        <f>+R5*$C$5</f>
        <v>1000</v>
      </c>
      <c r="T5" s="36"/>
      <c r="U5" s="39">
        <v>1</v>
      </c>
      <c r="V5" s="38">
        <f>+U5*$C$5</f>
        <v>1000</v>
      </c>
      <c r="W5" s="36"/>
      <c r="X5" s="39">
        <v>1</v>
      </c>
      <c r="Y5" s="38">
        <f>+X5*$C$5</f>
        <v>1000</v>
      </c>
      <c r="Z5" s="36"/>
      <c r="AA5" s="39">
        <v>1</v>
      </c>
      <c r="AB5" s="38">
        <f>+AA5*$C$5</f>
        <v>1000</v>
      </c>
      <c r="AC5" s="36"/>
      <c r="AD5" s="39">
        <v>1</v>
      </c>
      <c r="AE5" s="38">
        <f>+AD5*$C$5</f>
        <v>1000</v>
      </c>
      <c r="AF5" s="36"/>
      <c r="AG5" s="39">
        <v>1</v>
      </c>
      <c r="AH5" s="38">
        <f>+AG5*$C$5</f>
        <v>1000</v>
      </c>
      <c r="AI5" s="36"/>
      <c r="AJ5" s="39">
        <v>1</v>
      </c>
      <c r="AK5" s="38">
        <f>+AJ5*$C$5</f>
        <v>1000</v>
      </c>
      <c r="AL5" s="36"/>
      <c r="AM5" s="39">
        <v>1</v>
      </c>
      <c r="AN5" s="38">
        <f>+AM5*$C$5</f>
        <v>1000</v>
      </c>
      <c r="AO5" s="36"/>
    </row>
    <row r="6" spans="1:41" x14ac:dyDescent="0.25">
      <c r="A6" s="14"/>
      <c r="B6" s="15" t="s">
        <v>19</v>
      </c>
      <c r="C6" s="16"/>
      <c r="D6" s="17"/>
      <c r="E6" s="41">
        <f>SUM(E7)</f>
        <v>9151.1910000000007</v>
      </c>
      <c r="F6" s="42"/>
      <c r="G6" s="43">
        <f>SUM(G7)</f>
        <v>8408.5830000000005</v>
      </c>
      <c r="H6" s="21">
        <f>+G6-E6</f>
        <v>-742.60800000000017</v>
      </c>
      <c r="I6" s="44"/>
      <c r="J6" s="43">
        <f>SUM(J7)</f>
        <v>8394.2999999999993</v>
      </c>
      <c r="K6" s="21">
        <f>+J6-G6</f>
        <v>-14.283000000001266</v>
      </c>
      <c r="L6" s="44"/>
      <c r="M6" s="43">
        <f>SUM(M7)</f>
        <v>9398.4570000000003</v>
      </c>
      <c r="N6" s="21">
        <f>+M6-J6</f>
        <v>1004.1570000000011</v>
      </c>
      <c r="O6" s="44"/>
      <c r="P6" s="43">
        <f>SUM(P7)</f>
        <v>9191.6910000000007</v>
      </c>
      <c r="Q6" s="21">
        <f>+P6-M6</f>
        <v>-206.76599999999962</v>
      </c>
      <c r="R6" s="44"/>
      <c r="S6" s="43">
        <f>SUM(S7)</f>
        <v>9242.0190000000002</v>
      </c>
      <c r="T6" s="21">
        <f>+S6-P6</f>
        <v>50.32799999999952</v>
      </c>
      <c r="U6" s="44"/>
      <c r="V6" s="43">
        <f>SUM(V7)</f>
        <v>9113.4719999999998</v>
      </c>
      <c r="W6" s="21">
        <f>+V6-S6</f>
        <v>-128.54700000000048</v>
      </c>
      <c r="X6" s="44"/>
      <c r="Y6" s="43">
        <f>SUM(Y7)</f>
        <v>23537.682000000001</v>
      </c>
      <c r="Z6" s="45">
        <f>+Y6-V6</f>
        <v>14424.210000000001</v>
      </c>
      <c r="AA6" s="44"/>
      <c r="AB6" s="43">
        <f>SUM(AB7)</f>
        <v>10626.200999999999</v>
      </c>
      <c r="AC6" s="21">
        <f>+AB6-Y6</f>
        <v>-12911.481000000002</v>
      </c>
      <c r="AD6" s="44"/>
      <c r="AE6" s="43">
        <f>SUM(AE7)</f>
        <v>11297.718000000001</v>
      </c>
      <c r="AF6" s="21">
        <f>+AE6-AB6</f>
        <v>671.51700000000164</v>
      </c>
      <c r="AG6" s="44"/>
      <c r="AH6" s="43">
        <f>SUM(AH7)</f>
        <v>11810.502</v>
      </c>
      <c r="AI6" s="21">
        <f>+AH6-AE6</f>
        <v>512.78399999999965</v>
      </c>
      <c r="AJ6" s="44"/>
      <c r="AK6" s="43">
        <f>SUM(AK7)</f>
        <v>12473.378999999999</v>
      </c>
      <c r="AL6" s="21">
        <f>+AK6-AH6</f>
        <v>662.87699999999859</v>
      </c>
      <c r="AM6" s="44"/>
      <c r="AN6" s="43">
        <f>SUM(AN7)</f>
        <v>12110.445</v>
      </c>
      <c r="AO6" s="21">
        <f>+AN6-AK6</f>
        <v>-362.93399999999929</v>
      </c>
    </row>
    <row r="7" spans="1:41" x14ac:dyDescent="0.25">
      <c r="A7" s="23"/>
      <c r="B7" s="24" t="s">
        <v>20</v>
      </c>
      <c r="C7" s="46"/>
      <c r="D7" s="26"/>
      <c r="E7" s="47">
        <f>SUM(E8)</f>
        <v>9151.1910000000007</v>
      </c>
      <c r="F7" s="48"/>
      <c r="G7" s="49">
        <f>SUM(G8)</f>
        <v>8408.5830000000005</v>
      </c>
      <c r="H7" s="47"/>
      <c r="I7" s="50"/>
      <c r="J7" s="49">
        <f>SUM(J8)</f>
        <v>8394.2999999999993</v>
      </c>
      <c r="K7" s="51"/>
      <c r="L7" s="50"/>
      <c r="M7" s="49">
        <f>SUM(M8)</f>
        <v>9398.4570000000003</v>
      </c>
      <c r="N7" s="47"/>
      <c r="O7" s="50"/>
      <c r="P7" s="49">
        <f>SUM(P8)</f>
        <v>9191.6910000000007</v>
      </c>
      <c r="Q7" s="47"/>
      <c r="R7" s="50"/>
      <c r="S7" s="49">
        <f>SUM(S8)</f>
        <v>9242.0190000000002</v>
      </c>
      <c r="T7" s="47"/>
      <c r="U7" s="50"/>
      <c r="V7" s="49">
        <f>SUM(V8)</f>
        <v>9113.4719999999998</v>
      </c>
      <c r="W7" s="47"/>
      <c r="X7" s="50"/>
      <c r="Y7" s="49">
        <f>SUM(Y8)</f>
        <v>23537.682000000001</v>
      </c>
      <c r="Z7" s="47"/>
      <c r="AA7" s="50"/>
      <c r="AB7" s="49">
        <f>SUM(AB8)</f>
        <v>10626.200999999999</v>
      </c>
      <c r="AC7" s="47"/>
      <c r="AD7" s="50"/>
      <c r="AE7" s="49">
        <f>SUM(AE8)</f>
        <v>11297.718000000001</v>
      </c>
      <c r="AF7" s="47"/>
      <c r="AG7" s="50"/>
      <c r="AH7" s="49">
        <f>SUM(AH8)</f>
        <v>11810.502</v>
      </c>
      <c r="AI7" s="47"/>
      <c r="AJ7" s="50"/>
      <c r="AK7" s="49">
        <f>SUM(AK8)</f>
        <v>12473.378999999999</v>
      </c>
      <c r="AL7" s="47"/>
      <c r="AM7" s="50"/>
      <c r="AN7" s="49">
        <f>SUM(AN8)</f>
        <v>12110.445</v>
      </c>
      <c r="AO7" s="47"/>
    </row>
    <row r="8" spans="1:41" x14ac:dyDescent="0.25">
      <c r="A8" s="32" t="s">
        <v>17</v>
      </c>
      <c r="B8" s="33" t="s">
        <v>21</v>
      </c>
      <c r="C8" s="52">
        <v>2.7E-2</v>
      </c>
      <c r="D8" s="35">
        <v>338933</v>
      </c>
      <c r="E8" s="53">
        <f>+D8*$C$8</f>
        <v>9151.1910000000007</v>
      </c>
      <c r="F8" s="37">
        <v>311429</v>
      </c>
      <c r="G8" s="54">
        <f>+F8*$C$8</f>
        <v>8408.5830000000005</v>
      </c>
      <c r="H8" s="53"/>
      <c r="I8" s="39">
        <v>310900</v>
      </c>
      <c r="J8" s="54">
        <f>+I8*$C$8</f>
        <v>8394.2999999999993</v>
      </c>
      <c r="K8" s="55"/>
      <c r="L8" s="39">
        <v>348091</v>
      </c>
      <c r="M8" s="54">
        <f>+L8*$C$8</f>
        <v>9398.4570000000003</v>
      </c>
      <c r="N8" s="53"/>
      <c r="O8" s="39">
        <v>340433</v>
      </c>
      <c r="P8" s="54">
        <f>+O8*$C$8</f>
        <v>9191.6910000000007</v>
      </c>
      <c r="Q8" s="53"/>
      <c r="R8" s="39">
        <v>342297</v>
      </c>
      <c r="S8" s="54">
        <f>+R8*$C$8</f>
        <v>9242.0190000000002</v>
      </c>
      <c r="T8" s="53"/>
      <c r="U8" s="39">
        <v>337536</v>
      </c>
      <c r="V8" s="54">
        <f>+U8*$C$8</f>
        <v>9113.4719999999998</v>
      </c>
      <c r="W8" s="53"/>
      <c r="X8" s="39">
        <v>871766</v>
      </c>
      <c r="Y8" s="54">
        <f>+X8*$C$8</f>
        <v>23537.682000000001</v>
      </c>
      <c r="Z8" s="56">
        <f>+Y8-V8</f>
        <v>14424.210000000001</v>
      </c>
      <c r="AA8" s="39">
        <v>393563</v>
      </c>
      <c r="AB8" s="54">
        <f>+AA8*$C$8</f>
        <v>10626.200999999999</v>
      </c>
      <c r="AC8" s="53">
        <f>+AB8-Y8</f>
        <v>-12911.481000000002</v>
      </c>
      <c r="AD8" s="39">
        <v>418434</v>
      </c>
      <c r="AE8" s="54">
        <f>+AD8*$C$8</f>
        <v>11297.718000000001</v>
      </c>
      <c r="AF8" s="53">
        <f>+AE8-AB8</f>
        <v>671.51700000000164</v>
      </c>
      <c r="AG8" s="39">
        <v>437426</v>
      </c>
      <c r="AH8" s="54">
        <f>+AG8*$C$8</f>
        <v>11810.502</v>
      </c>
      <c r="AI8" s="53">
        <f>+AH8-AE8</f>
        <v>512.78399999999965</v>
      </c>
      <c r="AJ8" s="39">
        <v>461977</v>
      </c>
      <c r="AK8" s="54">
        <f>+AJ8*$C$8</f>
        <v>12473.378999999999</v>
      </c>
      <c r="AL8" s="53">
        <f>+AK8-AH8</f>
        <v>662.87699999999859</v>
      </c>
      <c r="AM8" s="39">
        <v>448535</v>
      </c>
      <c r="AN8" s="54">
        <f>+AM8*$C$8</f>
        <v>12110.445</v>
      </c>
      <c r="AO8" s="53">
        <f>+AN8-AK8</f>
        <v>-362.93399999999929</v>
      </c>
    </row>
    <row r="9" spans="1:41" x14ac:dyDescent="0.25">
      <c r="A9" s="14"/>
      <c r="B9" s="15" t="s">
        <v>22</v>
      </c>
      <c r="C9" s="16"/>
      <c r="D9" s="57"/>
      <c r="E9" s="58"/>
      <c r="F9" s="59"/>
      <c r="G9" s="43">
        <f>+G10</f>
        <v>794.84649000000002</v>
      </c>
      <c r="H9" s="21">
        <f>+G9-E9</f>
        <v>794.84649000000002</v>
      </c>
      <c r="I9" s="60"/>
      <c r="J9" s="43">
        <f>+J10</f>
        <v>795.53206999999998</v>
      </c>
      <c r="K9" s="21">
        <f>+J9-G9</f>
        <v>0.685579999999959</v>
      </c>
      <c r="L9" s="60"/>
      <c r="M9" s="43">
        <f>+M10</f>
        <v>801.62795000000006</v>
      </c>
      <c r="N9" s="21">
        <f>+M9-J9</f>
        <v>6.0958800000000792</v>
      </c>
      <c r="O9" s="60"/>
      <c r="P9" s="43">
        <f>+P10</f>
        <v>797.86492999999996</v>
      </c>
      <c r="Q9" s="21">
        <f>+P9-M9</f>
        <v>-3.7630200000000968</v>
      </c>
      <c r="R9" s="60"/>
      <c r="S9" s="43">
        <f>+S10</f>
        <v>799.10628999999994</v>
      </c>
      <c r="T9" s="21">
        <f>+S9-P9</f>
        <v>1.241359999999986</v>
      </c>
      <c r="U9" s="60"/>
      <c r="V9" s="43">
        <f>+V10</f>
        <v>797.01297</v>
      </c>
      <c r="W9" s="21">
        <f>+V9-S9</f>
        <v>-2.0933199999999488</v>
      </c>
      <c r="X9" s="60"/>
      <c r="Y9" s="43">
        <f>+Y10</f>
        <v>796.73330999999996</v>
      </c>
      <c r="Z9" s="21">
        <f>+Y9-V9</f>
        <v>-0.27966000000003532</v>
      </c>
      <c r="AA9" s="60"/>
      <c r="AB9" s="43">
        <f>+AB10</f>
        <v>799.73995000000002</v>
      </c>
      <c r="AC9" s="21">
        <f>+AB9-Y9</f>
        <v>3.0066400000000613</v>
      </c>
      <c r="AD9" s="60"/>
      <c r="AE9" s="43">
        <f>+AE10</f>
        <v>801.92471999999998</v>
      </c>
      <c r="AF9" s="21">
        <f>+AE9-AB9</f>
        <v>2.1847699999999577</v>
      </c>
      <c r="AG9" s="60"/>
      <c r="AH9" s="43">
        <f>+AH10</f>
        <v>803.12419</v>
      </c>
      <c r="AI9" s="21">
        <f>+AH9-AE9</f>
        <v>1.1994700000000194</v>
      </c>
      <c r="AJ9" s="60"/>
      <c r="AK9" s="43">
        <f>+AK10</f>
        <v>803.86877000000004</v>
      </c>
      <c r="AL9" s="21">
        <f>+AK9-AH9</f>
        <v>0.74458000000004176</v>
      </c>
      <c r="AM9" s="60"/>
      <c r="AN9" s="43">
        <f>+AN10</f>
        <v>800.31933000000004</v>
      </c>
      <c r="AO9" s="21">
        <f>+AN9-AK9</f>
        <v>-3.5494400000000041</v>
      </c>
    </row>
    <row r="10" spans="1:41" x14ac:dyDescent="0.25">
      <c r="A10" s="14"/>
      <c r="B10" s="24" t="s">
        <v>23</v>
      </c>
      <c r="C10" s="61"/>
      <c r="D10" s="26"/>
      <c r="E10" s="62"/>
      <c r="F10" s="48"/>
      <c r="G10" s="63">
        <f>+G11+G12</f>
        <v>794.84649000000002</v>
      </c>
      <c r="H10" s="62"/>
      <c r="I10" s="50"/>
      <c r="J10" s="63">
        <f>+J11+J12</f>
        <v>795.53206999999998</v>
      </c>
      <c r="K10" s="64"/>
      <c r="L10" s="50"/>
      <c r="M10" s="63">
        <f>+M11+M12</f>
        <v>801.62795000000006</v>
      </c>
      <c r="N10" s="62"/>
      <c r="O10" s="50"/>
      <c r="P10" s="63">
        <f>+P11+P12</f>
        <v>797.86492999999996</v>
      </c>
      <c r="Q10" s="62"/>
      <c r="R10" s="50"/>
      <c r="S10" s="63">
        <f>+S11+S12</f>
        <v>799.10628999999994</v>
      </c>
      <c r="T10" s="62"/>
      <c r="U10" s="50"/>
      <c r="V10" s="63">
        <f>+V11+V12</f>
        <v>797.01297</v>
      </c>
      <c r="W10" s="62"/>
      <c r="X10" s="50"/>
      <c r="Y10" s="63">
        <f>+Y11+Y12</f>
        <v>796.73330999999996</v>
      </c>
      <c r="Z10" s="62"/>
      <c r="AA10" s="50"/>
      <c r="AB10" s="63">
        <f>+AB11+AB12</f>
        <v>799.73995000000002</v>
      </c>
      <c r="AC10" s="62"/>
      <c r="AD10" s="50"/>
      <c r="AE10" s="63">
        <f>+AE11+AE12</f>
        <v>801.92471999999998</v>
      </c>
      <c r="AF10" s="62"/>
      <c r="AG10" s="50"/>
      <c r="AH10" s="63">
        <f>+AH11+AH12</f>
        <v>803.12419</v>
      </c>
      <c r="AI10" s="62"/>
      <c r="AJ10" s="50"/>
      <c r="AK10" s="63">
        <f>+AK11+AK12</f>
        <v>803.86877000000004</v>
      </c>
      <c r="AL10" s="62"/>
      <c r="AM10" s="50"/>
      <c r="AN10" s="63">
        <f>+AN11+AN12</f>
        <v>800.31933000000004</v>
      </c>
      <c r="AO10" s="62"/>
    </row>
    <row r="11" spans="1:41" x14ac:dyDescent="0.25">
      <c r="A11" s="14"/>
      <c r="B11" s="33" t="s">
        <v>24</v>
      </c>
      <c r="C11" s="52">
        <v>5.9000000000000003E-4</v>
      </c>
      <c r="D11" s="65"/>
      <c r="E11" s="53"/>
      <c r="F11" s="66">
        <v>76011</v>
      </c>
      <c r="G11" s="54">
        <f>+F11*$C$11</f>
        <v>44.846490000000003</v>
      </c>
      <c r="H11" s="53"/>
      <c r="I11" s="67">
        <v>77173</v>
      </c>
      <c r="J11" s="54">
        <f>+I11*$C$11</f>
        <v>45.532070000000004</v>
      </c>
      <c r="K11" s="55"/>
      <c r="L11" s="67">
        <v>87505</v>
      </c>
      <c r="M11" s="54">
        <f>+L11*$C$11</f>
        <v>51.627950000000006</v>
      </c>
      <c r="N11" s="53"/>
      <c r="O11" s="67">
        <v>81127</v>
      </c>
      <c r="P11" s="54">
        <f>+O11*$C$11</f>
        <v>47.864930000000001</v>
      </c>
      <c r="Q11" s="53"/>
      <c r="R11" s="67">
        <v>83231</v>
      </c>
      <c r="S11" s="54">
        <f>+R11*$C$11</f>
        <v>49.106290000000001</v>
      </c>
      <c r="T11" s="53"/>
      <c r="U11" s="67">
        <v>79683</v>
      </c>
      <c r="V11" s="54">
        <f>+U11*$C$11</f>
        <v>47.012970000000003</v>
      </c>
      <c r="W11" s="53"/>
      <c r="X11" s="67">
        <v>79209</v>
      </c>
      <c r="Y11" s="54">
        <f>+X11*$C$11</f>
        <v>46.733310000000003</v>
      </c>
      <c r="Z11" s="53"/>
      <c r="AA11" s="67">
        <v>84305</v>
      </c>
      <c r="AB11" s="54">
        <f>+AA11*$C$11</f>
        <v>49.73995</v>
      </c>
      <c r="AC11" s="53"/>
      <c r="AD11" s="67">
        <v>88008</v>
      </c>
      <c r="AE11" s="54">
        <f>+AD11*$C$11</f>
        <v>51.924720000000001</v>
      </c>
      <c r="AF11" s="53"/>
      <c r="AG11" s="67">
        <v>90041</v>
      </c>
      <c r="AH11" s="54">
        <f>+AG11*$C$11</f>
        <v>53.124190000000006</v>
      </c>
      <c r="AI11" s="53"/>
      <c r="AJ11" s="67">
        <v>91303</v>
      </c>
      <c r="AK11" s="54">
        <f>+AJ11*$C$11</f>
        <v>53.868770000000005</v>
      </c>
      <c r="AL11" s="53"/>
      <c r="AM11" s="67">
        <v>85287</v>
      </c>
      <c r="AN11" s="54">
        <f>+AM11*$C$11</f>
        <v>50.319330000000001</v>
      </c>
      <c r="AO11" s="53"/>
    </row>
    <row r="12" spans="1:41" x14ac:dyDescent="0.25">
      <c r="A12" s="14"/>
      <c r="B12" s="33" t="s">
        <v>25</v>
      </c>
      <c r="C12" s="68">
        <v>750</v>
      </c>
      <c r="D12" s="65"/>
      <c r="E12" s="53"/>
      <c r="F12" s="66">
        <v>1</v>
      </c>
      <c r="G12" s="54">
        <f>+F12*$C$12</f>
        <v>750</v>
      </c>
      <c r="H12" s="53"/>
      <c r="I12" s="67">
        <v>1</v>
      </c>
      <c r="J12" s="54">
        <f>+I12*$C$12</f>
        <v>750</v>
      </c>
      <c r="K12" s="55"/>
      <c r="L12" s="67">
        <v>1</v>
      </c>
      <c r="M12" s="54">
        <f>+L12*$C$12</f>
        <v>750</v>
      </c>
      <c r="N12" s="53"/>
      <c r="O12" s="67">
        <v>1</v>
      </c>
      <c r="P12" s="54">
        <f>+O12*$C$12</f>
        <v>750</v>
      </c>
      <c r="Q12" s="53"/>
      <c r="R12" s="67">
        <v>1</v>
      </c>
      <c r="S12" s="54">
        <f>+R12*$C$12</f>
        <v>750</v>
      </c>
      <c r="T12" s="53"/>
      <c r="U12" s="67">
        <v>1</v>
      </c>
      <c r="V12" s="54">
        <f>+U12*$C$12</f>
        <v>750</v>
      </c>
      <c r="W12" s="53"/>
      <c r="X12" s="67">
        <v>1</v>
      </c>
      <c r="Y12" s="54">
        <f>+X12*$C$12</f>
        <v>750</v>
      </c>
      <c r="Z12" s="53"/>
      <c r="AA12" s="67">
        <v>1</v>
      </c>
      <c r="AB12" s="54">
        <f>+AA12*$C$12</f>
        <v>750</v>
      </c>
      <c r="AC12" s="53"/>
      <c r="AD12" s="67">
        <v>1</v>
      </c>
      <c r="AE12" s="54">
        <f>+AD12*$C$12</f>
        <v>750</v>
      </c>
      <c r="AF12" s="53"/>
      <c r="AG12" s="67">
        <v>1</v>
      </c>
      <c r="AH12" s="54">
        <f>+AG12*$C$12</f>
        <v>750</v>
      </c>
      <c r="AI12" s="53"/>
      <c r="AJ12" s="67">
        <v>1</v>
      </c>
      <c r="AK12" s="54">
        <f>+AJ12*$C$12</f>
        <v>750</v>
      </c>
      <c r="AL12" s="53"/>
      <c r="AM12" s="67">
        <v>1</v>
      </c>
      <c r="AN12" s="54">
        <f>+AM12*$C$12</f>
        <v>750</v>
      </c>
      <c r="AO12" s="53"/>
    </row>
    <row r="13" spans="1:41" x14ac:dyDescent="0.25">
      <c r="A13" s="69"/>
      <c r="B13" s="15" t="s">
        <v>26</v>
      </c>
      <c r="C13" s="16"/>
      <c r="D13" s="17"/>
      <c r="E13" s="41">
        <f>E14+E23+E29+E20</f>
        <v>11902.11282</v>
      </c>
      <c r="F13" s="42"/>
      <c r="G13" s="43">
        <f>G14+G23+G29+G20</f>
        <v>8794.9390000000003</v>
      </c>
      <c r="H13" s="21">
        <f>+G13-E13</f>
        <v>-3107.17382</v>
      </c>
      <c r="I13" s="44"/>
      <c r="J13" s="43">
        <f>J14+J23+J29+J20</f>
        <v>8257.9946999999993</v>
      </c>
      <c r="K13" s="21">
        <f>+J13-G13</f>
        <v>-536.94430000000102</v>
      </c>
      <c r="L13" s="44"/>
      <c r="M13" s="43">
        <f>M14+M23+M29+M20</f>
        <v>6510.4760999999999</v>
      </c>
      <c r="N13" s="21">
        <f>+M13-J13</f>
        <v>-1747.5185999999994</v>
      </c>
      <c r="O13" s="44"/>
      <c r="P13" s="43">
        <f>P14+P23+P29+P20</f>
        <v>6347.3013200000005</v>
      </c>
      <c r="Q13" s="21">
        <f>+P13-M13</f>
        <v>-163.17477999999937</v>
      </c>
      <c r="R13" s="44"/>
      <c r="S13" s="43">
        <f>S14+S23+S29+S20</f>
        <v>11626.742040000001</v>
      </c>
      <c r="T13" s="45">
        <f>+S13-P13</f>
        <v>5279.4407200000005</v>
      </c>
      <c r="U13" s="44"/>
      <c r="V13" s="43">
        <f>V14+V23+V29+V20</f>
        <v>9175.0275600000004</v>
      </c>
      <c r="W13" s="21">
        <f>+V13-S13</f>
        <v>-2451.7144800000005</v>
      </c>
      <c r="X13" s="44"/>
      <c r="Y13" s="43">
        <f>Y14+Y23+Y29+Y20</f>
        <v>10236.098760000001</v>
      </c>
      <c r="Z13" s="21">
        <f>+Y13-V13</f>
        <v>1061.0712000000003</v>
      </c>
      <c r="AA13" s="44"/>
      <c r="AB13" s="43">
        <f>AB14+AB23+AB29+AB20</f>
        <v>10456.367180000001</v>
      </c>
      <c r="AC13" s="21">
        <f>+AB13-Y13</f>
        <v>220.26842000000033</v>
      </c>
      <c r="AD13" s="44"/>
      <c r="AE13" s="43">
        <f>AE14+AE23+AE29+AE20</f>
        <v>10433.28384</v>
      </c>
      <c r="AF13" s="21">
        <f>+AE13-AB13</f>
        <v>-23.083340000001044</v>
      </c>
      <c r="AG13" s="44"/>
      <c r="AH13" s="43">
        <f>AH14+AH23+AH29+AH20</f>
        <v>10743.64676</v>
      </c>
      <c r="AI13" s="21">
        <f>+AH13-AE13</f>
        <v>310.36291999999958</v>
      </c>
      <c r="AJ13" s="44"/>
      <c r="AK13" s="43">
        <f>AK14+AK23+AK29+AK20</f>
        <v>10169.37486</v>
      </c>
      <c r="AL13" s="21">
        <f>+AK13-AH13</f>
        <v>-574.27189999999973</v>
      </c>
      <c r="AM13" s="44"/>
      <c r="AN13" s="43">
        <f>AN14+AN23+AN29+AN20</f>
        <v>9186.5604000000003</v>
      </c>
      <c r="AO13" s="21">
        <f>+AN13-AK13</f>
        <v>-982.8144599999996</v>
      </c>
    </row>
    <row r="14" spans="1:41" x14ac:dyDescent="0.25">
      <c r="A14" s="70"/>
      <c r="B14" s="24" t="s">
        <v>27</v>
      </c>
      <c r="C14" s="46"/>
      <c r="D14" s="71"/>
      <c r="E14" s="47">
        <f>SUM(E15:E19)</f>
        <v>4818.1288199999999</v>
      </c>
      <c r="F14" s="72"/>
      <c r="G14" s="49">
        <f>SUM(G15:G19)</f>
        <v>4395.9870000000001</v>
      </c>
      <c r="H14" s="47"/>
      <c r="I14" s="73"/>
      <c r="J14" s="49">
        <f>SUM(J15:J19)</f>
        <v>4405.5747000000001</v>
      </c>
      <c r="K14" s="51"/>
      <c r="L14" s="73"/>
      <c r="M14" s="49">
        <f>SUM(M15:M19)</f>
        <v>4490.8940999999995</v>
      </c>
      <c r="N14" s="47"/>
      <c r="O14" s="73"/>
      <c r="P14" s="49">
        <f>SUM(P15:P19)</f>
        <v>4540.4353200000005</v>
      </c>
      <c r="Q14" s="47"/>
      <c r="R14" s="73"/>
      <c r="S14" s="49">
        <f>SUM(S15:S19)</f>
        <v>4453.6340399999999</v>
      </c>
      <c r="T14" s="47"/>
      <c r="U14" s="73"/>
      <c r="V14" s="49">
        <f>SUM(V15:V19)</f>
        <v>4431.5775599999997</v>
      </c>
      <c r="W14" s="47"/>
      <c r="X14" s="73"/>
      <c r="Y14" s="49">
        <f>SUM(Y15:Y19)</f>
        <v>4459.2690000000002</v>
      </c>
      <c r="Z14" s="47"/>
      <c r="AA14" s="73"/>
      <c r="AB14" s="49">
        <f>SUM(AB15:AB19)</f>
        <v>4449.95478</v>
      </c>
      <c r="AC14" s="47"/>
      <c r="AD14" s="73"/>
      <c r="AE14" s="49">
        <f>SUM(AE15:AE19)</f>
        <v>4513.0173599999998</v>
      </c>
      <c r="AF14" s="47"/>
      <c r="AG14" s="73"/>
      <c r="AH14" s="49">
        <f>SUM(AH15:AH19)</f>
        <v>4539.4177200000004</v>
      </c>
      <c r="AI14" s="47"/>
      <c r="AJ14" s="73"/>
      <c r="AK14" s="49">
        <f>SUM(AK15:AK19)</f>
        <v>4576.3152600000003</v>
      </c>
      <c r="AL14" s="47"/>
      <c r="AM14" s="73"/>
      <c r="AN14" s="49">
        <f>SUM(AN15:AN19)</f>
        <v>4633.2595199999996</v>
      </c>
      <c r="AO14" s="47"/>
    </row>
    <row r="15" spans="1:41" x14ac:dyDescent="0.25">
      <c r="A15" s="32" t="s">
        <v>17</v>
      </c>
      <c r="B15" s="33" t="s">
        <v>28</v>
      </c>
      <c r="C15" s="52">
        <v>7.2700000000000004E-3</v>
      </c>
      <c r="D15" s="35">
        <v>50000</v>
      </c>
      <c r="E15" s="53">
        <f>+D15*$C$15</f>
        <v>363.5</v>
      </c>
      <c r="F15" s="37">
        <v>50000</v>
      </c>
      <c r="G15" s="54">
        <f>+F15*$C$15</f>
        <v>363.5</v>
      </c>
      <c r="H15" s="53"/>
      <c r="I15" s="39">
        <v>50000</v>
      </c>
      <c r="J15" s="54">
        <f>+I15*$C$15</f>
        <v>363.5</v>
      </c>
      <c r="K15" s="55"/>
      <c r="L15" s="39">
        <v>50000</v>
      </c>
      <c r="M15" s="54">
        <f>+L15*$C$15</f>
        <v>363.5</v>
      </c>
      <c r="N15" s="53"/>
      <c r="O15" s="39">
        <v>50000</v>
      </c>
      <c r="P15" s="54">
        <f>+O15*$C$15</f>
        <v>363.5</v>
      </c>
      <c r="Q15" s="53"/>
      <c r="R15" s="39">
        <v>50000</v>
      </c>
      <c r="S15" s="54">
        <f>+R15*$C$15</f>
        <v>363.5</v>
      </c>
      <c r="T15" s="53"/>
      <c r="U15" s="39">
        <v>50000</v>
      </c>
      <c r="V15" s="54">
        <f>+U15*$C$15</f>
        <v>363.5</v>
      </c>
      <c r="W15" s="53"/>
      <c r="X15" s="39">
        <v>50000</v>
      </c>
      <c r="Y15" s="54">
        <f>+X15*$C$15</f>
        <v>363.5</v>
      </c>
      <c r="Z15" s="53"/>
      <c r="AA15" s="39">
        <v>50000</v>
      </c>
      <c r="AB15" s="54">
        <f>+AA15*$C$15</f>
        <v>363.5</v>
      </c>
      <c r="AC15" s="53"/>
      <c r="AD15" s="39">
        <v>50000</v>
      </c>
      <c r="AE15" s="54">
        <f>+AD15*$C$15</f>
        <v>363.5</v>
      </c>
      <c r="AF15" s="53"/>
      <c r="AG15" s="39">
        <v>50000</v>
      </c>
      <c r="AH15" s="54">
        <f>+AG15*$C$15</f>
        <v>363.5</v>
      </c>
      <c r="AI15" s="53"/>
      <c r="AJ15" s="39">
        <v>50000</v>
      </c>
      <c r="AK15" s="54">
        <f>+AJ15*$C$15</f>
        <v>363.5</v>
      </c>
      <c r="AL15" s="53"/>
      <c r="AM15" s="39">
        <v>50000</v>
      </c>
      <c r="AN15" s="54">
        <f>+AM15*$C$15</f>
        <v>363.5</v>
      </c>
      <c r="AO15" s="53"/>
    </row>
    <row r="16" spans="1:41" x14ac:dyDescent="0.25">
      <c r="A16" s="32" t="s">
        <v>17</v>
      </c>
      <c r="B16" s="33" t="s">
        <v>29</v>
      </c>
      <c r="C16" s="52">
        <v>5.6800000000000002E-3</v>
      </c>
      <c r="D16" s="35">
        <v>100000</v>
      </c>
      <c r="E16" s="53">
        <f>+D16*$C$16</f>
        <v>568</v>
      </c>
      <c r="F16" s="37">
        <v>100000</v>
      </c>
      <c r="G16" s="54">
        <f>+F16*$C$16</f>
        <v>568</v>
      </c>
      <c r="H16" s="53"/>
      <c r="I16" s="39">
        <v>100000</v>
      </c>
      <c r="J16" s="54">
        <f>+I16*$C$16</f>
        <v>568</v>
      </c>
      <c r="K16" s="55"/>
      <c r="L16" s="39">
        <v>100000</v>
      </c>
      <c r="M16" s="54">
        <f>+L16*$C$16</f>
        <v>568</v>
      </c>
      <c r="N16" s="53"/>
      <c r="O16" s="39">
        <v>100000</v>
      </c>
      <c r="P16" s="54">
        <f>+O16*$C$16</f>
        <v>568</v>
      </c>
      <c r="Q16" s="53"/>
      <c r="R16" s="39">
        <v>100000</v>
      </c>
      <c r="S16" s="54">
        <f>+R16*$C$16</f>
        <v>568</v>
      </c>
      <c r="T16" s="53"/>
      <c r="U16" s="39">
        <v>100000</v>
      </c>
      <c r="V16" s="54">
        <f>+U16*$C$16</f>
        <v>568</v>
      </c>
      <c r="W16" s="53"/>
      <c r="X16" s="39">
        <v>100000</v>
      </c>
      <c r="Y16" s="54">
        <f>+X16*$C$16</f>
        <v>568</v>
      </c>
      <c r="Z16" s="53"/>
      <c r="AA16" s="39">
        <v>100000</v>
      </c>
      <c r="AB16" s="54">
        <f>+AA16*$C$16</f>
        <v>568</v>
      </c>
      <c r="AC16" s="53"/>
      <c r="AD16" s="39">
        <v>100000</v>
      </c>
      <c r="AE16" s="54">
        <f>+AD16*$C$16</f>
        <v>568</v>
      </c>
      <c r="AF16" s="53"/>
      <c r="AG16" s="39">
        <v>100000</v>
      </c>
      <c r="AH16" s="54">
        <f>+AG16*$C$16</f>
        <v>568</v>
      </c>
      <c r="AI16" s="53"/>
      <c r="AJ16" s="39">
        <v>100000</v>
      </c>
      <c r="AK16" s="54">
        <f>+AJ16*$C$16</f>
        <v>568</v>
      </c>
      <c r="AL16" s="53"/>
      <c r="AM16" s="39">
        <v>100000</v>
      </c>
      <c r="AN16" s="54">
        <f>+AM16*$C$16</f>
        <v>568</v>
      </c>
      <c r="AO16" s="53"/>
    </row>
    <row r="17" spans="1:41" x14ac:dyDescent="0.25">
      <c r="A17" s="32" t="s">
        <v>17</v>
      </c>
      <c r="B17" s="33" t="s">
        <v>30</v>
      </c>
      <c r="C17" s="52">
        <v>4.7699999999999999E-3</v>
      </c>
      <c r="D17" s="35">
        <v>225000</v>
      </c>
      <c r="E17" s="53">
        <f>+D17*$C$17</f>
        <v>1073.25</v>
      </c>
      <c r="F17" s="37">
        <v>225000</v>
      </c>
      <c r="G17" s="54">
        <f>+F17*$C$17</f>
        <v>1073.25</v>
      </c>
      <c r="H17" s="53"/>
      <c r="I17" s="39">
        <v>225000</v>
      </c>
      <c r="J17" s="54">
        <f>+I17*$C$17</f>
        <v>1073.25</v>
      </c>
      <c r="K17" s="55"/>
      <c r="L17" s="39">
        <v>225000</v>
      </c>
      <c r="M17" s="54">
        <f>+L17*$C$17</f>
        <v>1073.25</v>
      </c>
      <c r="N17" s="53"/>
      <c r="O17" s="39">
        <v>225000</v>
      </c>
      <c r="P17" s="54">
        <f>+O17*$C$17</f>
        <v>1073.25</v>
      </c>
      <c r="Q17" s="53"/>
      <c r="R17" s="39">
        <v>225000</v>
      </c>
      <c r="S17" s="54">
        <f>+R17*$C$17</f>
        <v>1073.25</v>
      </c>
      <c r="T17" s="53"/>
      <c r="U17" s="39">
        <v>225000</v>
      </c>
      <c r="V17" s="54">
        <f>+U17*$C$17</f>
        <v>1073.25</v>
      </c>
      <c r="W17" s="53"/>
      <c r="X17" s="39">
        <v>225000</v>
      </c>
      <c r="Y17" s="54">
        <f>+X17*$C$17</f>
        <v>1073.25</v>
      </c>
      <c r="Z17" s="53"/>
      <c r="AA17" s="39">
        <v>225000</v>
      </c>
      <c r="AB17" s="54">
        <f>+AA17*$C$17</f>
        <v>1073.25</v>
      </c>
      <c r="AC17" s="53"/>
      <c r="AD17" s="39">
        <v>225000</v>
      </c>
      <c r="AE17" s="54">
        <f>+AD17*$C$17</f>
        <v>1073.25</v>
      </c>
      <c r="AF17" s="53"/>
      <c r="AG17" s="39">
        <v>225000</v>
      </c>
      <c r="AH17" s="54">
        <f>+AG17*$C$17</f>
        <v>1073.25</v>
      </c>
      <c r="AI17" s="53"/>
      <c r="AJ17" s="39">
        <v>225000</v>
      </c>
      <c r="AK17" s="54">
        <f>+AJ17*$C$17</f>
        <v>1073.25</v>
      </c>
      <c r="AL17" s="53"/>
      <c r="AM17" s="39">
        <v>225000</v>
      </c>
      <c r="AN17" s="54">
        <f>+AM17*$C$17</f>
        <v>1073.25</v>
      </c>
      <c r="AO17" s="53"/>
    </row>
    <row r="18" spans="1:41" x14ac:dyDescent="0.25">
      <c r="A18" s="32" t="s">
        <v>17</v>
      </c>
      <c r="B18" s="33" t="s">
        <v>31</v>
      </c>
      <c r="C18" s="52">
        <v>4.0899999999999999E-3</v>
      </c>
      <c r="D18" s="35">
        <v>375000</v>
      </c>
      <c r="E18" s="53">
        <f>+D18*$C$18</f>
        <v>1533.75</v>
      </c>
      <c r="F18" s="37">
        <v>375000</v>
      </c>
      <c r="G18" s="54">
        <f>+F18*$C$18</f>
        <v>1533.75</v>
      </c>
      <c r="H18" s="53"/>
      <c r="I18" s="39">
        <v>375000</v>
      </c>
      <c r="J18" s="54">
        <f>+I18*$C$18</f>
        <v>1533.75</v>
      </c>
      <c r="K18" s="55"/>
      <c r="L18" s="39">
        <v>375000</v>
      </c>
      <c r="M18" s="54">
        <f>+L18*$C$18</f>
        <v>1533.75</v>
      </c>
      <c r="N18" s="53"/>
      <c r="O18" s="39">
        <v>375000</v>
      </c>
      <c r="P18" s="54">
        <f>+O18*$C$18</f>
        <v>1533.75</v>
      </c>
      <c r="Q18" s="53"/>
      <c r="R18" s="39">
        <v>375000</v>
      </c>
      <c r="S18" s="54">
        <f>+R18*$C$18</f>
        <v>1533.75</v>
      </c>
      <c r="T18" s="53"/>
      <c r="U18" s="39">
        <v>375000</v>
      </c>
      <c r="V18" s="54">
        <f>+U18*$C$18</f>
        <v>1533.75</v>
      </c>
      <c r="W18" s="53"/>
      <c r="X18" s="39">
        <v>375000</v>
      </c>
      <c r="Y18" s="54">
        <f>+X18*$C$18</f>
        <v>1533.75</v>
      </c>
      <c r="Z18" s="53"/>
      <c r="AA18" s="39">
        <v>375000</v>
      </c>
      <c r="AB18" s="54">
        <f>+AA18*$C$18</f>
        <v>1533.75</v>
      </c>
      <c r="AC18" s="53"/>
      <c r="AD18" s="39">
        <v>375000</v>
      </c>
      <c r="AE18" s="54">
        <f>+AD18*$C$18</f>
        <v>1533.75</v>
      </c>
      <c r="AF18" s="53"/>
      <c r="AG18" s="39">
        <v>375000</v>
      </c>
      <c r="AH18" s="54">
        <f>+AG18*$C$18</f>
        <v>1533.75</v>
      </c>
      <c r="AI18" s="53"/>
      <c r="AJ18" s="39">
        <v>375000</v>
      </c>
      <c r="AK18" s="54">
        <f>+AJ18*$C$18</f>
        <v>1533.75</v>
      </c>
      <c r="AL18" s="53"/>
      <c r="AM18" s="39">
        <v>375000</v>
      </c>
      <c r="AN18" s="54">
        <f>+AM18*$C$18</f>
        <v>1533.75</v>
      </c>
      <c r="AO18" s="53"/>
    </row>
    <row r="19" spans="1:41" x14ac:dyDescent="0.25">
      <c r="A19" s="32" t="s">
        <v>17</v>
      </c>
      <c r="B19" s="33" t="s">
        <v>32</v>
      </c>
      <c r="C19" s="52">
        <v>3.1800000000000001E-3</v>
      </c>
      <c r="D19" s="35">
        <v>402399</v>
      </c>
      <c r="E19" s="53">
        <f>+D19*$C$19</f>
        <v>1279.6288200000001</v>
      </c>
      <c r="F19" s="37">
        <v>269650</v>
      </c>
      <c r="G19" s="54">
        <f>+F19*$C$19</f>
        <v>857.48700000000008</v>
      </c>
      <c r="H19" s="53"/>
      <c r="I19" s="39">
        <v>272665</v>
      </c>
      <c r="J19" s="54">
        <f>+I19*$C$19</f>
        <v>867.07470000000001</v>
      </c>
      <c r="K19" s="55"/>
      <c r="L19" s="39">
        <v>299495</v>
      </c>
      <c r="M19" s="54">
        <f>+L19*$C$19</f>
        <v>952.39409999999998</v>
      </c>
      <c r="N19" s="53"/>
      <c r="O19" s="39">
        <v>315074</v>
      </c>
      <c r="P19" s="54">
        <f>+O19*$C$19</f>
        <v>1001.93532</v>
      </c>
      <c r="Q19" s="53"/>
      <c r="R19" s="39">
        <v>287778</v>
      </c>
      <c r="S19" s="54">
        <f>+R19*$C$19</f>
        <v>915.13404000000003</v>
      </c>
      <c r="T19" s="53"/>
      <c r="U19" s="39">
        <v>280842</v>
      </c>
      <c r="V19" s="54">
        <f>+U19*$C$19</f>
        <v>893.07756000000006</v>
      </c>
      <c r="W19" s="53"/>
      <c r="X19" s="39">
        <v>289550</v>
      </c>
      <c r="Y19" s="54">
        <f>+X19*$C$19</f>
        <v>920.76900000000001</v>
      </c>
      <c r="Z19" s="53"/>
      <c r="AA19" s="39">
        <v>286621</v>
      </c>
      <c r="AB19" s="54">
        <f>+AA19*$C$19</f>
        <v>911.45478000000003</v>
      </c>
      <c r="AC19" s="53"/>
      <c r="AD19" s="39">
        <v>306452</v>
      </c>
      <c r="AE19" s="54">
        <f>+AD19*$C$19</f>
        <v>974.51736000000005</v>
      </c>
      <c r="AF19" s="53"/>
      <c r="AG19" s="39">
        <v>314754</v>
      </c>
      <c r="AH19" s="54">
        <f>+AG19*$C$19</f>
        <v>1000.91772</v>
      </c>
      <c r="AI19" s="53"/>
      <c r="AJ19" s="39">
        <v>326357</v>
      </c>
      <c r="AK19" s="54">
        <f>+AJ19*$C$19</f>
        <v>1037.8152600000001</v>
      </c>
      <c r="AL19" s="53"/>
      <c r="AM19" s="39">
        <v>344264</v>
      </c>
      <c r="AN19" s="54">
        <f>+AM19*$C$19</f>
        <v>1094.7595200000001</v>
      </c>
      <c r="AO19" s="53"/>
    </row>
    <row r="20" spans="1:41" x14ac:dyDescent="0.25">
      <c r="A20" s="70"/>
      <c r="B20" s="24" t="s">
        <v>33</v>
      </c>
      <c r="C20" s="46"/>
      <c r="D20" s="71"/>
      <c r="E20" s="74"/>
      <c r="F20" s="75"/>
      <c r="G20" s="76"/>
      <c r="H20" s="74"/>
      <c r="I20" s="77"/>
      <c r="J20" s="76"/>
      <c r="K20" s="78"/>
      <c r="L20" s="77"/>
      <c r="M20" s="76"/>
      <c r="N20" s="74"/>
      <c r="O20" s="77"/>
      <c r="P20" s="76"/>
      <c r="Q20" s="74"/>
      <c r="R20" s="77"/>
      <c r="S20" s="76"/>
      <c r="T20" s="74"/>
      <c r="U20" s="77"/>
      <c r="V20" s="76"/>
      <c r="W20" s="74"/>
      <c r="X20" s="77"/>
      <c r="Y20" s="76"/>
      <c r="Z20" s="74"/>
      <c r="AA20" s="77"/>
      <c r="AB20" s="76"/>
      <c r="AC20" s="74"/>
      <c r="AD20" s="77"/>
      <c r="AE20" s="76"/>
      <c r="AF20" s="74"/>
      <c r="AG20" s="77"/>
      <c r="AH20" s="76"/>
      <c r="AI20" s="74"/>
      <c r="AJ20" s="77"/>
      <c r="AK20" s="76"/>
      <c r="AL20" s="74"/>
      <c r="AM20" s="77"/>
      <c r="AN20" s="76"/>
      <c r="AO20" s="74"/>
    </row>
    <row r="21" spans="1:41" x14ac:dyDescent="0.25">
      <c r="A21" s="69"/>
      <c r="B21" s="33" t="s">
        <v>34</v>
      </c>
      <c r="C21" s="68">
        <v>0.05</v>
      </c>
      <c r="D21" s="35"/>
      <c r="E21" s="53"/>
      <c r="F21" s="37"/>
      <c r="G21" s="54"/>
      <c r="H21" s="53"/>
      <c r="I21" s="39"/>
      <c r="J21" s="54"/>
      <c r="K21" s="55"/>
      <c r="L21" s="39"/>
      <c r="M21" s="54"/>
      <c r="N21" s="53"/>
      <c r="O21" s="39"/>
      <c r="P21" s="54"/>
      <c r="Q21" s="53"/>
      <c r="R21" s="39"/>
      <c r="S21" s="54"/>
      <c r="T21" s="53"/>
      <c r="U21" s="39"/>
      <c r="V21" s="54"/>
      <c r="W21" s="53"/>
      <c r="X21" s="39"/>
      <c r="Y21" s="54"/>
      <c r="Z21" s="53"/>
      <c r="AA21" s="39"/>
      <c r="AB21" s="54"/>
      <c r="AC21" s="53"/>
      <c r="AD21" s="39"/>
      <c r="AE21" s="54"/>
      <c r="AF21" s="53"/>
      <c r="AG21" s="39"/>
      <c r="AH21" s="54"/>
      <c r="AI21" s="53"/>
      <c r="AJ21" s="39"/>
      <c r="AK21" s="54"/>
      <c r="AL21" s="53"/>
      <c r="AM21" s="39"/>
      <c r="AN21" s="54"/>
      <c r="AO21" s="53"/>
    </row>
    <row r="22" spans="1:41" x14ac:dyDescent="0.25">
      <c r="A22" s="69"/>
      <c r="B22" s="33" t="s">
        <v>35</v>
      </c>
      <c r="C22" s="68">
        <v>80</v>
      </c>
      <c r="D22" s="35"/>
      <c r="E22" s="53"/>
      <c r="F22" s="37"/>
      <c r="G22" s="54"/>
      <c r="H22" s="53"/>
      <c r="I22" s="39"/>
      <c r="J22" s="54"/>
      <c r="K22" s="55"/>
      <c r="L22" s="39"/>
      <c r="M22" s="54"/>
      <c r="N22" s="53"/>
      <c r="O22" s="39"/>
      <c r="P22" s="54"/>
      <c r="Q22" s="53"/>
      <c r="R22" s="39"/>
      <c r="S22" s="54"/>
      <c r="T22" s="53"/>
      <c r="U22" s="39"/>
      <c r="V22" s="54"/>
      <c r="W22" s="53"/>
      <c r="X22" s="39"/>
      <c r="Y22" s="54"/>
      <c r="Z22" s="53"/>
      <c r="AA22" s="39"/>
      <c r="AB22" s="54"/>
      <c r="AC22" s="53"/>
      <c r="AD22" s="39"/>
      <c r="AE22" s="54"/>
      <c r="AF22" s="53"/>
      <c r="AG22" s="39"/>
      <c r="AH22" s="54"/>
      <c r="AI22" s="53"/>
      <c r="AJ22" s="39"/>
      <c r="AK22" s="54"/>
      <c r="AL22" s="53"/>
      <c r="AM22" s="39"/>
      <c r="AN22" s="54"/>
      <c r="AO22" s="53"/>
    </row>
    <row r="23" spans="1:41" x14ac:dyDescent="0.25">
      <c r="A23" s="70"/>
      <c r="B23" s="24" t="s">
        <v>36</v>
      </c>
      <c r="C23" s="46"/>
      <c r="D23" s="71"/>
      <c r="E23" s="47">
        <f>SUM(E24:E28)</f>
        <v>800</v>
      </c>
      <c r="F23" s="75"/>
      <c r="G23" s="49">
        <f>SUM(G24:G28)</f>
        <v>800</v>
      </c>
      <c r="H23" s="47"/>
      <c r="I23" s="77"/>
      <c r="J23" s="49">
        <f>SUM(J24:J28)</f>
        <v>800</v>
      </c>
      <c r="K23" s="51"/>
      <c r="L23" s="77"/>
      <c r="M23" s="49">
        <f>SUM(M24:M28)</f>
        <v>800</v>
      </c>
      <c r="N23" s="47"/>
      <c r="O23" s="77"/>
      <c r="P23" s="49">
        <f>SUM(P24:P28)</f>
        <v>800</v>
      </c>
      <c r="Q23" s="47"/>
      <c r="R23" s="77"/>
      <c r="S23" s="49">
        <f>SUM(S24:S28)</f>
        <v>800</v>
      </c>
      <c r="T23" s="47"/>
      <c r="U23" s="77"/>
      <c r="V23" s="49">
        <f>SUM(V24:V28)</f>
        <v>800</v>
      </c>
      <c r="W23" s="47"/>
      <c r="X23" s="77"/>
      <c r="Y23" s="49">
        <f>SUM(Y24:Y28)</f>
        <v>3119.9797600000002</v>
      </c>
      <c r="Z23" s="47"/>
      <c r="AA23" s="77"/>
      <c r="AB23" s="49">
        <f>SUM(AB24:AB28)</f>
        <v>3170.4184</v>
      </c>
      <c r="AC23" s="47"/>
      <c r="AD23" s="77"/>
      <c r="AE23" s="49">
        <f>SUM(AE24:AE28)</f>
        <v>3280.7624799999999</v>
      </c>
      <c r="AF23" s="47"/>
      <c r="AG23" s="77"/>
      <c r="AH23" s="49">
        <f>SUM(AH24:AH28)</f>
        <v>3365.7990399999999</v>
      </c>
      <c r="AI23" s="47"/>
      <c r="AJ23" s="77"/>
      <c r="AK23" s="49">
        <f>SUM(AK24:AK28)</f>
        <v>3417.7116000000001</v>
      </c>
      <c r="AL23" s="47"/>
      <c r="AM23" s="77"/>
      <c r="AN23" s="49">
        <f>SUM(AN24:AN28)</f>
        <v>3443.8148799999999</v>
      </c>
      <c r="AO23" s="47"/>
    </row>
    <row r="24" spans="1:41" x14ac:dyDescent="0.25">
      <c r="A24" s="69" t="s">
        <v>17</v>
      </c>
      <c r="B24" s="33" t="s">
        <v>37</v>
      </c>
      <c r="C24" s="52">
        <v>8.0000000000000002E-3</v>
      </c>
      <c r="D24" s="35"/>
      <c r="E24" s="53">
        <f>+D24*$C$24</f>
        <v>0</v>
      </c>
      <c r="F24" s="37"/>
      <c r="G24" s="54">
        <f>+F24*$C$24</f>
        <v>0</v>
      </c>
      <c r="H24" s="53"/>
      <c r="I24" s="39"/>
      <c r="J24" s="54">
        <f>+I24*$C$24</f>
        <v>0</v>
      </c>
      <c r="K24" s="55"/>
      <c r="L24" s="39"/>
      <c r="M24" s="54">
        <f>+L24*$C$24</f>
        <v>0</v>
      </c>
      <c r="N24" s="53"/>
      <c r="O24" s="39"/>
      <c r="P24" s="54">
        <f>+O24*$C$24</f>
        <v>0</v>
      </c>
      <c r="Q24" s="53"/>
      <c r="R24" s="39"/>
      <c r="S24" s="54">
        <f>+R24*$C$24</f>
        <v>0</v>
      </c>
      <c r="T24" s="53"/>
      <c r="U24" s="39"/>
      <c r="V24" s="54">
        <f>+U24*$C$24</f>
        <v>0</v>
      </c>
      <c r="W24" s="53"/>
      <c r="X24" s="39">
        <v>100000</v>
      </c>
      <c r="Y24" s="54">
        <f>+X24*$C24</f>
        <v>800</v>
      </c>
      <c r="Z24" s="53"/>
      <c r="AA24" s="39">
        <v>100000</v>
      </c>
      <c r="AB24" s="54">
        <f>+AA24*$C24</f>
        <v>800</v>
      </c>
      <c r="AC24" s="53"/>
      <c r="AD24" s="39">
        <v>100000</v>
      </c>
      <c r="AE24" s="54">
        <f>+AD24*$C24</f>
        <v>800</v>
      </c>
      <c r="AF24" s="53"/>
      <c r="AG24" s="39">
        <v>100000</v>
      </c>
      <c r="AH24" s="54">
        <f>+AG24*$C24</f>
        <v>800</v>
      </c>
      <c r="AI24" s="53"/>
      <c r="AJ24" s="39">
        <v>100000</v>
      </c>
      <c r="AK24" s="54">
        <f>+AJ24*$C24</f>
        <v>800</v>
      </c>
      <c r="AL24" s="53"/>
      <c r="AM24" s="39">
        <v>100000</v>
      </c>
      <c r="AN24" s="54">
        <f>+AM24*$C24</f>
        <v>800</v>
      </c>
      <c r="AO24" s="53"/>
    </row>
    <row r="25" spans="1:41" x14ac:dyDescent="0.25">
      <c r="A25" s="69" t="s">
        <v>17</v>
      </c>
      <c r="B25" s="33" t="s">
        <v>38</v>
      </c>
      <c r="C25" s="52">
        <v>5.5999999999999999E-3</v>
      </c>
      <c r="D25" s="35"/>
      <c r="E25" s="53">
        <f t="shared" ref="E25:E26" si="0">+D25*$C$24</f>
        <v>0</v>
      </c>
      <c r="F25" s="37"/>
      <c r="G25" s="54">
        <f t="shared" ref="G25:G26" si="1">+F25*$C$24</f>
        <v>0</v>
      </c>
      <c r="H25" s="53"/>
      <c r="I25" s="39"/>
      <c r="J25" s="54">
        <f t="shared" ref="J25:J26" si="2">+I25*$C$24</f>
        <v>0</v>
      </c>
      <c r="K25" s="55"/>
      <c r="L25" s="39"/>
      <c r="M25" s="54">
        <f t="shared" ref="M25:M26" si="3">+L25*$C$24</f>
        <v>0</v>
      </c>
      <c r="N25" s="53"/>
      <c r="O25" s="39"/>
      <c r="P25" s="54">
        <f t="shared" ref="P25:P26" si="4">+O25*$C$24</f>
        <v>0</v>
      </c>
      <c r="Q25" s="53"/>
      <c r="R25" s="39"/>
      <c r="S25" s="54">
        <f t="shared" ref="S25:S26" si="5">+R25*$C$24</f>
        <v>0</v>
      </c>
      <c r="T25" s="53"/>
      <c r="U25" s="39"/>
      <c r="V25" s="54">
        <f t="shared" ref="V25:V26" si="6">+U25*$C$24</f>
        <v>0</v>
      </c>
      <c r="W25" s="53"/>
      <c r="X25" s="39">
        <v>400000</v>
      </c>
      <c r="Y25" s="54">
        <f t="shared" ref="Y25:Y26" si="7">+X25*$C25</f>
        <v>2240</v>
      </c>
      <c r="Z25" s="53"/>
      <c r="AA25" s="39">
        <v>400000</v>
      </c>
      <c r="AB25" s="54">
        <f t="shared" ref="AB25:AB26" si="8">+AA25*$C25</f>
        <v>2240</v>
      </c>
      <c r="AC25" s="53"/>
      <c r="AD25" s="39">
        <v>400000</v>
      </c>
      <c r="AE25" s="54">
        <f t="shared" ref="AE25:AE26" si="9">+AD25*$C25</f>
        <v>2240</v>
      </c>
      <c r="AF25" s="53"/>
      <c r="AG25" s="39">
        <v>400000</v>
      </c>
      <c r="AH25" s="54">
        <f t="shared" ref="AH25:AH26" si="10">+AG25*$C25</f>
        <v>2240</v>
      </c>
      <c r="AI25" s="53"/>
      <c r="AJ25" s="39">
        <v>400000</v>
      </c>
      <c r="AK25" s="54">
        <f t="shared" ref="AK25:AK26" si="11">+AJ25*$C25</f>
        <v>2240</v>
      </c>
      <c r="AL25" s="53"/>
      <c r="AM25" s="39">
        <v>400000</v>
      </c>
      <c r="AN25" s="54">
        <f t="shared" ref="AN25:AN26" si="12">+AM25*$C25</f>
        <v>2240</v>
      </c>
      <c r="AO25" s="53"/>
    </row>
    <row r="26" spans="1:41" x14ac:dyDescent="0.25">
      <c r="A26" s="69" t="s">
        <v>17</v>
      </c>
      <c r="B26" s="33" t="s">
        <v>39</v>
      </c>
      <c r="C26" s="52">
        <v>3.9199999999999999E-3</v>
      </c>
      <c r="D26" s="35"/>
      <c r="E26" s="53">
        <f t="shared" si="0"/>
        <v>0</v>
      </c>
      <c r="F26" s="37"/>
      <c r="G26" s="54">
        <f t="shared" si="1"/>
        <v>0</v>
      </c>
      <c r="H26" s="53"/>
      <c r="I26" s="39"/>
      <c r="J26" s="54">
        <f t="shared" si="2"/>
        <v>0</v>
      </c>
      <c r="K26" s="55"/>
      <c r="L26" s="39"/>
      <c r="M26" s="54">
        <f t="shared" si="3"/>
        <v>0</v>
      </c>
      <c r="N26" s="53"/>
      <c r="O26" s="39"/>
      <c r="P26" s="54">
        <f t="shared" si="4"/>
        <v>0</v>
      </c>
      <c r="Q26" s="53"/>
      <c r="R26" s="39"/>
      <c r="S26" s="54">
        <f t="shared" si="5"/>
        <v>0</v>
      </c>
      <c r="T26" s="53"/>
      <c r="U26" s="39"/>
      <c r="V26" s="54">
        <f t="shared" si="6"/>
        <v>0</v>
      </c>
      <c r="W26" s="53"/>
      <c r="X26" s="39">
        <v>20403</v>
      </c>
      <c r="Y26" s="54">
        <f t="shared" si="7"/>
        <v>79.979759999999999</v>
      </c>
      <c r="Z26" s="53"/>
      <c r="AA26" s="39">
        <v>33270</v>
      </c>
      <c r="AB26" s="54">
        <f t="shared" si="8"/>
        <v>130.41839999999999</v>
      </c>
      <c r="AC26" s="53"/>
      <c r="AD26" s="39">
        <v>61419</v>
      </c>
      <c r="AE26" s="54">
        <f t="shared" si="9"/>
        <v>240.76247999999998</v>
      </c>
      <c r="AF26" s="53"/>
      <c r="AG26" s="39">
        <v>83112</v>
      </c>
      <c r="AH26" s="54">
        <f t="shared" si="10"/>
        <v>325.79903999999999</v>
      </c>
      <c r="AI26" s="53"/>
      <c r="AJ26" s="39">
        <v>96355</v>
      </c>
      <c r="AK26" s="54">
        <f t="shared" si="11"/>
        <v>377.71159999999998</v>
      </c>
      <c r="AL26" s="53"/>
      <c r="AM26" s="39">
        <v>103014</v>
      </c>
      <c r="AN26" s="54">
        <f t="shared" si="12"/>
        <v>403.81487999999996</v>
      </c>
      <c r="AO26" s="53"/>
    </row>
    <row r="27" spans="1:41" x14ac:dyDescent="0.25">
      <c r="A27" s="69" t="s">
        <v>17</v>
      </c>
      <c r="B27" s="33" t="s">
        <v>40</v>
      </c>
      <c r="C27" s="68">
        <v>800</v>
      </c>
      <c r="D27" s="35">
        <v>3347</v>
      </c>
      <c r="E27" s="53">
        <f>IF(AND(D27&lt;100000,D27&gt;0),$C27,0)</f>
        <v>800</v>
      </c>
      <c r="F27" s="37">
        <v>3764</v>
      </c>
      <c r="G27" s="54">
        <f>IF(AND(F27&lt;100000,F27&gt;0),$C27,0)</f>
        <v>800</v>
      </c>
      <c r="H27" s="53"/>
      <c r="I27" s="39">
        <v>4446</v>
      </c>
      <c r="J27" s="54">
        <f>IF(AND(I27&lt;100000,I27&gt;0),$C27,0)</f>
        <v>800</v>
      </c>
      <c r="K27" s="55"/>
      <c r="L27" s="39">
        <v>5323</v>
      </c>
      <c r="M27" s="54">
        <f>IF(AND(L27&lt;100000,L27&gt;0),$C27,0)</f>
        <v>800</v>
      </c>
      <c r="N27" s="53"/>
      <c r="O27" s="39">
        <v>6010</v>
      </c>
      <c r="P27" s="54">
        <f>IF(AND(O27&lt;100000,O27&gt;0),$C27,0)</f>
        <v>800</v>
      </c>
      <c r="Q27" s="53"/>
      <c r="R27" s="39">
        <v>6680</v>
      </c>
      <c r="S27" s="54">
        <f>IF(AND(R27&lt;100000,R27&gt;0),$C27,0)</f>
        <v>800</v>
      </c>
      <c r="T27" s="53"/>
      <c r="U27" s="39">
        <v>7421</v>
      </c>
      <c r="V27" s="54">
        <f>IF(AND(U27&lt;100000,U27&gt;0),$C27,0)</f>
        <v>800</v>
      </c>
      <c r="W27" s="53"/>
      <c r="X27" s="39"/>
      <c r="Y27" s="54">
        <f>IF(AND(X27&lt;100000,X27&gt;0),$C27,0)</f>
        <v>0</v>
      </c>
      <c r="Z27" s="53"/>
      <c r="AA27" s="39"/>
      <c r="AB27" s="54">
        <f>IF(AND(AA27&lt;100000,AA27&gt;0),$C27,0)</f>
        <v>0</v>
      </c>
      <c r="AC27" s="53"/>
      <c r="AD27" s="39"/>
      <c r="AE27" s="54">
        <f>IF(AND(AD27&lt;100000,AD27&gt;0),$C27,0)</f>
        <v>0</v>
      </c>
      <c r="AF27" s="53"/>
      <c r="AG27" s="39"/>
      <c r="AH27" s="54">
        <f>IF(AND(AG27&lt;100000,AG27&gt;0),$C27,0)</f>
        <v>0</v>
      </c>
      <c r="AI27" s="53"/>
      <c r="AJ27" s="39"/>
      <c r="AK27" s="54">
        <f>IF(AND(AJ27&lt;100000,AJ27&gt;0),$C27,0)</f>
        <v>0</v>
      </c>
      <c r="AL27" s="53"/>
      <c r="AM27" s="39"/>
      <c r="AN27" s="54">
        <f>IF(AND(AM27&lt;100000,AM27&gt;0),$C27,0)</f>
        <v>0</v>
      </c>
      <c r="AO27" s="53"/>
    </row>
    <row r="28" spans="1:41" x14ac:dyDescent="0.25">
      <c r="A28" s="69" t="s">
        <v>41</v>
      </c>
      <c r="B28" s="33" t="s">
        <v>42</v>
      </c>
      <c r="C28" s="68">
        <v>2900</v>
      </c>
      <c r="D28" s="35"/>
      <c r="E28" s="53"/>
      <c r="F28" s="37"/>
      <c r="G28" s="54"/>
      <c r="H28" s="53"/>
      <c r="I28" s="39"/>
      <c r="J28" s="54"/>
      <c r="K28" s="55"/>
      <c r="L28" s="39"/>
      <c r="M28" s="54"/>
      <c r="N28" s="53"/>
      <c r="O28" s="39"/>
      <c r="P28" s="54"/>
      <c r="Q28" s="53"/>
      <c r="R28" s="39"/>
      <c r="S28" s="54"/>
      <c r="T28" s="53"/>
      <c r="U28" s="39"/>
      <c r="V28" s="54"/>
      <c r="W28" s="53"/>
      <c r="X28" s="39"/>
      <c r="Y28" s="54"/>
      <c r="Z28" s="53"/>
      <c r="AA28" s="39"/>
      <c r="AB28" s="54"/>
      <c r="AC28" s="53"/>
      <c r="AD28" s="39"/>
      <c r="AE28" s="54"/>
      <c r="AF28" s="53"/>
      <c r="AG28" s="39"/>
      <c r="AH28" s="54"/>
      <c r="AI28" s="53"/>
      <c r="AJ28" s="39"/>
      <c r="AK28" s="54"/>
      <c r="AL28" s="53"/>
      <c r="AM28" s="39"/>
      <c r="AN28" s="54"/>
      <c r="AO28" s="53"/>
    </row>
    <row r="29" spans="1:41" x14ac:dyDescent="0.25">
      <c r="A29" s="70"/>
      <c r="B29" s="24" t="s">
        <v>43</v>
      </c>
      <c r="C29" s="46"/>
      <c r="D29" s="71"/>
      <c r="E29" s="47">
        <f>SUM(E30:E33)</f>
        <v>6283.9840000000004</v>
      </c>
      <c r="F29" s="75"/>
      <c r="G29" s="49">
        <f>SUM(G30:G33)</f>
        <v>3598.9519999999998</v>
      </c>
      <c r="H29" s="47"/>
      <c r="I29" s="77"/>
      <c r="J29" s="49">
        <f>SUM(J30:J33)</f>
        <v>3052.42</v>
      </c>
      <c r="K29" s="51"/>
      <c r="L29" s="77"/>
      <c r="M29" s="49">
        <f>SUM(M30:M33)</f>
        <v>1219.5819999999999</v>
      </c>
      <c r="N29" s="47"/>
      <c r="O29" s="77"/>
      <c r="P29" s="49">
        <f>SUM(P30:P33)</f>
        <v>1006.8660000000001</v>
      </c>
      <c r="Q29" s="47"/>
      <c r="R29" s="77"/>
      <c r="S29" s="49">
        <f>SUM(S30:S33)</f>
        <v>6373.1080000000011</v>
      </c>
      <c r="T29" s="47"/>
      <c r="U29" s="77"/>
      <c r="V29" s="49">
        <f>SUM(V30:V33)</f>
        <v>3943.4500000000003</v>
      </c>
      <c r="W29" s="47"/>
      <c r="X29" s="77"/>
      <c r="Y29" s="49">
        <f>SUM(Y30:Y33)</f>
        <v>2656.8500000000004</v>
      </c>
      <c r="Z29" s="47"/>
      <c r="AA29" s="77"/>
      <c r="AB29" s="49">
        <f>SUM(AB30:AB33)</f>
        <v>2835.9940000000001</v>
      </c>
      <c r="AC29" s="47"/>
      <c r="AD29" s="77"/>
      <c r="AE29" s="49">
        <f>SUM(AE30:AE33)</f>
        <v>2639.5039999999999</v>
      </c>
      <c r="AF29" s="47"/>
      <c r="AG29" s="77"/>
      <c r="AH29" s="49">
        <f>SUM(AH30:AH33)</f>
        <v>2838.4300000000003</v>
      </c>
      <c r="AI29" s="47"/>
      <c r="AJ29" s="77"/>
      <c r="AK29" s="49">
        <f>SUM(AK30:AK33)</f>
        <v>2175.348</v>
      </c>
      <c r="AL29" s="47"/>
      <c r="AM29" s="77"/>
      <c r="AN29" s="49">
        <f>SUM(AN30:AN33)</f>
        <v>1109.4860000000001</v>
      </c>
      <c r="AO29" s="47"/>
    </row>
    <row r="30" spans="1:41" x14ac:dyDescent="0.25">
      <c r="A30" s="69" t="s">
        <v>17</v>
      </c>
      <c r="B30" s="33" t="s">
        <v>44</v>
      </c>
      <c r="C30" s="34">
        <v>0.112</v>
      </c>
      <c r="D30" s="35">
        <v>47079</v>
      </c>
      <c r="E30" s="53">
        <f>+D30*$C$30</f>
        <v>5272.848</v>
      </c>
      <c r="F30" s="37">
        <v>23148</v>
      </c>
      <c r="G30" s="54">
        <f>+F30*$C$30</f>
        <v>2592.576</v>
      </c>
      <c r="H30" s="53"/>
      <c r="I30" s="39">
        <v>18863</v>
      </c>
      <c r="J30" s="54">
        <f>+I30*$C$30</f>
        <v>2112.6559999999999</v>
      </c>
      <c r="K30" s="55"/>
      <c r="L30" s="39">
        <v>2432</v>
      </c>
      <c r="M30" s="54">
        <f>+L30*$C$30</f>
        <v>272.38400000000001</v>
      </c>
      <c r="N30" s="53"/>
      <c r="O30" s="39">
        <v>304</v>
      </c>
      <c r="P30" s="54">
        <f>+O30*$C$30</f>
        <v>34.048000000000002</v>
      </c>
      <c r="Q30" s="53"/>
      <c r="R30" s="39">
        <v>48721</v>
      </c>
      <c r="S30" s="54">
        <f>+R30*$C$30</f>
        <v>5456.7520000000004</v>
      </c>
      <c r="T30" s="56">
        <f>+S30-P30</f>
        <v>5422.7040000000006</v>
      </c>
      <c r="U30" s="39">
        <v>26972</v>
      </c>
      <c r="V30" s="54">
        <f>+U30*$C$30</f>
        <v>3020.864</v>
      </c>
      <c r="W30" s="53"/>
      <c r="X30" s="39">
        <v>15442</v>
      </c>
      <c r="Y30" s="54">
        <f>+X30*$C$30</f>
        <v>1729.5040000000001</v>
      </c>
      <c r="Z30" s="53"/>
      <c r="AA30" s="39">
        <v>16742</v>
      </c>
      <c r="AB30" s="54">
        <f>+AA30*$C$30</f>
        <v>1875.104</v>
      </c>
      <c r="AC30" s="53"/>
      <c r="AD30" s="39">
        <v>14783</v>
      </c>
      <c r="AE30" s="54">
        <f>+AD30*$C$30</f>
        <v>1655.6960000000001</v>
      </c>
      <c r="AF30" s="53"/>
      <c r="AG30" s="39">
        <v>17031</v>
      </c>
      <c r="AH30" s="54">
        <f>+AG30*$C$30</f>
        <v>1907.472</v>
      </c>
      <c r="AI30" s="53"/>
      <c r="AJ30" s="39">
        <v>10219</v>
      </c>
      <c r="AK30" s="54">
        <f>+AJ30*$C$30</f>
        <v>1144.528</v>
      </c>
      <c r="AL30" s="53"/>
      <c r="AM30" s="39">
        <v>401</v>
      </c>
      <c r="AN30" s="54">
        <f>+AM30*$C$30</f>
        <v>44.911999999999999</v>
      </c>
      <c r="AO30" s="53"/>
    </row>
    <row r="31" spans="1:41" x14ac:dyDescent="0.25">
      <c r="A31" s="69" t="s">
        <v>17</v>
      </c>
      <c r="B31" s="33" t="s">
        <v>45</v>
      </c>
      <c r="C31" s="34">
        <v>0.112</v>
      </c>
      <c r="D31" s="35">
        <v>112</v>
      </c>
      <c r="E31" s="53">
        <f>+D31*$C$31</f>
        <v>12.544</v>
      </c>
      <c r="F31" s="37">
        <v>125</v>
      </c>
      <c r="G31" s="54">
        <f>+F31*$C$31</f>
        <v>14</v>
      </c>
      <c r="H31" s="53"/>
      <c r="I31" s="39">
        <v>113</v>
      </c>
      <c r="J31" s="54">
        <f>+I31*$C$31</f>
        <v>12.656000000000001</v>
      </c>
      <c r="K31" s="55"/>
      <c r="L31" s="39">
        <v>92</v>
      </c>
      <c r="M31" s="54">
        <f>+L31*$C$31</f>
        <v>10.304</v>
      </c>
      <c r="N31" s="53"/>
      <c r="O31" s="39">
        <v>59</v>
      </c>
      <c r="P31" s="54">
        <f>+O31*$C$31</f>
        <v>6.6080000000000005</v>
      </c>
      <c r="Q31" s="53"/>
      <c r="R31" s="39">
        <v>57</v>
      </c>
      <c r="S31" s="54">
        <f>+R31*$C$31</f>
        <v>6.3840000000000003</v>
      </c>
      <c r="T31" s="53"/>
      <c r="U31" s="39">
        <v>99</v>
      </c>
      <c r="V31" s="54">
        <f>+U31*$C$31</f>
        <v>11.088000000000001</v>
      </c>
      <c r="W31" s="53"/>
      <c r="X31" s="39">
        <v>94</v>
      </c>
      <c r="Y31" s="54">
        <f>+X31*$C$31</f>
        <v>10.528</v>
      </c>
      <c r="Z31" s="53"/>
      <c r="AA31" s="39">
        <v>102</v>
      </c>
      <c r="AB31" s="54">
        <f>+AA31*$C$31</f>
        <v>11.423999999999999</v>
      </c>
      <c r="AC31" s="53"/>
      <c r="AD31" s="39">
        <v>93</v>
      </c>
      <c r="AE31" s="54">
        <f>+AD31*$C$31</f>
        <v>10.416</v>
      </c>
      <c r="AF31" s="53"/>
      <c r="AG31" s="39">
        <v>109</v>
      </c>
      <c r="AH31" s="54">
        <f>+AG31*$C$31</f>
        <v>12.208</v>
      </c>
      <c r="AI31" s="53"/>
      <c r="AJ31" s="39">
        <v>73</v>
      </c>
      <c r="AK31" s="54">
        <f>+AJ31*$C$31</f>
        <v>8.1760000000000002</v>
      </c>
      <c r="AL31" s="53"/>
      <c r="AM31" s="39">
        <v>50</v>
      </c>
      <c r="AN31" s="54">
        <f>+AM31*$C$31</f>
        <v>5.6000000000000005</v>
      </c>
      <c r="AO31" s="53"/>
    </row>
    <row r="32" spans="1:41" x14ac:dyDescent="0.25">
      <c r="A32" s="69" t="s">
        <v>17</v>
      </c>
      <c r="B32" s="33" t="s">
        <v>46</v>
      </c>
      <c r="C32" s="34">
        <v>3.85</v>
      </c>
      <c r="D32" s="35">
        <v>88</v>
      </c>
      <c r="E32" s="53">
        <f>+D32*$C$32</f>
        <v>338.8</v>
      </c>
      <c r="F32" s="37">
        <v>92</v>
      </c>
      <c r="G32" s="54">
        <f>+F32*$C$32</f>
        <v>354.2</v>
      </c>
      <c r="H32" s="53"/>
      <c r="I32" s="39">
        <v>74</v>
      </c>
      <c r="J32" s="54">
        <f>+I32*$C$32</f>
        <v>284.90000000000003</v>
      </c>
      <c r="K32" s="55"/>
      <c r="L32" s="39">
        <v>67</v>
      </c>
      <c r="M32" s="54">
        <f>+L32*$C$32</f>
        <v>257.95</v>
      </c>
      <c r="N32" s="53"/>
      <c r="O32" s="39">
        <v>69</v>
      </c>
      <c r="P32" s="54">
        <f>+O32*$C$32</f>
        <v>265.65000000000003</v>
      </c>
      <c r="Q32" s="53"/>
      <c r="R32" s="39">
        <v>66</v>
      </c>
      <c r="S32" s="54">
        <f>+R32*$C$32</f>
        <v>254.1</v>
      </c>
      <c r="T32" s="53"/>
      <c r="U32" s="39">
        <v>73</v>
      </c>
      <c r="V32" s="54">
        <f>+U32*$C$32</f>
        <v>281.05</v>
      </c>
      <c r="W32" s="53"/>
      <c r="X32" s="39">
        <v>77</v>
      </c>
      <c r="Y32" s="54">
        <f>+X32*$C$32</f>
        <v>296.45</v>
      </c>
      <c r="Z32" s="53"/>
      <c r="AA32" s="39">
        <v>81</v>
      </c>
      <c r="AB32" s="54">
        <f>+AA32*$C$32</f>
        <v>311.85000000000002</v>
      </c>
      <c r="AC32" s="53"/>
      <c r="AD32" s="39">
        <v>88</v>
      </c>
      <c r="AE32" s="54">
        <f>+AD32*$C$32</f>
        <v>338.8</v>
      </c>
      <c r="AF32" s="53"/>
      <c r="AG32" s="39">
        <v>75</v>
      </c>
      <c r="AH32" s="54">
        <f>+AG32*$C$32</f>
        <v>288.75</v>
      </c>
      <c r="AI32" s="53"/>
      <c r="AJ32" s="39">
        <v>98</v>
      </c>
      <c r="AK32" s="54">
        <f>+AJ32*$C$32</f>
        <v>377.3</v>
      </c>
      <c r="AL32" s="53"/>
      <c r="AM32" s="39">
        <v>99</v>
      </c>
      <c r="AN32" s="54">
        <f>+AM32*$C$32</f>
        <v>381.15000000000003</v>
      </c>
      <c r="AO32" s="53"/>
    </row>
    <row r="33" spans="1:41" x14ac:dyDescent="0.25">
      <c r="A33" s="69" t="s">
        <v>17</v>
      </c>
      <c r="B33" s="33" t="s">
        <v>47</v>
      </c>
      <c r="C33" s="34">
        <v>0.112</v>
      </c>
      <c r="D33" s="35">
        <v>5891</v>
      </c>
      <c r="E33" s="53">
        <f>+D33*$C$33</f>
        <v>659.79200000000003</v>
      </c>
      <c r="F33" s="37">
        <v>5698</v>
      </c>
      <c r="G33" s="54">
        <f>+F33*$C$33</f>
        <v>638.17600000000004</v>
      </c>
      <c r="H33" s="53"/>
      <c r="I33" s="39">
        <v>5734</v>
      </c>
      <c r="J33" s="54">
        <f>+I33*$C$33</f>
        <v>642.20799999999997</v>
      </c>
      <c r="K33" s="55"/>
      <c r="L33" s="39">
        <v>6062</v>
      </c>
      <c r="M33" s="54">
        <f>+L33*$C$33</f>
        <v>678.94399999999996</v>
      </c>
      <c r="N33" s="53"/>
      <c r="O33" s="39">
        <v>6255</v>
      </c>
      <c r="P33" s="54">
        <f>+O33*$C$33</f>
        <v>700.56000000000006</v>
      </c>
      <c r="Q33" s="53"/>
      <c r="R33" s="39">
        <v>5856</v>
      </c>
      <c r="S33" s="54">
        <f>+R33*$C$33</f>
        <v>655.87199999999996</v>
      </c>
      <c r="T33" s="53"/>
      <c r="U33" s="39">
        <v>5629</v>
      </c>
      <c r="V33" s="54">
        <f>+U33*$C$33</f>
        <v>630.44799999999998</v>
      </c>
      <c r="W33" s="53"/>
      <c r="X33" s="39">
        <v>5539</v>
      </c>
      <c r="Y33" s="54">
        <f>+X33*$C$33</f>
        <v>620.36800000000005</v>
      </c>
      <c r="Z33" s="53"/>
      <c r="AA33" s="39">
        <v>5693</v>
      </c>
      <c r="AB33" s="54">
        <f>+AA33*$C$33</f>
        <v>637.61599999999999</v>
      </c>
      <c r="AC33" s="53"/>
      <c r="AD33" s="39">
        <v>5666</v>
      </c>
      <c r="AE33" s="54">
        <f>+AD33*$C$33</f>
        <v>634.59199999999998</v>
      </c>
      <c r="AF33" s="53"/>
      <c r="AG33" s="39">
        <v>5625</v>
      </c>
      <c r="AH33" s="54">
        <f>+AG33*$C$33</f>
        <v>630</v>
      </c>
      <c r="AI33" s="53"/>
      <c r="AJ33" s="39">
        <v>5762</v>
      </c>
      <c r="AK33" s="54">
        <f>+AJ33*$C$33</f>
        <v>645.34400000000005</v>
      </c>
      <c r="AL33" s="53"/>
      <c r="AM33" s="39">
        <v>6052</v>
      </c>
      <c r="AN33" s="54">
        <f>+AM33*$C$33</f>
        <v>677.82400000000007</v>
      </c>
      <c r="AO33" s="53"/>
    </row>
    <row r="34" spans="1:41" x14ac:dyDescent="0.25">
      <c r="A34" s="69"/>
      <c r="B34" s="15" t="s">
        <v>48</v>
      </c>
      <c r="C34" s="16"/>
      <c r="D34" s="17"/>
      <c r="E34" s="41">
        <f>SUM(E35)</f>
        <v>6791.4850000000006</v>
      </c>
      <c r="F34" s="19"/>
      <c r="G34" s="43">
        <f>SUM(G35)</f>
        <v>6791.1049999999996</v>
      </c>
      <c r="H34" s="21">
        <f>+G34-E34</f>
        <v>-0.38000000000101863</v>
      </c>
      <c r="I34" s="22"/>
      <c r="J34" s="43">
        <f>SUM(J35)</f>
        <v>6834.1750000000002</v>
      </c>
      <c r="K34" s="21">
        <f>+J34-G34</f>
        <v>43.070000000000618</v>
      </c>
      <c r="L34" s="22"/>
      <c r="M34" s="43">
        <f>SUM(M35)</f>
        <v>6928.1550000000007</v>
      </c>
      <c r="N34" s="21">
        <f>+M34-J34</f>
        <v>93.980000000000473</v>
      </c>
      <c r="O34" s="22"/>
      <c r="P34" s="43">
        <f>SUM(P35)</f>
        <v>6957.07</v>
      </c>
      <c r="Q34" s="21">
        <f>+P34-M34</f>
        <v>28.914999999999054</v>
      </c>
      <c r="R34" s="22"/>
      <c r="S34" s="43">
        <f>SUM(S35)</f>
        <v>6867.23</v>
      </c>
      <c r="T34" s="21">
        <f>+S34-P34</f>
        <v>-89.840000000000146</v>
      </c>
      <c r="U34" s="22"/>
      <c r="V34" s="43">
        <f>SUM(V35)</f>
        <v>6832.8250000000007</v>
      </c>
      <c r="W34" s="21">
        <f>+V34-S34</f>
        <v>-34.404999999998836</v>
      </c>
      <c r="X34" s="22"/>
      <c r="Y34" s="43">
        <f>SUM(Y35)</f>
        <v>6847.5249999999996</v>
      </c>
      <c r="Z34" s="21">
        <f>+Y34-V34</f>
        <v>14.699999999998909</v>
      </c>
      <c r="AA34" s="22"/>
      <c r="AB34" s="43">
        <f>SUM(AB35)</f>
        <v>6820.165</v>
      </c>
      <c r="AC34" s="21">
        <f>+AB34-Y34</f>
        <v>-27.359999999999673</v>
      </c>
      <c r="AD34" s="22"/>
      <c r="AE34" s="43">
        <f>SUM(AE35)</f>
        <v>6870.35</v>
      </c>
      <c r="AF34" s="21">
        <f>+AE34-AB34</f>
        <v>50.1850000000004</v>
      </c>
      <c r="AG34" s="22"/>
      <c r="AH34" s="43">
        <f>SUM(AH35)</f>
        <v>6859.8549999999996</v>
      </c>
      <c r="AI34" s="21">
        <f>+AH34-AE34</f>
        <v>-10.4950000000008</v>
      </c>
      <c r="AJ34" s="22"/>
      <c r="AK34" s="43">
        <f>SUM(AK35)</f>
        <v>6881.6450000000004</v>
      </c>
      <c r="AL34" s="21">
        <f>+AK34-AH34</f>
        <v>21.790000000000873</v>
      </c>
      <c r="AM34" s="22"/>
      <c r="AN34" s="43">
        <f>SUM(AN35)</f>
        <v>6886.37</v>
      </c>
      <c r="AO34" s="21">
        <f>+AN34-AK34</f>
        <v>4.7249999999994543</v>
      </c>
    </row>
    <row r="35" spans="1:41" x14ac:dyDescent="0.25">
      <c r="A35" s="70"/>
      <c r="B35" s="24" t="s">
        <v>49</v>
      </c>
      <c r="C35" s="46"/>
      <c r="D35" s="71"/>
      <c r="E35" s="47">
        <f>SUM(E36:E44)</f>
        <v>6791.4850000000006</v>
      </c>
      <c r="F35" s="79"/>
      <c r="G35" s="49">
        <f>SUM(G36:G44)</f>
        <v>6791.1049999999996</v>
      </c>
      <c r="H35" s="47"/>
      <c r="I35" s="80"/>
      <c r="J35" s="49">
        <f>SUM(J36:J44)</f>
        <v>6834.1750000000002</v>
      </c>
      <c r="K35" s="51"/>
      <c r="L35" s="80"/>
      <c r="M35" s="49">
        <f>SUM(M36:M44)</f>
        <v>6928.1550000000007</v>
      </c>
      <c r="N35" s="47"/>
      <c r="O35" s="80"/>
      <c r="P35" s="49">
        <f>SUM(P36:P44)</f>
        <v>6957.07</v>
      </c>
      <c r="Q35" s="47"/>
      <c r="R35" s="80"/>
      <c r="S35" s="49">
        <f>SUM(S36:S44)</f>
        <v>6867.23</v>
      </c>
      <c r="T35" s="47"/>
      <c r="U35" s="80"/>
      <c r="V35" s="49">
        <f>SUM(V36:V44)</f>
        <v>6832.8250000000007</v>
      </c>
      <c r="W35" s="47"/>
      <c r="X35" s="80"/>
      <c r="Y35" s="49">
        <f>SUM(Y36:Y44)</f>
        <v>6847.5249999999996</v>
      </c>
      <c r="Z35" s="47"/>
      <c r="AA35" s="80"/>
      <c r="AB35" s="49">
        <f>SUM(AB36:AB44)</f>
        <v>6820.165</v>
      </c>
      <c r="AC35" s="47"/>
      <c r="AD35" s="80"/>
      <c r="AE35" s="49">
        <f>SUM(AE36:AE44)</f>
        <v>6870.35</v>
      </c>
      <c r="AF35" s="47"/>
      <c r="AG35" s="80"/>
      <c r="AH35" s="49">
        <f>SUM(AH36:AH44)</f>
        <v>6859.8549999999996</v>
      </c>
      <c r="AI35" s="47"/>
      <c r="AJ35" s="80"/>
      <c r="AK35" s="49">
        <f>SUM(AK36:AK44)</f>
        <v>6881.6450000000004</v>
      </c>
      <c r="AL35" s="47"/>
      <c r="AM35" s="80"/>
      <c r="AN35" s="49">
        <f>SUM(AN36:AN44)</f>
        <v>6886.37</v>
      </c>
      <c r="AO35" s="47"/>
    </row>
    <row r="36" spans="1:41" x14ac:dyDescent="0.25">
      <c r="A36" s="69" t="s">
        <v>17</v>
      </c>
      <c r="B36" s="33" t="s">
        <v>50</v>
      </c>
      <c r="C36" s="34">
        <v>2.5000000000000001E-2</v>
      </c>
      <c r="D36" s="35">
        <v>25000</v>
      </c>
      <c r="E36" s="53">
        <f>+D36*$C$36</f>
        <v>625</v>
      </c>
      <c r="F36" s="81">
        <v>25000</v>
      </c>
      <c r="G36" s="54">
        <f>+F36*$C$36</f>
        <v>625</v>
      </c>
      <c r="H36" s="53"/>
      <c r="I36" s="82">
        <v>25000</v>
      </c>
      <c r="J36" s="54">
        <f>+I36*$C$36</f>
        <v>625</v>
      </c>
      <c r="K36" s="55"/>
      <c r="L36" s="82">
        <v>25000</v>
      </c>
      <c r="M36" s="54">
        <f>+L36*$C$36</f>
        <v>625</v>
      </c>
      <c r="N36" s="53"/>
      <c r="O36" s="82">
        <v>25000</v>
      </c>
      <c r="P36" s="54">
        <f>+O36*$C$36</f>
        <v>625</v>
      </c>
      <c r="Q36" s="53"/>
      <c r="R36" s="82">
        <v>25000</v>
      </c>
      <c r="S36" s="54">
        <f>+R36*$C$36</f>
        <v>625</v>
      </c>
      <c r="T36" s="53"/>
      <c r="U36" s="82">
        <v>25000</v>
      </c>
      <c r="V36" s="54">
        <f>+U36*$C$36</f>
        <v>625</v>
      </c>
      <c r="W36" s="53"/>
      <c r="X36" s="82">
        <v>25000</v>
      </c>
      <c r="Y36" s="54">
        <f>+X36*$C$36</f>
        <v>625</v>
      </c>
      <c r="Z36" s="53"/>
      <c r="AA36" s="82">
        <v>25000</v>
      </c>
      <c r="AB36" s="54">
        <f>+AA36*$C$36</f>
        <v>625</v>
      </c>
      <c r="AC36" s="53"/>
      <c r="AD36" s="82">
        <v>25000</v>
      </c>
      <c r="AE36" s="54">
        <f>+AD36*$C$36</f>
        <v>625</v>
      </c>
      <c r="AF36" s="53"/>
      <c r="AG36" s="82">
        <v>25000</v>
      </c>
      <c r="AH36" s="54">
        <f>+AG36*$C$36</f>
        <v>625</v>
      </c>
      <c r="AI36" s="53"/>
      <c r="AJ36" s="82">
        <v>25000</v>
      </c>
      <c r="AK36" s="54">
        <f>+AJ36*$C$36</f>
        <v>625</v>
      </c>
      <c r="AL36" s="53"/>
      <c r="AM36" s="82">
        <v>25000</v>
      </c>
      <c r="AN36" s="54">
        <f>+AM36*$C$36</f>
        <v>625</v>
      </c>
      <c r="AO36" s="53"/>
    </row>
    <row r="37" spans="1:41" x14ac:dyDescent="0.25">
      <c r="A37" s="69" t="s">
        <v>17</v>
      </c>
      <c r="B37" s="33" t="s">
        <v>51</v>
      </c>
      <c r="C37" s="34">
        <v>2.1999999999999999E-2</v>
      </c>
      <c r="D37" s="35">
        <v>25000</v>
      </c>
      <c r="E37" s="53">
        <f>+D37*$C$37</f>
        <v>550</v>
      </c>
      <c r="F37" s="81">
        <v>25000</v>
      </c>
      <c r="G37" s="54">
        <f>+F37*$C$37</f>
        <v>550</v>
      </c>
      <c r="H37" s="53"/>
      <c r="I37" s="82">
        <v>25000</v>
      </c>
      <c r="J37" s="54">
        <f>+I37*$C$37</f>
        <v>550</v>
      </c>
      <c r="K37" s="55"/>
      <c r="L37" s="82">
        <v>25000</v>
      </c>
      <c r="M37" s="54">
        <f>+L37*$C$37</f>
        <v>550</v>
      </c>
      <c r="N37" s="53"/>
      <c r="O37" s="82">
        <v>25000</v>
      </c>
      <c r="P37" s="54">
        <f>+O37*$C$37</f>
        <v>550</v>
      </c>
      <c r="Q37" s="53"/>
      <c r="R37" s="82">
        <v>25000</v>
      </c>
      <c r="S37" s="54">
        <f>+R37*$C$37</f>
        <v>550</v>
      </c>
      <c r="T37" s="53"/>
      <c r="U37" s="82">
        <v>25000</v>
      </c>
      <c r="V37" s="54">
        <f>+U37*$C$37</f>
        <v>550</v>
      </c>
      <c r="W37" s="53"/>
      <c r="X37" s="82">
        <v>25000</v>
      </c>
      <c r="Y37" s="54">
        <f>+X37*$C$37</f>
        <v>550</v>
      </c>
      <c r="Z37" s="53"/>
      <c r="AA37" s="82">
        <v>25000</v>
      </c>
      <c r="AB37" s="54">
        <f>+AA37*$C$37</f>
        <v>550</v>
      </c>
      <c r="AC37" s="53"/>
      <c r="AD37" s="82">
        <v>25000</v>
      </c>
      <c r="AE37" s="54">
        <f>+AD37*$C$37</f>
        <v>550</v>
      </c>
      <c r="AF37" s="53"/>
      <c r="AG37" s="82">
        <v>25000</v>
      </c>
      <c r="AH37" s="54">
        <f>+AG37*$C$37</f>
        <v>550</v>
      </c>
      <c r="AI37" s="53"/>
      <c r="AJ37" s="82">
        <v>25000</v>
      </c>
      <c r="AK37" s="54">
        <f>+AJ37*$C$37</f>
        <v>550</v>
      </c>
      <c r="AL37" s="53"/>
      <c r="AM37" s="82">
        <v>25000</v>
      </c>
      <c r="AN37" s="54">
        <f>+AM37*$C$37</f>
        <v>550</v>
      </c>
      <c r="AO37" s="53"/>
    </row>
    <row r="38" spans="1:41" x14ac:dyDescent="0.25">
      <c r="A38" s="69" t="s">
        <v>17</v>
      </c>
      <c r="B38" s="33" t="s">
        <v>52</v>
      </c>
      <c r="C38" s="34">
        <v>0.02</v>
      </c>
      <c r="D38" s="35">
        <v>25000</v>
      </c>
      <c r="E38" s="53">
        <f>+D38*$C$38</f>
        <v>500</v>
      </c>
      <c r="F38" s="81">
        <v>25000</v>
      </c>
      <c r="G38" s="54">
        <f>+F38*$C$38</f>
        <v>500</v>
      </c>
      <c r="H38" s="53"/>
      <c r="I38" s="82">
        <v>25000</v>
      </c>
      <c r="J38" s="54">
        <f>+I38*$C$38</f>
        <v>500</v>
      </c>
      <c r="K38" s="55"/>
      <c r="L38" s="82">
        <v>25000</v>
      </c>
      <c r="M38" s="54">
        <f>+L38*$C$38</f>
        <v>500</v>
      </c>
      <c r="N38" s="53"/>
      <c r="O38" s="82">
        <v>25000</v>
      </c>
      <c r="P38" s="54">
        <f>+O38*$C$38</f>
        <v>500</v>
      </c>
      <c r="Q38" s="53"/>
      <c r="R38" s="82">
        <v>25000</v>
      </c>
      <c r="S38" s="54">
        <f>+R38*$C$38</f>
        <v>500</v>
      </c>
      <c r="T38" s="53"/>
      <c r="U38" s="82">
        <v>25000</v>
      </c>
      <c r="V38" s="54">
        <f>+U38*$C$38</f>
        <v>500</v>
      </c>
      <c r="W38" s="53"/>
      <c r="X38" s="82">
        <v>25000</v>
      </c>
      <c r="Y38" s="54">
        <f>+X38*$C$38</f>
        <v>500</v>
      </c>
      <c r="Z38" s="53"/>
      <c r="AA38" s="82">
        <v>25000</v>
      </c>
      <c r="AB38" s="54">
        <f>+AA38*$C$38</f>
        <v>500</v>
      </c>
      <c r="AC38" s="53"/>
      <c r="AD38" s="82">
        <v>25000</v>
      </c>
      <c r="AE38" s="54">
        <f>+AD38*$C$38</f>
        <v>500</v>
      </c>
      <c r="AF38" s="53"/>
      <c r="AG38" s="82">
        <v>25000</v>
      </c>
      <c r="AH38" s="54">
        <f>+AG38*$C$38</f>
        <v>500</v>
      </c>
      <c r="AI38" s="53"/>
      <c r="AJ38" s="82">
        <v>25000</v>
      </c>
      <c r="AK38" s="54">
        <f>+AJ38*$C$38</f>
        <v>500</v>
      </c>
      <c r="AL38" s="53"/>
      <c r="AM38" s="82">
        <v>25000</v>
      </c>
      <c r="AN38" s="54">
        <f>+AM38*$C$38</f>
        <v>500</v>
      </c>
      <c r="AO38" s="53"/>
    </row>
    <row r="39" spans="1:41" x14ac:dyDescent="0.25">
      <c r="A39" s="69" t="s">
        <v>17</v>
      </c>
      <c r="B39" s="33" t="s">
        <v>53</v>
      </c>
      <c r="C39" s="34">
        <v>1.7000000000000001E-2</v>
      </c>
      <c r="D39" s="35">
        <v>25000</v>
      </c>
      <c r="E39" s="53">
        <f>+D39*$C$39</f>
        <v>425.00000000000006</v>
      </c>
      <c r="F39" s="81">
        <v>25000</v>
      </c>
      <c r="G39" s="54">
        <f>+F39*$C$39</f>
        <v>425.00000000000006</v>
      </c>
      <c r="H39" s="53"/>
      <c r="I39" s="82">
        <v>25000</v>
      </c>
      <c r="J39" s="54">
        <f>+I39*$C$39</f>
        <v>425.00000000000006</v>
      </c>
      <c r="K39" s="55"/>
      <c r="L39" s="82">
        <v>25000</v>
      </c>
      <c r="M39" s="54">
        <f>+L39*$C$39</f>
        <v>425.00000000000006</v>
      </c>
      <c r="N39" s="53"/>
      <c r="O39" s="82">
        <v>25000</v>
      </c>
      <c r="P39" s="54">
        <f>+O39*$C$39</f>
        <v>425.00000000000006</v>
      </c>
      <c r="Q39" s="53"/>
      <c r="R39" s="82">
        <v>25000</v>
      </c>
      <c r="S39" s="54">
        <f>+R39*$C$39</f>
        <v>425.00000000000006</v>
      </c>
      <c r="T39" s="53"/>
      <c r="U39" s="82">
        <v>25000</v>
      </c>
      <c r="V39" s="54">
        <f>+U39*$C$39</f>
        <v>425.00000000000006</v>
      </c>
      <c r="W39" s="53"/>
      <c r="X39" s="82">
        <v>25000</v>
      </c>
      <c r="Y39" s="54">
        <f>+X39*$C$39</f>
        <v>425.00000000000006</v>
      </c>
      <c r="Z39" s="53"/>
      <c r="AA39" s="82">
        <v>25000</v>
      </c>
      <c r="AB39" s="54">
        <f>+AA39*$C$39</f>
        <v>425.00000000000006</v>
      </c>
      <c r="AC39" s="53"/>
      <c r="AD39" s="82">
        <v>25000</v>
      </c>
      <c r="AE39" s="54">
        <f>+AD39*$C$39</f>
        <v>425.00000000000006</v>
      </c>
      <c r="AF39" s="53"/>
      <c r="AG39" s="82">
        <v>25000</v>
      </c>
      <c r="AH39" s="54">
        <f>+AG39*$C$39</f>
        <v>425.00000000000006</v>
      </c>
      <c r="AI39" s="53"/>
      <c r="AJ39" s="82">
        <v>25000</v>
      </c>
      <c r="AK39" s="54">
        <f>+AJ39*$C$39</f>
        <v>425.00000000000006</v>
      </c>
      <c r="AL39" s="53"/>
      <c r="AM39" s="82">
        <v>25000</v>
      </c>
      <c r="AN39" s="54">
        <f>+AM39*$C$39</f>
        <v>425.00000000000006</v>
      </c>
      <c r="AO39" s="53"/>
    </row>
    <row r="40" spans="1:41" x14ac:dyDescent="0.25">
      <c r="A40" s="69" t="s">
        <v>17</v>
      </c>
      <c r="B40" s="33" t="s">
        <v>54</v>
      </c>
      <c r="C40" s="34">
        <v>1.4999999999999999E-2</v>
      </c>
      <c r="D40" s="35">
        <v>25000</v>
      </c>
      <c r="E40" s="53">
        <f>+D40*$C$40</f>
        <v>375</v>
      </c>
      <c r="F40" s="81">
        <v>25000</v>
      </c>
      <c r="G40" s="54">
        <f>+F40*$C$40</f>
        <v>375</v>
      </c>
      <c r="H40" s="53"/>
      <c r="I40" s="82">
        <v>25000</v>
      </c>
      <c r="J40" s="54">
        <f>+I40*$C$40</f>
        <v>375</v>
      </c>
      <c r="K40" s="55"/>
      <c r="L40" s="82">
        <v>25000</v>
      </c>
      <c r="M40" s="54">
        <f>+L40*$C$40</f>
        <v>375</v>
      </c>
      <c r="N40" s="53"/>
      <c r="O40" s="82">
        <v>25000</v>
      </c>
      <c r="P40" s="54">
        <f>+O40*$C$40</f>
        <v>375</v>
      </c>
      <c r="Q40" s="53"/>
      <c r="R40" s="82">
        <v>25000</v>
      </c>
      <c r="S40" s="54">
        <f>+R40*$C$40</f>
        <v>375</v>
      </c>
      <c r="T40" s="53"/>
      <c r="U40" s="82">
        <v>25000</v>
      </c>
      <c r="V40" s="54">
        <f>+U40*$C$40</f>
        <v>375</v>
      </c>
      <c r="W40" s="53"/>
      <c r="X40" s="82">
        <v>25000</v>
      </c>
      <c r="Y40" s="54">
        <f>+X40*$C$40</f>
        <v>375</v>
      </c>
      <c r="Z40" s="53"/>
      <c r="AA40" s="82">
        <v>25000</v>
      </c>
      <c r="AB40" s="54">
        <f>+AA40*$C$40</f>
        <v>375</v>
      </c>
      <c r="AC40" s="53"/>
      <c r="AD40" s="82">
        <v>25000</v>
      </c>
      <c r="AE40" s="54">
        <f>+AD40*$C$40</f>
        <v>375</v>
      </c>
      <c r="AF40" s="53"/>
      <c r="AG40" s="82">
        <v>25000</v>
      </c>
      <c r="AH40" s="54">
        <f>+AG40*$C$40</f>
        <v>375</v>
      </c>
      <c r="AI40" s="53"/>
      <c r="AJ40" s="82">
        <v>25000</v>
      </c>
      <c r="AK40" s="54">
        <f>+AJ40*$C$40</f>
        <v>375</v>
      </c>
      <c r="AL40" s="53"/>
      <c r="AM40" s="82">
        <v>25000</v>
      </c>
      <c r="AN40" s="54">
        <f>+AM40*$C$40</f>
        <v>375</v>
      </c>
      <c r="AO40" s="53"/>
    </row>
    <row r="41" spans="1:41" x14ac:dyDescent="0.25">
      <c r="A41" s="69" t="s">
        <v>17</v>
      </c>
      <c r="B41" s="33" t="s">
        <v>55</v>
      </c>
      <c r="C41" s="34">
        <v>1.2E-2</v>
      </c>
      <c r="D41" s="35">
        <v>25000</v>
      </c>
      <c r="E41" s="53">
        <f>+D41*$C$41</f>
        <v>300</v>
      </c>
      <c r="F41" s="81">
        <v>25000</v>
      </c>
      <c r="G41" s="54">
        <f>+F41*$C$41</f>
        <v>300</v>
      </c>
      <c r="H41" s="53"/>
      <c r="I41" s="82">
        <v>25000</v>
      </c>
      <c r="J41" s="54">
        <f>+I41*$C$41</f>
        <v>300</v>
      </c>
      <c r="K41" s="55"/>
      <c r="L41" s="82">
        <v>25000</v>
      </c>
      <c r="M41" s="54">
        <f>+L41*$C$41</f>
        <v>300</v>
      </c>
      <c r="N41" s="53"/>
      <c r="O41" s="82">
        <v>25000</v>
      </c>
      <c r="P41" s="54">
        <f>+O41*$C$41</f>
        <v>300</v>
      </c>
      <c r="Q41" s="53"/>
      <c r="R41" s="82">
        <v>25000</v>
      </c>
      <c r="S41" s="54">
        <f>+R41*$C$41</f>
        <v>300</v>
      </c>
      <c r="T41" s="53"/>
      <c r="U41" s="82">
        <v>25000</v>
      </c>
      <c r="V41" s="54">
        <f>+U41*$C$41</f>
        <v>300</v>
      </c>
      <c r="W41" s="53"/>
      <c r="X41" s="82">
        <v>25000</v>
      </c>
      <c r="Y41" s="54">
        <f>+X41*$C$41</f>
        <v>300</v>
      </c>
      <c r="Z41" s="53"/>
      <c r="AA41" s="82">
        <v>25000</v>
      </c>
      <c r="AB41" s="54">
        <f>+AA41*$C$41</f>
        <v>300</v>
      </c>
      <c r="AC41" s="53"/>
      <c r="AD41" s="82">
        <v>25000</v>
      </c>
      <c r="AE41" s="54">
        <f>+AD41*$C$41</f>
        <v>300</v>
      </c>
      <c r="AF41" s="53"/>
      <c r="AG41" s="82">
        <v>25000</v>
      </c>
      <c r="AH41" s="54">
        <f>+AG41*$C$41</f>
        <v>300</v>
      </c>
      <c r="AI41" s="53"/>
      <c r="AJ41" s="82">
        <v>25000</v>
      </c>
      <c r="AK41" s="54">
        <f>+AJ41*$C$41</f>
        <v>300</v>
      </c>
      <c r="AL41" s="53"/>
      <c r="AM41" s="82">
        <v>25000</v>
      </c>
      <c r="AN41" s="54">
        <f>+AM41*$C$41</f>
        <v>300</v>
      </c>
      <c r="AO41" s="53"/>
    </row>
    <row r="42" spans="1:41" x14ac:dyDescent="0.25">
      <c r="A42" s="69" t="s">
        <v>17</v>
      </c>
      <c r="B42" s="33" t="s">
        <v>56</v>
      </c>
      <c r="C42" s="34">
        <v>0.01</v>
      </c>
      <c r="D42" s="35">
        <v>25000</v>
      </c>
      <c r="E42" s="53">
        <f>+D42*$C$42</f>
        <v>250</v>
      </c>
      <c r="F42" s="81">
        <v>25000</v>
      </c>
      <c r="G42" s="54">
        <f>+F42*$C$42</f>
        <v>250</v>
      </c>
      <c r="H42" s="53"/>
      <c r="I42" s="82">
        <v>25000</v>
      </c>
      <c r="J42" s="54">
        <f>+I42*$C$42</f>
        <v>250</v>
      </c>
      <c r="K42" s="55"/>
      <c r="L42" s="82">
        <v>25000</v>
      </c>
      <c r="M42" s="54">
        <f>+L42*$C$42</f>
        <v>250</v>
      </c>
      <c r="N42" s="53"/>
      <c r="O42" s="82">
        <v>25000</v>
      </c>
      <c r="P42" s="54">
        <f>+O42*$C$42</f>
        <v>250</v>
      </c>
      <c r="Q42" s="53"/>
      <c r="R42" s="82">
        <v>25000</v>
      </c>
      <c r="S42" s="54">
        <f>+R42*$C$42</f>
        <v>250</v>
      </c>
      <c r="T42" s="53"/>
      <c r="U42" s="82">
        <v>25000</v>
      </c>
      <c r="V42" s="54">
        <f>+U42*$C$42</f>
        <v>250</v>
      </c>
      <c r="W42" s="53"/>
      <c r="X42" s="82">
        <v>25000</v>
      </c>
      <c r="Y42" s="54">
        <f>+X42*$C$42</f>
        <v>250</v>
      </c>
      <c r="Z42" s="53"/>
      <c r="AA42" s="82">
        <v>25000</v>
      </c>
      <c r="AB42" s="54">
        <f>+AA42*$C$42</f>
        <v>250</v>
      </c>
      <c r="AC42" s="53"/>
      <c r="AD42" s="82">
        <v>25000</v>
      </c>
      <c r="AE42" s="54">
        <f>+AD42*$C$42</f>
        <v>250</v>
      </c>
      <c r="AF42" s="53"/>
      <c r="AG42" s="82">
        <v>25000</v>
      </c>
      <c r="AH42" s="54">
        <f>+AG42*$C$42</f>
        <v>250</v>
      </c>
      <c r="AI42" s="53"/>
      <c r="AJ42" s="82">
        <v>25000</v>
      </c>
      <c r="AK42" s="54">
        <f>+AJ42*$C$42</f>
        <v>250</v>
      </c>
      <c r="AL42" s="53"/>
      <c r="AM42" s="82">
        <v>25000</v>
      </c>
      <c r="AN42" s="54">
        <f>+AM42*$C$42</f>
        <v>250</v>
      </c>
      <c r="AO42" s="53"/>
    </row>
    <row r="43" spans="1:41" x14ac:dyDescent="0.25">
      <c r="A43" s="69" t="s">
        <v>17</v>
      </c>
      <c r="B43" s="33" t="s">
        <v>57</v>
      </c>
      <c r="C43" s="34">
        <v>7.0000000000000001E-3</v>
      </c>
      <c r="D43" s="35">
        <v>25000</v>
      </c>
      <c r="E43" s="53">
        <f>+D43*$C$43</f>
        <v>175</v>
      </c>
      <c r="F43" s="81">
        <v>25000</v>
      </c>
      <c r="G43" s="54">
        <f>+F43*$C$43</f>
        <v>175</v>
      </c>
      <c r="H43" s="53"/>
      <c r="I43" s="82">
        <v>25000</v>
      </c>
      <c r="J43" s="54">
        <f>+I43*$C$43</f>
        <v>175</v>
      </c>
      <c r="K43" s="55"/>
      <c r="L43" s="82">
        <v>25000</v>
      </c>
      <c r="M43" s="54">
        <f>+L43*$C$43</f>
        <v>175</v>
      </c>
      <c r="N43" s="53"/>
      <c r="O43" s="82">
        <v>25000</v>
      </c>
      <c r="P43" s="54">
        <f>+O43*$C$43</f>
        <v>175</v>
      </c>
      <c r="Q43" s="53"/>
      <c r="R43" s="82">
        <v>25000</v>
      </c>
      <c r="S43" s="54">
        <f>+R43*$C$43</f>
        <v>175</v>
      </c>
      <c r="T43" s="53"/>
      <c r="U43" s="82">
        <v>25000</v>
      </c>
      <c r="V43" s="54">
        <f>+U43*$C$43</f>
        <v>175</v>
      </c>
      <c r="W43" s="53"/>
      <c r="X43" s="82">
        <v>25000</v>
      </c>
      <c r="Y43" s="54">
        <f>+X43*$C$43</f>
        <v>175</v>
      </c>
      <c r="Z43" s="53"/>
      <c r="AA43" s="82">
        <v>25000</v>
      </c>
      <c r="AB43" s="54">
        <f>+AA43*$C$43</f>
        <v>175</v>
      </c>
      <c r="AC43" s="53"/>
      <c r="AD43" s="82">
        <v>25000</v>
      </c>
      <c r="AE43" s="54">
        <f>+AD43*$C$43</f>
        <v>175</v>
      </c>
      <c r="AF43" s="53"/>
      <c r="AG43" s="82">
        <v>25000</v>
      </c>
      <c r="AH43" s="54">
        <f>+AG43*$C$43</f>
        <v>175</v>
      </c>
      <c r="AI43" s="53"/>
      <c r="AJ43" s="82">
        <v>25000</v>
      </c>
      <c r="AK43" s="54">
        <f>+AJ43*$C$43</f>
        <v>175</v>
      </c>
      <c r="AL43" s="53"/>
      <c r="AM43" s="82">
        <v>25000</v>
      </c>
      <c r="AN43" s="54">
        <f>+AM43*$C$43</f>
        <v>175</v>
      </c>
      <c r="AO43" s="53"/>
    </row>
    <row r="44" spans="1:41" x14ac:dyDescent="0.25">
      <c r="A44" s="69" t="s">
        <v>17</v>
      </c>
      <c r="B44" s="33" t="s">
        <v>58</v>
      </c>
      <c r="C44" s="34">
        <v>5.0000000000000001E-3</v>
      </c>
      <c r="D44" s="35">
        <v>718297</v>
      </c>
      <c r="E44" s="53">
        <f>+D44*$C$44</f>
        <v>3591.4850000000001</v>
      </c>
      <c r="F44" s="81">
        <v>718221</v>
      </c>
      <c r="G44" s="54">
        <f>+F44*$C$44</f>
        <v>3591.105</v>
      </c>
      <c r="H44" s="53"/>
      <c r="I44" s="82">
        <v>726835</v>
      </c>
      <c r="J44" s="54">
        <f>+I44*$C$44</f>
        <v>3634.1750000000002</v>
      </c>
      <c r="K44" s="55"/>
      <c r="L44" s="82">
        <v>745631</v>
      </c>
      <c r="M44" s="54">
        <f>+L44*$C$44</f>
        <v>3728.1550000000002</v>
      </c>
      <c r="N44" s="53"/>
      <c r="O44" s="82">
        <v>751414</v>
      </c>
      <c r="P44" s="54">
        <f>+O44*$C$44</f>
        <v>3757.07</v>
      </c>
      <c r="Q44" s="53"/>
      <c r="R44" s="82">
        <v>733446</v>
      </c>
      <c r="S44" s="54">
        <f>+R44*$C$44</f>
        <v>3667.23</v>
      </c>
      <c r="T44" s="53"/>
      <c r="U44" s="82">
        <v>726565</v>
      </c>
      <c r="V44" s="54">
        <f>+U44*$C$44</f>
        <v>3632.8250000000003</v>
      </c>
      <c r="W44" s="53"/>
      <c r="X44" s="82">
        <v>729505</v>
      </c>
      <c r="Y44" s="54">
        <f>+X44*$C$44</f>
        <v>3647.5250000000001</v>
      </c>
      <c r="Z44" s="53"/>
      <c r="AA44" s="82">
        <v>724033</v>
      </c>
      <c r="AB44" s="54">
        <f>+AA44*$C$44</f>
        <v>3620.165</v>
      </c>
      <c r="AC44" s="53"/>
      <c r="AD44" s="82">
        <v>734070</v>
      </c>
      <c r="AE44" s="54">
        <f>+AD44*$C$44</f>
        <v>3670.35</v>
      </c>
      <c r="AF44" s="53"/>
      <c r="AG44" s="82">
        <v>731971</v>
      </c>
      <c r="AH44" s="54">
        <f>+AG44*$C$44</f>
        <v>3659.855</v>
      </c>
      <c r="AI44" s="53"/>
      <c r="AJ44" s="82">
        <v>736329</v>
      </c>
      <c r="AK44" s="54">
        <f>+AJ44*$C$44</f>
        <v>3681.645</v>
      </c>
      <c r="AL44" s="53"/>
      <c r="AM44" s="82">
        <v>737274</v>
      </c>
      <c r="AN44" s="54">
        <f>+AM44*$C$44</f>
        <v>3686.37</v>
      </c>
      <c r="AO44" s="53"/>
    </row>
    <row r="45" spans="1:41" x14ac:dyDescent="0.25">
      <c r="A45" s="69"/>
      <c r="B45" s="15" t="s">
        <v>59</v>
      </c>
      <c r="C45" s="16"/>
      <c r="D45" s="17"/>
      <c r="E45" s="41">
        <f>+E46+E48+E51+E54+E61</f>
        <v>3410.20048</v>
      </c>
      <c r="F45" s="19"/>
      <c r="G45" s="43">
        <f>+G46+G48+G51+G54+G61</f>
        <v>2525.5403499999998</v>
      </c>
      <c r="H45" s="21">
        <f>+G45-E45</f>
        <v>-884.66013000000021</v>
      </c>
      <c r="I45" s="22"/>
      <c r="J45" s="43">
        <f>+J46+J48+J51+J54+J61</f>
        <v>2524.1602199999998</v>
      </c>
      <c r="K45" s="21">
        <f>+J45-G45</f>
        <v>-1.3801300000000083</v>
      </c>
      <c r="L45" s="22"/>
      <c r="M45" s="43">
        <f>+M46+M48+M51+M54+M61</f>
        <v>3421.1153199999999</v>
      </c>
      <c r="N45" s="21">
        <f>+M45-J45</f>
        <v>896.95510000000013</v>
      </c>
      <c r="O45" s="22"/>
      <c r="P45" s="43">
        <f>+P46+P48+P51+P54+P61</f>
        <v>3405.0785300000002</v>
      </c>
      <c r="Q45" s="21">
        <f>+P45-M45</f>
        <v>-16.036789999999655</v>
      </c>
      <c r="R45" s="22"/>
      <c r="S45" s="43">
        <f>+S46+S48+S51+S54+S61</f>
        <v>3415.8302399999998</v>
      </c>
      <c r="T45" s="21">
        <f>+S45-P45</f>
        <v>10.751709999999548</v>
      </c>
      <c r="U45" s="22"/>
      <c r="V45" s="43">
        <f>+V46+V48+V51+V54+V61</f>
        <v>3388.8191099999999</v>
      </c>
      <c r="W45" s="21">
        <f>+V45-S45</f>
        <v>-27.011129999999866</v>
      </c>
      <c r="X45" s="22"/>
      <c r="Y45" s="43">
        <f>+Y46+Y48+Y51+Y54+Y61</f>
        <v>5607.8931899999998</v>
      </c>
      <c r="Z45" s="21">
        <f>+Y45-V45</f>
        <v>2219.0740799999999</v>
      </c>
      <c r="AA45" s="22"/>
      <c r="AB45" s="43">
        <f>+AB46+AB48+AB51+AB54+AB61</f>
        <v>3627.0936400000001</v>
      </c>
      <c r="AC45" s="21">
        <f>+AB45-Y45</f>
        <v>-1980.7995499999997</v>
      </c>
      <c r="AD45" s="22"/>
      <c r="AE45" s="43">
        <f>+AE46+AE48+AE51+AE54+AE61</f>
        <v>3747.8449900000001</v>
      </c>
      <c r="AF45" s="21">
        <f>+AE45-AB45</f>
        <v>120.75135</v>
      </c>
      <c r="AG45" s="22"/>
      <c r="AH45" s="43">
        <f>+AH46+AH48+AH51+AH54+AH61</f>
        <v>3824.4705800000002</v>
      </c>
      <c r="AI45" s="21">
        <f>+AH45-AE45</f>
        <v>76.625590000000102</v>
      </c>
      <c r="AJ45" s="22"/>
      <c r="AK45" s="43">
        <f>+AK46+AK48+AK51+AK54+AK61</f>
        <v>3962.7445499999999</v>
      </c>
      <c r="AL45" s="21">
        <f>+AK45-AH45</f>
        <v>138.27396999999974</v>
      </c>
      <c r="AM45" s="22"/>
      <c r="AN45" s="43">
        <f>+AN46+AN48+AN51+AN54+AN61</f>
        <v>3917.78224</v>
      </c>
      <c r="AO45" s="21">
        <f>+AN45-AK45</f>
        <v>-44.962309999999889</v>
      </c>
    </row>
    <row r="46" spans="1:41" x14ac:dyDescent="0.25">
      <c r="A46" s="70"/>
      <c r="B46" s="24" t="s">
        <v>60</v>
      </c>
      <c r="C46" s="46"/>
      <c r="D46" s="71"/>
      <c r="E46" s="47">
        <f>+E47</f>
        <v>144.44</v>
      </c>
      <c r="F46" s="79"/>
      <c r="G46" s="49">
        <f>+G47</f>
        <v>147.68</v>
      </c>
      <c r="H46" s="47"/>
      <c r="I46" s="80"/>
      <c r="J46" s="49">
        <f>+J47</f>
        <v>146.68</v>
      </c>
      <c r="K46" s="51"/>
      <c r="L46" s="80"/>
      <c r="M46" s="49">
        <f>+M47</f>
        <v>170.76</v>
      </c>
      <c r="N46" s="47"/>
      <c r="O46" s="80"/>
      <c r="P46" s="49">
        <f>+P47</f>
        <v>178.84</v>
      </c>
      <c r="Q46" s="47"/>
      <c r="R46" s="80"/>
      <c r="S46" s="49">
        <f>+S47</f>
        <v>202.6</v>
      </c>
      <c r="T46" s="47"/>
      <c r="U46" s="80"/>
      <c r="V46" s="49">
        <f>+V47</f>
        <v>197.20000000000002</v>
      </c>
      <c r="W46" s="47"/>
      <c r="X46" s="80"/>
      <c r="Y46" s="49">
        <f>+Y47</f>
        <v>217.44</v>
      </c>
      <c r="Z46" s="47"/>
      <c r="AA46" s="80"/>
      <c r="AB46" s="49">
        <f>+AB47</f>
        <v>225.44</v>
      </c>
      <c r="AC46" s="47"/>
      <c r="AD46" s="80"/>
      <c r="AE46" s="49">
        <f>+AE47</f>
        <v>245.88</v>
      </c>
      <c r="AF46" s="47"/>
      <c r="AG46" s="80"/>
      <c r="AH46" s="49">
        <f>+AH47</f>
        <v>255.84</v>
      </c>
      <c r="AI46" s="47"/>
      <c r="AJ46" s="80"/>
      <c r="AK46" s="49">
        <f>+AK47</f>
        <v>288.64</v>
      </c>
      <c r="AL46" s="47"/>
      <c r="AM46" s="80"/>
      <c r="AN46" s="49">
        <f>+AN47</f>
        <v>288.60000000000002</v>
      </c>
      <c r="AO46" s="47"/>
    </row>
    <row r="47" spans="1:41" x14ac:dyDescent="0.25">
      <c r="A47" s="69" t="s">
        <v>17</v>
      </c>
      <c r="B47" s="33" t="s">
        <v>61</v>
      </c>
      <c r="C47" s="34">
        <v>0.04</v>
      </c>
      <c r="D47" s="35">
        <v>3611</v>
      </c>
      <c r="E47" s="53">
        <f>+D47*$C$47</f>
        <v>144.44</v>
      </c>
      <c r="F47" s="81">
        <v>3692</v>
      </c>
      <c r="G47" s="54">
        <f>+F47*$C$47</f>
        <v>147.68</v>
      </c>
      <c r="H47" s="53"/>
      <c r="I47" s="82">
        <v>3667</v>
      </c>
      <c r="J47" s="54">
        <f>+I47*$C$47</f>
        <v>146.68</v>
      </c>
      <c r="K47" s="55"/>
      <c r="L47" s="82">
        <v>4269</v>
      </c>
      <c r="M47" s="54">
        <f>+L47*$C$47</f>
        <v>170.76</v>
      </c>
      <c r="N47" s="53"/>
      <c r="O47" s="82">
        <v>4471</v>
      </c>
      <c r="P47" s="54">
        <f>+O47*$C$47</f>
        <v>178.84</v>
      </c>
      <c r="Q47" s="53"/>
      <c r="R47" s="82">
        <v>5065</v>
      </c>
      <c r="S47" s="54">
        <f>+R47*$C$47</f>
        <v>202.6</v>
      </c>
      <c r="T47" s="53"/>
      <c r="U47" s="82">
        <v>4930</v>
      </c>
      <c r="V47" s="54">
        <f>+U47*$C$47</f>
        <v>197.20000000000002</v>
      </c>
      <c r="W47" s="53"/>
      <c r="X47" s="82">
        <v>5436</v>
      </c>
      <c r="Y47" s="54">
        <f>+X47*$C$47</f>
        <v>217.44</v>
      </c>
      <c r="Z47" s="53"/>
      <c r="AA47" s="82">
        <v>5636</v>
      </c>
      <c r="AB47" s="54">
        <f>+AA47*$C$47</f>
        <v>225.44</v>
      </c>
      <c r="AC47" s="53"/>
      <c r="AD47" s="82">
        <v>6147</v>
      </c>
      <c r="AE47" s="54">
        <f>+AD47*$C$47</f>
        <v>245.88</v>
      </c>
      <c r="AF47" s="53"/>
      <c r="AG47" s="82">
        <v>6396</v>
      </c>
      <c r="AH47" s="54">
        <f>+AG47*$C$47</f>
        <v>255.84</v>
      </c>
      <c r="AI47" s="53"/>
      <c r="AJ47" s="82">
        <v>7216</v>
      </c>
      <c r="AK47" s="54">
        <f>+AJ47*$C$47</f>
        <v>288.64</v>
      </c>
      <c r="AL47" s="53"/>
      <c r="AM47" s="82">
        <v>7215</v>
      </c>
      <c r="AN47" s="54">
        <f>+AM47*$C$47</f>
        <v>288.60000000000002</v>
      </c>
      <c r="AO47" s="53"/>
    </row>
    <row r="48" spans="1:41" x14ac:dyDescent="0.25">
      <c r="A48" s="70"/>
      <c r="B48" s="24" t="s">
        <v>62</v>
      </c>
      <c r="C48" s="46"/>
      <c r="D48" s="71"/>
      <c r="E48" s="47">
        <f>+E49+E50</f>
        <v>339.75260000000003</v>
      </c>
      <c r="F48" s="79"/>
      <c r="G48" s="49">
        <f>+G49+G50</f>
        <v>357.67534999999998</v>
      </c>
      <c r="H48" s="47"/>
      <c r="I48" s="80"/>
      <c r="J48" s="49">
        <f>+J49+J50</f>
        <v>365.46889999999996</v>
      </c>
      <c r="K48" s="51"/>
      <c r="L48" s="80"/>
      <c r="M48" s="49">
        <f>+M49+M50</f>
        <v>387.79039999999998</v>
      </c>
      <c r="N48" s="47"/>
      <c r="O48" s="80"/>
      <c r="P48" s="49">
        <f>+P49+P50</f>
        <v>375.61535000000003</v>
      </c>
      <c r="Q48" s="47"/>
      <c r="R48" s="80"/>
      <c r="S48" s="49">
        <f>+S49+S50</f>
        <v>374.4803</v>
      </c>
      <c r="T48" s="47"/>
      <c r="U48" s="80"/>
      <c r="V48" s="49">
        <f>+V49+V50</f>
        <v>368.45314999999999</v>
      </c>
      <c r="W48" s="47"/>
      <c r="X48" s="80"/>
      <c r="Y48" s="49">
        <f>+Y49+Y50</f>
        <v>354.88774999999998</v>
      </c>
      <c r="Z48" s="47"/>
      <c r="AA48" s="80"/>
      <c r="AB48" s="49">
        <f>+AB49+AB50</f>
        <v>370.39549999999997</v>
      </c>
      <c r="AC48" s="47"/>
      <c r="AD48" s="80"/>
      <c r="AE48" s="49">
        <f>+AE49+AE50</f>
        <v>387.02795000000003</v>
      </c>
      <c r="AF48" s="47"/>
      <c r="AG48" s="80"/>
      <c r="AH48" s="49">
        <f>+AH49+AH50</f>
        <v>402.5564</v>
      </c>
      <c r="AI48" s="47"/>
      <c r="AJ48" s="80"/>
      <c r="AK48" s="49">
        <f>+AK49+AK50</f>
        <v>400.46224999999998</v>
      </c>
      <c r="AL48" s="47"/>
      <c r="AM48" s="80"/>
      <c r="AN48" s="49">
        <f>+AN49+AN50</f>
        <v>354.60140000000001</v>
      </c>
      <c r="AO48" s="47"/>
    </row>
    <row r="49" spans="1:41" x14ac:dyDescent="0.25">
      <c r="A49" s="69" t="s">
        <v>17</v>
      </c>
      <c r="B49" s="33" t="s">
        <v>63</v>
      </c>
      <c r="C49" s="68">
        <v>200</v>
      </c>
      <c r="D49" s="35">
        <v>1</v>
      </c>
      <c r="E49" s="53">
        <f>+D49*$C$49</f>
        <v>200</v>
      </c>
      <c r="F49" s="81">
        <v>1</v>
      </c>
      <c r="G49" s="54">
        <f>+F49*$C$49</f>
        <v>200</v>
      </c>
      <c r="H49" s="53"/>
      <c r="I49" s="82">
        <v>1</v>
      </c>
      <c r="J49" s="54">
        <f>+I49*$C$49</f>
        <v>200</v>
      </c>
      <c r="K49" s="55"/>
      <c r="L49" s="82">
        <v>1</v>
      </c>
      <c r="M49" s="54">
        <f>+L49*$C$49</f>
        <v>200</v>
      </c>
      <c r="N49" s="53"/>
      <c r="O49" s="82">
        <v>1</v>
      </c>
      <c r="P49" s="54">
        <f>+O49*$C$49</f>
        <v>200</v>
      </c>
      <c r="Q49" s="53"/>
      <c r="R49" s="82">
        <v>1</v>
      </c>
      <c r="S49" s="54">
        <f>+R49*$C$49</f>
        <v>200</v>
      </c>
      <c r="T49" s="53"/>
      <c r="U49" s="82">
        <v>1</v>
      </c>
      <c r="V49" s="54">
        <f>+U49*$C$49</f>
        <v>200</v>
      </c>
      <c r="W49" s="53"/>
      <c r="X49" s="82">
        <v>1</v>
      </c>
      <c r="Y49" s="54">
        <f>+X49*$C$49</f>
        <v>200</v>
      </c>
      <c r="Z49" s="53"/>
      <c r="AA49" s="82">
        <v>1</v>
      </c>
      <c r="AB49" s="54">
        <f>+AA49*$C$49</f>
        <v>200</v>
      </c>
      <c r="AC49" s="53"/>
      <c r="AD49" s="82">
        <v>1</v>
      </c>
      <c r="AE49" s="54">
        <f>+AD49*$C$49</f>
        <v>200</v>
      </c>
      <c r="AF49" s="53"/>
      <c r="AG49" s="82">
        <v>1</v>
      </c>
      <c r="AH49" s="54">
        <f>+AG49*$C$49</f>
        <v>200</v>
      </c>
      <c r="AI49" s="53"/>
      <c r="AJ49" s="82">
        <v>1</v>
      </c>
      <c r="AK49" s="54">
        <f>+AJ49*$C$49</f>
        <v>200</v>
      </c>
      <c r="AL49" s="53"/>
      <c r="AM49" s="82">
        <v>1</v>
      </c>
      <c r="AN49" s="54">
        <f>+AM49*$C$49</f>
        <v>200</v>
      </c>
      <c r="AO49" s="53"/>
    </row>
    <row r="50" spans="1:41" x14ac:dyDescent="0.25">
      <c r="A50" s="69" t="s">
        <v>17</v>
      </c>
      <c r="B50" s="33" t="s">
        <v>64</v>
      </c>
      <c r="C50" s="52">
        <v>3.4499999999999999E-3</v>
      </c>
      <c r="D50" s="35">
        <v>40508</v>
      </c>
      <c r="E50" s="53">
        <f>+D50*$C$50</f>
        <v>139.7526</v>
      </c>
      <c r="F50" s="81">
        <v>45703</v>
      </c>
      <c r="G50" s="54">
        <f>+F50*$C$50</f>
        <v>157.67535000000001</v>
      </c>
      <c r="H50" s="53"/>
      <c r="I50" s="82">
        <v>47962</v>
      </c>
      <c r="J50" s="54">
        <f>+I50*$C$50</f>
        <v>165.46889999999999</v>
      </c>
      <c r="K50" s="55"/>
      <c r="L50" s="82">
        <v>54432</v>
      </c>
      <c r="M50" s="54">
        <f>+L50*$C$50</f>
        <v>187.79040000000001</v>
      </c>
      <c r="N50" s="53"/>
      <c r="O50" s="82">
        <v>50903</v>
      </c>
      <c r="P50" s="54">
        <f>+O50*$C$50</f>
        <v>175.61535000000001</v>
      </c>
      <c r="Q50" s="53"/>
      <c r="R50" s="82">
        <v>50574</v>
      </c>
      <c r="S50" s="54">
        <f>+R50*$C$50</f>
        <v>174.4803</v>
      </c>
      <c r="T50" s="53"/>
      <c r="U50" s="82">
        <v>48827</v>
      </c>
      <c r="V50" s="54">
        <f>+U50*$C$50</f>
        <v>168.45314999999999</v>
      </c>
      <c r="W50" s="53"/>
      <c r="X50" s="82">
        <v>44895</v>
      </c>
      <c r="Y50" s="54">
        <f>+X50*$C$50</f>
        <v>154.88775000000001</v>
      </c>
      <c r="Z50" s="53"/>
      <c r="AA50" s="82">
        <v>49390</v>
      </c>
      <c r="AB50" s="54">
        <f>+AA50*$C$50</f>
        <v>170.3955</v>
      </c>
      <c r="AC50" s="53"/>
      <c r="AD50" s="82">
        <v>54211</v>
      </c>
      <c r="AE50" s="54">
        <f>+AD50*$C$50</f>
        <v>187.02795</v>
      </c>
      <c r="AF50" s="53"/>
      <c r="AG50" s="82">
        <v>58712</v>
      </c>
      <c r="AH50" s="54">
        <f>+AG50*$C$50</f>
        <v>202.5564</v>
      </c>
      <c r="AI50" s="53"/>
      <c r="AJ50" s="82">
        <v>58105</v>
      </c>
      <c r="AK50" s="54">
        <f>+AJ50*$C$50</f>
        <v>200.46224999999998</v>
      </c>
      <c r="AL50" s="53"/>
      <c r="AM50" s="82">
        <v>44812</v>
      </c>
      <c r="AN50" s="54">
        <f>+AM50*$C$50</f>
        <v>154.60139999999998</v>
      </c>
      <c r="AO50" s="53"/>
    </row>
    <row r="51" spans="1:41" x14ac:dyDescent="0.25">
      <c r="A51" s="70"/>
      <c r="B51" s="24" t="s">
        <v>65</v>
      </c>
      <c r="C51" s="46"/>
      <c r="D51" s="71"/>
      <c r="E51" s="47">
        <f>E52+E53</f>
        <v>729.26048000000003</v>
      </c>
      <c r="F51" s="79"/>
      <c r="G51" s="49">
        <f>G52+G53</f>
        <v>738.06784000000005</v>
      </c>
      <c r="H51" s="47"/>
      <c r="I51" s="80"/>
      <c r="J51" s="49">
        <f>J52+J53</f>
        <v>731.73024000000009</v>
      </c>
      <c r="K51" s="51"/>
      <c r="L51" s="80"/>
      <c r="M51" s="49">
        <f>M52+M53</f>
        <v>784.09295999999995</v>
      </c>
      <c r="N51" s="47"/>
      <c r="O51" s="80"/>
      <c r="P51" s="49">
        <f>P52+P53</f>
        <v>766.29056000000003</v>
      </c>
      <c r="Q51" s="47"/>
      <c r="R51" s="80"/>
      <c r="S51" s="49">
        <f>S52+S53</f>
        <v>796.33295999999996</v>
      </c>
      <c r="T51" s="47"/>
      <c r="U51" s="80"/>
      <c r="V51" s="49">
        <f>V52+V53</f>
        <v>785.3768</v>
      </c>
      <c r="W51" s="47"/>
      <c r="X51" s="80"/>
      <c r="Y51" s="49">
        <f>Y52+Y53</f>
        <v>2226.2369600000002</v>
      </c>
      <c r="Z51" s="47"/>
      <c r="AA51" s="80"/>
      <c r="AB51" s="49">
        <f>AB52+AB53</f>
        <v>907.98896000000002</v>
      </c>
      <c r="AC51" s="47"/>
      <c r="AD51" s="80"/>
      <c r="AE51" s="49">
        <f>AE52+AE53</f>
        <v>950.68752000000006</v>
      </c>
      <c r="AF51" s="47"/>
      <c r="AG51" s="80"/>
      <c r="AH51" s="49">
        <f>AH52+AH53</f>
        <v>982.67200000000003</v>
      </c>
      <c r="AI51" s="47"/>
      <c r="AJ51" s="80"/>
      <c r="AK51" s="49">
        <f>AK52+AK53</f>
        <v>1017.4526400000001</v>
      </c>
      <c r="AL51" s="47"/>
      <c r="AM51" s="80"/>
      <c r="AN51" s="49">
        <f>AN52+AN53</f>
        <v>1000.1262400000001</v>
      </c>
      <c r="AO51" s="47"/>
    </row>
    <row r="52" spans="1:41" x14ac:dyDescent="0.25">
      <c r="A52" s="69" t="s">
        <v>17</v>
      </c>
      <c r="B52" s="33" t="s">
        <v>66</v>
      </c>
      <c r="C52" s="68">
        <v>350</v>
      </c>
      <c r="D52" s="35">
        <v>1</v>
      </c>
      <c r="E52" s="53">
        <f>+D52*$C$52</f>
        <v>350</v>
      </c>
      <c r="F52" s="81">
        <v>1</v>
      </c>
      <c r="G52" s="54">
        <f>+F52*$C$52</f>
        <v>350</v>
      </c>
      <c r="H52" s="53"/>
      <c r="I52" s="82">
        <v>1</v>
      </c>
      <c r="J52" s="54">
        <f>+I52*$C$52</f>
        <v>350</v>
      </c>
      <c r="K52" s="55"/>
      <c r="L52" s="82">
        <v>1</v>
      </c>
      <c r="M52" s="54">
        <f>+L52*$C$52</f>
        <v>350</v>
      </c>
      <c r="N52" s="53"/>
      <c r="O52" s="82">
        <v>1</v>
      </c>
      <c r="P52" s="54">
        <f>+O52*$C$52</f>
        <v>350</v>
      </c>
      <c r="Q52" s="53"/>
      <c r="R52" s="82">
        <v>1</v>
      </c>
      <c r="S52" s="54">
        <f>+R52*$C$52</f>
        <v>350</v>
      </c>
      <c r="T52" s="53"/>
      <c r="U52" s="82">
        <v>1</v>
      </c>
      <c r="V52" s="54">
        <f>+U52*$C$52</f>
        <v>350</v>
      </c>
      <c r="W52" s="53"/>
      <c r="X52" s="82">
        <v>1</v>
      </c>
      <c r="Y52" s="54">
        <f>+X52*$C$52</f>
        <v>350</v>
      </c>
      <c r="Z52" s="53"/>
      <c r="AA52" s="82">
        <v>1</v>
      </c>
      <c r="AB52" s="54">
        <f>+AA52*$C$52</f>
        <v>350</v>
      </c>
      <c r="AC52" s="53"/>
      <c r="AD52" s="82">
        <v>1</v>
      </c>
      <c r="AE52" s="54">
        <f>+AD52*$C$52</f>
        <v>350</v>
      </c>
      <c r="AF52" s="53"/>
      <c r="AG52" s="82">
        <v>1</v>
      </c>
      <c r="AH52" s="54">
        <f>+AG52*$C$52</f>
        <v>350</v>
      </c>
      <c r="AI52" s="53"/>
      <c r="AJ52" s="82">
        <v>1</v>
      </c>
      <c r="AK52" s="54">
        <f>+AJ52*$C$52</f>
        <v>350</v>
      </c>
      <c r="AL52" s="53"/>
      <c r="AM52" s="82">
        <v>1</v>
      </c>
      <c r="AN52" s="54">
        <f>+AM52*$C$52</f>
        <v>350</v>
      </c>
      <c r="AO52" s="53"/>
    </row>
    <row r="53" spans="1:41" x14ac:dyDescent="0.25">
      <c r="A53" s="69" t="s">
        <v>17</v>
      </c>
      <c r="B53" s="33" t="s">
        <v>67</v>
      </c>
      <c r="C53" s="52">
        <v>2.7200000000000002E-3</v>
      </c>
      <c r="D53" s="35">
        <v>139434</v>
      </c>
      <c r="E53" s="53">
        <f>+D53*$C$53</f>
        <v>379.26048000000003</v>
      </c>
      <c r="F53" s="81">
        <v>142672</v>
      </c>
      <c r="G53" s="54">
        <f>+F53*$C$53</f>
        <v>388.06784000000005</v>
      </c>
      <c r="H53" s="53"/>
      <c r="I53" s="82">
        <v>140342</v>
      </c>
      <c r="J53" s="54">
        <f>+I53*$C$53</f>
        <v>381.73024000000004</v>
      </c>
      <c r="K53" s="55"/>
      <c r="L53" s="82">
        <v>159593</v>
      </c>
      <c r="M53" s="54">
        <f>+L53*$C$53</f>
        <v>434.09296000000001</v>
      </c>
      <c r="N53" s="53"/>
      <c r="O53" s="82">
        <v>153048</v>
      </c>
      <c r="P53" s="54">
        <f>+O53*$C$53</f>
        <v>416.29056000000003</v>
      </c>
      <c r="Q53" s="53"/>
      <c r="R53" s="82">
        <v>164093</v>
      </c>
      <c r="S53" s="54">
        <f>+R53*$C$53</f>
        <v>446.33296000000001</v>
      </c>
      <c r="T53" s="53"/>
      <c r="U53" s="82">
        <v>160065</v>
      </c>
      <c r="V53" s="54">
        <f>+U53*$C$53</f>
        <v>435.3768</v>
      </c>
      <c r="W53" s="53"/>
      <c r="X53" s="82">
        <v>689793</v>
      </c>
      <c r="Y53" s="54">
        <f>+X53*$C$53</f>
        <v>1876.2369600000002</v>
      </c>
      <c r="Z53" s="53"/>
      <c r="AA53" s="82">
        <v>205143</v>
      </c>
      <c r="AB53" s="54">
        <f>+AA53*$C$53</f>
        <v>557.98896000000002</v>
      </c>
      <c r="AC53" s="53"/>
      <c r="AD53" s="82">
        <v>220841</v>
      </c>
      <c r="AE53" s="54">
        <f>+AD53*$C$53</f>
        <v>600.68752000000006</v>
      </c>
      <c r="AF53" s="53"/>
      <c r="AG53" s="82">
        <v>232600</v>
      </c>
      <c r="AH53" s="54">
        <f>+AG53*$C$53</f>
        <v>632.67200000000003</v>
      </c>
      <c r="AI53" s="53"/>
      <c r="AJ53" s="82">
        <v>245387</v>
      </c>
      <c r="AK53" s="54">
        <f>+AJ53*$C$53</f>
        <v>667.45264000000009</v>
      </c>
      <c r="AL53" s="53"/>
      <c r="AM53" s="82">
        <v>239017</v>
      </c>
      <c r="AN53" s="54">
        <f>+AM53*$C$53</f>
        <v>650.12624000000005</v>
      </c>
      <c r="AO53" s="53"/>
    </row>
    <row r="54" spans="1:41" x14ac:dyDescent="0.25">
      <c r="A54" s="70"/>
      <c r="B54" s="24" t="s">
        <v>68</v>
      </c>
      <c r="C54" s="46"/>
      <c r="D54" s="71"/>
      <c r="E54" s="47">
        <f>+E56+E57+E58+E60</f>
        <v>1809.0971999999999</v>
      </c>
      <c r="F54" s="79"/>
      <c r="G54" s="49">
        <f>+G55+G56+G57+G58+G59+G60</f>
        <v>922.71280000000002</v>
      </c>
      <c r="H54" s="47"/>
      <c r="I54" s="80"/>
      <c r="J54" s="49">
        <f>+J55+J56+J57+J58+J59+J60</f>
        <v>920.23820000000001</v>
      </c>
      <c r="K54" s="51"/>
      <c r="L54" s="80"/>
      <c r="M54" s="49">
        <f>+M55+M56+M57+M58+M59+M60</f>
        <v>1689.6201999999998</v>
      </c>
      <c r="N54" s="47"/>
      <c r="O54" s="80"/>
      <c r="P54" s="49">
        <f>+P55+P56+P57+P58+P59+P60</f>
        <v>1700.6594</v>
      </c>
      <c r="Q54" s="47"/>
      <c r="R54" s="80"/>
      <c r="S54" s="49">
        <f>+S55+S56+S57+S58+S59+S60</f>
        <v>1660.3879999999999</v>
      </c>
      <c r="T54" s="47"/>
      <c r="U54" s="80"/>
      <c r="V54" s="49">
        <f>+V55+V56+V57+V58+V59+V60</f>
        <v>1663.6967999999999</v>
      </c>
      <c r="W54" s="47"/>
      <c r="X54" s="80"/>
      <c r="Y54" s="49">
        <f>+Y55+Y56+Y57+Y58+Y59+Y60</f>
        <v>1702.2596000000001</v>
      </c>
      <c r="Z54" s="47"/>
      <c r="AA54" s="80"/>
      <c r="AB54" s="49">
        <f>+AB55+AB56+AB57+AB58+AB59+AB60</f>
        <v>1710.6299999999999</v>
      </c>
      <c r="AC54" s="47"/>
      <c r="AD54" s="80"/>
      <c r="AE54" s="49">
        <f>+AE55+AE56+AE57+AE58+AE59+AE60</f>
        <v>1729.9383999999998</v>
      </c>
      <c r="AF54" s="47"/>
      <c r="AG54" s="80"/>
      <c r="AH54" s="49">
        <f>+AH55+AH56+AH57+AH58+AH59+AH60</f>
        <v>1740.1527999999998</v>
      </c>
      <c r="AI54" s="47"/>
      <c r="AJ54" s="80"/>
      <c r="AK54" s="49">
        <f>+AK55+AK56+AK57+AK58+AK59+AK60</f>
        <v>1795.8409999999999</v>
      </c>
      <c r="AL54" s="47"/>
      <c r="AM54" s="80"/>
      <c r="AN54" s="49">
        <f>+AN55+AN56+AN57+AN58+AN59+AN60</f>
        <v>1825.6962000000001</v>
      </c>
      <c r="AO54" s="47"/>
    </row>
    <row r="55" spans="1:41" x14ac:dyDescent="0.25">
      <c r="A55" s="69" t="s">
        <v>17</v>
      </c>
      <c r="B55" s="33" t="s">
        <v>69</v>
      </c>
      <c r="C55" s="68">
        <v>180</v>
      </c>
      <c r="D55" s="83"/>
      <c r="E55" s="84"/>
      <c r="F55" s="81">
        <v>1</v>
      </c>
      <c r="G55" s="54">
        <f>+F55*$C$55</f>
        <v>180</v>
      </c>
      <c r="H55" s="53"/>
      <c r="I55" s="82">
        <v>1</v>
      </c>
      <c r="J55" s="54">
        <f>+I55*$C$55</f>
        <v>180</v>
      </c>
      <c r="K55" s="55"/>
      <c r="L55" s="82"/>
      <c r="M55" s="54">
        <f>+L55*$C$55</f>
        <v>0</v>
      </c>
      <c r="N55" s="53"/>
      <c r="O55" s="82"/>
      <c r="P55" s="54">
        <f>+O55*$C$55</f>
        <v>0</v>
      </c>
      <c r="Q55" s="53"/>
      <c r="R55" s="82"/>
      <c r="S55" s="54">
        <f>+R55*$C$55</f>
        <v>0</v>
      </c>
      <c r="T55" s="53"/>
      <c r="U55" s="82"/>
      <c r="V55" s="54">
        <f>+U55*$C$55</f>
        <v>0</v>
      </c>
      <c r="W55" s="53"/>
      <c r="X55" s="82"/>
      <c r="Y55" s="54">
        <f>+X55*$C$55</f>
        <v>0</v>
      </c>
      <c r="Z55" s="53"/>
      <c r="AA55" s="82"/>
      <c r="AB55" s="54">
        <f>+AA55*$C$55</f>
        <v>0</v>
      </c>
      <c r="AC55" s="53"/>
      <c r="AD55" s="82"/>
      <c r="AE55" s="54">
        <f>+AD55*$C$55</f>
        <v>0</v>
      </c>
      <c r="AF55" s="53"/>
      <c r="AG55" s="82"/>
      <c r="AH55" s="54">
        <f>+AG55*$C$55</f>
        <v>0</v>
      </c>
      <c r="AI55" s="53"/>
      <c r="AJ55" s="82"/>
      <c r="AK55" s="54">
        <f>+AJ55*$C$55</f>
        <v>0</v>
      </c>
      <c r="AL55" s="53"/>
      <c r="AM55" s="82"/>
      <c r="AN55" s="54">
        <f>+AM55*$C$55</f>
        <v>0</v>
      </c>
      <c r="AO55" s="53"/>
    </row>
    <row r="56" spans="1:41" x14ac:dyDescent="0.25">
      <c r="A56" s="69" t="s">
        <v>17</v>
      </c>
      <c r="B56" s="33" t="s">
        <v>70</v>
      </c>
      <c r="C56" s="68">
        <v>900</v>
      </c>
      <c r="D56" s="35">
        <v>1</v>
      </c>
      <c r="E56" s="53">
        <f>+D56*$C$56</f>
        <v>900</v>
      </c>
      <c r="F56" s="81"/>
      <c r="G56" s="54">
        <f>+F56*$C$56</f>
        <v>0</v>
      </c>
      <c r="H56" s="53"/>
      <c r="I56" s="82"/>
      <c r="J56" s="54">
        <f>+I56*$C$56</f>
        <v>0</v>
      </c>
      <c r="K56" s="55"/>
      <c r="L56" s="82">
        <v>1</v>
      </c>
      <c r="M56" s="54">
        <f>+L56*$C$56</f>
        <v>900</v>
      </c>
      <c r="N56" s="53"/>
      <c r="O56" s="82">
        <v>1</v>
      </c>
      <c r="P56" s="54">
        <f>+O56*$C$56</f>
        <v>900</v>
      </c>
      <c r="Q56" s="53"/>
      <c r="R56" s="82">
        <v>1</v>
      </c>
      <c r="S56" s="54">
        <f>+R56*$C$56</f>
        <v>900</v>
      </c>
      <c r="T56" s="53"/>
      <c r="U56" s="82">
        <v>1</v>
      </c>
      <c r="V56" s="54">
        <f>+U56*$C$56</f>
        <v>900</v>
      </c>
      <c r="W56" s="53"/>
      <c r="X56" s="82">
        <v>1</v>
      </c>
      <c r="Y56" s="54">
        <f>+X56*$C$56</f>
        <v>900</v>
      </c>
      <c r="Z56" s="53"/>
      <c r="AA56" s="82">
        <v>1</v>
      </c>
      <c r="AB56" s="54">
        <f>+AA56*$C$56</f>
        <v>900</v>
      </c>
      <c r="AC56" s="53"/>
      <c r="AD56" s="82">
        <v>1</v>
      </c>
      <c r="AE56" s="54">
        <f>+AD56*$C$56</f>
        <v>900</v>
      </c>
      <c r="AF56" s="53"/>
      <c r="AG56" s="82">
        <v>1</v>
      </c>
      <c r="AH56" s="54">
        <f>+AG56*$C$56</f>
        <v>900</v>
      </c>
      <c r="AI56" s="53"/>
      <c r="AJ56" s="82">
        <v>1</v>
      </c>
      <c r="AK56" s="54">
        <f>+AJ56*$C$56</f>
        <v>900</v>
      </c>
      <c r="AL56" s="53"/>
      <c r="AM56" s="82">
        <v>1</v>
      </c>
      <c r="AN56" s="54">
        <f>+AM56*$C$56</f>
        <v>900</v>
      </c>
      <c r="AO56" s="53"/>
    </row>
    <row r="57" spans="1:41" x14ac:dyDescent="0.25">
      <c r="A57" s="69" t="s">
        <v>17</v>
      </c>
      <c r="B57" s="33" t="s">
        <v>71</v>
      </c>
      <c r="C57" s="52">
        <v>4.1999999999999997E-3</v>
      </c>
      <c r="D57" s="35">
        <v>117656</v>
      </c>
      <c r="E57" s="53">
        <f>+D57*$C$57</f>
        <v>494.15519999999998</v>
      </c>
      <c r="F57" s="81">
        <v>97168</v>
      </c>
      <c r="G57" s="54">
        <f>+F57*$C$57</f>
        <v>408.10559999999998</v>
      </c>
      <c r="H57" s="53"/>
      <c r="I57" s="82">
        <v>97261</v>
      </c>
      <c r="J57" s="54">
        <f>+I57*$C$57</f>
        <v>408.49619999999999</v>
      </c>
      <c r="K57" s="55"/>
      <c r="L57" s="82">
        <v>107523</v>
      </c>
      <c r="M57" s="54">
        <f>+L57*$C$57</f>
        <v>451.59659999999997</v>
      </c>
      <c r="N57" s="53"/>
      <c r="O57" s="82">
        <v>109047</v>
      </c>
      <c r="P57" s="54">
        <f>+O57*$C$57</f>
        <v>457.99739999999997</v>
      </c>
      <c r="Q57" s="53"/>
      <c r="R57" s="82">
        <v>103288</v>
      </c>
      <c r="S57" s="54">
        <f>+R57*$C$57</f>
        <v>433.80959999999999</v>
      </c>
      <c r="T57" s="53"/>
      <c r="U57" s="82">
        <v>105252</v>
      </c>
      <c r="V57" s="54">
        <f>+U57*$C$57</f>
        <v>442.05839999999995</v>
      </c>
      <c r="W57" s="53"/>
      <c r="X57" s="82">
        <v>110546</v>
      </c>
      <c r="Y57" s="54">
        <f>+X57*$C$57</f>
        <v>464.29319999999996</v>
      </c>
      <c r="Z57" s="53"/>
      <c r="AA57" s="82">
        <v>112326</v>
      </c>
      <c r="AB57" s="54">
        <f>+AA57*$C$57</f>
        <v>471.76919999999996</v>
      </c>
      <c r="AC57" s="53"/>
      <c r="AD57" s="82">
        <v>115648</v>
      </c>
      <c r="AE57" s="54">
        <f>+AD57*$C$57</f>
        <v>485.72159999999997</v>
      </c>
      <c r="AF57" s="53"/>
      <c r="AG57" s="82">
        <v>119640</v>
      </c>
      <c r="AH57" s="54">
        <f>+AG57*$C$57</f>
        <v>502.48799999999994</v>
      </c>
      <c r="AI57" s="53"/>
      <c r="AJ57" s="82">
        <v>128281</v>
      </c>
      <c r="AK57" s="54">
        <f>+AJ57*$C$57</f>
        <v>538.78019999999992</v>
      </c>
      <c r="AL57" s="53"/>
      <c r="AM57" s="82">
        <v>130775</v>
      </c>
      <c r="AN57" s="54">
        <f>+AM57*$C$57</f>
        <v>549.255</v>
      </c>
      <c r="AO57" s="53"/>
    </row>
    <row r="58" spans="1:41" x14ac:dyDescent="0.25">
      <c r="A58" s="69" t="s">
        <v>17</v>
      </c>
      <c r="B58" s="33" t="s">
        <v>72</v>
      </c>
      <c r="C58" s="68">
        <v>200</v>
      </c>
      <c r="D58" s="35">
        <v>1</v>
      </c>
      <c r="E58" s="53">
        <f>+D58*$C$58</f>
        <v>200</v>
      </c>
      <c r="F58" s="81">
        <v>1</v>
      </c>
      <c r="G58" s="54">
        <f>+F58*$C$58</f>
        <v>200</v>
      </c>
      <c r="H58" s="53"/>
      <c r="I58" s="82">
        <v>1</v>
      </c>
      <c r="J58" s="54">
        <f>+I58*$C$58</f>
        <v>200</v>
      </c>
      <c r="K58" s="55"/>
      <c r="L58" s="82">
        <v>1</v>
      </c>
      <c r="M58" s="54">
        <f>+L58*$C$58</f>
        <v>200</v>
      </c>
      <c r="N58" s="53"/>
      <c r="O58" s="82">
        <v>1</v>
      </c>
      <c r="P58" s="54">
        <f>+O58*$C$58</f>
        <v>200</v>
      </c>
      <c r="Q58" s="53"/>
      <c r="R58" s="82">
        <v>1</v>
      </c>
      <c r="S58" s="54">
        <f>+R58*$C$58</f>
        <v>200</v>
      </c>
      <c r="T58" s="53"/>
      <c r="U58" s="82">
        <v>1</v>
      </c>
      <c r="V58" s="54">
        <f>+U58*$C$58</f>
        <v>200</v>
      </c>
      <c r="W58" s="53"/>
      <c r="X58" s="82">
        <v>1</v>
      </c>
      <c r="Y58" s="54">
        <f>+X58*$C$58</f>
        <v>200</v>
      </c>
      <c r="Z58" s="53"/>
      <c r="AA58" s="82">
        <v>1</v>
      </c>
      <c r="AB58" s="54">
        <f>+AA58*$C$58</f>
        <v>200</v>
      </c>
      <c r="AC58" s="53"/>
      <c r="AD58" s="82">
        <v>1</v>
      </c>
      <c r="AE58" s="54">
        <f>+AD58*$C$58</f>
        <v>200</v>
      </c>
      <c r="AF58" s="53"/>
      <c r="AG58" s="82">
        <v>1</v>
      </c>
      <c r="AH58" s="54">
        <f>+AG58*$C$58</f>
        <v>200</v>
      </c>
      <c r="AI58" s="53"/>
      <c r="AJ58" s="82">
        <v>1</v>
      </c>
      <c r="AK58" s="54">
        <f>+AJ58*$C$58</f>
        <v>200</v>
      </c>
      <c r="AL58" s="53"/>
      <c r="AM58" s="82">
        <v>1</v>
      </c>
      <c r="AN58" s="54">
        <f>+AM58*$C$58</f>
        <v>200</v>
      </c>
      <c r="AO58" s="53"/>
    </row>
    <row r="59" spans="1:41" x14ac:dyDescent="0.25">
      <c r="A59" s="69" t="s">
        <v>17</v>
      </c>
      <c r="B59" s="33" t="s">
        <v>73</v>
      </c>
      <c r="C59" s="68">
        <v>1000</v>
      </c>
      <c r="D59" s="35"/>
      <c r="E59" s="53">
        <f>+D59*$C$59</f>
        <v>0</v>
      </c>
      <c r="F59" s="81"/>
      <c r="G59" s="54">
        <f>+F59*$C$59</f>
        <v>0</v>
      </c>
      <c r="H59" s="53"/>
      <c r="I59" s="82"/>
      <c r="J59" s="54">
        <f>+I59*$C$59</f>
        <v>0</v>
      </c>
      <c r="K59" s="55"/>
      <c r="L59" s="82"/>
      <c r="M59" s="54">
        <f>+L59*$C$59</f>
        <v>0</v>
      </c>
      <c r="N59" s="53"/>
      <c r="O59" s="82"/>
      <c r="P59" s="54">
        <f>+O59*$C$59</f>
        <v>0</v>
      </c>
      <c r="Q59" s="53"/>
      <c r="R59" s="82"/>
      <c r="S59" s="54">
        <f>+R59*$C$59</f>
        <v>0</v>
      </c>
      <c r="T59" s="53"/>
      <c r="U59" s="82"/>
      <c r="V59" s="54">
        <f>+U59*$C$59</f>
        <v>0</v>
      </c>
      <c r="W59" s="53"/>
      <c r="X59" s="82"/>
      <c r="Y59" s="54">
        <f>+X59*$C$59</f>
        <v>0</v>
      </c>
      <c r="Z59" s="53"/>
      <c r="AA59" s="82"/>
      <c r="AB59" s="54">
        <f>+AA59*$C$59</f>
        <v>0</v>
      </c>
      <c r="AC59" s="53"/>
      <c r="AD59" s="82"/>
      <c r="AE59" s="54">
        <f>+AD59*$C$59</f>
        <v>0</v>
      </c>
      <c r="AF59" s="53"/>
      <c r="AG59" s="82"/>
      <c r="AH59" s="54">
        <f>+AG59*$C$59</f>
        <v>0</v>
      </c>
      <c r="AI59" s="53"/>
      <c r="AJ59" s="82"/>
      <c r="AK59" s="54">
        <f>+AJ59*$C$59</f>
        <v>0</v>
      </c>
      <c r="AL59" s="53"/>
      <c r="AM59" s="82"/>
      <c r="AN59" s="54">
        <f>+AM59*$C$59</f>
        <v>0</v>
      </c>
      <c r="AO59" s="53"/>
    </row>
    <row r="60" spans="1:41" x14ac:dyDescent="0.25">
      <c r="A60" s="69" t="s">
        <v>17</v>
      </c>
      <c r="B60" s="33" t="s">
        <v>74</v>
      </c>
      <c r="C60" s="52">
        <v>5.1999999999999998E-3</v>
      </c>
      <c r="D60" s="35">
        <v>41335</v>
      </c>
      <c r="E60" s="53">
        <f>+D60*$C$60</f>
        <v>214.94199999999998</v>
      </c>
      <c r="F60" s="81">
        <v>25886</v>
      </c>
      <c r="G60" s="54">
        <f>+F60*$C$60</f>
        <v>134.60720000000001</v>
      </c>
      <c r="H60" s="53"/>
      <c r="I60" s="82">
        <v>25335</v>
      </c>
      <c r="J60" s="54">
        <f>+I60*$C$60</f>
        <v>131.74199999999999</v>
      </c>
      <c r="K60" s="55"/>
      <c r="L60" s="82">
        <v>26543</v>
      </c>
      <c r="M60" s="54">
        <f>+L60*$C$60</f>
        <v>138.02359999999999</v>
      </c>
      <c r="N60" s="53"/>
      <c r="O60" s="82">
        <v>27435</v>
      </c>
      <c r="P60" s="54">
        <f>+O60*$C$60</f>
        <v>142.66200000000001</v>
      </c>
      <c r="Q60" s="53"/>
      <c r="R60" s="82">
        <v>24342</v>
      </c>
      <c r="S60" s="54">
        <f>+R60*$C$60</f>
        <v>126.57839999999999</v>
      </c>
      <c r="T60" s="53"/>
      <c r="U60" s="82">
        <v>23392</v>
      </c>
      <c r="V60" s="54">
        <f>+U60*$C$60</f>
        <v>121.63839999999999</v>
      </c>
      <c r="W60" s="53"/>
      <c r="X60" s="82">
        <v>26532</v>
      </c>
      <c r="Y60" s="54">
        <f>+X60*$C$60</f>
        <v>137.96639999999999</v>
      </c>
      <c r="Z60" s="53"/>
      <c r="AA60" s="82">
        <v>26704</v>
      </c>
      <c r="AB60" s="54">
        <f>+AA60*$C$60</f>
        <v>138.86079999999998</v>
      </c>
      <c r="AC60" s="53"/>
      <c r="AD60" s="82">
        <v>27734</v>
      </c>
      <c r="AE60" s="54">
        <f>+AD60*$C$60</f>
        <v>144.21680000000001</v>
      </c>
      <c r="AF60" s="53"/>
      <c r="AG60" s="82">
        <v>26474</v>
      </c>
      <c r="AH60" s="54">
        <f>+AG60*$C$60</f>
        <v>137.66479999999999</v>
      </c>
      <c r="AI60" s="53"/>
      <c r="AJ60" s="82">
        <v>30204</v>
      </c>
      <c r="AK60" s="54">
        <f>+AJ60*$C$60</f>
        <v>157.0608</v>
      </c>
      <c r="AL60" s="53"/>
      <c r="AM60" s="82">
        <v>33931</v>
      </c>
      <c r="AN60" s="54">
        <f>+AM60*$C$60</f>
        <v>176.44119999999998</v>
      </c>
      <c r="AO60" s="53"/>
    </row>
    <row r="61" spans="1:41" x14ac:dyDescent="0.25">
      <c r="A61" s="70"/>
      <c r="B61" s="24" t="s">
        <v>75</v>
      </c>
      <c r="C61" s="46"/>
      <c r="D61" s="71"/>
      <c r="E61" s="85">
        <f>+E62+E64+E65+E66+E63</f>
        <v>387.65020000000004</v>
      </c>
      <c r="F61" s="79"/>
      <c r="G61" s="86">
        <f>+G62+G64+G65+G66+G63</f>
        <v>359.40436</v>
      </c>
      <c r="H61" s="85"/>
      <c r="I61" s="80"/>
      <c r="J61" s="86">
        <f>+J62+J64+J65+J66+J63</f>
        <v>360.04288000000003</v>
      </c>
      <c r="K61" s="87"/>
      <c r="L61" s="80"/>
      <c r="M61" s="86">
        <f>+M62+M64+M65+M66+M63</f>
        <v>388.85176000000007</v>
      </c>
      <c r="N61" s="85"/>
      <c r="O61" s="80"/>
      <c r="P61" s="86">
        <f>+P62+P64+P65+P66+P63</f>
        <v>383.67322000000001</v>
      </c>
      <c r="Q61" s="85"/>
      <c r="R61" s="80"/>
      <c r="S61" s="86">
        <f>+S62+S64+S65+S66+S63</f>
        <v>382.02898000000005</v>
      </c>
      <c r="T61" s="85"/>
      <c r="U61" s="80"/>
      <c r="V61" s="86">
        <f>+V62+V64+V65+V66+V63</f>
        <v>374.09236000000004</v>
      </c>
      <c r="W61" s="85"/>
      <c r="X61" s="80"/>
      <c r="Y61" s="86">
        <f>+Y62+Y64+Y65+Y66+Y63</f>
        <v>1107.06888</v>
      </c>
      <c r="Z61" s="85"/>
      <c r="AA61" s="80"/>
      <c r="AB61" s="86">
        <f>+AB62+AB64+AB65+AB66+AB63</f>
        <v>412.63918000000007</v>
      </c>
      <c r="AC61" s="85"/>
      <c r="AD61" s="80"/>
      <c r="AE61" s="86">
        <f>+AE62+AE64+AE65+AE66+AE63</f>
        <v>434.31112000000002</v>
      </c>
      <c r="AF61" s="85"/>
      <c r="AG61" s="80"/>
      <c r="AH61" s="86">
        <f>+AH62+AH64+AH65+AH66+AH63</f>
        <v>443.24938000000003</v>
      </c>
      <c r="AI61" s="85"/>
      <c r="AJ61" s="80"/>
      <c r="AK61" s="86">
        <f>+AK62+AK64+AK65+AK66+AK63</f>
        <v>460.34866000000005</v>
      </c>
      <c r="AL61" s="85"/>
      <c r="AM61" s="80"/>
      <c r="AN61" s="86">
        <f>+AN62+AN64+AN65+AN66+AN63</f>
        <v>448.75840000000005</v>
      </c>
      <c r="AO61" s="85"/>
    </row>
    <row r="62" spans="1:41" x14ac:dyDescent="0.25">
      <c r="A62" s="69" t="s">
        <v>17</v>
      </c>
      <c r="B62" s="33" t="s">
        <v>76</v>
      </c>
      <c r="C62" s="68">
        <v>50</v>
      </c>
      <c r="D62" s="35">
        <v>1</v>
      </c>
      <c r="E62" s="53">
        <f>+D62*$C$62</f>
        <v>50</v>
      </c>
      <c r="F62" s="81">
        <v>1</v>
      </c>
      <c r="G62" s="54">
        <f>+F62*$C$62</f>
        <v>50</v>
      </c>
      <c r="H62" s="53"/>
      <c r="I62" s="82">
        <v>1</v>
      </c>
      <c r="J62" s="54">
        <f>+I62*$C$62</f>
        <v>50</v>
      </c>
      <c r="K62" s="55"/>
      <c r="L62" s="82">
        <v>1</v>
      </c>
      <c r="M62" s="54">
        <f>+L62*$C$62</f>
        <v>50</v>
      </c>
      <c r="N62" s="53"/>
      <c r="O62" s="82">
        <v>1</v>
      </c>
      <c r="P62" s="54">
        <f>+O62*$C$62</f>
        <v>50</v>
      </c>
      <c r="Q62" s="53"/>
      <c r="R62" s="82">
        <v>1</v>
      </c>
      <c r="S62" s="54">
        <f>+R62*$C$62</f>
        <v>50</v>
      </c>
      <c r="T62" s="53"/>
      <c r="U62" s="82">
        <v>1</v>
      </c>
      <c r="V62" s="54">
        <f>+U62*$C$62</f>
        <v>50</v>
      </c>
      <c r="W62" s="53"/>
      <c r="X62" s="82"/>
      <c r="Y62" s="54">
        <f>+X62*$C$62</f>
        <v>0</v>
      </c>
      <c r="Z62" s="53"/>
      <c r="AA62" s="82">
        <v>1</v>
      </c>
      <c r="AB62" s="54">
        <f>+AA62*$C$62</f>
        <v>50</v>
      </c>
      <c r="AC62" s="53"/>
      <c r="AD62" s="82">
        <v>1</v>
      </c>
      <c r="AE62" s="54">
        <f>+AD62*$C$62</f>
        <v>50</v>
      </c>
      <c r="AF62" s="53"/>
      <c r="AG62" s="82">
        <v>1</v>
      </c>
      <c r="AH62" s="54">
        <f>+AG62*$C$62</f>
        <v>50</v>
      </c>
      <c r="AI62" s="53"/>
      <c r="AJ62" s="82">
        <v>1</v>
      </c>
      <c r="AK62" s="54">
        <f>+AJ62*$C$62</f>
        <v>50</v>
      </c>
      <c r="AL62" s="53"/>
      <c r="AM62" s="82">
        <v>1</v>
      </c>
      <c r="AN62" s="54">
        <f>+AM62*$C$62</f>
        <v>50</v>
      </c>
      <c r="AO62" s="53"/>
    </row>
    <row r="63" spans="1:41" x14ac:dyDescent="0.25">
      <c r="A63" s="69"/>
      <c r="B63" s="33" t="s">
        <v>77</v>
      </c>
      <c r="C63" s="68">
        <v>250</v>
      </c>
      <c r="D63" s="35"/>
      <c r="E63" s="53">
        <f>+D63*$C63</f>
        <v>0</v>
      </c>
      <c r="F63" s="81"/>
      <c r="G63" s="54">
        <f>+F63*$C63</f>
        <v>0</v>
      </c>
      <c r="H63" s="53"/>
      <c r="I63" s="82"/>
      <c r="J63" s="54">
        <f>+I63*$C63</f>
        <v>0</v>
      </c>
      <c r="K63" s="55"/>
      <c r="L63" s="82"/>
      <c r="M63" s="54">
        <f>+L63*$C63</f>
        <v>0</v>
      </c>
      <c r="N63" s="53"/>
      <c r="O63" s="82"/>
      <c r="P63" s="54">
        <f>+O63*$C63</f>
        <v>0</v>
      </c>
      <c r="Q63" s="53"/>
      <c r="R63" s="82"/>
      <c r="S63" s="54">
        <f>+R63*$C63</f>
        <v>0</v>
      </c>
      <c r="T63" s="53"/>
      <c r="U63" s="82"/>
      <c r="V63" s="54">
        <f>+U63*$C63</f>
        <v>0</v>
      </c>
      <c r="W63" s="53"/>
      <c r="X63" s="82">
        <v>1</v>
      </c>
      <c r="Y63" s="54">
        <f>+X63*$C63</f>
        <v>250</v>
      </c>
      <c r="Z63" s="53"/>
      <c r="AA63" s="82"/>
      <c r="AB63" s="54">
        <f>+AA63*$C63</f>
        <v>0</v>
      </c>
      <c r="AC63" s="53"/>
      <c r="AD63" s="82"/>
      <c r="AE63" s="54">
        <f>+AD63*$C63</f>
        <v>0</v>
      </c>
      <c r="AF63" s="53"/>
      <c r="AG63" s="82"/>
      <c r="AH63" s="54">
        <f>+AG63*$C63</f>
        <v>0</v>
      </c>
      <c r="AI63" s="53"/>
      <c r="AJ63" s="82"/>
      <c r="AK63" s="54">
        <f>+AJ63*$C63</f>
        <v>0</v>
      </c>
      <c r="AL63" s="53"/>
      <c r="AM63" s="82"/>
      <c r="AN63" s="54">
        <f>+AM63*$C63</f>
        <v>0</v>
      </c>
      <c r="AO63" s="53"/>
    </row>
    <row r="64" spans="1:41" x14ac:dyDescent="0.25">
      <c r="A64" s="69" t="s">
        <v>17</v>
      </c>
      <c r="B64" s="33" t="s">
        <v>78</v>
      </c>
      <c r="C64" s="52">
        <v>1.0200000000000001E-3</v>
      </c>
      <c r="D64" s="35">
        <v>240675</v>
      </c>
      <c r="E64" s="53">
        <f>+D64*$C$64</f>
        <v>245.48850000000002</v>
      </c>
      <c r="F64" s="81">
        <v>228432</v>
      </c>
      <c r="G64" s="54">
        <f>+F64*$C$64</f>
        <v>233.00064</v>
      </c>
      <c r="H64" s="53"/>
      <c r="I64" s="82">
        <v>229609</v>
      </c>
      <c r="J64" s="54">
        <f>+I64*$C$64</f>
        <v>234.20118000000002</v>
      </c>
      <c r="K64" s="55"/>
      <c r="L64" s="82">
        <v>256645</v>
      </c>
      <c r="M64" s="54">
        <f>+L64*$C$64</f>
        <v>261.77790000000005</v>
      </c>
      <c r="N64" s="53"/>
      <c r="O64" s="82">
        <v>250676</v>
      </c>
      <c r="P64" s="54">
        <f>+O64*$C$64</f>
        <v>255.68952000000002</v>
      </c>
      <c r="Q64" s="53"/>
      <c r="R64" s="82">
        <v>252157</v>
      </c>
      <c r="S64" s="54">
        <f>+R64*$C$64</f>
        <v>257.20014000000003</v>
      </c>
      <c r="T64" s="53"/>
      <c r="U64" s="82">
        <v>245326</v>
      </c>
      <c r="V64" s="54">
        <f>+U64*$C$64</f>
        <v>250.23252000000002</v>
      </c>
      <c r="W64" s="53"/>
      <c r="X64" s="82">
        <v>764712</v>
      </c>
      <c r="Y64" s="54">
        <f>+X64*$C$64</f>
        <v>780.00624000000005</v>
      </c>
      <c r="Z64" s="53"/>
      <c r="AA64" s="82">
        <v>279805</v>
      </c>
      <c r="AB64" s="54">
        <f>+AA64*$C$64</f>
        <v>285.40110000000004</v>
      </c>
      <c r="AC64" s="53"/>
      <c r="AD64" s="82">
        <v>300022</v>
      </c>
      <c r="AE64" s="54">
        <f>+AD64*$C$64</f>
        <v>306.02244000000002</v>
      </c>
      <c r="AF64" s="53"/>
      <c r="AG64" s="82">
        <v>310045</v>
      </c>
      <c r="AH64" s="54">
        <f>+AG64*$C$64</f>
        <v>316.24590000000001</v>
      </c>
      <c r="AI64" s="53"/>
      <c r="AJ64" s="82">
        <v>323079</v>
      </c>
      <c r="AK64" s="54">
        <f>+AJ64*$C$64</f>
        <v>329.54058000000003</v>
      </c>
      <c r="AL64" s="53"/>
      <c r="AM64" s="82">
        <v>307989</v>
      </c>
      <c r="AN64" s="54">
        <f>+AM64*$C$64</f>
        <v>314.14878000000004</v>
      </c>
      <c r="AO64" s="53"/>
    </row>
    <row r="65" spans="1:41" x14ac:dyDescent="0.25">
      <c r="A65" s="69" t="s">
        <v>17</v>
      </c>
      <c r="B65" s="33" t="s">
        <v>79</v>
      </c>
      <c r="C65" s="68">
        <v>50</v>
      </c>
      <c r="D65" s="35">
        <v>1</v>
      </c>
      <c r="E65" s="53">
        <f>+D65*$C$65</f>
        <v>50</v>
      </c>
      <c r="F65" s="81">
        <v>1</v>
      </c>
      <c r="G65" s="54">
        <f>+F65*$C$65</f>
        <v>50</v>
      </c>
      <c r="H65" s="53"/>
      <c r="I65" s="82">
        <v>1</v>
      </c>
      <c r="J65" s="54">
        <f>+I65*$C$65</f>
        <v>50</v>
      </c>
      <c r="K65" s="55"/>
      <c r="L65" s="82">
        <v>1</v>
      </c>
      <c r="M65" s="54">
        <f>+L65*$C$65</f>
        <v>50</v>
      </c>
      <c r="N65" s="53"/>
      <c r="O65" s="82">
        <v>1</v>
      </c>
      <c r="P65" s="54">
        <f>+O65*$C$65</f>
        <v>50</v>
      </c>
      <c r="Q65" s="53"/>
      <c r="R65" s="82">
        <v>1</v>
      </c>
      <c r="S65" s="54">
        <f>+R65*$C$65</f>
        <v>50</v>
      </c>
      <c r="T65" s="53"/>
      <c r="U65" s="82">
        <v>1</v>
      </c>
      <c r="V65" s="54">
        <f>+U65*$C$65</f>
        <v>50</v>
      </c>
      <c r="W65" s="53"/>
      <c r="X65" s="82">
        <v>1</v>
      </c>
      <c r="Y65" s="54">
        <f>+X65*$C$65</f>
        <v>50</v>
      </c>
      <c r="Z65" s="53"/>
      <c r="AA65" s="82">
        <v>1</v>
      </c>
      <c r="AB65" s="54">
        <f>+AA65*$C$65</f>
        <v>50</v>
      </c>
      <c r="AC65" s="53"/>
      <c r="AD65" s="82">
        <v>1</v>
      </c>
      <c r="AE65" s="54">
        <f>+AD65*$C$65</f>
        <v>50</v>
      </c>
      <c r="AF65" s="53"/>
      <c r="AG65" s="82">
        <v>1</v>
      </c>
      <c r="AH65" s="54">
        <f>+AG65*$C$65</f>
        <v>50</v>
      </c>
      <c r="AI65" s="53"/>
      <c r="AJ65" s="82">
        <v>1</v>
      </c>
      <c r="AK65" s="54">
        <f>+AJ65*$C$65</f>
        <v>50</v>
      </c>
      <c r="AL65" s="53"/>
      <c r="AM65" s="82">
        <v>1</v>
      </c>
      <c r="AN65" s="54">
        <f>+AM65*$C$65</f>
        <v>50</v>
      </c>
      <c r="AO65" s="53"/>
    </row>
    <row r="66" spans="1:41" x14ac:dyDescent="0.25">
      <c r="A66" s="69" t="s">
        <v>17</v>
      </c>
      <c r="B66" s="33" t="s">
        <v>80</v>
      </c>
      <c r="C66" s="52">
        <v>1.0200000000000001E-3</v>
      </c>
      <c r="D66" s="35">
        <v>41335</v>
      </c>
      <c r="E66" s="53">
        <f>+D66*$C$66</f>
        <v>42.161700000000003</v>
      </c>
      <c r="F66" s="81">
        <v>25886</v>
      </c>
      <c r="G66" s="54">
        <f>+F66*$C$66</f>
        <v>26.403720000000003</v>
      </c>
      <c r="H66" s="53"/>
      <c r="I66" s="82">
        <v>25335</v>
      </c>
      <c r="J66" s="54">
        <f>+I66*$C$66</f>
        <v>25.841700000000003</v>
      </c>
      <c r="K66" s="55"/>
      <c r="L66" s="82">
        <v>26543</v>
      </c>
      <c r="M66" s="54">
        <f>+L66*$C$66</f>
        <v>27.073860000000003</v>
      </c>
      <c r="N66" s="53"/>
      <c r="O66" s="82">
        <v>27435</v>
      </c>
      <c r="P66" s="54">
        <f>+O66*$C$66</f>
        <v>27.983700000000002</v>
      </c>
      <c r="Q66" s="53"/>
      <c r="R66" s="82">
        <v>24342</v>
      </c>
      <c r="S66" s="54">
        <f>+R66*$C$66</f>
        <v>24.828840000000003</v>
      </c>
      <c r="T66" s="53"/>
      <c r="U66" s="82">
        <v>23392</v>
      </c>
      <c r="V66" s="54">
        <f>+U66*$C$66</f>
        <v>23.859840000000002</v>
      </c>
      <c r="W66" s="53"/>
      <c r="X66" s="82">
        <v>26532</v>
      </c>
      <c r="Y66" s="54">
        <f>+X66*$C$66</f>
        <v>27.062640000000002</v>
      </c>
      <c r="Z66" s="53"/>
      <c r="AA66" s="82">
        <v>26704</v>
      </c>
      <c r="AB66" s="54">
        <f>+AA66*$C$66</f>
        <v>27.238080000000004</v>
      </c>
      <c r="AC66" s="53"/>
      <c r="AD66" s="82">
        <v>27734</v>
      </c>
      <c r="AE66" s="54">
        <f>+AD66*$C$66</f>
        <v>28.288680000000003</v>
      </c>
      <c r="AF66" s="53"/>
      <c r="AG66" s="82">
        <v>26474</v>
      </c>
      <c r="AH66" s="54">
        <f>+AG66*$C$66</f>
        <v>27.003480000000003</v>
      </c>
      <c r="AI66" s="53"/>
      <c r="AJ66" s="82">
        <v>30204</v>
      </c>
      <c r="AK66" s="54">
        <f>+AJ66*$C$66</f>
        <v>30.808080000000004</v>
      </c>
      <c r="AL66" s="53"/>
      <c r="AM66" s="82">
        <v>33931</v>
      </c>
      <c r="AN66" s="54">
        <f>+AM66*$C$66</f>
        <v>34.60962</v>
      </c>
      <c r="AO66" s="53"/>
    </row>
    <row r="67" spans="1:41" x14ac:dyDescent="0.25">
      <c r="A67" s="69"/>
      <c r="B67" s="15" t="s">
        <v>81</v>
      </c>
      <c r="C67" s="16"/>
      <c r="D67" s="17"/>
      <c r="E67" s="41">
        <f>+E68</f>
        <v>290.02000000000004</v>
      </c>
      <c r="F67" s="19"/>
      <c r="G67" s="43">
        <f>+G68</f>
        <v>285.26000000000005</v>
      </c>
      <c r="H67" s="21">
        <f>+G67-E67</f>
        <v>-4.7599999999999909</v>
      </c>
      <c r="I67" s="22"/>
      <c r="J67" s="43">
        <f>+J68</f>
        <v>341.70000000000005</v>
      </c>
      <c r="K67" s="21">
        <f>+J67-G67</f>
        <v>56.44</v>
      </c>
      <c r="L67" s="22"/>
      <c r="M67" s="43">
        <f>+M68</f>
        <v>377.06</v>
      </c>
      <c r="N67" s="21">
        <f>+M67-J67</f>
        <v>35.359999999999957</v>
      </c>
      <c r="O67" s="22"/>
      <c r="P67" s="43">
        <f>+P68</f>
        <v>384.20000000000005</v>
      </c>
      <c r="Q67" s="21">
        <f>+P67-M67</f>
        <v>7.1400000000000432</v>
      </c>
      <c r="R67" s="22"/>
      <c r="S67" s="43">
        <f>+S68</f>
        <v>395.42</v>
      </c>
      <c r="T67" s="21">
        <f>+S67-P67</f>
        <v>11.21999999999997</v>
      </c>
      <c r="U67" s="22"/>
      <c r="V67" s="43">
        <f>+V68</f>
        <v>384.88000000000005</v>
      </c>
      <c r="W67" s="21">
        <f>+V67-S67</f>
        <v>-10.539999999999964</v>
      </c>
      <c r="X67" s="22"/>
      <c r="Y67" s="43">
        <f>+Y68</f>
        <v>405.96000000000004</v>
      </c>
      <c r="Z67" s="21">
        <f>+Y67-V67</f>
        <v>21.079999999999984</v>
      </c>
      <c r="AA67" s="22"/>
      <c r="AB67" s="43">
        <f>+AB68</f>
        <v>417.52000000000004</v>
      </c>
      <c r="AC67" s="21">
        <f>+AB67-Y67</f>
        <v>11.560000000000002</v>
      </c>
      <c r="AD67" s="22"/>
      <c r="AE67" s="43">
        <f>+AE68</f>
        <v>409.02000000000004</v>
      </c>
      <c r="AF67" s="21">
        <f>+AE67-AB67</f>
        <v>-8.5</v>
      </c>
      <c r="AG67" s="22"/>
      <c r="AH67" s="43">
        <f>+AH68</f>
        <v>419.22</v>
      </c>
      <c r="AI67" s="21">
        <f>+AH67-AE67</f>
        <v>10.199999999999989</v>
      </c>
      <c r="AJ67" s="22"/>
      <c r="AK67" s="43">
        <f>+AK68</f>
        <v>416.50000000000006</v>
      </c>
      <c r="AL67" s="21">
        <f>+AK67-AH67</f>
        <v>-2.7199999999999704</v>
      </c>
      <c r="AM67" s="22"/>
      <c r="AN67" s="43">
        <f>+AN68</f>
        <v>429.42</v>
      </c>
      <c r="AO67" s="21">
        <f>+AN67-AK67</f>
        <v>12.919999999999959</v>
      </c>
    </row>
    <row r="68" spans="1:41" x14ac:dyDescent="0.25">
      <c r="A68" s="69"/>
      <c r="B68" s="24" t="s">
        <v>82</v>
      </c>
      <c r="C68" s="61"/>
      <c r="D68" s="88"/>
      <c r="E68" s="85">
        <f>+E69</f>
        <v>290.02000000000004</v>
      </c>
      <c r="F68" s="89"/>
      <c r="G68" s="86">
        <f>+G69</f>
        <v>285.26000000000005</v>
      </c>
      <c r="H68" s="85"/>
      <c r="I68" s="90"/>
      <c r="J68" s="86">
        <f>+J69</f>
        <v>341.70000000000005</v>
      </c>
      <c r="K68" s="87"/>
      <c r="L68" s="90"/>
      <c r="M68" s="86">
        <f>+M69</f>
        <v>377.06</v>
      </c>
      <c r="N68" s="85"/>
      <c r="O68" s="90"/>
      <c r="P68" s="86">
        <f>+P69</f>
        <v>384.20000000000005</v>
      </c>
      <c r="Q68" s="85"/>
      <c r="R68" s="90"/>
      <c r="S68" s="86">
        <f>+S69</f>
        <v>395.42</v>
      </c>
      <c r="T68" s="85"/>
      <c r="U68" s="90"/>
      <c r="V68" s="86">
        <f>+V69</f>
        <v>384.88000000000005</v>
      </c>
      <c r="W68" s="85"/>
      <c r="X68" s="90"/>
      <c r="Y68" s="86">
        <f>+Y69</f>
        <v>405.96000000000004</v>
      </c>
      <c r="Z68" s="85"/>
      <c r="AA68" s="90"/>
      <c r="AB68" s="86">
        <f>+AB69</f>
        <v>417.52000000000004</v>
      </c>
      <c r="AC68" s="85"/>
      <c r="AD68" s="90"/>
      <c r="AE68" s="86">
        <f>+AE69</f>
        <v>409.02000000000004</v>
      </c>
      <c r="AF68" s="85"/>
      <c r="AG68" s="90"/>
      <c r="AH68" s="86">
        <f>+AH69</f>
        <v>419.22</v>
      </c>
      <c r="AI68" s="85"/>
      <c r="AJ68" s="90"/>
      <c r="AK68" s="86">
        <f>+AK69</f>
        <v>416.50000000000006</v>
      </c>
      <c r="AL68" s="85"/>
      <c r="AM68" s="90"/>
      <c r="AN68" s="86">
        <f>+AN69</f>
        <v>429.42</v>
      </c>
      <c r="AO68" s="85"/>
    </row>
    <row r="69" spans="1:41" x14ac:dyDescent="0.25">
      <c r="A69" s="69" t="s">
        <v>17</v>
      </c>
      <c r="B69" s="33" t="s">
        <v>83</v>
      </c>
      <c r="C69" s="34">
        <v>0.34</v>
      </c>
      <c r="D69" s="35">
        <v>853</v>
      </c>
      <c r="E69" s="53">
        <f>+D69*$C$69</f>
        <v>290.02000000000004</v>
      </c>
      <c r="F69" s="81">
        <v>839</v>
      </c>
      <c r="G69" s="54">
        <f>+F69*$C$69</f>
        <v>285.26000000000005</v>
      </c>
      <c r="H69" s="53"/>
      <c r="I69" s="82">
        <v>1005</v>
      </c>
      <c r="J69" s="54">
        <f>+I69*$C$69</f>
        <v>341.70000000000005</v>
      </c>
      <c r="K69" s="55"/>
      <c r="L69" s="82">
        <v>1109</v>
      </c>
      <c r="M69" s="54">
        <f>+L69*$C$69</f>
        <v>377.06</v>
      </c>
      <c r="N69" s="53"/>
      <c r="O69" s="82">
        <v>1130</v>
      </c>
      <c r="P69" s="54">
        <f>+O69*$C$69</f>
        <v>384.20000000000005</v>
      </c>
      <c r="Q69" s="53"/>
      <c r="R69" s="82">
        <v>1163</v>
      </c>
      <c r="S69" s="54">
        <f>+R69*$C$69</f>
        <v>395.42</v>
      </c>
      <c r="T69" s="53"/>
      <c r="U69" s="82">
        <v>1132</v>
      </c>
      <c r="V69" s="54">
        <f>+U69*$C$69</f>
        <v>384.88000000000005</v>
      </c>
      <c r="W69" s="53"/>
      <c r="X69" s="82">
        <v>1194</v>
      </c>
      <c r="Y69" s="54">
        <f>+X69*$C$69</f>
        <v>405.96000000000004</v>
      </c>
      <c r="Z69" s="53"/>
      <c r="AA69" s="82">
        <v>1228</v>
      </c>
      <c r="AB69" s="54">
        <f>+AA69*$C$69</f>
        <v>417.52000000000004</v>
      </c>
      <c r="AC69" s="53"/>
      <c r="AD69" s="82">
        <v>1203</v>
      </c>
      <c r="AE69" s="54">
        <f>+AD69*$C$69</f>
        <v>409.02000000000004</v>
      </c>
      <c r="AF69" s="53"/>
      <c r="AG69" s="82">
        <v>1233</v>
      </c>
      <c r="AH69" s="54">
        <f>+AG69*$C$69</f>
        <v>419.22</v>
      </c>
      <c r="AI69" s="53"/>
      <c r="AJ69" s="82">
        <v>1225</v>
      </c>
      <c r="AK69" s="54">
        <f>+AJ69*$C$69</f>
        <v>416.50000000000006</v>
      </c>
      <c r="AL69" s="53"/>
      <c r="AM69" s="82">
        <v>1263</v>
      </c>
      <c r="AN69" s="54">
        <f>+AM69*$C$69</f>
        <v>429.42</v>
      </c>
      <c r="AO69" s="53"/>
    </row>
    <row r="70" spans="1:41" x14ac:dyDescent="0.25">
      <c r="A70" s="69"/>
      <c r="B70" s="91" t="s">
        <v>84</v>
      </c>
      <c r="C70" s="16"/>
      <c r="D70" s="17"/>
      <c r="E70" s="41">
        <f>+E71</f>
        <v>1628.482</v>
      </c>
      <c r="F70" s="19"/>
      <c r="G70" s="43">
        <f>+G71</f>
        <v>1681.616</v>
      </c>
      <c r="H70" s="21">
        <f>+G70-E70</f>
        <v>53.134000000000015</v>
      </c>
      <c r="I70" s="22"/>
      <c r="J70" s="43">
        <f>+J71</f>
        <v>1869.712</v>
      </c>
      <c r="K70" s="21">
        <f>+J70-G70</f>
        <v>188.096</v>
      </c>
      <c r="L70" s="22"/>
      <c r="M70" s="43">
        <f>+M71</f>
        <v>1700.7439999999999</v>
      </c>
      <c r="N70" s="21">
        <f>+M70-J70</f>
        <v>-168.96800000000007</v>
      </c>
      <c r="O70" s="22"/>
      <c r="P70" s="43">
        <f>+P71</f>
        <v>1678.6959999999999</v>
      </c>
      <c r="Q70" s="21">
        <f>+P70-M70</f>
        <v>-22.048000000000002</v>
      </c>
      <c r="R70" s="22"/>
      <c r="S70" s="43">
        <f>+S71</f>
        <v>1809.95</v>
      </c>
      <c r="T70" s="21">
        <f>+S70-P70</f>
        <v>131.25400000000013</v>
      </c>
      <c r="U70" s="22"/>
      <c r="V70" s="43">
        <f>+V71</f>
        <v>2781.32</v>
      </c>
      <c r="W70" s="21">
        <f>+V70-S70</f>
        <v>971.37000000000012</v>
      </c>
      <c r="X70" s="22"/>
      <c r="Y70" s="43">
        <f>+Y71</f>
        <v>1706.126</v>
      </c>
      <c r="Z70" s="21">
        <f>+Y70-V70</f>
        <v>-1075.1940000000002</v>
      </c>
      <c r="AA70" s="22"/>
      <c r="AB70" s="43">
        <f>+AB71</f>
        <v>1805.366</v>
      </c>
      <c r="AC70" s="21">
        <f>+AB70-Y70</f>
        <v>99.240000000000009</v>
      </c>
      <c r="AD70" s="22"/>
      <c r="AE70" s="43">
        <f>+AE71</f>
        <v>1784.5740000000001</v>
      </c>
      <c r="AF70" s="21">
        <f>+AE70-AB70</f>
        <v>-20.791999999999916</v>
      </c>
      <c r="AG70" s="22"/>
      <c r="AH70" s="43">
        <f>+AH71</f>
        <v>1901.3320000000001</v>
      </c>
      <c r="AI70" s="21">
        <f>+AH70-AE70</f>
        <v>116.75800000000004</v>
      </c>
      <c r="AJ70" s="22"/>
      <c r="AK70" s="43">
        <f>+AK71</f>
        <v>1950.202</v>
      </c>
      <c r="AL70" s="21">
        <f>+AK70-AH70</f>
        <v>48.869999999999891</v>
      </c>
      <c r="AM70" s="22"/>
      <c r="AN70" s="43">
        <f>+AN71</f>
        <v>1927.546</v>
      </c>
      <c r="AO70" s="21">
        <f>+AN70-AK70</f>
        <v>-22.655999999999949</v>
      </c>
    </row>
    <row r="71" spans="1:41" x14ac:dyDescent="0.25">
      <c r="A71" s="69"/>
      <c r="B71" s="24" t="s">
        <v>85</v>
      </c>
      <c r="C71" s="61"/>
      <c r="D71" s="88"/>
      <c r="E71" s="85">
        <f>+E72+E73+E74</f>
        <v>1628.482</v>
      </c>
      <c r="F71" s="89"/>
      <c r="G71" s="86">
        <f>+G72+G73+G74</f>
        <v>1681.616</v>
      </c>
      <c r="H71" s="85"/>
      <c r="I71" s="90"/>
      <c r="J71" s="86">
        <f>+J72+J73+J74</f>
        <v>1869.712</v>
      </c>
      <c r="K71" s="87"/>
      <c r="L71" s="90"/>
      <c r="M71" s="86">
        <f>+M72+M73+M74</f>
        <v>1700.7439999999999</v>
      </c>
      <c r="N71" s="85"/>
      <c r="O71" s="90"/>
      <c r="P71" s="86">
        <f>+P72+P73+P74</f>
        <v>1678.6959999999999</v>
      </c>
      <c r="Q71" s="85"/>
      <c r="R71" s="90"/>
      <c r="S71" s="86">
        <f>+S72+S73+S74</f>
        <v>1809.95</v>
      </c>
      <c r="T71" s="85"/>
      <c r="U71" s="90"/>
      <c r="V71" s="86">
        <f>+V72+V73+V74</f>
        <v>2781.32</v>
      </c>
      <c r="W71" s="85"/>
      <c r="X71" s="90"/>
      <c r="Y71" s="86">
        <f>+Y72+Y73+Y74</f>
        <v>1706.126</v>
      </c>
      <c r="Z71" s="85"/>
      <c r="AA71" s="90"/>
      <c r="AB71" s="86">
        <f>+AB72+AB73+AB74</f>
        <v>1805.366</v>
      </c>
      <c r="AC71" s="85"/>
      <c r="AD71" s="90"/>
      <c r="AE71" s="86">
        <f>+AE72+AE73+AE74</f>
        <v>1784.5740000000001</v>
      </c>
      <c r="AF71" s="85"/>
      <c r="AG71" s="90"/>
      <c r="AH71" s="86">
        <f>+AH72+AH73+AH74</f>
        <v>1901.3320000000001</v>
      </c>
      <c r="AI71" s="85"/>
      <c r="AJ71" s="90"/>
      <c r="AK71" s="86">
        <f>+AK72+AK73+AK74</f>
        <v>1950.202</v>
      </c>
      <c r="AL71" s="85"/>
      <c r="AM71" s="90"/>
      <c r="AN71" s="86">
        <f>+AN72+AN73+AN74</f>
        <v>1927.546</v>
      </c>
      <c r="AO71" s="85"/>
    </row>
    <row r="72" spans="1:41" x14ac:dyDescent="0.25">
      <c r="A72" s="69" t="s">
        <v>17</v>
      </c>
      <c r="B72" s="33" t="s">
        <v>86</v>
      </c>
      <c r="C72" s="92">
        <v>3.0000000000000001E-3</v>
      </c>
      <c r="D72" s="35">
        <v>150000</v>
      </c>
      <c r="E72" s="53">
        <f>+D72*$C$72</f>
        <v>450</v>
      </c>
      <c r="F72" s="81">
        <v>150000</v>
      </c>
      <c r="G72" s="54">
        <f>+F72*$C$72</f>
        <v>450</v>
      </c>
      <c r="H72" s="53"/>
      <c r="I72" s="82">
        <v>150000</v>
      </c>
      <c r="J72" s="54">
        <f>+I72*$C$72</f>
        <v>450</v>
      </c>
      <c r="K72" s="55"/>
      <c r="L72" s="82">
        <v>150000</v>
      </c>
      <c r="M72" s="54">
        <f>+L72*$C$72</f>
        <v>450</v>
      </c>
      <c r="N72" s="53"/>
      <c r="O72" s="82">
        <v>150000</v>
      </c>
      <c r="P72" s="54">
        <f>+O72*$C$72</f>
        <v>450</v>
      </c>
      <c r="Q72" s="53"/>
      <c r="R72" s="82">
        <v>150000</v>
      </c>
      <c r="S72" s="54">
        <f>+R72*$C$72</f>
        <v>450</v>
      </c>
      <c r="T72" s="53"/>
      <c r="U72" s="82">
        <v>150000</v>
      </c>
      <c r="V72" s="54">
        <f>+U72*$C$72</f>
        <v>450</v>
      </c>
      <c r="W72" s="53"/>
      <c r="X72" s="82">
        <v>150000</v>
      </c>
      <c r="Y72" s="54">
        <f>+X72*$C$72</f>
        <v>450</v>
      </c>
      <c r="Z72" s="53"/>
      <c r="AA72" s="82">
        <v>150000</v>
      </c>
      <c r="AB72" s="54">
        <f>+AA72*$C$72</f>
        <v>450</v>
      </c>
      <c r="AC72" s="53"/>
      <c r="AD72" s="82">
        <v>150000</v>
      </c>
      <c r="AE72" s="54">
        <f>+AD72*$C$72</f>
        <v>450</v>
      </c>
      <c r="AF72" s="53"/>
      <c r="AG72" s="82">
        <v>150000</v>
      </c>
      <c r="AH72" s="54">
        <f>+AG72*$C$72</f>
        <v>450</v>
      </c>
      <c r="AI72" s="53"/>
      <c r="AJ72" s="82">
        <v>150000</v>
      </c>
      <c r="AK72" s="54">
        <f>+AJ72*$C$72</f>
        <v>450</v>
      </c>
      <c r="AL72" s="53"/>
      <c r="AM72" s="82">
        <v>150000</v>
      </c>
      <c r="AN72" s="54">
        <f>+AM72*$C$72</f>
        <v>450</v>
      </c>
      <c r="AO72" s="53"/>
    </row>
    <row r="73" spans="1:41" x14ac:dyDescent="0.25">
      <c r="A73" s="69" t="s">
        <v>17</v>
      </c>
      <c r="B73" s="33" t="s">
        <v>87</v>
      </c>
      <c r="C73" s="92">
        <v>2E-3</v>
      </c>
      <c r="D73" s="35">
        <v>526741</v>
      </c>
      <c r="E73" s="53">
        <f>+D73*$C$73</f>
        <v>1053.482</v>
      </c>
      <c r="F73" s="81">
        <v>553308</v>
      </c>
      <c r="G73" s="54">
        <f>+F73*$C$73</f>
        <v>1106.616</v>
      </c>
      <c r="H73" s="53"/>
      <c r="I73" s="82">
        <v>647356</v>
      </c>
      <c r="J73" s="54">
        <f>+I73*$C$73</f>
        <v>1294.712</v>
      </c>
      <c r="K73" s="55"/>
      <c r="L73" s="82">
        <v>562872</v>
      </c>
      <c r="M73" s="54">
        <f>+L73*$C$73</f>
        <v>1125.7439999999999</v>
      </c>
      <c r="N73" s="53"/>
      <c r="O73" s="82">
        <v>551848</v>
      </c>
      <c r="P73" s="54">
        <f>+O73*$C$73</f>
        <v>1103.6959999999999</v>
      </c>
      <c r="Q73" s="53"/>
      <c r="R73" s="82">
        <v>617475</v>
      </c>
      <c r="S73" s="54">
        <f>+R73*$C$73</f>
        <v>1234.95</v>
      </c>
      <c r="T73" s="53"/>
      <c r="U73" s="82">
        <v>1103160</v>
      </c>
      <c r="V73" s="54">
        <f>+U73*$C$73</f>
        <v>2206.3200000000002</v>
      </c>
      <c r="W73" s="53"/>
      <c r="X73" s="82">
        <v>565563</v>
      </c>
      <c r="Y73" s="54">
        <f>+X73*$C$73</f>
        <v>1131.126</v>
      </c>
      <c r="Z73" s="53"/>
      <c r="AA73" s="82">
        <v>615183</v>
      </c>
      <c r="AB73" s="54">
        <f>+AA73*$C$73</f>
        <v>1230.366</v>
      </c>
      <c r="AC73" s="53"/>
      <c r="AD73" s="82">
        <v>604787</v>
      </c>
      <c r="AE73" s="54">
        <f>+AD73*$C$73</f>
        <v>1209.5740000000001</v>
      </c>
      <c r="AF73" s="53"/>
      <c r="AG73" s="82">
        <v>663166</v>
      </c>
      <c r="AH73" s="54">
        <f>+AG73*$C$73</f>
        <v>1326.3320000000001</v>
      </c>
      <c r="AI73" s="53"/>
      <c r="AJ73" s="82">
        <v>687601</v>
      </c>
      <c r="AK73" s="54">
        <f>+AJ73*$C$73</f>
        <v>1375.202</v>
      </c>
      <c r="AL73" s="53"/>
      <c r="AM73" s="82">
        <v>676273</v>
      </c>
      <c r="AN73" s="54">
        <f>+AM73*$C$73</f>
        <v>1352.546</v>
      </c>
      <c r="AO73" s="53"/>
    </row>
    <row r="74" spans="1:41" x14ac:dyDescent="0.25">
      <c r="A74" s="69" t="s">
        <v>17</v>
      </c>
      <c r="B74" s="33" t="s">
        <v>88</v>
      </c>
      <c r="C74" s="68">
        <v>125</v>
      </c>
      <c r="D74" s="35">
        <v>1</v>
      </c>
      <c r="E74" s="53">
        <f>+D74*$C$74</f>
        <v>125</v>
      </c>
      <c r="F74" s="81">
        <v>1</v>
      </c>
      <c r="G74" s="54">
        <f>+F74*$C$74</f>
        <v>125</v>
      </c>
      <c r="H74" s="53"/>
      <c r="I74" s="82">
        <v>1</v>
      </c>
      <c r="J74" s="54">
        <f>+I74*$C$74</f>
        <v>125</v>
      </c>
      <c r="K74" s="55"/>
      <c r="L74" s="82">
        <v>1</v>
      </c>
      <c r="M74" s="54">
        <f>+L74*$C$74</f>
        <v>125</v>
      </c>
      <c r="N74" s="53"/>
      <c r="O74" s="82">
        <v>1</v>
      </c>
      <c r="P74" s="54">
        <f>+O74*$C$74</f>
        <v>125</v>
      </c>
      <c r="Q74" s="53"/>
      <c r="R74" s="82">
        <v>1</v>
      </c>
      <c r="S74" s="54">
        <f>+R74*$C$74</f>
        <v>125</v>
      </c>
      <c r="T74" s="53"/>
      <c r="U74" s="82">
        <v>1</v>
      </c>
      <c r="V74" s="54">
        <f>+U74*$C$74</f>
        <v>125</v>
      </c>
      <c r="W74" s="53"/>
      <c r="X74" s="82">
        <v>1</v>
      </c>
      <c r="Y74" s="54">
        <f>+X74*$C$74</f>
        <v>125</v>
      </c>
      <c r="Z74" s="53"/>
      <c r="AA74" s="82">
        <v>1</v>
      </c>
      <c r="AB74" s="54">
        <f>+AA74*$C$74</f>
        <v>125</v>
      </c>
      <c r="AC74" s="53"/>
      <c r="AD74" s="82">
        <v>1</v>
      </c>
      <c r="AE74" s="54">
        <f>+AD74*$C$74</f>
        <v>125</v>
      </c>
      <c r="AF74" s="53"/>
      <c r="AG74" s="82">
        <v>1</v>
      </c>
      <c r="AH74" s="54">
        <f>+AG74*$C$74</f>
        <v>125</v>
      </c>
      <c r="AI74" s="53"/>
      <c r="AJ74" s="82">
        <v>1</v>
      </c>
      <c r="AK74" s="54">
        <f>+AJ74*$C$74</f>
        <v>125</v>
      </c>
      <c r="AL74" s="53"/>
      <c r="AM74" s="82">
        <v>1</v>
      </c>
      <c r="AN74" s="54">
        <f>+AM74*$C$74</f>
        <v>125</v>
      </c>
      <c r="AO74" s="53"/>
    </row>
    <row r="75" spans="1:41" x14ac:dyDescent="0.25">
      <c r="A75" s="69"/>
      <c r="B75" s="91" t="s">
        <v>89</v>
      </c>
      <c r="C75" s="16"/>
      <c r="D75" s="17"/>
      <c r="E75" s="58"/>
      <c r="F75" s="19"/>
      <c r="G75" s="93"/>
      <c r="H75" s="21">
        <f>+G75-E75</f>
        <v>0</v>
      </c>
      <c r="I75" s="22"/>
      <c r="J75" s="43">
        <f>J76</f>
        <v>30</v>
      </c>
      <c r="K75" s="21">
        <f>+J75-G75</f>
        <v>30</v>
      </c>
      <c r="L75" s="22"/>
      <c r="M75" s="43">
        <f>M76</f>
        <v>40</v>
      </c>
      <c r="N75" s="21">
        <f>+M75-J75</f>
        <v>10</v>
      </c>
      <c r="O75" s="22"/>
      <c r="P75" s="43">
        <f>P76</f>
        <v>0</v>
      </c>
      <c r="Q75" s="21">
        <f>+P75-M75</f>
        <v>-40</v>
      </c>
      <c r="R75" s="22"/>
      <c r="S75" s="43">
        <f>S76</f>
        <v>0</v>
      </c>
      <c r="T75" s="21">
        <f>+S75-P75</f>
        <v>0</v>
      </c>
      <c r="U75" s="22"/>
      <c r="V75" s="43">
        <f>V76</f>
        <v>0</v>
      </c>
      <c r="W75" s="41"/>
      <c r="X75" s="22"/>
      <c r="Y75" s="43">
        <f>Y76</f>
        <v>5</v>
      </c>
      <c r="Z75" s="41"/>
      <c r="AA75" s="22"/>
      <c r="AB75" s="43">
        <f>AB76</f>
        <v>0</v>
      </c>
      <c r="AC75" s="41"/>
      <c r="AD75" s="22"/>
      <c r="AE75" s="43">
        <f>AE76</f>
        <v>0</v>
      </c>
      <c r="AF75" s="41"/>
      <c r="AG75" s="22"/>
      <c r="AH75" s="43">
        <f>AH76</f>
        <v>0</v>
      </c>
      <c r="AI75" s="41"/>
      <c r="AJ75" s="22"/>
      <c r="AK75" s="43">
        <f>AK76</f>
        <v>0</v>
      </c>
      <c r="AL75" s="41"/>
      <c r="AM75" s="22"/>
      <c r="AN75" s="43">
        <f>AN76</f>
        <v>10</v>
      </c>
      <c r="AO75" s="41"/>
    </row>
    <row r="76" spans="1:41" x14ac:dyDescent="0.25">
      <c r="A76" s="69"/>
      <c r="B76" s="24" t="s">
        <v>90</v>
      </c>
      <c r="C76" s="61"/>
      <c r="D76" s="88"/>
      <c r="E76" s="62"/>
      <c r="F76" s="89"/>
      <c r="G76" s="63"/>
      <c r="H76" s="62"/>
      <c r="I76" s="90"/>
      <c r="J76" s="86">
        <f>J77+J78</f>
        <v>30</v>
      </c>
      <c r="K76" s="64"/>
      <c r="L76" s="90"/>
      <c r="M76" s="86">
        <f>M77+M78</f>
        <v>40</v>
      </c>
      <c r="N76" s="85"/>
      <c r="O76" s="90"/>
      <c r="P76" s="86">
        <f>P77+P78</f>
        <v>0</v>
      </c>
      <c r="Q76" s="85"/>
      <c r="R76" s="90"/>
      <c r="S76" s="86">
        <f>S77+S78</f>
        <v>0</v>
      </c>
      <c r="T76" s="85"/>
      <c r="U76" s="90"/>
      <c r="V76" s="86">
        <f>V77+V78</f>
        <v>0</v>
      </c>
      <c r="W76" s="85"/>
      <c r="X76" s="90"/>
      <c r="Y76" s="86">
        <f>Y77+Y78</f>
        <v>5</v>
      </c>
      <c r="Z76" s="85"/>
      <c r="AA76" s="90"/>
      <c r="AB76" s="86">
        <f>AB77+AB78</f>
        <v>0</v>
      </c>
      <c r="AC76" s="85"/>
      <c r="AD76" s="90"/>
      <c r="AE76" s="86">
        <f>AE77+AE78</f>
        <v>0</v>
      </c>
      <c r="AF76" s="85"/>
      <c r="AG76" s="90"/>
      <c r="AH76" s="86">
        <f>AH77+AH78</f>
        <v>0</v>
      </c>
      <c r="AI76" s="85"/>
      <c r="AJ76" s="90"/>
      <c r="AK76" s="86">
        <f>AK77+AK78</f>
        <v>0</v>
      </c>
      <c r="AL76" s="85"/>
      <c r="AM76" s="90"/>
      <c r="AN76" s="86">
        <f>AN77+AN78</f>
        <v>10</v>
      </c>
      <c r="AO76" s="85"/>
    </row>
    <row r="77" spans="1:41" x14ac:dyDescent="0.25">
      <c r="A77" s="69" t="s">
        <v>91</v>
      </c>
      <c r="B77" s="33" t="s">
        <v>92</v>
      </c>
      <c r="C77" s="68">
        <v>10</v>
      </c>
      <c r="D77" s="35"/>
      <c r="E77" s="53"/>
      <c r="F77" s="81"/>
      <c r="G77" s="54"/>
      <c r="H77" s="53"/>
      <c r="I77" s="82">
        <v>2</v>
      </c>
      <c r="J77" s="54">
        <f>+I77*$C77</f>
        <v>20</v>
      </c>
      <c r="K77" s="55"/>
      <c r="L77" s="82">
        <v>2</v>
      </c>
      <c r="M77" s="54">
        <f>+L77*$C77</f>
        <v>20</v>
      </c>
      <c r="N77" s="53"/>
      <c r="O77" s="82"/>
      <c r="P77" s="54">
        <f>+O77*$C77</f>
        <v>0</v>
      </c>
      <c r="Q77" s="53"/>
      <c r="R77" s="82"/>
      <c r="S77" s="54">
        <f>+R77*$C77</f>
        <v>0</v>
      </c>
      <c r="T77" s="53"/>
      <c r="U77" s="82"/>
      <c r="V77" s="54">
        <f>+U77*$C77</f>
        <v>0</v>
      </c>
      <c r="W77" s="53"/>
      <c r="X77" s="82"/>
      <c r="Y77" s="54">
        <f>+X77*$C77</f>
        <v>0</v>
      </c>
      <c r="Z77" s="53"/>
      <c r="AA77" s="82"/>
      <c r="AB77" s="54">
        <f>+AA77*$C77</f>
        <v>0</v>
      </c>
      <c r="AC77" s="53"/>
      <c r="AD77" s="82"/>
      <c r="AE77" s="54">
        <f>+AD77*$C77</f>
        <v>0</v>
      </c>
      <c r="AF77" s="53"/>
      <c r="AG77" s="82"/>
      <c r="AH77" s="54">
        <f>+AG77*$C77</f>
        <v>0</v>
      </c>
      <c r="AI77" s="53"/>
      <c r="AJ77" s="82"/>
      <c r="AK77" s="54">
        <f>+AJ77*$C77</f>
        <v>0</v>
      </c>
      <c r="AL77" s="53"/>
      <c r="AM77" s="82"/>
      <c r="AN77" s="54">
        <f>+AM77*$C77</f>
        <v>0</v>
      </c>
      <c r="AO77" s="53"/>
    </row>
    <row r="78" spans="1:41" x14ac:dyDescent="0.25">
      <c r="A78" s="69" t="s">
        <v>91</v>
      </c>
      <c r="B78" s="33" t="s">
        <v>93</v>
      </c>
      <c r="C78" s="68">
        <v>5</v>
      </c>
      <c r="D78" s="35"/>
      <c r="E78" s="53"/>
      <c r="F78" s="81"/>
      <c r="G78" s="54"/>
      <c r="H78" s="53"/>
      <c r="I78" s="82">
        <v>2</v>
      </c>
      <c r="J78" s="54">
        <f>+I78*$C78</f>
        <v>10</v>
      </c>
      <c r="K78" s="55"/>
      <c r="L78" s="82">
        <v>4</v>
      </c>
      <c r="M78" s="54">
        <f>+L78*$C78</f>
        <v>20</v>
      </c>
      <c r="N78" s="53"/>
      <c r="O78" s="82"/>
      <c r="P78" s="54">
        <f>+O78*$C78</f>
        <v>0</v>
      </c>
      <c r="Q78" s="53"/>
      <c r="R78" s="82"/>
      <c r="S78" s="54">
        <f>+R78*$C78</f>
        <v>0</v>
      </c>
      <c r="T78" s="53"/>
      <c r="U78" s="82"/>
      <c r="V78" s="54">
        <f>+U78*$C78</f>
        <v>0</v>
      </c>
      <c r="W78" s="53"/>
      <c r="X78" s="82">
        <v>1</v>
      </c>
      <c r="Y78" s="54">
        <f>+X78*$C78</f>
        <v>5</v>
      </c>
      <c r="Z78" s="53"/>
      <c r="AA78" s="82"/>
      <c r="AB78" s="54">
        <f>+AA78*$C78</f>
        <v>0</v>
      </c>
      <c r="AC78" s="53"/>
      <c r="AD78" s="82"/>
      <c r="AE78" s="54">
        <f>+AD78*$C78</f>
        <v>0</v>
      </c>
      <c r="AF78" s="53"/>
      <c r="AG78" s="82"/>
      <c r="AH78" s="54">
        <f>+AG78*$C78</f>
        <v>0</v>
      </c>
      <c r="AI78" s="53"/>
      <c r="AJ78" s="82"/>
      <c r="AK78" s="54">
        <f>+AJ78*$C78</f>
        <v>0</v>
      </c>
      <c r="AL78" s="53"/>
      <c r="AM78" s="82">
        <v>2</v>
      </c>
      <c r="AN78" s="54">
        <f>+AM78*$C78</f>
        <v>10</v>
      </c>
      <c r="AO78" s="53"/>
    </row>
    <row r="79" spans="1:41" x14ac:dyDescent="0.25">
      <c r="A79" s="69"/>
      <c r="B79" s="91" t="s">
        <v>94</v>
      </c>
      <c r="C79" s="16"/>
      <c r="D79" s="17"/>
      <c r="E79" s="58"/>
      <c r="F79" s="19"/>
      <c r="G79" s="93"/>
      <c r="H79" s="21">
        <f>+G79-E79</f>
        <v>0</v>
      </c>
      <c r="I79" s="22"/>
      <c r="J79" s="93"/>
      <c r="K79" s="21">
        <f>+J79-G79</f>
        <v>0</v>
      </c>
      <c r="L79" s="22"/>
      <c r="M79" s="93"/>
      <c r="N79" s="21">
        <f>+M79-J79</f>
        <v>0</v>
      </c>
      <c r="O79" s="22"/>
      <c r="P79" s="93"/>
      <c r="Q79" s="21">
        <f>+P79-M79</f>
        <v>0</v>
      </c>
      <c r="R79" s="22"/>
      <c r="S79" s="93"/>
      <c r="T79" s="21">
        <f>+S79-P79</f>
        <v>0</v>
      </c>
      <c r="U79" s="22"/>
      <c r="V79" s="93"/>
      <c r="W79" s="21">
        <f>+V79-S79</f>
        <v>0</v>
      </c>
      <c r="X79" s="22"/>
      <c r="Y79" s="93"/>
      <c r="Z79" s="21">
        <f>+Y79-V79</f>
        <v>0</v>
      </c>
      <c r="AA79" s="22"/>
      <c r="AB79" s="93"/>
      <c r="AC79" s="21">
        <f>+AB79-Y79</f>
        <v>0</v>
      </c>
      <c r="AD79" s="22"/>
      <c r="AE79" s="93"/>
      <c r="AF79" s="21">
        <f>+AE79-AB79</f>
        <v>0</v>
      </c>
      <c r="AG79" s="22"/>
      <c r="AH79" s="93"/>
      <c r="AI79" s="21">
        <f>+AH79-AE79</f>
        <v>0</v>
      </c>
      <c r="AJ79" s="22"/>
      <c r="AK79" s="93"/>
      <c r="AL79" s="21">
        <f>+AK79-AH79</f>
        <v>0</v>
      </c>
      <c r="AM79" s="22"/>
      <c r="AN79" s="93"/>
      <c r="AO79" s="21">
        <f>+AN79-AK79</f>
        <v>0</v>
      </c>
    </row>
    <row r="80" spans="1:41" x14ac:dyDescent="0.25">
      <c r="A80" s="69"/>
      <c r="B80" s="91" t="s">
        <v>95</v>
      </c>
      <c r="C80" s="16"/>
      <c r="D80" s="17"/>
      <c r="E80" s="58"/>
      <c r="F80" s="19"/>
      <c r="G80" s="43">
        <f>+G81</f>
        <v>15.36</v>
      </c>
      <c r="H80" s="21">
        <f>+G80-E80</f>
        <v>15.36</v>
      </c>
      <c r="I80" s="22"/>
      <c r="J80" s="43">
        <f>+J81</f>
        <v>0</v>
      </c>
      <c r="K80" s="21">
        <f>+J80-G80</f>
        <v>-15.36</v>
      </c>
      <c r="L80" s="22"/>
      <c r="M80" s="43">
        <f>+M81</f>
        <v>0</v>
      </c>
      <c r="N80" s="21">
        <f>+M80-J80</f>
        <v>0</v>
      </c>
      <c r="O80" s="22"/>
      <c r="P80" s="43">
        <f>+P81</f>
        <v>0</v>
      </c>
      <c r="Q80" s="21">
        <f>+P80-M80</f>
        <v>0</v>
      </c>
      <c r="R80" s="22"/>
      <c r="S80" s="43">
        <f>+S81</f>
        <v>0</v>
      </c>
      <c r="T80" s="21">
        <f>+S80-P80</f>
        <v>0</v>
      </c>
      <c r="U80" s="22"/>
      <c r="V80" s="43">
        <f>+V81</f>
        <v>0</v>
      </c>
      <c r="W80" s="21">
        <f>+V80-S80</f>
        <v>0</v>
      </c>
      <c r="X80" s="22"/>
      <c r="Y80" s="43">
        <f>+Y81</f>
        <v>0</v>
      </c>
      <c r="Z80" s="21">
        <f>+Y80-V80</f>
        <v>0</v>
      </c>
      <c r="AA80" s="22"/>
      <c r="AB80" s="43">
        <f>+AB81</f>
        <v>0</v>
      </c>
      <c r="AC80" s="21">
        <f>+AB80-Y80</f>
        <v>0</v>
      </c>
      <c r="AD80" s="22"/>
      <c r="AE80" s="43">
        <f>+AE81</f>
        <v>0</v>
      </c>
      <c r="AF80" s="21">
        <f>+AE80-AB80</f>
        <v>0</v>
      </c>
      <c r="AG80" s="22"/>
      <c r="AH80" s="43">
        <f>+AH81</f>
        <v>0</v>
      </c>
      <c r="AI80" s="21">
        <f>+AH80-AE80</f>
        <v>0</v>
      </c>
      <c r="AJ80" s="22"/>
      <c r="AK80" s="43">
        <f>+AK81</f>
        <v>0</v>
      </c>
      <c r="AL80" s="21">
        <f>+AK80-AH80</f>
        <v>0</v>
      </c>
      <c r="AM80" s="22"/>
      <c r="AN80" s="43">
        <f>+AN81</f>
        <v>0</v>
      </c>
      <c r="AO80" s="21">
        <f>+AN80-AK80</f>
        <v>0</v>
      </c>
    </row>
    <row r="81" spans="1:41" x14ac:dyDescent="0.25">
      <c r="A81" s="69"/>
      <c r="B81" s="94" t="s">
        <v>96</v>
      </c>
      <c r="C81" s="61"/>
      <c r="D81" s="88"/>
      <c r="E81" s="62"/>
      <c r="F81" s="89"/>
      <c r="G81" s="63">
        <f>+G82+G83</f>
        <v>15.36</v>
      </c>
      <c r="H81" s="62"/>
      <c r="I81" s="90"/>
      <c r="J81" s="63">
        <f>+J82+J83</f>
        <v>0</v>
      </c>
      <c r="K81" s="64"/>
      <c r="L81" s="90"/>
      <c r="M81" s="63">
        <f>+M82+M83</f>
        <v>0</v>
      </c>
      <c r="N81" s="62"/>
      <c r="O81" s="90"/>
      <c r="P81" s="63">
        <f>+P82+P83</f>
        <v>0</v>
      </c>
      <c r="Q81" s="62"/>
      <c r="R81" s="90"/>
      <c r="S81" s="63">
        <f>+S82+S83</f>
        <v>0</v>
      </c>
      <c r="T81" s="62"/>
      <c r="U81" s="90"/>
      <c r="V81" s="63">
        <f>+V82+V83</f>
        <v>0</v>
      </c>
      <c r="W81" s="62"/>
      <c r="X81" s="90"/>
      <c r="Y81" s="63">
        <f>+Y82+Y83</f>
        <v>0</v>
      </c>
      <c r="Z81" s="62"/>
      <c r="AA81" s="90"/>
      <c r="AB81" s="63">
        <f>+AB82+AB83</f>
        <v>0</v>
      </c>
      <c r="AC81" s="62"/>
      <c r="AD81" s="90"/>
      <c r="AE81" s="63">
        <f>+AE82+AE83</f>
        <v>0</v>
      </c>
      <c r="AF81" s="62"/>
      <c r="AG81" s="90"/>
      <c r="AH81" s="63">
        <f>+AH82+AH83</f>
        <v>0</v>
      </c>
      <c r="AI81" s="62"/>
      <c r="AJ81" s="90"/>
      <c r="AK81" s="63">
        <f>+AK82+AK83</f>
        <v>0</v>
      </c>
      <c r="AL81" s="62"/>
      <c r="AM81" s="90"/>
      <c r="AN81" s="63">
        <f>+AN82+AN83</f>
        <v>0</v>
      </c>
      <c r="AO81" s="62"/>
    </row>
    <row r="82" spans="1:41" x14ac:dyDescent="0.25">
      <c r="A82" s="69" t="s">
        <v>91</v>
      </c>
      <c r="B82" s="33" t="s">
        <v>97</v>
      </c>
      <c r="C82" s="68">
        <v>15</v>
      </c>
      <c r="D82" s="35"/>
      <c r="E82" s="53"/>
      <c r="F82" s="81">
        <v>1</v>
      </c>
      <c r="G82" s="54">
        <f>+F82*$C82</f>
        <v>15</v>
      </c>
      <c r="H82" s="53"/>
      <c r="I82" s="82"/>
      <c r="J82" s="54">
        <f>+I82*$C82</f>
        <v>0</v>
      </c>
      <c r="K82" s="55"/>
      <c r="L82" s="82"/>
      <c r="M82" s="54">
        <f>+L82*$C82</f>
        <v>0</v>
      </c>
      <c r="N82" s="53"/>
      <c r="O82" s="82"/>
      <c r="P82" s="54">
        <f>+O82*$C82</f>
        <v>0</v>
      </c>
      <c r="Q82" s="53"/>
      <c r="R82" s="82"/>
      <c r="S82" s="54">
        <f>+R82*$C82</f>
        <v>0</v>
      </c>
      <c r="T82" s="53"/>
      <c r="U82" s="82"/>
      <c r="V82" s="54">
        <f>+U82*$C82</f>
        <v>0</v>
      </c>
      <c r="W82" s="53"/>
      <c r="X82" s="82"/>
      <c r="Y82" s="54">
        <f>+X82*$C82</f>
        <v>0</v>
      </c>
      <c r="Z82" s="53"/>
      <c r="AA82" s="82"/>
      <c r="AB82" s="54">
        <f>+AA82*$C82</f>
        <v>0</v>
      </c>
      <c r="AC82" s="53"/>
      <c r="AD82" s="82"/>
      <c r="AE82" s="54">
        <f>+AD82*$C82</f>
        <v>0</v>
      </c>
      <c r="AF82" s="53"/>
      <c r="AG82" s="82"/>
      <c r="AH82" s="54">
        <f>+AG82*$C82</f>
        <v>0</v>
      </c>
      <c r="AI82" s="53"/>
      <c r="AJ82" s="82"/>
      <c r="AK82" s="54">
        <f>+AJ82*$C82</f>
        <v>0</v>
      </c>
      <c r="AL82" s="53"/>
      <c r="AM82" s="82"/>
      <c r="AN82" s="54">
        <f>+AM82*$C82</f>
        <v>0</v>
      </c>
      <c r="AO82" s="53"/>
    </row>
    <row r="83" spans="1:41" x14ac:dyDescent="0.25">
      <c r="A83" s="69" t="s">
        <v>91</v>
      </c>
      <c r="B83" s="33" t="s">
        <v>98</v>
      </c>
      <c r="C83" s="68">
        <v>0.06</v>
      </c>
      <c r="D83" s="35"/>
      <c r="E83" s="53"/>
      <c r="F83" s="81">
        <v>6</v>
      </c>
      <c r="G83" s="54">
        <f>+F83*$C83</f>
        <v>0.36</v>
      </c>
      <c r="H83" s="53"/>
      <c r="I83" s="82"/>
      <c r="J83" s="54">
        <f>+I83*$C83</f>
        <v>0</v>
      </c>
      <c r="K83" s="55"/>
      <c r="L83" s="82"/>
      <c r="M83" s="54">
        <f>+L83*$C83</f>
        <v>0</v>
      </c>
      <c r="N83" s="53"/>
      <c r="O83" s="82"/>
      <c r="P83" s="54">
        <f>+O83*$C83</f>
        <v>0</v>
      </c>
      <c r="Q83" s="53"/>
      <c r="R83" s="82"/>
      <c r="S83" s="54">
        <f>+R83*$C83</f>
        <v>0</v>
      </c>
      <c r="T83" s="53"/>
      <c r="U83" s="82"/>
      <c r="V83" s="54">
        <f>+U83*$C83</f>
        <v>0</v>
      </c>
      <c r="W83" s="53"/>
      <c r="X83" s="82"/>
      <c r="Y83" s="54">
        <f>+X83*$C83</f>
        <v>0</v>
      </c>
      <c r="Z83" s="53"/>
      <c r="AA83" s="82"/>
      <c r="AB83" s="54">
        <f>+AA83*$C83</f>
        <v>0</v>
      </c>
      <c r="AC83" s="53"/>
      <c r="AD83" s="82"/>
      <c r="AE83" s="54">
        <f>+AD83*$C83</f>
        <v>0</v>
      </c>
      <c r="AF83" s="53"/>
      <c r="AG83" s="82"/>
      <c r="AH83" s="54">
        <f>+AG83*$C83</f>
        <v>0</v>
      </c>
      <c r="AI83" s="53"/>
      <c r="AJ83" s="82"/>
      <c r="AK83" s="54">
        <f>+AJ83*$C83</f>
        <v>0</v>
      </c>
      <c r="AL83" s="53"/>
      <c r="AM83" s="82"/>
      <c r="AN83" s="54">
        <f>+AM83*$C83</f>
        <v>0</v>
      </c>
      <c r="AO83" s="53"/>
    </row>
    <row r="84" spans="1:41" x14ac:dyDescent="0.25">
      <c r="A84" s="69"/>
      <c r="B84" s="91" t="s">
        <v>99</v>
      </c>
      <c r="C84" s="16"/>
      <c r="D84" s="95"/>
      <c r="E84" s="41">
        <f>+E85+E90+E92</f>
        <v>1025.4884999999999</v>
      </c>
      <c r="F84" s="96"/>
      <c r="G84" s="43">
        <f>+G85+G90+G92</f>
        <v>1028.5611100000001</v>
      </c>
      <c r="H84" s="21">
        <f>+G84-E84</f>
        <v>3.0726100000001679</v>
      </c>
      <c r="I84" s="97"/>
      <c r="J84" s="43">
        <f>+J85+J90+J92</f>
        <v>1044.6849099999999</v>
      </c>
      <c r="K84" s="21">
        <f>+J84-G84</f>
        <v>16.123799999999846</v>
      </c>
      <c r="L84" s="97"/>
      <c r="M84" s="43">
        <f>+M85+M90+M92</f>
        <v>1092.73161</v>
      </c>
      <c r="N84" s="21">
        <f>+M84-J84</f>
        <v>48.046700000000101</v>
      </c>
      <c r="O84" s="97"/>
      <c r="P84" s="43">
        <f>+P85+P90+P92</f>
        <v>1099.43192</v>
      </c>
      <c r="Q84" s="21">
        <f>+P84-M84</f>
        <v>6.7003099999999449</v>
      </c>
      <c r="R84" s="97"/>
      <c r="S84" s="43">
        <f>+S85+S90+S92</f>
        <v>1117.8407099999999</v>
      </c>
      <c r="T84" s="21">
        <f>+S84-P84</f>
        <v>18.408789999999954</v>
      </c>
      <c r="U84" s="97"/>
      <c r="V84" s="43">
        <f>+V85+V90+V92</f>
        <v>1124.2292200000002</v>
      </c>
      <c r="W84" s="21">
        <f>+V84-S84</f>
        <v>6.388510000000224</v>
      </c>
      <c r="X84" s="97"/>
      <c r="Y84" s="43">
        <f>+Y85+Y90+Y92</f>
        <v>1152.7063300000002</v>
      </c>
      <c r="Z84" s="21">
        <f>+Y84-V84</f>
        <v>28.477110000000039</v>
      </c>
      <c r="AA84" s="97"/>
      <c r="AB84" s="43">
        <f>+AB85+AB90+AB92</f>
        <v>1173.0255500000001</v>
      </c>
      <c r="AC84" s="21">
        <f>+AB84-Y84</f>
        <v>20.319219999999859</v>
      </c>
      <c r="AD84" s="97"/>
      <c r="AE84" s="43">
        <f>+AE85+AE90+AE92</f>
        <v>1211.8071199999999</v>
      </c>
      <c r="AF84" s="21">
        <f>+AE84-AB84</f>
        <v>38.781569999999874</v>
      </c>
      <c r="AG84" s="97"/>
      <c r="AH84" s="43">
        <f>+AH85+AH90+AH92</f>
        <v>1242.44148</v>
      </c>
      <c r="AI84" s="21">
        <f>+AH84-AE84</f>
        <v>30.634360000000015</v>
      </c>
      <c r="AJ84" s="97"/>
      <c r="AK84" s="43">
        <f>+AK85+AK90+AK92</f>
        <v>1276.49863</v>
      </c>
      <c r="AL84" s="21">
        <f>+AK84-AH84</f>
        <v>34.057150000000092</v>
      </c>
      <c r="AM84" s="97"/>
      <c r="AN84" s="43">
        <f>+AN85+AN90+AN92</f>
        <v>1266.0978200000002</v>
      </c>
      <c r="AO84" s="21">
        <f>+AN84-AK84</f>
        <v>-10.400809999999865</v>
      </c>
    </row>
    <row r="85" spans="1:41" x14ac:dyDescent="0.25">
      <c r="A85" s="69"/>
      <c r="B85" s="24" t="s">
        <v>100</v>
      </c>
      <c r="C85" s="98"/>
      <c r="D85" s="99"/>
      <c r="E85" s="85">
        <f>+E86+E87+E88+E89</f>
        <v>811.44128000000001</v>
      </c>
      <c r="F85" s="100"/>
      <c r="G85" s="86">
        <f>+G86+G87+G88+G89</f>
        <v>817.61432000000002</v>
      </c>
      <c r="H85" s="85"/>
      <c r="I85" s="101"/>
      <c r="J85" s="86">
        <f>+J86+J87+J88+J89</f>
        <v>834.41304000000002</v>
      </c>
      <c r="K85" s="87"/>
      <c r="L85" s="101"/>
      <c r="M85" s="86">
        <f>+M86+M87+M88+M89</f>
        <v>855.22784000000001</v>
      </c>
      <c r="N85" s="85"/>
      <c r="O85" s="101"/>
      <c r="P85" s="86">
        <f>+P86+P87+P88+P89</f>
        <v>867.61743999999999</v>
      </c>
      <c r="Q85" s="85"/>
      <c r="R85" s="101"/>
      <c r="S85" s="86">
        <f>+S86+S87+S88+S89</f>
        <v>879.46848</v>
      </c>
      <c r="T85" s="85"/>
      <c r="U85" s="101"/>
      <c r="V85" s="86">
        <f>+V86+V87+V88+V89</f>
        <v>891.56568000000004</v>
      </c>
      <c r="W85" s="85"/>
      <c r="X85" s="101"/>
      <c r="Y85" s="86">
        <f>+Y86+Y87+Y88+Y89</f>
        <v>910.94024000000002</v>
      </c>
      <c r="Z85" s="85"/>
      <c r="AA85" s="101"/>
      <c r="AB85" s="86">
        <f>+AB86+AB87+AB88+AB89</f>
        <v>918.31960000000004</v>
      </c>
      <c r="AC85" s="85"/>
      <c r="AD85" s="101"/>
      <c r="AE85" s="86">
        <f>+AE86+AE87+AE88+AE89</f>
        <v>944.19903999999997</v>
      </c>
      <c r="AF85" s="85"/>
      <c r="AG85" s="101"/>
      <c r="AH85" s="86">
        <f>+AH86+AH87+AH88+AH89</f>
        <v>956.73144000000002</v>
      </c>
      <c r="AI85" s="85"/>
      <c r="AJ85" s="101"/>
      <c r="AK85" s="86">
        <f>+AK86+AK87+AK88+AK89</f>
        <v>973.53968000000009</v>
      </c>
      <c r="AL85" s="85"/>
      <c r="AM85" s="101"/>
      <c r="AN85" s="86">
        <f>+AN86+AN87+AN88+AN89</f>
        <v>982.43136000000004</v>
      </c>
      <c r="AO85" s="85"/>
    </row>
    <row r="86" spans="1:41" x14ac:dyDescent="0.25">
      <c r="A86" s="69" t="s">
        <v>17</v>
      </c>
      <c r="B86" s="33" t="s">
        <v>101</v>
      </c>
      <c r="C86" s="52">
        <v>2.4099999999999998E-3</v>
      </c>
      <c r="D86" s="35">
        <v>50000</v>
      </c>
      <c r="E86" s="53">
        <f>+D86*$C$86</f>
        <v>120.49999999999999</v>
      </c>
      <c r="F86" s="81">
        <v>50000</v>
      </c>
      <c r="G86" s="54">
        <f>+F86*$C$86</f>
        <v>120.49999999999999</v>
      </c>
      <c r="H86" s="53"/>
      <c r="I86" s="82">
        <v>50000</v>
      </c>
      <c r="J86" s="54">
        <f>+I86*$C$86</f>
        <v>120.49999999999999</v>
      </c>
      <c r="K86" s="55"/>
      <c r="L86" s="82">
        <v>50000</v>
      </c>
      <c r="M86" s="54">
        <f>+L86*$C$86</f>
        <v>120.49999999999999</v>
      </c>
      <c r="N86" s="53"/>
      <c r="O86" s="82">
        <v>50000</v>
      </c>
      <c r="P86" s="54">
        <f>+O86*$C$86</f>
        <v>120.49999999999999</v>
      </c>
      <c r="Q86" s="53"/>
      <c r="R86" s="82">
        <v>50000</v>
      </c>
      <c r="S86" s="54">
        <f>+R86*$C$86</f>
        <v>120.49999999999999</v>
      </c>
      <c r="T86" s="53"/>
      <c r="U86" s="82">
        <v>50000</v>
      </c>
      <c r="V86" s="54">
        <f>+U86*$C$86</f>
        <v>120.49999999999999</v>
      </c>
      <c r="W86" s="53"/>
      <c r="X86" s="82">
        <v>50000</v>
      </c>
      <c r="Y86" s="54">
        <f>+X86*$C$86</f>
        <v>120.49999999999999</v>
      </c>
      <c r="Z86" s="53"/>
      <c r="AA86" s="82">
        <v>50000</v>
      </c>
      <c r="AB86" s="54">
        <f>+AA86*$C$86</f>
        <v>120.49999999999999</v>
      </c>
      <c r="AC86" s="53"/>
      <c r="AD86" s="82">
        <v>50000</v>
      </c>
      <c r="AE86" s="54">
        <f>+AD86*$C$86</f>
        <v>120.49999999999999</v>
      </c>
      <c r="AF86" s="53"/>
      <c r="AG86" s="82">
        <v>50000</v>
      </c>
      <c r="AH86" s="54">
        <f>+AG86*$C$86</f>
        <v>120.49999999999999</v>
      </c>
      <c r="AI86" s="53"/>
      <c r="AJ86" s="82">
        <v>50000</v>
      </c>
      <c r="AK86" s="54">
        <f>+AJ86*$C$86</f>
        <v>120.49999999999999</v>
      </c>
      <c r="AL86" s="53"/>
      <c r="AM86" s="82">
        <v>50000</v>
      </c>
      <c r="AN86" s="54">
        <f>+AM86*$C$86</f>
        <v>120.49999999999999</v>
      </c>
      <c r="AO86" s="53"/>
    </row>
    <row r="87" spans="1:41" x14ac:dyDescent="0.25">
      <c r="A87" s="69" t="s">
        <v>17</v>
      </c>
      <c r="B87" s="33" t="s">
        <v>102</v>
      </c>
      <c r="C87" s="52">
        <v>1.89E-3</v>
      </c>
      <c r="D87" s="35">
        <v>100000</v>
      </c>
      <c r="E87" s="53">
        <f>+D87*$C$87</f>
        <v>189</v>
      </c>
      <c r="F87" s="81">
        <v>100000</v>
      </c>
      <c r="G87" s="54">
        <f>+F87*$C$87</f>
        <v>189</v>
      </c>
      <c r="H87" s="53"/>
      <c r="I87" s="82">
        <v>100000</v>
      </c>
      <c r="J87" s="54">
        <f>+I87*$C$87</f>
        <v>189</v>
      </c>
      <c r="K87" s="55"/>
      <c r="L87" s="82">
        <v>100000</v>
      </c>
      <c r="M87" s="54">
        <f>+L87*$C$87</f>
        <v>189</v>
      </c>
      <c r="N87" s="53"/>
      <c r="O87" s="82">
        <v>100000</v>
      </c>
      <c r="P87" s="54">
        <f>+O87*$C$87</f>
        <v>189</v>
      </c>
      <c r="Q87" s="53"/>
      <c r="R87" s="82">
        <v>100000</v>
      </c>
      <c r="S87" s="54">
        <f>+R87*$C$87</f>
        <v>189</v>
      </c>
      <c r="T87" s="53"/>
      <c r="U87" s="82">
        <v>100000</v>
      </c>
      <c r="V87" s="54">
        <f>+U87*$C$87</f>
        <v>189</v>
      </c>
      <c r="W87" s="53"/>
      <c r="X87" s="82">
        <v>100000</v>
      </c>
      <c r="Y87" s="54">
        <f>+X87*$C$87</f>
        <v>189</v>
      </c>
      <c r="Z87" s="53"/>
      <c r="AA87" s="82">
        <v>100000</v>
      </c>
      <c r="AB87" s="54">
        <f>+AA87*$C$87</f>
        <v>189</v>
      </c>
      <c r="AC87" s="53"/>
      <c r="AD87" s="82">
        <v>100000</v>
      </c>
      <c r="AE87" s="54">
        <f>+AD87*$C$87</f>
        <v>189</v>
      </c>
      <c r="AF87" s="53"/>
      <c r="AG87" s="82">
        <v>100000</v>
      </c>
      <c r="AH87" s="54">
        <f>+AG87*$C$87</f>
        <v>189</v>
      </c>
      <c r="AI87" s="53"/>
      <c r="AJ87" s="82">
        <v>100000</v>
      </c>
      <c r="AK87" s="54">
        <f>+AJ87*$C$87</f>
        <v>189</v>
      </c>
      <c r="AL87" s="53"/>
      <c r="AM87" s="82">
        <v>100000</v>
      </c>
      <c r="AN87" s="54">
        <f>+AM87*$C$87</f>
        <v>189</v>
      </c>
      <c r="AO87" s="53"/>
    </row>
    <row r="88" spans="1:41" x14ac:dyDescent="0.25">
      <c r="A88" s="69" t="s">
        <v>17</v>
      </c>
      <c r="B88" s="33" t="s">
        <v>103</v>
      </c>
      <c r="C88" s="52">
        <v>1.5900000000000001E-3</v>
      </c>
      <c r="D88" s="35">
        <v>225000</v>
      </c>
      <c r="E88" s="53">
        <f>+D88*$C$88</f>
        <v>357.75</v>
      </c>
      <c r="F88" s="81">
        <v>225000</v>
      </c>
      <c r="G88" s="54">
        <f>+F88*$C$88</f>
        <v>357.75</v>
      </c>
      <c r="H88" s="53"/>
      <c r="I88" s="82">
        <v>225000</v>
      </c>
      <c r="J88" s="54">
        <f>+I88*$C$88</f>
        <v>357.75</v>
      </c>
      <c r="K88" s="55"/>
      <c r="L88" s="82">
        <v>225000</v>
      </c>
      <c r="M88" s="54">
        <f>+L88*$C$88</f>
        <v>357.75</v>
      </c>
      <c r="N88" s="53"/>
      <c r="O88" s="82">
        <v>225000</v>
      </c>
      <c r="P88" s="54">
        <f>+O88*$C$88</f>
        <v>357.75</v>
      </c>
      <c r="Q88" s="53"/>
      <c r="R88" s="82">
        <v>225000</v>
      </c>
      <c r="S88" s="54">
        <f>+R88*$C$88</f>
        <v>357.75</v>
      </c>
      <c r="T88" s="53"/>
      <c r="U88" s="82">
        <v>225000</v>
      </c>
      <c r="V88" s="54">
        <f>+U88*$C$88</f>
        <v>357.75</v>
      </c>
      <c r="W88" s="53"/>
      <c r="X88" s="82">
        <v>225000</v>
      </c>
      <c r="Y88" s="54">
        <f>+X88*$C$88</f>
        <v>357.75</v>
      </c>
      <c r="Z88" s="53"/>
      <c r="AA88" s="82">
        <v>225000</v>
      </c>
      <c r="AB88" s="54">
        <f>+AA88*$C$88</f>
        <v>357.75</v>
      </c>
      <c r="AC88" s="53"/>
      <c r="AD88" s="82">
        <v>225000</v>
      </c>
      <c r="AE88" s="54">
        <f>+AD88*$C$88</f>
        <v>357.75</v>
      </c>
      <c r="AF88" s="53"/>
      <c r="AG88" s="82">
        <v>225000</v>
      </c>
      <c r="AH88" s="54">
        <f>+AG88*$C$88</f>
        <v>357.75</v>
      </c>
      <c r="AI88" s="53"/>
      <c r="AJ88" s="82">
        <v>225000</v>
      </c>
      <c r="AK88" s="54">
        <f>+AJ88*$C$88</f>
        <v>357.75</v>
      </c>
      <c r="AL88" s="53"/>
      <c r="AM88" s="82">
        <v>225000</v>
      </c>
      <c r="AN88" s="54">
        <f>+AM88*$C$88</f>
        <v>357.75</v>
      </c>
      <c r="AO88" s="53"/>
    </row>
    <row r="89" spans="1:41" x14ac:dyDescent="0.25">
      <c r="A89" s="69" t="s">
        <v>17</v>
      </c>
      <c r="B89" s="33" t="s">
        <v>104</v>
      </c>
      <c r="C89" s="52">
        <v>1.3600000000000001E-3</v>
      </c>
      <c r="D89" s="35">
        <v>106023</v>
      </c>
      <c r="E89" s="53">
        <f>+D89*$C$89</f>
        <v>144.19128000000001</v>
      </c>
      <c r="F89" s="81">
        <v>110562</v>
      </c>
      <c r="G89" s="54">
        <f>+F89*$C$89</f>
        <v>150.36432000000002</v>
      </c>
      <c r="H89" s="53"/>
      <c r="I89" s="82">
        <v>122914</v>
      </c>
      <c r="J89" s="54">
        <f>+I89*$C$89</f>
        <v>167.16304000000002</v>
      </c>
      <c r="K89" s="55"/>
      <c r="L89" s="82">
        <v>138219</v>
      </c>
      <c r="M89" s="54">
        <f>+L89*$C$89</f>
        <v>187.97784000000001</v>
      </c>
      <c r="N89" s="53"/>
      <c r="O89" s="82">
        <v>147329</v>
      </c>
      <c r="P89" s="54">
        <f>+O89*$C$89</f>
        <v>200.36744000000002</v>
      </c>
      <c r="Q89" s="53"/>
      <c r="R89" s="82">
        <v>156043</v>
      </c>
      <c r="S89" s="54">
        <f>+R89*$C$89</f>
        <v>212.21848000000003</v>
      </c>
      <c r="T89" s="53"/>
      <c r="U89" s="82">
        <v>164938</v>
      </c>
      <c r="V89" s="54">
        <f>+U89*$C$89</f>
        <v>224.31568000000001</v>
      </c>
      <c r="W89" s="53"/>
      <c r="X89" s="82">
        <v>179184</v>
      </c>
      <c r="Y89" s="54">
        <f>+X89*$C$89</f>
        <v>243.69024000000002</v>
      </c>
      <c r="Z89" s="53"/>
      <c r="AA89" s="82">
        <v>184610</v>
      </c>
      <c r="AB89" s="54">
        <f>+AA89*$C$89</f>
        <v>251.06960000000001</v>
      </c>
      <c r="AC89" s="53"/>
      <c r="AD89" s="82">
        <v>203639</v>
      </c>
      <c r="AE89" s="54">
        <f>+AD89*$C$89</f>
        <v>276.94904000000002</v>
      </c>
      <c r="AF89" s="53"/>
      <c r="AG89" s="82">
        <v>212854</v>
      </c>
      <c r="AH89" s="54">
        <f>+AG89*$C$89</f>
        <v>289.48144000000002</v>
      </c>
      <c r="AI89" s="53"/>
      <c r="AJ89" s="82">
        <v>225213</v>
      </c>
      <c r="AK89" s="54">
        <f>+AJ89*$C$89</f>
        <v>306.28968000000003</v>
      </c>
      <c r="AL89" s="53"/>
      <c r="AM89" s="82">
        <v>231751</v>
      </c>
      <c r="AN89" s="54">
        <f>+AM89*$C$89</f>
        <v>315.18136000000004</v>
      </c>
      <c r="AO89" s="53"/>
    </row>
    <row r="90" spans="1:41" x14ac:dyDescent="0.25">
      <c r="A90" s="69"/>
      <c r="B90" s="24" t="s">
        <v>105</v>
      </c>
      <c r="C90" s="46"/>
      <c r="D90" s="99"/>
      <c r="E90" s="85">
        <f>+E91</f>
        <v>208.77830999999998</v>
      </c>
      <c r="F90" s="100"/>
      <c r="G90" s="86">
        <f>+G91</f>
        <v>207.64998</v>
      </c>
      <c r="H90" s="85"/>
      <c r="I90" s="101"/>
      <c r="J90" s="86">
        <f>+J91</f>
        <v>206.89100999999999</v>
      </c>
      <c r="K90" s="87"/>
      <c r="L90" s="101"/>
      <c r="M90" s="86">
        <f>+M91</f>
        <v>233.88182999999998</v>
      </c>
      <c r="N90" s="85"/>
      <c r="O90" s="101"/>
      <c r="P90" s="86">
        <f>+P91</f>
        <v>228.21344999999999</v>
      </c>
      <c r="Q90" s="85"/>
      <c r="R90" s="101"/>
      <c r="S90" s="86">
        <f>+S91</f>
        <v>234.83843999999999</v>
      </c>
      <c r="T90" s="85"/>
      <c r="U90" s="101"/>
      <c r="V90" s="86">
        <f>+V91</f>
        <v>229.18059</v>
      </c>
      <c r="W90" s="85"/>
      <c r="X90" s="101"/>
      <c r="Y90" s="86">
        <f>+Y91</f>
        <v>237.6378</v>
      </c>
      <c r="Z90" s="85"/>
      <c r="AA90" s="101"/>
      <c r="AB90" s="86">
        <f>+AB91</f>
        <v>250.70147999999998</v>
      </c>
      <c r="AC90" s="85"/>
      <c r="AD90" s="101"/>
      <c r="AE90" s="86">
        <f>+AE91</f>
        <v>263.33423999999997</v>
      </c>
      <c r="AF90" s="85"/>
      <c r="AG90" s="101"/>
      <c r="AH90" s="86">
        <f>+AH91</f>
        <v>281.26358999999997</v>
      </c>
      <c r="AI90" s="85"/>
      <c r="AJ90" s="101"/>
      <c r="AK90" s="86">
        <f>+AK91</f>
        <v>297.91800000000001</v>
      </c>
      <c r="AL90" s="85"/>
      <c r="AM90" s="101"/>
      <c r="AN90" s="86">
        <f>+AN91</f>
        <v>277.65503999999999</v>
      </c>
      <c r="AO90" s="85"/>
    </row>
    <row r="91" spans="1:41" x14ac:dyDescent="0.25">
      <c r="A91" s="69" t="s">
        <v>17</v>
      </c>
      <c r="B91" s="33" t="s">
        <v>106</v>
      </c>
      <c r="C91" s="52">
        <v>8.0999999999999996E-4</v>
      </c>
      <c r="D91" s="35">
        <v>257751</v>
      </c>
      <c r="E91" s="53">
        <f>+D91*$C$91</f>
        <v>208.77830999999998</v>
      </c>
      <c r="F91" s="81">
        <v>256358</v>
      </c>
      <c r="G91" s="54">
        <f>+F91*$C$91</f>
        <v>207.64998</v>
      </c>
      <c r="H91" s="53"/>
      <c r="I91" s="82">
        <v>255421</v>
      </c>
      <c r="J91" s="54">
        <f>+I91*$C$91</f>
        <v>206.89100999999999</v>
      </c>
      <c r="K91" s="55"/>
      <c r="L91" s="82">
        <v>288743</v>
      </c>
      <c r="M91" s="54">
        <f>+L91*$C$91</f>
        <v>233.88182999999998</v>
      </c>
      <c r="N91" s="53"/>
      <c r="O91" s="82">
        <v>281745</v>
      </c>
      <c r="P91" s="54">
        <f>+O91*$C$91</f>
        <v>228.21344999999999</v>
      </c>
      <c r="Q91" s="53"/>
      <c r="R91" s="82">
        <v>289924</v>
      </c>
      <c r="S91" s="54">
        <f>+R91*$C$91</f>
        <v>234.83843999999999</v>
      </c>
      <c r="T91" s="53"/>
      <c r="U91" s="82">
        <v>282939</v>
      </c>
      <c r="V91" s="54">
        <f>+U91*$C$91</f>
        <v>229.18059</v>
      </c>
      <c r="W91" s="53"/>
      <c r="X91" s="82">
        <v>293380</v>
      </c>
      <c r="Y91" s="54">
        <f>+X91*$C$91</f>
        <v>237.6378</v>
      </c>
      <c r="Z91" s="53"/>
      <c r="AA91" s="82">
        <v>309508</v>
      </c>
      <c r="AB91" s="54">
        <f>+AA91*$C$91</f>
        <v>250.70147999999998</v>
      </c>
      <c r="AC91" s="53"/>
      <c r="AD91" s="82">
        <v>325104</v>
      </c>
      <c r="AE91" s="54">
        <f>+AD91*$C$91</f>
        <v>263.33423999999997</v>
      </c>
      <c r="AF91" s="53"/>
      <c r="AG91" s="82">
        <v>347239</v>
      </c>
      <c r="AH91" s="54">
        <f>+AG91*$C$91</f>
        <v>281.26358999999997</v>
      </c>
      <c r="AI91" s="53"/>
      <c r="AJ91" s="82">
        <v>367800</v>
      </c>
      <c r="AK91" s="54">
        <f>+AJ91*$C$91</f>
        <v>297.91800000000001</v>
      </c>
      <c r="AL91" s="53"/>
      <c r="AM91" s="82">
        <v>342784</v>
      </c>
      <c r="AN91" s="54">
        <f>+AM91*$C$91</f>
        <v>277.65503999999999</v>
      </c>
      <c r="AO91" s="53"/>
    </row>
    <row r="92" spans="1:41" x14ac:dyDescent="0.25">
      <c r="A92" s="69"/>
      <c r="B92" s="24" t="s">
        <v>107</v>
      </c>
      <c r="C92" s="98"/>
      <c r="D92" s="99"/>
      <c r="E92" s="85">
        <f>+E93</f>
        <v>5.26891</v>
      </c>
      <c r="F92" s="100"/>
      <c r="G92" s="86">
        <f>+G93</f>
        <v>3.2968099999999998</v>
      </c>
      <c r="H92" s="85"/>
      <c r="I92" s="101"/>
      <c r="J92" s="86">
        <f>+J93</f>
        <v>3.3808599999999998</v>
      </c>
      <c r="K92" s="87"/>
      <c r="L92" s="101"/>
      <c r="M92" s="86">
        <f>+M93</f>
        <v>3.6219399999999999</v>
      </c>
      <c r="N92" s="85"/>
      <c r="O92" s="101"/>
      <c r="P92" s="86">
        <f>+P93</f>
        <v>3.6010299999999997</v>
      </c>
      <c r="Q92" s="85"/>
      <c r="R92" s="101"/>
      <c r="S92" s="86">
        <f>+S93</f>
        <v>3.5337899999999998</v>
      </c>
      <c r="T92" s="85"/>
      <c r="U92" s="101"/>
      <c r="V92" s="86">
        <f>+V93</f>
        <v>3.4829499999999998</v>
      </c>
      <c r="W92" s="85"/>
      <c r="X92" s="101"/>
      <c r="Y92" s="86">
        <f>+Y93</f>
        <v>4.1282899999999998</v>
      </c>
      <c r="Z92" s="85"/>
      <c r="AA92" s="101"/>
      <c r="AB92" s="86">
        <f>+AB93</f>
        <v>4.0044699999999995</v>
      </c>
      <c r="AC92" s="85"/>
      <c r="AD92" s="101"/>
      <c r="AE92" s="86">
        <f>+AE93</f>
        <v>4.2738399999999999</v>
      </c>
      <c r="AF92" s="85"/>
      <c r="AG92" s="101"/>
      <c r="AH92" s="86">
        <f>+AH93</f>
        <v>4.4464499999999996</v>
      </c>
      <c r="AI92" s="85"/>
      <c r="AJ92" s="101"/>
      <c r="AK92" s="86">
        <f>+AK93</f>
        <v>5.0409499999999996</v>
      </c>
      <c r="AL92" s="85"/>
      <c r="AM92" s="101"/>
      <c r="AN92" s="86">
        <f>+AN93</f>
        <v>6.0114200000000002</v>
      </c>
      <c r="AO92" s="85"/>
    </row>
    <row r="93" spans="1:41" x14ac:dyDescent="0.25">
      <c r="A93" s="69" t="s">
        <v>17</v>
      </c>
      <c r="B93" s="33" t="s">
        <v>108</v>
      </c>
      <c r="C93" s="52">
        <v>4.0999999999999999E-4</v>
      </c>
      <c r="D93" s="35">
        <v>12851</v>
      </c>
      <c r="E93" s="53">
        <f>+D93*$C$93</f>
        <v>5.26891</v>
      </c>
      <c r="F93" s="81">
        <v>8041</v>
      </c>
      <c r="G93" s="54">
        <f>+F93*$C$93</f>
        <v>3.2968099999999998</v>
      </c>
      <c r="H93" s="53"/>
      <c r="I93" s="82">
        <v>8246</v>
      </c>
      <c r="J93" s="54">
        <f>+I93*$C$93</f>
        <v>3.3808599999999998</v>
      </c>
      <c r="K93" s="55"/>
      <c r="L93" s="82">
        <v>8834</v>
      </c>
      <c r="M93" s="54">
        <f>+L93*$C$93</f>
        <v>3.6219399999999999</v>
      </c>
      <c r="N93" s="53"/>
      <c r="O93" s="82">
        <v>8783</v>
      </c>
      <c r="P93" s="54">
        <f>+O93*$C$93</f>
        <v>3.6010299999999997</v>
      </c>
      <c r="Q93" s="53"/>
      <c r="R93" s="82">
        <v>8619</v>
      </c>
      <c r="S93" s="54">
        <f>+R93*$C$93</f>
        <v>3.5337899999999998</v>
      </c>
      <c r="T93" s="53"/>
      <c r="U93" s="82">
        <v>8495</v>
      </c>
      <c r="V93" s="54">
        <f>+U93*$C$93</f>
        <v>3.4829499999999998</v>
      </c>
      <c r="W93" s="53"/>
      <c r="X93" s="82">
        <v>10069</v>
      </c>
      <c r="Y93" s="54">
        <f>+X93*$C$93</f>
        <v>4.1282899999999998</v>
      </c>
      <c r="Z93" s="53"/>
      <c r="AA93" s="82">
        <v>9767</v>
      </c>
      <c r="AB93" s="54">
        <f>+AA93*$C$93</f>
        <v>4.0044699999999995</v>
      </c>
      <c r="AC93" s="53"/>
      <c r="AD93" s="82">
        <v>10424</v>
      </c>
      <c r="AE93" s="54">
        <f>+AD93*$C$93</f>
        <v>4.2738399999999999</v>
      </c>
      <c r="AF93" s="53"/>
      <c r="AG93" s="82">
        <v>10845</v>
      </c>
      <c r="AH93" s="54">
        <f>+AG93*$C$93</f>
        <v>4.4464499999999996</v>
      </c>
      <c r="AI93" s="53"/>
      <c r="AJ93" s="82">
        <v>12295</v>
      </c>
      <c r="AK93" s="54">
        <f>+AJ93*$C$93</f>
        <v>5.0409499999999996</v>
      </c>
      <c r="AL93" s="53"/>
      <c r="AM93" s="82">
        <v>14662</v>
      </c>
      <c r="AN93" s="54">
        <f>+AM93*$C$93</f>
        <v>6.0114200000000002</v>
      </c>
      <c r="AO93" s="53"/>
    </row>
    <row r="94" spans="1:41" x14ac:dyDescent="0.25">
      <c r="A94" s="69"/>
      <c r="B94" s="91" t="s">
        <v>109</v>
      </c>
      <c r="C94" s="16"/>
      <c r="D94" s="95"/>
      <c r="E94" s="41">
        <f>+E95</f>
        <v>32.675000000000004</v>
      </c>
      <c r="F94" s="96"/>
      <c r="G94" s="43">
        <f>+G95</f>
        <v>7.875</v>
      </c>
      <c r="H94" s="21">
        <f>+G94-E94</f>
        <v>-24.800000000000004</v>
      </c>
      <c r="I94" s="97"/>
      <c r="J94" s="43">
        <f>+J95</f>
        <v>0</v>
      </c>
      <c r="K94" s="21">
        <f>+J94-G94</f>
        <v>-7.875</v>
      </c>
      <c r="L94" s="97"/>
      <c r="M94" s="43">
        <f>+M95</f>
        <v>0</v>
      </c>
      <c r="N94" s="21">
        <f>+M94-J94</f>
        <v>0</v>
      </c>
      <c r="O94" s="97"/>
      <c r="P94" s="43">
        <f>+P95</f>
        <v>0</v>
      </c>
      <c r="Q94" s="21">
        <f>+P94-M94</f>
        <v>0</v>
      </c>
      <c r="R94" s="97"/>
      <c r="S94" s="43">
        <f>+S95</f>
        <v>0</v>
      </c>
      <c r="T94" s="21">
        <f>+S94-P94</f>
        <v>0</v>
      </c>
      <c r="U94" s="97"/>
      <c r="V94" s="43">
        <f>+V95</f>
        <v>22.275000000000002</v>
      </c>
      <c r="W94" s="21">
        <f>+V94-S94</f>
        <v>22.275000000000002</v>
      </c>
      <c r="X94" s="97"/>
      <c r="Y94" s="43">
        <f>+Y95</f>
        <v>101.625</v>
      </c>
      <c r="Z94" s="21">
        <f>+Y94-V94</f>
        <v>79.349999999999994</v>
      </c>
      <c r="AA94" s="97"/>
      <c r="AB94" s="43">
        <f>+AB95</f>
        <v>158.5</v>
      </c>
      <c r="AC94" s="21">
        <f>+AB94-Y94</f>
        <v>56.875</v>
      </c>
      <c r="AD94" s="97"/>
      <c r="AE94" s="43">
        <f>+AE95</f>
        <v>106.55000000000001</v>
      </c>
      <c r="AF94" s="21">
        <f>+AE94-AB94</f>
        <v>-51.949999999999989</v>
      </c>
      <c r="AG94" s="97"/>
      <c r="AH94" s="43">
        <f>+AH95</f>
        <v>167.5</v>
      </c>
      <c r="AI94" s="21">
        <f>+AH94-AE94</f>
        <v>60.949999999999989</v>
      </c>
      <c r="AJ94" s="97"/>
      <c r="AK94" s="43">
        <f>+AK95</f>
        <v>208.35000000000002</v>
      </c>
      <c r="AL94" s="21">
        <f>+AK94-AH94</f>
        <v>40.850000000000023</v>
      </c>
      <c r="AM94" s="97"/>
      <c r="AN94" s="43">
        <f>+AN95</f>
        <v>216.875</v>
      </c>
      <c r="AO94" s="21">
        <f>+AN94-AK94</f>
        <v>8.5249999999999773</v>
      </c>
    </row>
    <row r="95" spans="1:41" x14ac:dyDescent="0.25">
      <c r="A95" s="69"/>
      <c r="B95" s="24" t="s">
        <v>110</v>
      </c>
      <c r="C95" s="46"/>
      <c r="D95" s="99"/>
      <c r="E95" s="85">
        <f>+E96</f>
        <v>32.675000000000004</v>
      </c>
      <c r="F95" s="100"/>
      <c r="G95" s="86">
        <f>+G96</f>
        <v>7.875</v>
      </c>
      <c r="H95" s="85"/>
      <c r="I95" s="101"/>
      <c r="J95" s="86">
        <f>+J96</f>
        <v>0</v>
      </c>
      <c r="K95" s="87"/>
      <c r="L95" s="101"/>
      <c r="M95" s="86">
        <f>+M96</f>
        <v>0</v>
      </c>
      <c r="N95" s="85"/>
      <c r="O95" s="101"/>
      <c r="P95" s="86">
        <f>+P96</f>
        <v>0</v>
      </c>
      <c r="Q95" s="85"/>
      <c r="R95" s="101"/>
      <c r="S95" s="86">
        <f>+S96</f>
        <v>0</v>
      </c>
      <c r="T95" s="85"/>
      <c r="U95" s="101"/>
      <c r="V95" s="86">
        <f>+V96</f>
        <v>22.275000000000002</v>
      </c>
      <c r="W95" s="85"/>
      <c r="X95" s="101"/>
      <c r="Y95" s="86">
        <f>+Y96</f>
        <v>101.625</v>
      </c>
      <c r="Z95" s="85"/>
      <c r="AA95" s="101"/>
      <c r="AB95" s="86">
        <f>+AB96</f>
        <v>158.5</v>
      </c>
      <c r="AC95" s="85"/>
      <c r="AD95" s="101"/>
      <c r="AE95" s="86">
        <f>+AE96</f>
        <v>106.55000000000001</v>
      </c>
      <c r="AF95" s="85"/>
      <c r="AG95" s="101"/>
      <c r="AH95" s="86">
        <f>+AH96</f>
        <v>167.5</v>
      </c>
      <c r="AI95" s="85"/>
      <c r="AJ95" s="101"/>
      <c r="AK95" s="86">
        <f>+AK96</f>
        <v>208.35000000000002</v>
      </c>
      <c r="AL95" s="85"/>
      <c r="AM95" s="101"/>
      <c r="AN95" s="86">
        <f>+AN96</f>
        <v>216.875</v>
      </c>
      <c r="AO95" s="85"/>
    </row>
    <row r="96" spans="1:41" x14ac:dyDescent="0.25">
      <c r="A96" s="69"/>
      <c r="B96" s="33" t="s">
        <v>111</v>
      </c>
      <c r="C96" s="34">
        <v>2.5000000000000001E-2</v>
      </c>
      <c r="D96" s="35">
        <v>1307</v>
      </c>
      <c r="E96" s="53">
        <f>+D96*$C$96</f>
        <v>32.675000000000004</v>
      </c>
      <c r="F96" s="81">
        <v>315</v>
      </c>
      <c r="G96" s="54">
        <f>+F96*$C$96</f>
        <v>7.875</v>
      </c>
      <c r="H96" s="53"/>
      <c r="I96" s="82"/>
      <c r="J96" s="54">
        <f>+I96*$C$96</f>
        <v>0</v>
      </c>
      <c r="K96" s="55"/>
      <c r="L96" s="82"/>
      <c r="M96" s="54">
        <f>+L96*$C$96</f>
        <v>0</v>
      </c>
      <c r="N96" s="53"/>
      <c r="O96" s="82"/>
      <c r="P96" s="54">
        <f>+O96*$C$96</f>
        <v>0</v>
      </c>
      <c r="Q96" s="53"/>
      <c r="R96" s="82"/>
      <c r="S96" s="54">
        <f>+R96*$C$96</f>
        <v>0</v>
      </c>
      <c r="T96" s="53"/>
      <c r="U96" s="82">
        <v>891</v>
      </c>
      <c r="V96" s="54">
        <f>+U96*$C$96</f>
        <v>22.275000000000002</v>
      </c>
      <c r="W96" s="53"/>
      <c r="X96" s="82">
        <v>4065</v>
      </c>
      <c r="Y96" s="54">
        <f>+X96*$C$96</f>
        <v>101.625</v>
      </c>
      <c r="Z96" s="53"/>
      <c r="AA96" s="82">
        <v>6340</v>
      </c>
      <c r="AB96" s="54">
        <f>+AA96*$C$96</f>
        <v>158.5</v>
      </c>
      <c r="AC96" s="53"/>
      <c r="AD96" s="82">
        <v>4262</v>
      </c>
      <c r="AE96" s="54">
        <f>+AD96*$C$96</f>
        <v>106.55000000000001</v>
      </c>
      <c r="AF96" s="53"/>
      <c r="AG96" s="82">
        <v>6700</v>
      </c>
      <c r="AH96" s="54">
        <f>+AG96*$C$96</f>
        <v>167.5</v>
      </c>
      <c r="AI96" s="53"/>
      <c r="AJ96" s="82">
        <v>8334</v>
      </c>
      <c r="AK96" s="54">
        <f>+AJ96*$C$96</f>
        <v>208.35000000000002</v>
      </c>
      <c r="AL96" s="53"/>
      <c r="AM96" s="82">
        <v>8675</v>
      </c>
      <c r="AN96" s="54">
        <f>+AM96*$C$96</f>
        <v>216.875</v>
      </c>
      <c r="AO96" s="53"/>
    </row>
    <row r="97" spans="1:41" x14ac:dyDescent="0.25">
      <c r="A97" s="102"/>
      <c r="B97" s="103" t="s">
        <v>112</v>
      </c>
      <c r="C97" s="104"/>
      <c r="D97" s="105"/>
      <c r="E97" s="106">
        <f>+E3+E6+E9+E13+E34+E45+E67+E70+E75+E79+E80+E84+E94</f>
        <v>35231.654800000004</v>
      </c>
      <c r="F97" s="107"/>
      <c r="G97" s="108">
        <f>+G3+G6+G9+G13+G34+G45+G67+G70+G75+G79+G80+G84+G94</f>
        <v>31333.685949999996</v>
      </c>
      <c r="H97" s="109">
        <f>+G97-E97</f>
        <v>-3897.9688500000084</v>
      </c>
      <c r="I97" s="110"/>
      <c r="J97" s="108">
        <f>+J3+J6+J9+J13+J34+J45+J67+J70+J75+J79+J80+J84+J94</f>
        <v>31092.258900000001</v>
      </c>
      <c r="K97" s="109">
        <f>+J97-G97</f>
        <v>-241.42704999999478</v>
      </c>
      <c r="L97" s="110"/>
      <c r="M97" s="108">
        <f>+M3+M6+M9+M13+M34+M45+M67+M70+M75+M79+M80+M84+M94</f>
        <v>31270.366980000003</v>
      </c>
      <c r="N97" s="109">
        <f>+M97-J97</f>
        <v>178.10808000000179</v>
      </c>
      <c r="O97" s="110"/>
      <c r="P97" s="108">
        <f>+P3+P6+P9+P13+P34+P45+P67+P70+P75+P79+P80+P84+P94</f>
        <v>30861.333699999999</v>
      </c>
      <c r="Q97" s="109">
        <f>+P97-M97</f>
        <v>-409.03328000000329</v>
      </c>
      <c r="R97" s="110"/>
      <c r="S97" s="108">
        <f>+S3+S6+S9+S13+S34+S45+S67+S70+S75+S79+S80+S84+S94</f>
        <v>36274.138279999992</v>
      </c>
      <c r="T97" s="109">
        <f>+S97-P97</f>
        <v>5412.8045799999927</v>
      </c>
      <c r="U97" s="110"/>
      <c r="V97" s="108">
        <f>+V3+V6+V9+V13+V34+V45+V67+V70+V75+V79+V80+V84+V94</f>
        <v>34619.860860000008</v>
      </c>
      <c r="W97" s="109">
        <f>+V97-S97</f>
        <v>-1654.277419999984</v>
      </c>
      <c r="X97" s="110"/>
      <c r="Y97" s="108">
        <f>+Y3+Y6+Y9+Y13+Y34+Y45+Y67+Y70+Y75+Y79+Y80+Y84+Y94</f>
        <v>51397.349590000005</v>
      </c>
      <c r="Z97" s="124">
        <f>+Y97-V97</f>
        <v>16777.488729999997</v>
      </c>
      <c r="AA97" s="110"/>
      <c r="AB97" s="108">
        <f>+AB3+AB6+AB9+AB13+AB34+AB45+AB67+AB70+AB75+AB79+AB80+AB84+AB94</f>
        <v>36883.978319999995</v>
      </c>
      <c r="AC97" s="109">
        <f>+AB97-Y97</f>
        <v>-14513.371270000011</v>
      </c>
      <c r="AD97" s="110"/>
      <c r="AE97" s="108">
        <f>+AE3+AE6+AE9+AE13+AE34+AE45+AE67+AE70+AE75+AE79+AE80+AE84+AE94</f>
        <v>37663.072669999994</v>
      </c>
      <c r="AF97" s="109">
        <f>+AE97-AB97</f>
        <v>779.09434999999939</v>
      </c>
      <c r="AG97" s="110"/>
      <c r="AH97" s="108">
        <f>+AH3+AH6+AH9+AH13+AH34+AH45+AH67+AH70+AH75+AH79+AH80+AH84+AH94</f>
        <v>38772.09201</v>
      </c>
      <c r="AI97" s="109">
        <f>+AH97-AE97</f>
        <v>1109.0193400000062</v>
      </c>
      <c r="AJ97" s="110"/>
      <c r="AK97" s="108">
        <f>+AK3+AK6+AK9+AK13+AK34+AK45+AK67+AK70+AK75+AK79+AK80+AK84+AK94</f>
        <v>39142.562809999996</v>
      </c>
      <c r="AL97" s="109">
        <f>+AK97-AH97</f>
        <v>370.47079999999551</v>
      </c>
      <c r="AM97" s="110"/>
      <c r="AN97" s="108">
        <f>+AN3+AN6+AN9+AN13+AN34+AN45+AN67+AN70+AN75+AN79+AN80+AN84+AN94</f>
        <v>37751.415789999999</v>
      </c>
      <c r="AO97" s="109">
        <f>+AN97-AK97</f>
        <v>-1391.1470199999967</v>
      </c>
    </row>
    <row r="98" spans="1:41" x14ac:dyDescent="0.25">
      <c r="A98" s="102"/>
      <c r="B98" s="111" t="s">
        <v>113</v>
      </c>
      <c r="C98" s="104"/>
      <c r="D98" s="105"/>
      <c r="E98" s="112">
        <f>E97*0.23</f>
        <v>8103.2806040000014</v>
      </c>
      <c r="F98" s="107"/>
      <c r="G98" s="113">
        <f>G97*0.23</f>
        <v>7206.7477684999994</v>
      </c>
      <c r="H98" s="112"/>
      <c r="I98" s="110"/>
      <c r="J98" s="113">
        <f>J97*0.23</f>
        <v>7151.2195470000006</v>
      </c>
      <c r="K98" s="114"/>
      <c r="L98" s="110"/>
      <c r="M98" s="113">
        <f>M97*0.23</f>
        <v>7192.1844054000012</v>
      </c>
      <c r="N98" s="112"/>
      <c r="O98" s="110"/>
      <c r="P98" s="113">
        <f>P97*0.23</f>
        <v>7098.1067510000003</v>
      </c>
      <c r="Q98" s="112"/>
      <c r="R98" s="110"/>
      <c r="S98" s="113">
        <f>S97*0.23</f>
        <v>8343.0518043999982</v>
      </c>
      <c r="T98" s="112"/>
      <c r="U98" s="110"/>
      <c r="V98" s="113">
        <f>V97*0.23</f>
        <v>7962.5679978000026</v>
      </c>
      <c r="W98" s="112"/>
      <c r="X98" s="110"/>
      <c r="Y98" s="113">
        <f>Y97*0.23</f>
        <v>11821.390405700002</v>
      </c>
      <c r="Z98" s="112"/>
      <c r="AA98" s="110"/>
      <c r="AB98" s="113">
        <f>AB97*0.23</f>
        <v>8483.3150135999986</v>
      </c>
      <c r="AC98" s="112"/>
      <c r="AD98" s="110"/>
      <c r="AE98" s="113">
        <f>AE97*0.23</f>
        <v>8662.5067140999981</v>
      </c>
      <c r="AF98" s="112"/>
      <c r="AG98" s="110"/>
      <c r="AH98" s="113">
        <f>AH97*0.23</f>
        <v>8917.5811623000009</v>
      </c>
      <c r="AI98" s="112"/>
      <c r="AJ98" s="110"/>
      <c r="AK98" s="113">
        <f>AK97*0.23</f>
        <v>9002.7894462999993</v>
      </c>
      <c r="AL98" s="112"/>
      <c r="AM98" s="110"/>
      <c r="AN98" s="113">
        <f>AN97*0.23</f>
        <v>8682.8256316999996</v>
      </c>
      <c r="AO98" s="112"/>
    </row>
    <row r="99" spans="1:41" x14ac:dyDescent="0.25">
      <c r="A99" s="115"/>
      <c r="B99" s="111" t="s">
        <v>114</v>
      </c>
      <c r="C99" s="116"/>
      <c r="D99" s="117">
        <v>161842</v>
      </c>
      <c r="E99" s="118">
        <f>SUM(E97:E98)</f>
        <v>43334.935404000003</v>
      </c>
      <c r="F99" s="119">
        <v>170053</v>
      </c>
      <c r="G99" s="120">
        <f>SUM(G97:G98)</f>
        <v>38540.433718499997</v>
      </c>
      <c r="H99" s="118"/>
      <c r="I99" s="121">
        <v>170246</v>
      </c>
      <c r="J99" s="120">
        <f>SUM(J97:J98)</f>
        <v>38243.478447000001</v>
      </c>
      <c r="K99" s="122"/>
      <c r="L99" s="121">
        <v>170436</v>
      </c>
      <c r="M99" s="120">
        <f>SUM(M97:M98)</f>
        <v>38462.551385400002</v>
      </c>
      <c r="N99" s="118"/>
      <c r="O99" s="121">
        <v>170632</v>
      </c>
      <c r="P99" s="120">
        <f>SUM(P97:P98)</f>
        <v>37959.440451000002</v>
      </c>
      <c r="Q99" s="118"/>
      <c r="R99" s="121">
        <v>170826</v>
      </c>
      <c r="S99" s="120">
        <f>SUM(S97:S98)</f>
        <v>44617.19008439999</v>
      </c>
      <c r="T99" s="118"/>
      <c r="U99" s="121">
        <v>171026</v>
      </c>
      <c r="V99" s="120">
        <f>SUM(V97:V98)</f>
        <v>42582.428857800012</v>
      </c>
      <c r="W99" s="118"/>
      <c r="X99" s="121">
        <v>171220</v>
      </c>
      <c r="Y99" s="120">
        <f>SUM(Y97:Y98)</f>
        <v>63218.739995700009</v>
      </c>
      <c r="Z99" s="118"/>
      <c r="AA99" s="121"/>
      <c r="AB99" s="120">
        <f>SUM(AB97:AB98)</f>
        <v>45367.293333599991</v>
      </c>
      <c r="AC99" s="118"/>
      <c r="AD99" s="121"/>
      <c r="AE99" s="120">
        <f>SUM(AE97:AE98)</f>
        <v>46325.57938409999</v>
      </c>
      <c r="AF99" s="118"/>
      <c r="AG99" s="121"/>
      <c r="AH99" s="120">
        <f>SUM(AH97:AH98)</f>
        <v>47689.673172299998</v>
      </c>
      <c r="AI99" s="118"/>
      <c r="AJ99" s="121"/>
      <c r="AK99" s="120">
        <f>SUM(AK97:AK98)</f>
        <v>48145.352256299993</v>
      </c>
      <c r="AL99" s="118"/>
      <c r="AM99" s="121">
        <v>172217</v>
      </c>
      <c r="AN99" s="120">
        <f>SUM(AN97:AN98)</f>
        <v>46434.241421699997</v>
      </c>
      <c r="AO99" s="118"/>
    </row>
  </sheetData>
  <mergeCells count="13">
    <mergeCell ref="R1:T1"/>
    <mergeCell ref="D1:E1"/>
    <mergeCell ref="F1:H1"/>
    <mergeCell ref="I1:J1"/>
    <mergeCell ref="L1:N1"/>
    <mergeCell ref="O1:Q1"/>
    <mergeCell ref="AD1:AF1"/>
    <mergeCell ref="AG1:AI1"/>
    <mergeCell ref="AJ1:AL1"/>
    <mergeCell ref="AM1:AO1"/>
    <mergeCell ref="U1:W1"/>
    <mergeCell ref="X1:Z1"/>
    <mergeCell ref="AA1:AC1"/>
  </mergeCells>
  <pageMargins left="0.7" right="0.7" top="0.75" bottom="0.75" header="0.3" footer="0.3"/>
  <pageSetup paperSize="9" orientation="portrait" r:id="rId1"/>
  <ignoredErrors>
    <ignoredError sqref="AB69 AE69 Y69 V6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O1" sqref="O1:O31"/>
    </sheetView>
  </sheetViews>
  <sheetFormatPr defaultRowHeight="15" x14ac:dyDescent="0.25"/>
  <sheetData>
    <row r="1" spans="1:16" x14ac:dyDescent="0.25">
      <c r="A1" s="126" t="s">
        <v>119</v>
      </c>
      <c r="B1" s="123"/>
      <c r="C1" s="123"/>
      <c r="D1" s="123"/>
      <c r="E1" s="123"/>
      <c r="F1" s="123"/>
      <c r="I1" s="123"/>
      <c r="N1" s="123">
        <f t="shared" ref="N1:N3" si="0">MID(A1,63,13)/1000000</f>
        <v>2.5000000000000001E-2</v>
      </c>
      <c r="O1" s="123">
        <f t="shared" ref="O1:O3" si="1">MID(A1,76,13)*1</f>
        <v>296</v>
      </c>
      <c r="P1" s="123">
        <f t="shared" ref="P1:P3" si="2">MID(A1,89,13)/100</f>
        <v>7.4</v>
      </c>
    </row>
    <row r="2" spans="1:16" x14ac:dyDescent="0.25">
      <c r="A2" s="127" t="s">
        <v>120</v>
      </c>
      <c r="N2" s="123">
        <f t="shared" si="0"/>
        <v>2.5000000000000001E-2</v>
      </c>
      <c r="O2" s="123">
        <f t="shared" si="1"/>
        <v>168</v>
      </c>
      <c r="P2" s="123">
        <f t="shared" si="2"/>
        <v>4.2</v>
      </c>
    </row>
    <row r="3" spans="1:16" x14ac:dyDescent="0.25">
      <c r="A3" s="127" t="s">
        <v>121</v>
      </c>
      <c r="N3" s="123">
        <f t="shared" si="0"/>
        <v>2.5000000000000001E-2</v>
      </c>
      <c r="O3" s="123">
        <f t="shared" si="1"/>
        <v>203</v>
      </c>
      <c r="P3" s="123">
        <f t="shared" si="2"/>
        <v>5.08</v>
      </c>
    </row>
    <row r="4" spans="1:16" x14ac:dyDescent="0.25">
      <c r="A4" s="127" t="s">
        <v>122</v>
      </c>
      <c r="N4" s="123">
        <f t="shared" ref="N4:N62" si="3">MID(A4,63,13)/1000000</f>
        <v>2.5000000000000001E-2</v>
      </c>
      <c r="O4" s="123">
        <f t="shared" ref="O4:O62" si="4">MID(A4,76,13)*1</f>
        <v>265</v>
      </c>
      <c r="P4" s="123">
        <f t="shared" ref="P4:P62" si="5">MID(A4,89,13)/100</f>
        <v>6.63</v>
      </c>
    </row>
    <row r="5" spans="1:16" x14ac:dyDescent="0.25">
      <c r="A5" s="127" t="s">
        <v>123</v>
      </c>
      <c r="N5" s="123">
        <f t="shared" si="3"/>
        <v>2.5000000000000001E-2</v>
      </c>
      <c r="O5" s="123">
        <f t="shared" si="4"/>
        <v>306</v>
      </c>
      <c r="P5" s="123">
        <f t="shared" si="5"/>
        <v>7.65</v>
      </c>
    </row>
    <row r="6" spans="1:16" x14ac:dyDescent="0.25">
      <c r="A6" s="127" t="s">
        <v>124</v>
      </c>
      <c r="N6" s="123">
        <f t="shared" si="3"/>
        <v>2.5000000000000001E-2</v>
      </c>
      <c r="O6" s="123">
        <f t="shared" si="4"/>
        <v>323</v>
      </c>
      <c r="P6" s="123">
        <f t="shared" si="5"/>
        <v>8.08</v>
      </c>
    </row>
    <row r="7" spans="1:16" x14ac:dyDescent="0.25">
      <c r="A7" s="127" t="s">
        <v>125</v>
      </c>
      <c r="N7" s="123">
        <f t="shared" si="3"/>
        <v>2.5000000000000001E-2</v>
      </c>
      <c r="O7" s="123">
        <f t="shared" si="4"/>
        <v>318</v>
      </c>
      <c r="P7" s="123">
        <f t="shared" si="5"/>
        <v>7.95</v>
      </c>
    </row>
    <row r="8" spans="1:16" x14ac:dyDescent="0.25">
      <c r="A8" s="127" t="s">
        <v>126</v>
      </c>
      <c r="N8" s="123">
        <f t="shared" si="3"/>
        <v>2.5000000000000001E-2</v>
      </c>
      <c r="O8" s="123">
        <f t="shared" si="4"/>
        <v>294</v>
      </c>
      <c r="P8" s="123">
        <f t="shared" si="5"/>
        <v>7.35</v>
      </c>
    </row>
    <row r="9" spans="1:16" x14ac:dyDescent="0.25">
      <c r="A9" s="127" t="s">
        <v>127</v>
      </c>
      <c r="N9" s="123">
        <f t="shared" si="3"/>
        <v>2.5000000000000001E-2</v>
      </c>
      <c r="O9" s="123">
        <f t="shared" si="4"/>
        <v>271</v>
      </c>
      <c r="P9" s="123">
        <f t="shared" si="5"/>
        <v>6.78</v>
      </c>
    </row>
    <row r="10" spans="1:16" x14ac:dyDescent="0.25">
      <c r="A10" s="127" t="s">
        <v>128</v>
      </c>
      <c r="N10" s="123">
        <f t="shared" si="3"/>
        <v>2.5000000000000001E-2</v>
      </c>
      <c r="O10" s="123">
        <f t="shared" si="4"/>
        <v>291</v>
      </c>
      <c r="P10" s="123">
        <f t="shared" si="5"/>
        <v>7.28</v>
      </c>
    </row>
    <row r="11" spans="1:16" x14ac:dyDescent="0.25">
      <c r="A11" s="127" t="s">
        <v>129</v>
      </c>
      <c r="N11" s="123">
        <f t="shared" si="3"/>
        <v>2.5000000000000001E-2</v>
      </c>
      <c r="O11" s="123">
        <f t="shared" si="4"/>
        <v>359</v>
      </c>
      <c r="P11" s="123">
        <f t="shared" si="5"/>
        <v>8.98</v>
      </c>
    </row>
    <row r="12" spans="1:16" x14ac:dyDescent="0.25">
      <c r="A12" s="127" t="s">
        <v>130</v>
      </c>
      <c r="N12" s="123">
        <f t="shared" si="3"/>
        <v>2.5000000000000001E-2</v>
      </c>
      <c r="O12" s="123">
        <f t="shared" si="4"/>
        <v>389</v>
      </c>
      <c r="P12" s="123">
        <f t="shared" si="5"/>
        <v>9.73</v>
      </c>
    </row>
    <row r="13" spans="1:16" x14ac:dyDescent="0.25">
      <c r="A13" s="127" t="s">
        <v>131</v>
      </c>
      <c r="N13" s="123">
        <f t="shared" si="3"/>
        <v>2.5000000000000001E-2</v>
      </c>
      <c r="O13" s="123">
        <f t="shared" si="4"/>
        <v>370</v>
      </c>
      <c r="P13" s="123">
        <f t="shared" si="5"/>
        <v>9.25</v>
      </c>
    </row>
    <row r="14" spans="1:16" x14ac:dyDescent="0.25">
      <c r="A14" s="127" t="s">
        <v>132</v>
      </c>
      <c r="N14" s="123">
        <f t="shared" si="3"/>
        <v>2.5000000000000001E-2</v>
      </c>
      <c r="O14" s="123">
        <f t="shared" si="4"/>
        <v>353</v>
      </c>
      <c r="P14" s="123">
        <f t="shared" si="5"/>
        <v>8.83</v>
      </c>
    </row>
    <row r="15" spans="1:16" x14ac:dyDescent="0.25">
      <c r="A15" s="127" t="s">
        <v>133</v>
      </c>
      <c r="N15" s="123">
        <f t="shared" si="3"/>
        <v>2.5000000000000001E-2</v>
      </c>
      <c r="O15" s="123">
        <f t="shared" si="4"/>
        <v>325</v>
      </c>
      <c r="P15" s="123">
        <f t="shared" si="5"/>
        <v>8.1300000000000008</v>
      </c>
    </row>
    <row r="16" spans="1:16" x14ac:dyDescent="0.25">
      <c r="A16" s="127" t="s">
        <v>134</v>
      </c>
      <c r="N16" s="123">
        <f t="shared" si="3"/>
        <v>2.5000000000000001E-2</v>
      </c>
      <c r="O16" s="123">
        <f t="shared" si="4"/>
        <v>273</v>
      </c>
      <c r="P16" s="123">
        <f t="shared" si="5"/>
        <v>6.83</v>
      </c>
    </row>
    <row r="17" spans="1:16" x14ac:dyDescent="0.25">
      <c r="A17" s="127" t="s">
        <v>135</v>
      </c>
      <c r="N17" s="123">
        <f t="shared" si="3"/>
        <v>2.5000000000000001E-2</v>
      </c>
      <c r="O17" s="123">
        <f t="shared" si="4"/>
        <v>258</v>
      </c>
      <c r="P17" s="123">
        <f t="shared" si="5"/>
        <v>6.45</v>
      </c>
    </row>
    <row r="18" spans="1:16" x14ac:dyDescent="0.25">
      <c r="A18" s="127" t="s">
        <v>136</v>
      </c>
      <c r="N18" s="123">
        <f t="shared" si="3"/>
        <v>2.5000000000000001E-2</v>
      </c>
      <c r="O18" s="123">
        <f t="shared" si="4"/>
        <v>395</v>
      </c>
      <c r="P18" s="123">
        <f t="shared" si="5"/>
        <v>9.8800000000000008</v>
      </c>
    </row>
    <row r="19" spans="1:16" x14ac:dyDescent="0.25">
      <c r="A19" s="127" t="s">
        <v>137</v>
      </c>
      <c r="N19" s="123">
        <f t="shared" si="3"/>
        <v>2.5000000000000001E-2</v>
      </c>
      <c r="O19" s="123">
        <f t="shared" si="4"/>
        <v>339</v>
      </c>
      <c r="P19" s="123">
        <f t="shared" si="5"/>
        <v>8.48</v>
      </c>
    </row>
    <row r="20" spans="1:16" x14ac:dyDescent="0.25">
      <c r="A20" s="127" t="s">
        <v>138</v>
      </c>
      <c r="N20" s="123">
        <f t="shared" si="3"/>
        <v>2.5000000000000001E-2</v>
      </c>
      <c r="O20" s="123">
        <f t="shared" si="4"/>
        <v>444</v>
      </c>
      <c r="P20" s="123">
        <f t="shared" si="5"/>
        <v>11.1</v>
      </c>
    </row>
    <row r="21" spans="1:16" x14ac:dyDescent="0.25">
      <c r="A21" s="127" t="s">
        <v>139</v>
      </c>
      <c r="N21" s="123">
        <f t="shared" si="3"/>
        <v>2.5000000000000001E-2</v>
      </c>
      <c r="O21" s="123">
        <f t="shared" si="4"/>
        <v>283</v>
      </c>
      <c r="P21" s="123">
        <f t="shared" si="5"/>
        <v>7.08</v>
      </c>
    </row>
    <row r="22" spans="1:16" x14ac:dyDescent="0.25">
      <c r="A22" s="127" t="s">
        <v>140</v>
      </c>
      <c r="N22" s="123">
        <f t="shared" si="3"/>
        <v>2.5000000000000001E-2</v>
      </c>
      <c r="O22" s="123">
        <f t="shared" si="4"/>
        <v>253</v>
      </c>
      <c r="P22" s="123">
        <f t="shared" si="5"/>
        <v>6.33</v>
      </c>
    </row>
    <row r="23" spans="1:16" x14ac:dyDescent="0.25">
      <c r="A23" s="127" t="s">
        <v>141</v>
      </c>
      <c r="N23" s="123">
        <f t="shared" si="3"/>
        <v>2.5000000000000001E-2</v>
      </c>
      <c r="O23" s="123">
        <f t="shared" si="4"/>
        <v>185</v>
      </c>
      <c r="P23" s="123">
        <f t="shared" si="5"/>
        <v>4.63</v>
      </c>
    </row>
    <row r="24" spans="1:16" x14ac:dyDescent="0.25">
      <c r="A24" s="127" t="s">
        <v>142</v>
      </c>
      <c r="N24" s="123">
        <f t="shared" si="3"/>
        <v>2.5000000000000001E-2</v>
      </c>
      <c r="O24" s="123">
        <f t="shared" si="4"/>
        <v>144</v>
      </c>
      <c r="P24" s="123">
        <f t="shared" si="5"/>
        <v>3.6</v>
      </c>
    </row>
    <row r="25" spans="1:16" x14ac:dyDescent="0.25">
      <c r="A25" s="127" t="s">
        <v>143</v>
      </c>
      <c r="N25" s="123">
        <f t="shared" si="3"/>
        <v>2.5000000000000001E-2</v>
      </c>
      <c r="O25" s="123">
        <f t="shared" si="4"/>
        <v>109</v>
      </c>
      <c r="P25" s="123">
        <f t="shared" si="5"/>
        <v>2.73</v>
      </c>
    </row>
    <row r="26" spans="1:16" x14ac:dyDescent="0.25">
      <c r="A26" s="127" t="s">
        <v>144</v>
      </c>
      <c r="N26" s="123">
        <f t="shared" si="3"/>
        <v>2.5000000000000001E-2</v>
      </c>
      <c r="O26" s="123">
        <f t="shared" si="4"/>
        <v>258</v>
      </c>
      <c r="P26" s="123">
        <f t="shared" si="5"/>
        <v>6.45</v>
      </c>
    </row>
    <row r="27" spans="1:16" x14ac:dyDescent="0.25">
      <c r="A27" s="127" t="s">
        <v>145</v>
      </c>
      <c r="N27" s="123">
        <f t="shared" si="3"/>
        <v>2.5000000000000001E-2</v>
      </c>
      <c r="O27" s="123">
        <f t="shared" si="4"/>
        <v>276</v>
      </c>
      <c r="P27" s="123">
        <f t="shared" si="5"/>
        <v>6.9</v>
      </c>
    </row>
    <row r="28" spans="1:16" x14ac:dyDescent="0.25">
      <c r="A28" s="127" t="s">
        <v>146</v>
      </c>
      <c r="N28" s="123">
        <f t="shared" si="3"/>
        <v>2.5000000000000001E-2</v>
      </c>
      <c r="O28" s="123">
        <f t="shared" si="4"/>
        <v>281</v>
      </c>
      <c r="P28" s="123">
        <f t="shared" si="5"/>
        <v>7.03</v>
      </c>
    </row>
    <row r="29" spans="1:16" x14ac:dyDescent="0.25">
      <c r="A29" s="127" t="s">
        <v>147</v>
      </c>
      <c r="N29" s="123">
        <f t="shared" si="3"/>
        <v>2.5000000000000001E-2</v>
      </c>
      <c r="O29" s="123">
        <f t="shared" si="4"/>
        <v>232</v>
      </c>
      <c r="P29" s="123">
        <f t="shared" si="5"/>
        <v>5.8</v>
      </c>
    </row>
    <row r="30" spans="1:16" x14ac:dyDescent="0.25">
      <c r="A30" s="127" t="s">
        <v>148</v>
      </c>
      <c r="N30" s="123">
        <f t="shared" si="3"/>
        <v>2.5000000000000001E-2</v>
      </c>
      <c r="O30" s="123">
        <f t="shared" si="4"/>
        <v>212</v>
      </c>
      <c r="P30" s="123">
        <f t="shared" si="5"/>
        <v>5.3</v>
      </c>
    </row>
    <row r="31" spans="1:16" x14ac:dyDescent="0.25">
      <c r="A31" s="127" t="s">
        <v>149</v>
      </c>
      <c r="N31" s="123">
        <f t="shared" si="3"/>
        <v>2.5000000000000001E-2</v>
      </c>
      <c r="O31" s="123">
        <f t="shared" si="4"/>
        <v>202</v>
      </c>
      <c r="P31" s="123">
        <f t="shared" si="5"/>
        <v>5.05</v>
      </c>
    </row>
    <row r="32" spans="1:16" x14ac:dyDescent="0.25">
      <c r="A32" s="127"/>
      <c r="N32" s="123" t="e">
        <f t="shared" si="3"/>
        <v>#VALUE!</v>
      </c>
      <c r="O32" s="123" t="e">
        <f t="shared" si="4"/>
        <v>#VALUE!</v>
      </c>
      <c r="P32" s="123" t="e">
        <f t="shared" si="5"/>
        <v>#VALUE!</v>
      </c>
    </row>
    <row r="33" spans="14:16" x14ac:dyDescent="0.25">
      <c r="N33" s="123" t="e">
        <f t="shared" si="3"/>
        <v>#VALUE!</v>
      </c>
      <c r="O33" s="123" t="e">
        <f t="shared" si="4"/>
        <v>#VALUE!</v>
      </c>
      <c r="P33" s="123" t="e">
        <f t="shared" si="5"/>
        <v>#VALUE!</v>
      </c>
    </row>
    <row r="34" spans="14:16" x14ac:dyDescent="0.25">
      <c r="N34" s="123" t="e">
        <f t="shared" si="3"/>
        <v>#VALUE!</v>
      </c>
      <c r="O34" s="123" t="e">
        <f t="shared" si="4"/>
        <v>#VALUE!</v>
      </c>
      <c r="P34" s="123" t="e">
        <f t="shared" si="5"/>
        <v>#VALUE!</v>
      </c>
    </row>
    <row r="35" spans="14:16" x14ac:dyDescent="0.25">
      <c r="N35" s="123" t="e">
        <f t="shared" si="3"/>
        <v>#VALUE!</v>
      </c>
      <c r="O35" s="123" t="e">
        <f t="shared" si="4"/>
        <v>#VALUE!</v>
      </c>
      <c r="P35" s="123" t="e">
        <f t="shared" si="5"/>
        <v>#VALUE!</v>
      </c>
    </row>
    <row r="36" spans="14:16" x14ac:dyDescent="0.25">
      <c r="N36" s="123" t="e">
        <f t="shared" si="3"/>
        <v>#VALUE!</v>
      </c>
      <c r="O36" s="123" t="e">
        <f t="shared" si="4"/>
        <v>#VALUE!</v>
      </c>
      <c r="P36" s="123" t="e">
        <f t="shared" si="5"/>
        <v>#VALUE!</v>
      </c>
    </row>
    <row r="37" spans="14:16" x14ac:dyDescent="0.25">
      <c r="N37" s="123" t="e">
        <f t="shared" si="3"/>
        <v>#VALUE!</v>
      </c>
      <c r="O37" s="123" t="e">
        <f t="shared" si="4"/>
        <v>#VALUE!</v>
      </c>
      <c r="P37" s="123" t="e">
        <f t="shared" si="5"/>
        <v>#VALUE!</v>
      </c>
    </row>
    <row r="38" spans="14:16" x14ac:dyDescent="0.25">
      <c r="N38" s="123" t="e">
        <f t="shared" si="3"/>
        <v>#VALUE!</v>
      </c>
      <c r="O38" s="123" t="e">
        <f t="shared" si="4"/>
        <v>#VALUE!</v>
      </c>
      <c r="P38" s="123" t="e">
        <f t="shared" si="5"/>
        <v>#VALUE!</v>
      </c>
    </row>
    <row r="39" spans="14:16" x14ac:dyDescent="0.25">
      <c r="N39" s="123" t="e">
        <f t="shared" si="3"/>
        <v>#VALUE!</v>
      </c>
      <c r="O39" s="123" t="e">
        <f t="shared" si="4"/>
        <v>#VALUE!</v>
      </c>
      <c r="P39" s="123" t="e">
        <f t="shared" si="5"/>
        <v>#VALUE!</v>
      </c>
    </row>
    <row r="40" spans="14:16" x14ac:dyDescent="0.25">
      <c r="N40" s="123" t="e">
        <f t="shared" si="3"/>
        <v>#VALUE!</v>
      </c>
      <c r="O40" s="123" t="e">
        <f t="shared" si="4"/>
        <v>#VALUE!</v>
      </c>
      <c r="P40" s="123" t="e">
        <f t="shared" si="5"/>
        <v>#VALUE!</v>
      </c>
    </row>
    <row r="41" spans="14:16" x14ac:dyDescent="0.25">
      <c r="N41" s="123" t="e">
        <f t="shared" si="3"/>
        <v>#VALUE!</v>
      </c>
      <c r="O41" s="123" t="e">
        <f t="shared" si="4"/>
        <v>#VALUE!</v>
      </c>
      <c r="P41" s="123" t="e">
        <f t="shared" si="5"/>
        <v>#VALUE!</v>
      </c>
    </row>
    <row r="42" spans="14:16" x14ac:dyDescent="0.25">
      <c r="N42" s="123" t="e">
        <f t="shared" si="3"/>
        <v>#VALUE!</v>
      </c>
      <c r="O42" s="123" t="e">
        <f t="shared" si="4"/>
        <v>#VALUE!</v>
      </c>
      <c r="P42" s="123" t="e">
        <f t="shared" si="5"/>
        <v>#VALUE!</v>
      </c>
    </row>
    <row r="43" spans="14:16" x14ac:dyDescent="0.25">
      <c r="N43" s="123" t="e">
        <f t="shared" si="3"/>
        <v>#VALUE!</v>
      </c>
      <c r="O43" s="123" t="e">
        <f t="shared" si="4"/>
        <v>#VALUE!</v>
      </c>
      <c r="P43" s="123" t="e">
        <f t="shared" si="5"/>
        <v>#VALUE!</v>
      </c>
    </row>
    <row r="44" spans="14:16" x14ac:dyDescent="0.25">
      <c r="N44" s="123" t="e">
        <f t="shared" si="3"/>
        <v>#VALUE!</v>
      </c>
      <c r="O44" s="123" t="e">
        <f t="shared" si="4"/>
        <v>#VALUE!</v>
      </c>
      <c r="P44" s="123" t="e">
        <f t="shared" si="5"/>
        <v>#VALUE!</v>
      </c>
    </row>
    <row r="45" spans="14:16" x14ac:dyDescent="0.25">
      <c r="N45" s="123" t="e">
        <f t="shared" si="3"/>
        <v>#VALUE!</v>
      </c>
      <c r="O45" s="123" t="e">
        <f t="shared" si="4"/>
        <v>#VALUE!</v>
      </c>
      <c r="P45" s="123" t="e">
        <f t="shared" si="5"/>
        <v>#VALUE!</v>
      </c>
    </row>
    <row r="46" spans="14:16" x14ac:dyDescent="0.25">
      <c r="N46" s="123" t="e">
        <f t="shared" si="3"/>
        <v>#VALUE!</v>
      </c>
      <c r="O46" s="123" t="e">
        <f t="shared" si="4"/>
        <v>#VALUE!</v>
      </c>
      <c r="P46" s="123" t="e">
        <f t="shared" si="5"/>
        <v>#VALUE!</v>
      </c>
    </row>
    <row r="47" spans="14:16" x14ac:dyDescent="0.25">
      <c r="N47" s="123" t="e">
        <f t="shared" si="3"/>
        <v>#VALUE!</v>
      </c>
      <c r="O47" s="123" t="e">
        <f t="shared" si="4"/>
        <v>#VALUE!</v>
      </c>
      <c r="P47" s="123" t="e">
        <f t="shared" si="5"/>
        <v>#VALUE!</v>
      </c>
    </row>
    <row r="48" spans="14:16" x14ac:dyDescent="0.25">
      <c r="N48" s="123" t="e">
        <f t="shared" si="3"/>
        <v>#VALUE!</v>
      </c>
      <c r="O48" s="123" t="e">
        <f t="shared" si="4"/>
        <v>#VALUE!</v>
      </c>
      <c r="P48" s="123" t="e">
        <f t="shared" si="5"/>
        <v>#VALUE!</v>
      </c>
    </row>
    <row r="49" spans="14:16" x14ac:dyDescent="0.25">
      <c r="N49" s="123" t="e">
        <f t="shared" si="3"/>
        <v>#VALUE!</v>
      </c>
      <c r="O49" s="123" t="e">
        <f t="shared" si="4"/>
        <v>#VALUE!</v>
      </c>
      <c r="P49" s="123" t="e">
        <f t="shared" si="5"/>
        <v>#VALUE!</v>
      </c>
    </row>
    <row r="50" spans="14:16" x14ac:dyDescent="0.25">
      <c r="N50" s="123" t="e">
        <f t="shared" si="3"/>
        <v>#VALUE!</v>
      </c>
      <c r="O50" s="123" t="e">
        <f t="shared" si="4"/>
        <v>#VALUE!</v>
      </c>
      <c r="P50" s="123" t="e">
        <f t="shared" si="5"/>
        <v>#VALUE!</v>
      </c>
    </row>
    <row r="51" spans="14:16" x14ac:dyDescent="0.25">
      <c r="N51" s="123" t="e">
        <f t="shared" si="3"/>
        <v>#VALUE!</v>
      </c>
      <c r="O51" s="123" t="e">
        <f t="shared" si="4"/>
        <v>#VALUE!</v>
      </c>
      <c r="P51" s="123" t="e">
        <f t="shared" si="5"/>
        <v>#VALUE!</v>
      </c>
    </row>
    <row r="52" spans="14:16" x14ac:dyDescent="0.25">
      <c r="N52" s="123" t="e">
        <f t="shared" si="3"/>
        <v>#VALUE!</v>
      </c>
      <c r="O52" s="123" t="e">
        <f t="shared" si="4"/>
        <v>#VALUE!</v>
      </c>
      <c r="P52" s="123" t="e">
        <f t="shared" si="5"/>
        <v>#VALUE!</v>
      </c>
    </row>
    <row r="53" spans="14:16" x14ac:dyDescent="0.25">
      <c r="N53" s="123" t="e">
        <f t="shared" si="3"/>
        <v>#VALUE!</v>
      </c>
      <c r="O53" s="123" t="e">
        <f t="shared" si="4"/>
        <v>#VALUE!</v>
      </c>
      <c r="P53" s="123" t="e">
        <f t="shared" si="5"/>
        <v>#VALUE!</v>
      </c>
    </row>
    <row r="54" spans="14:16" x14ac:dyDescent="0.25">
      <c r="N54" s="123" t="e">
        <f t="shared" si="3"/>
        <v>#VALUE!</v>
      </c>
      <c r="O54" s="123" t="e">
        <f t="shared" si="4"/>
        <v>#VALUE!</v>
      </c>
      <c r="P54" s="123" t="e">
        <f t="shared" si="5"/>
        <v>#VALUE!</v>
      </c>
    </row>
    <row r="55" spans="14:16" x14ac:dyDescent="0.25">
      <c r="N55" s="123" t="e">
        <f t="shared" si="3"/>
        <v>#VALUE!</v>
      </c>
      <c r="O55" s="123" t="e">
        <f t="shared" si="4"/>
        <v>#VALUE!</v>
      </c>
      <c r="P55" s="123" t="e">
        <f t="shared" si="5"/>
        <v>#VALUE!</v>
      </c>
    </row>
    <row r="56" spans="14:16" x14ac:dyDescent="0.25">
      <c r="N56" s="123" t="e">
        <f t="shared" si="3"/>
        <v>#VALUE!</v>
      </c>
      <c r="O56" s="123" t="e">
        <f t="shared" si="4"/>
        <v>#VALUE!</v>
      </c>
      <c r="P56" s="123" t="e">
        <f t="shared" si="5"/>
        <v>#VALUE!</v>
      </c>
    </row>
    <row r="57" spans="14:16" x14ac:dyDescent="0.25">
      <c r="N57" s="123" t="e">
        <f t="shared" si="3"/>
        <v>#VALUE!</v>
      </c>
      <c r="O57" s="123" t="e">
        <f t="shared" si="4"/>
        <v>#VALUE!</v>
      </c>
      <c r="P57" s="123" t="e">
        <f t="shared" si="5"/>
        <v>#VALUE!</v>
      </c>
    </row>
    <row r="58" spans="14:16" x14ac:dyDescent="0.25">
      <c r="N58" s="123" t="e">
        <f t="shared" si="3"/>
        <v>#VALUE!</v>
      </c>
      <c r="O58" s="123" t="e">
        <f t="shared" si="4"/>
        <v>#VALUE!</v>
      </c>
      <c r="P58" s="123" t="e">
        <f t="shared" si="5"/>
        <v>#VALUE!</v>
      </c>
    </row>
    <row r="59" spans="14:16" x14ac:dyDescent="0.25">
      <c r="N59" s="123" t="e">
        <f t="shared" si="3"/>
        <v>#VALUE!</v>
      </c>
      <c r="O59" s="123" t="e">
        <f t="shared" si="4"/>
        <v>#VALUE!</v>
      </c>
      <c r="P59" s="123" t="e">
        <f t="shared" si="5"/>
        <v>#VALUE!</v>
      </c>
    </row>
    <row r="60" spans="14:16" x14ac:dyDescent="0.25">
      <c r="N60" s="123" t="e">
        <f t="shared" si="3"/>
        <v>#VALUE!</v>
      </c>
      <c r="O60" s="123" t="e">
        <f t="shared" si="4"/>
        <v>#VALUE!</v>
      </c>
      <c r="P60" s="123" t="e">
        <f t="shared" si="5"/>
        <v>#VALUE!</v>
      </c>
    </row>
    <row r="61" spans="14:16" x14ac:dyDescent="0.25">
      <c r="N61" s="123" t="e">
        <f t="shared" si="3"/>
        <v>#VALUE!</v>
      </c>
      <c r="O61" s="123" t="e">
        <f t="shared" si="4"/>
        <v>#VALUE!</v>
      </c>
      <c r="P61" s="123" t="e">
        <f t="shared" si="5"/>
        <v>#VALUE!</v>
      </c>
    </row>
    <row r="62" spans="14:16" x14ac:dyDescent="0.25">
      <c r="N62" s="123" t="e">
        <f t="shared" si="3"/>
        <v>#VALUE!</v>
      </c>
      <c r="O62" s="123" t="e">
        <f t="shared" si="4"/>
        <v>#VALUE!</v>
      </c>
      <c r="P62" s="123" t="e">
        <f t="shared" si="5"/>
        <v>#VALUE!</v>
      </c>
    </row>
    <row r="63" spans="14:16" x14ac:dyDescent="0.25">
      <c r="N63" s="123"/>
      <c r="O63" s="123"/>
      <c r="P63" s="123"/>
    </row>
    <row r="64" spans="14:16" x14ac:dyDescent="0.25">
      <c r="N64" s="123" t="e">
        <f t="shared" ref="N64:N73" si="6">MID(A64,63,13)/1000000</f>
        <v>#VALUE!</v>
      </c>
      <c r="O64" s="123" t="e">
        <f t="shared" ref="O64:O73" si="7">MID(A64,76,13)*1</f>
        <v>#VALUE!</v>
      </c>
      <c r="P64" s="123" t="e">
        <f t="shared" ref="P64:P73" si="8">MID(A64,89,13)/100</f>
        <v>#VALUE!</v>
      </c>
    </row>
    <row r="65" spans="14:16" x14ac:dyDescent="0.25">
      <c r="N65" s="123" t="e">
        <f t="shared" si="6"/>
        <v>#VALUE!</v>
      </c>
      <c r="O65" s="123" t="e">
        <f t="shared" si="7"/>
        <v>#VALUE!</v>
      </c>
      <c r="P65" s="123" t="e">
        <f t="shared" si="8"/>
        <v>#VALUE!</v>
      </c>
    </row>
    <row r="66" spans="14:16" x14ac:dyDescent="0.25">
      <c r="N66" s="123" t="e">
        <f t="shared" si="6"/>
        <v>#VALUE!</v>
      </c>
      <c r="O66" s="123" t="e">
        <f t="shared" si="7"/>
        <v>#VALUE!</v>
      </c>
      <c r="P66" s="123" t="e">
        <f t="shared" si="8"/>
        <v>#VALUE!</v>
      </c>
    </row>
    <row r="67" spans="14:16" x14ac:dyDescent="0.25">
      <c r="N67" s="123" t="e">
        <f t="shared" si="6"/>
        <v>#VALUE!</v>
      </c>
      <c r="O67" s="123" t="e">
        <f t="shared" si="7"/>
        <v>#VALUE!</v>
      </c>
      <c r="P67" s="123" t="e">
        <f t="shared" si="8"/>
        <v>#VALUE!</v>
      </c>
    </row>
    <row r="68" spans="14:16" x14ac:dyDescent="0.25">
      <c r="N68" s="123" t="e">
        <f t="shared" si="6"/>
        <v>#VALUE!</v>
      </c>
      <c r="O68" s="123" t="e">
        <f t="shared" si="7"/>
        <v>#VALUE!</v>
      </c>
      <c r="P68" s="123" t="e">
        <f t="shared" si="8"/>
        <v>#VALUE!</v>
      </c>
    </row>
    <row r="69" spans="14:16" x14ac:dyDescent="0.25">
      <c r="N69" s="123" t="e">
        <f t="shared" si="6"/>
        <v>#VALUE!</v>
      </c>
      <c r="O69" s="123" t="e">
        <f t="shared" si="7"/>
        <v>#VALUE!</v>
      </c>
      <c r="P69" s="123" t="e">
        <f t="shared" si="8"/>
        <v>#VALUE!</v>
      </c>
    </row>
    <row r="70" spans="14:16" x14ac:dyDescent="0.25">
      <c r="N70" s="123" t="e">
        <f t="shared" si="6"/>
        <v>#VALUE!</v>
      </c>
      <c r="O70" s="123" t="e">
        <f t="shared" si="7"/>
        <v>#VALUE!</v>
      </c>
      <c r="P70" s="123" t="e">
        <f t="shared" si="8"/>
        <v>#VALUE!</v>
      </c>
    </row>
    <row r="71" spans="14:16" x14ac:dyDescent="0.25">
      <c r="N71" s="123" t="e">
        <f t="shared" si="6"/>
        <v>#VALUE!</v>
      </c>
      <c r="O71" s="123" t="e">
        <f t="shared" si="7"/>
        <v>#VALUE!</v>
      </c>
      <c r="P71" s="123" t="e">
        <f t="shared" si="8"/>
        <v>#VALUE!</v>
      </c>
    </row>
    <row r="72" spans="14:16" x14ac:dyDescent="0.25">
      <c r="N72" s="123" t="e">
        <f t="shared" si="6"/>
        <v>#VALUE!</v>
      </c>
      <c r="O72" s="123" t="e">
        <f t="shared" si="7"/>
        <v>#VALUE!</v>
      </c>
      <c r="P72" s="123" t="e">
        <f t="shared" si="8"/>
        <v>#VALUE!</v>
      </c>
    </row>
    <row r="73" spans="14:16" x14ac:dyDescent="0.25">
      <c r="N73" s="123" t="e">
        <f t="shared" si="6"/>
        <v>#VALUE!</v>
      </c>
      <c r="O73" s="123" t="e">
        <f t="shared" si="7"/>
        <v>#VALUE!</v>
      </c>
      <c r="P73" s="123" t="e">
        <f t="shared" si="8"/>
        <v>#VALUE!</v>
      </c>
    </row>
    <row r="74" spans="14:16" x14ac:dyDescent="0.25">
      <c r="N74" s="123" t="e">
        <f t="shared" ref="N74:N88" si="9">MID(A74,63,13)/1000000</f>
        <v>#VALUE!</v>
      </c>
      <c r="O74" s="123" t="e">
        <f t="shared" ref="O74:O88" si="10">MID(A74,76,13)*1</f>
        <v>#VALUE!</v>
      </c>
      <c r="P74" s="123" t="e">
        <f t="shared" ref="P74:P88" si="11">MID(A74,89,13)/100</f>
        <v>#VALUE!</v>
      </c>
    </row>
    <row r="75" spans="14:16" x14ac:dyDescent="0.25">
      <c r="N75" s="123" t="e">
        <f t="shared" si="9"/>
        <v>#VALUE!</v>
      </c>
      <c r="O75" s="123" t="e">
        <f t="shared" si="10"/>
        <v>#VALUE!</v>
      </c>
      <c r="P75" s="123" t="e">
        <f t="shared" si="11"/>
        <v>#VALUE!</v>
      </c>
    </row>
    <row r="76" spans="14:16" x14ac:dyDescent="0.25">
      <c r="N76" s="123" t="e">
        <f t="shared" si="9"/>
        <v>#VALUE!</v>
      </c>
      <c r="O76" s="123" t="e">
        <f t="shared" si="10"/>
        <v>#VALUE!</v>
      </c>
      <c r="P76" s="123" t="e">
        <f t="shared" si="11"/>
        <v>#VALUE!</v>
      </c>
    </row>
    <row r="77" spans="14:16" x14ac:dyDescent="0.25">
      <c r="N77" s="123" t="e">
        <f t="shared" si="9"/>
        <v>#VALUE!</v>
      </c>
      <c r="O77" s="123" t="e">
        <f t="shared" si="10"/>
        <v>#VALUE!</v>
      </c>
      <c r="P77" s="123" t="e">
        <f t="shared" si="11"/>
        <v>#VALUE!</v>
      </c>
    </row>
    <row r="78" spans="14:16" x14ac:dyDescent="0.25">
      <c r="N78" s="123" t="e">
        <f t="shared" si="9"/>
        <v>#VALUE!</v>
      </c>
      <c r="O78" s="123" t="e">
        <f t="shared" si="10"/>
        <v>#VALUE!</v>
      </c>
      <c r="P78" s="123" t="e">
        <f t="shared" si="11"/>
        <v>#VALUE!</v>
      </c>
    </row>
    <row r="79" spans="14:16" x14ac:dyDescent="0.25">
      <c r="N79" s="123" t="e">
        <f t="shared" si="9"/>
        <v>#VALUE!</v>
      </c>
      <c r="O79" s="123" t="e">
        <f t="shared" si="10"/>
        <v>#VALUE!</v>
      </c>
      <c r="P79" s="123" t="e">
        <f t="shared" si="11"/>
        <v>#VALUE!</v>
      </c>
    </row>
    <row r="80" spans="14:16" x14ac:dyDescent="0.25">
      <c r="N80" s="123" t="e">
        <f t="shared" si="9"/>
        <v>#VALUE!</v>
      </c>
      <c r="O80" s="123" t="e">
        <f t="shared" si="10"/>
        <v>#VALUE!</v>
      </c>
      <c r="P80" s="123" t="e">
        <f t="shared" si="11"/>
        <v>#VALUE!</v>
      </c>
    </row>
    <row r="81" spans="14:16" x14ac:dyDescent="0.25">
      <c r="N81" s="123" t="e">
        <f t="shared" si="9"/>
        <v>#VALUE!</v>
      </c>
      <c r="O81" s="123" t="e">
        <f t="shared" si="10"/>
        <v>#VALUE!</v>
      </c>
      <c r="P81" s="123" t="e">
        <f t="shared" si="11"/>
        <v>#VALUE!</v>
      </c>
    </row>
    <row r="82" spans="14:16" x14ac:dyDescent="0.25">
      <c r="N82" s="123" t="e">
        <f t="shared" si="9"/>
        <v>#VALUE!</v>
      </c>
      <c r="O82" s="123" t="e">
        <f t="shared" si="10"/>
        <v>#VALUE!</v>
      </c>
      <c r="P82" s="123" t="e">
        <f t="shared" si="11"/>
        <v>#VALUE!</v>
      </c>
    </row>
    <row r="83" spans="14:16" x14ac:dyDescent="0.25">
      <c r="N83" s="123" t="e">
        <f t="shared" si="9"/>
        <v>#VALUE!</v>
      </c>
      <c r="O83" s="123" t="e">
        <f t="shared" si="10"/>
        <v>#VALUE!</v>
      </c>
      <c r="P83" s="123" t="e">
        <f t="shared" si="11"/>
        <v>#VALUE!</v>
      </c>
    </row>
    <row r="84" spans="14:16" x14ac:dyDescent="0.25">
      <c r="N84" s="123" t="e">
        <f t="shared" si="9"/>
        <v>#VALUE!</v>
      </c>
      <c r="O84" s="123" t="e">
        <f t="shared" si="10"/>
        <v>#VALUE!</v>
      </c>
      <c r="P84" s="123" t="e">
        <f t="shared" si="11"/>
        <v>#VALUE!</v>
      </c>
    </row>
    <row r="85" spans="14:16" x14ac:dyDescent="0.25">
      <c r="N85" s="123" t="e">
        <f t="shared" si="9"/>
        <v>#VALUE!</v>
      </c>
      <c r="O85" s="123" t="e">
        <f t="shared" si="10"/>
        <v>#VALUE!</v>
      </c>
      <c r="P85" s="123" t="e">
        <f t="shared" si="11"/>
        <v>#VALUE!</v>
      </c>
    </row>
    <row r="86" spans="14:16" x14ac:dyDescent="0.25">
      <c r="N86" s="123" t="e">
        <f t="shared" si="9"/>
        <v>#VALUE!</v>
      </c>
      <c r="O86" s="123" t="e">
        <f t="shared" si="10"/>
        <v>#VALUE!</v>
      </c>
      <c r="P86" s="123" t="e">
        <f t="shared" si="11"/>
        <v>#VALUE!</v>
      </c>
    </row>
    <row r="87" spans="14:16" x14ac:dyDescent="0.25">
      <c r="N87" s="123" t="e">
        <f t="shared" si="9"/>
        <v>#VALUE!</v>
      </c>
      <c r="O87" s="123" t="e">
        <f t="shared" si="10"/>
        <v>#VALUE!</v>
      </c>
      <c r="P87" s="123" t="e">
        <f t="shared" si="11"/>
        <v>#VALUE!</v>
      </c>
    </row>
    <row r="88" spans="14:16" x14ac:dyDescent="0.25">
      <c r="N88" s="123" t="e">
        <f t="shared" si="9"/>
        <v>#VALUE!</v>
      </c>
      <c r="O88" s="123" t="e">
        <f t="shared" si="10"/>
        <v>#VALUE!</v>
      </c>
      <c r="P88" s="123" t="e">
        <f t="shared" si="11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Faturação 2017</vt:lpstr>
      <vt:lpstr>Decoup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2017-09-05T14:19:32Z</dcterms:created>
  <dcterms:modified xsi:type="dcterms:W3CDTF">2018-01-08T17:38:36Z</dcterms:modified>
</cp:coreProperties>
</file>