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ServicosDesenvolvimento\2 - FORNECEDORES ADM\6 - SIBS\SIBS FPS\5 - Outra Documentação\4 - Faturação\2018\"/>
    </mc:Choice>
  </mc:AlternateContent>
  <bookViews>
    <workbookView xWindow="0" yWindow="0" windowWidth="20490" windowHeight="7155" tabRatio="321"/>
  </bookViews>
  <sheets>
    <sheet name="Faturação 2018" sheetId="1" r:id="rId1"/>
    <sheet name="Decou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P85" i="2" l="1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N89" i="2"/>
  <c r="N90" i="2"/>
  <c r="N91" i="2"/>
  <c r="N92" i="2"/>
  <c r="N93" i="2"/>
  <c r="N94" i="2"/>
  <c r="N95" i="2"/>
  <c r="N96" i="2"/>
  <c r="N97" i="2"/>
  <c r="N98" i="2"/>
  <c r="N99" i="2"/>
  <c r="N100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P30" i="2"/>
  <c r="P31" i="2"/>
  <c r="N30" i="2"/>
  <c r="N31" i="2"/>
  <c r="AD92" i="1" l="1"/>
  <c r="AJ92" i="1"/>
  <c r="AG92" i="1"/>
  <c r="AN91" i="1" l="1"/>
  <c r="AK91" i="1"/>
  <c r="AH91" i="1" l="1"/>
  <c r="AH86" i="1" s="1"/>
  <c r="AE91" i="1"/>
  <c r="AB91" i="1"/>
  <c r="Y91" i="1"/>
  <c r="V91" i="1"/>
  <c r="S91" i="1"/>
  <c r="P91" i="1"/>
  <c r="P86" i="1" s="1"/>
  <c r="M91" i="1"/>
  <c r="M86" i="1" s="1"/>
  <c r="J91" i="1"/>
  <c r="J86" i="1" s="1"/>
  <c r="G91" i="1"/>
  <c r="AB86" i="1"/>
  <c r="S86" i="1"/>
  <c r="E91" i="1"/>
  <c r="E54" i="1"/>
  <c r="G54" i="1"/>
  <c r="J54" i="1"/>
  <c r="J51" i="1" s="1"/>
  <c r="M54" i="1"/>
  <c r="P54" i="1"/>
  <c r="S54" i="1"/>
  <c r="V54" i="1"/>
  <c r="V51" i="1" s="1"/>
  <c r="Y54" i="1"/>
  <c r="AB54" i="1"/>
  <c r="AN54" i="1"/>
  <c r="AK54" i="1"/>
  <c r="AH54" i="1"/>
  <c r="AH51" i="1"/>
  <c r="AE86" i="1"/>
  <c r="Y86" i="1"/>
  <c r="V86" i="1"/>
  <c r="G86" i="1"/>
  <c r="E86" i="1"/>
  <c r="E51" i="1"/>
  <c r="G51" i="1"/>
  <c r="M51" i="1"/>
  <c r="P51" i="1"/>
  <c r="S51" i="1"/>
  <c r="Y51" i="1"/>
  <c r="AB51" i="1"/>
  <c r="AE51" i="1"/>
  <c r="AE54" i="1" l="1"/>
  <c r="P13" i="2" l="1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2" i="2"/>
  <c r="P3" i="2"/>
  <c r="P4" i="2"/>
  <c r="P5" i="2"/>
  <c r="P6" i="2"/>
  <c r="P7" i="2"/>
  <c r="P8" i="2"/>
  <c r="P9" i="2"/>
  <c r="P10" i="2"/>
  <c r="P11" i="2"/>
  <c r="P12" i="2"/>
  <c r="P1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" i="2"/>
  <c r="N2" i="2"/>
  <c r="N1" i="2"/>
  <c r="O1" i="2"/>
  <c r="Q32" i="2" l="1"/>
  <c r="M8" i="1"/>
  <c r="AN28" i="1" l="1"/>
  <c r="AN27" i="1"/>
  <c r="AN26" i="1"/>
  <c r="AN25" i="1"/>
  <c r="AN24" i="1"/>
  <c r="AK28" i="1"/>
  <c r="AK27" i="1"/>
  <c r="AK26" i="1"/>
  <c r="AK25" i="1"/>
  <c r="AK24" i="1"/>
  <c r="AH28" i="1"/>
  <c r="AH27" i="1"/>
  <c r="AH26" i="1"/>
  <c r="AH25" i="1"/>
  <c r="AH24" i="1"/>
  <c r="AE28" i="1"/>
  <c r="AE27" i="1"/>
  <c r="AE26" i="1"/>
  <c r="AE25" i="1"/>
  <c r="AE24" i="1"/>
  <c r="AB28" i="1"/>
  <c r="AB27" i="1"/>
  <c r="AB26" i="1"/>
  <c r="AB25" i="1"/>
  <c r="AB24" i="1"/>
  <c r="Y28" i="1"/>
  <c r="Y27" i="1"/>
  <c r="Y26" i="1"/>
  <c r="Y25" i="1"/>
  <c r="Y24" i="1"/>
  <c r="V28" i="1"/>
  <c r="V27" i="1"/>
  <c r="V26" i="1"/>
  <c r="V25" i="1"/>
  <c r="V24" i="1"/>
  <c r="S28" i="1"/>
  <c r="S27" i="1"/>
  <c r="S26" i="1"/>
  <c r="S25" i="1"/>
  <c r="S24" i="1"/>
  <c r="P28" i="1"/>
  <c r="P27" i="1"/>
  <c r="P26" i="1"/>
  <c r="P25" i="1"/>
  <c r="P24" i="1"/>
  <c r="M24" i="1"/>
  <c r="M28" i="1"/>
  <c r="M27" i="1"/>
  <c r="M26" i="1"/>
  <c r="M25" i="1"/>
  <c r="J28" i="1"/>
  <c r="J27" i="1"/>
  <c r="J26" i="1"/>
  <c r="J24" i="1"/>
  <c r="J25" i="1"/>
  <c r="J23" i="1" l="1"/>
  <c r="G33" i="1"/>
  <c r="G27" i="1"/>
  <c r="G28" i="1"/>
  <c r="G26" i="1"/>
  <c r="G25" i="1"/>
  <c r="G24" i="1"/>
  <c r="E98" i="1"/>
  <c r="E97" i="1" s="1"/>
  <c r="E96" i="1" s="1"/>
  <c r="E95" i="1"/>
  <c r="E94" i="1" s="1"/>
  <c r="E93" i="1"/>
  <c r="E92" i="1" s="1"/>
  <c r="E90" i="1"/>
  <c r="E89" i="1"/>
  <c r="E88" i="1"/>
  <c r="E87" i="1"/>
  <c r="E84" i="1"/>
  <c r="E83" i="1"/>
  <c r="E82" i="1" s="1"/>
  <c r="E81" i="1" s="1"/>
  <c r="E79" i="1"/>
  <c r="E77" i="1" s="1"/>
  <c r="E76" i="1" s="1"/>
  <c r="E78" i="1"/>
  <c r="E75" i="1"/>
  <c r="E74" i="1"/>
  <c r="E73" i="1"/>
  <c r="E70" i="1"/>
  <c r="E69" i="1" s="1"/>
  <c r="E68" i="1" s="1"/>
  <c r="E67" i="1"/>
  <c r="E66" i="1"/>
  <c r="E65" i="1"/>
  <c r="E64" i="1"/>
  <c r="E63" i="1"/>
  <c r="E62" i="1" s="1"/>
  <c r="E61" i="1"/>
  <c r="E60" i="1"/>
  <c r="E59" i="1"/>
  <c r="E58" i="1"/>
  <c r="E57" i="1"/>
  <c r="E56" i="1"/>
  <c r="E53" i="1"/>
  <c r="E52" i="1"/>
  <c r="E50" i="1"/>
  <c r="E49" i="1"/>
  <c r="E48" i="1" s="1"/>
  <c r="E47" i="1"/>
  <c r="E46" i="1" s="1"/>
  <c r="E44" i="1"/>
  <c r="E43" i="1"/>
  <c r="E42" i="1"/>
  <c r="E41" i="1"/>
  <c r="E40" i="1"/>
  <c r="E39" i="1"/>
  <c r="E38" i="1"/>
  <c r="E37" i="1"/>
  <c r="E36" i="1"/>
  <c r="E33" i="1"/>
  <c r="E32" i="1"/>
  <c r="E31" i="1"/>
  <c r="E30" i="1"/>
  <c r="E27" i="1"/>
  <c r="E23" i="1" s="1"/>
  <c r="E26" i="1"/>
  <c r="E25" i="1"/>
  <c r="E24" i="1"/>
  <c r="E19" i="1"/>
  <c r="E18" i="1"/>
  <c r="E17" i="1"/>
  <c r="E16" i="1"/>
  <c r="E15" i="1"/>
  <c r="E12" i="1"/>
  <c r="E11" i="1"/>
  <c r="E8" i="1"/>
  <c r="E7" i="1" s="1"/>
  <c r="E6" i="1" s="1"/>
  <c r="E5" i="1"/>
  <c r="E4" i="1"/>
  <c r="E3" i="1" s="1"/>
  <c r="E14" i="1" l="1"/>
  <c r="E29" i="1"/>
  <c r="E13" i="1" s="1"/>
  <c r="E35" i="1"/>
  <c r="E34" i="1" s="1"/>
  <c r="E10" i="1"/>
  <c r="E9" i="1" s="1"/>
  <c r="E55" i="1"/>
  <c r="E72" i="1"/>
  <c r="E71" i="1" s="1"/>
  <c r="E85" i="1"/>
  <c r="E45" i="1"/>
  <c r="AN98" i="1" l="1"/>
  <c r="AN97" i="1" s="1"/>
  <c r="AN96" i="1" s="1"/>
  <c r="AN95" i="1"/>
  <c r="AN94" i="1" s="1"/>
  <c r="AN93" i="1"/>
  <c r="AN92" i="1" s="1"/>
  <c r="AN90" i="1"/>
  <c r="AN89" i="1"/>
  <c r="AN88" i="1"/>
  <c r="AN87" i="1"/>
  <c r="AN84" i="1"/>
  <c r="AN83" i="1"/>
  <c r="AO80" i="1"/>
  <c r="AN79" i="1"/>
  <c r="AN77" i="1" s="1"/>
  <c r="AN76" i="1" s="1"/>
  <c r="AN78" i="1"/>
  <c r="AN75" i="1"/>
  <c r="AN74" i="1"/>
  <c r="AN73" i="1"/>
  <c r="AN70" i="1"/>
  <c r="AN69" i="1" s="1"/>
  <c r="AN68" i="1" s="1"/>
  <c r="AN67" i="1"/>
  <c r="AN66" i="1"/>
  <c r="AN65" i="1"/>
  <c r="AN64" i="1"/>
  <c r="AN63" i="1"/>
  <c r="AN61" i="1"/>
  <c r="AN60" i="1"/>
  <c r="AN59" i="1"/>
  <c r="AN58" i="1"/>
  <c r="AN57" i="1"/>
  <c r="AN56" i="1"/>
  <c r="AN53" i="1"/>
  <c r="AN52" i="1"/>
  <c r="AN51" i="1" s="1"/>
  <c r="AN50" i="1"/>
  <c r="AN49" i="1"/>
  <c r="AN47" i="1"/>
  <c r="AN46" i="1" s="1"/>
  <c r="AN44" i="1"/>
  <c r="AN43" i="1"/>
  <c r="AN42" i="1"/>
  <c r="AN41" i="1"/>
  <c r="AN40" i="1"/>
  <c r="AN39" i="1"/>
  <c r="AN38" i="1"/>
  <c r="AN37" i="1"/>
  <c r="AN36" i="1"/>
  <c r="AN33" i="1"/>
  <c r="AN32" i="1"/>
  <c r="AN29" i="1" s="1"/>
  <c r="AN31" i="1"/>
  <c r="AN30" i="1"/>
  <c r="AN19" i="1"/>
  <c r="AN18" i="1"/>
  <c r="AN17" i="1"/>
  <c r="AN16" i="1"/>
  <c r="AN15" i="1"/>
  <c r="AN12" i="1"/>
  <c r="AN11" i="1"/>
  <c r="AN8" i="1"/>
  <c r="AN7" i="1" s="1"/>
  <c r="AN6" i="1" s="1"/>
  <c r="AN5" i="1"/>
  <c r="AN4" i="1" s="1"/>
  <c r="AN3" i="1" s="1"/>
  <c r="AK98" i="1"/>
  <c r="AK97" i="1" s="1"/>
  <c r="AK96" i="1" s="1"/>
  <c r="AK95" i="1"/>
  <c r="AK94" i="1" s="1"/>
  <c r="AK93" i="1"/>
  <c r="AK92" i="1" s="1"/>
  <c r="AK90" i="1"/>
  <c r="AK89" i="1"/>
  <c r="AK88" i="1"/>
  <c r="AK87" i="1"/>
  <c r="AK84" i="1"/>
  <c r="AK83" i="1"/>
  <c r="AL80" i="1"/>
  <c r="AK79" i="1"/>
  <c r="AK78" i="1"/>
  <c r="AK75" i="1"/>
  <c r="AK74" i="1"/>
  <c r="AK73" i="1"/>
  <c r="AK70" i="1"/>
  <c r="AK69" i="1" s="1"/>
  <c r="AK68" i="1" s="1"/>
  <c r="AK67" i="1"/>
  <c r="AK66" i="1"/>
  <c r="AK65" i="1"/>
  <c r="AK64" i="1"/>
  <c r="AK63" i="1"/>
  <c r="AK61" i="1"/>
  <c r="AK60" i="1"/>
  <c r="AK59" i="1"/>
  <c r="AK58" i="1"/>
  <c r="AK57" i="1"/>
  <c r="AK56" i="1"/>
  <c r="AK53" i="1"/>
  <c r="AK52" i="1"/>
  <c r="AK50" i="1"/>
  <c r="AK49" i="1"/>
  <c r="AK47" i="1"/>
  <c r="AK46" i="1" s="1"/>
  <c r="AK44" i="1"/>
  <c r="AK43" i="1"/>
  <c r="AK42" i="1"/>
  <c r="AK41" i="1"/>
  <c r="AK40" i="1"/>
  <c r="AK39" i="1"/>
  <c r="AK38" i="1"/>
  <c r="AK37" i="1"/>
  <c r="AK36" i="1"/>
  <c r="AK35" i="1" s="1"/>
  <c r="AK34" i="1" s="1"/>
  <c r="AK33" i="1"/>
  <c r="AK32" i="1"/>
  <c r="AK31" i="1"/>
  <c r="AK30" i="1"/>
  <c r="AK19" i="1"/>
  <c r="AK18" i="1"/>
  <c r="AK17" i="1"/>
  <c r="AK16" i="1"/>
  <c r="AK15" i="1"/>
  <c r="AK12" i="1"/>
  <c r="AK11" i="1"/>
  <c r="AK8" i="1"/>
  <c r="AK5" i="1"/>
  <c r="AK4" i="1" s="1"/>
  <c r="AK3" i="1" s="1"/>
  <c r="AH98" i="1"/>
  <c r="AH97" i="1" s="1"/>
  <c r="AH96" i="1" s="1"/>
  <c r="AH95" i="1"/>
  <c r="AH94" i="1" s="1"/>
  <c r="AH93" i="1"/>
  <c r="AH92" i="1" s="1"/>
  <c r="AH90" i="1"/>
  <c r="AH89" i="1"/>
  <c r="AH88" i="1"/>
  <c r="AH87" i="1"/>
  <c r="AH84" i="1"/>
  <c r="AH83" i="1"/>
  <c r="AI80" i="1"/>
  <c r="AH79" i="1"/>
  <c r="AH78" i="1"/>
  <c r="AH75" i="1"/>
  <c r="AH74" i="1"/>
  <c r="AH73" i="1"/>
  <c r="AH72" i="1" s="1"/>
  <c r="AH71" i="1" s="1"/>
  <c r="AH70" i="1"/>
  <c r="AH69" i="1" s="1"/>
  <c r="AH68" i="1" s="1"/>
  <c r="AH67" i="1"/>
  <c r="AH66" i="1"/>
  <c r="AH65" i="1"/>
  <c r="AH64" i="1"/>
  <c r="AH63" i="1"/>
  <c r="AH61" i="1"/>
  <c r="AH60" i="1"/>
  <c r="AH59" i="1"/>
  <c r="AH58" i="1"/>
  <c r="AH57" i="1"/>
  <c r="AH56" i="1"/>
  <c r="AH53" i="1"/>
  <c r="AH52" i="1"/>
  <c r="AH50" i="1"/>
  <c r="AH49" i="1"/>
  <c r="AH47" i="1"/>
  <c r="AH46" i="1" s="1"/>
  <c r="AH44" i="1"/>
  <c r="AH43" i="1"/>
  <c r="AH42" i="1"/>
  <c r="AH41" i="1"/>
  <c r="AH40" i="1"/>
  <c r="AH39" i="1"/>
  <c r="AH38" i="1"/>
  <c r="AH37" i="1"/>
  <c r="AH36" i="1"/>
  <c r="AH33" i="1"/>
  <c r="AH32" i="1"/>
  <c r="AH31" i="1"/>
  <c r="AH30" i="1"/>
  <c r="AH19" i="1"/>
  <c r="AH18" i="1"/>
  <c r="AH17" i="1"/>
  <c r="AH16" i="1"/>
  <c r="AH15" i="1"/>
  <c r="AH12" i="1"/>
  <c r="AH11" i="1"/>
  <c r="AH8" i="1"/>
  <c r="AH5" i="1"/>
  <c r="AH4" i="1" s="1"/>
  <c r="AH3" i="1" s="1"/>
  <c r="AE98" i="1"/>
  <c r="AE97" i="1" s="1"/>
  <c r="AE96" i="1" s="1"/>
  <c r="AE95" i="1"/>
  <c r="AE94" i="1" s="1"/>
  <c r="AE93" i="1"/>
  <c r="AE92" i="1" s="1"/>
  <c r="AE90" i="1"/>
  <c r="AE89" i="1"/>
  <c r="AE88" i="1"/>
  <c r="AE87" i="1"/>
  <c r="AE84" i="1"/>
  <c r="AE83" i="1"/>
  <c r="AE82" i="1" s="1"/>
  <c r="AE81" i="1" s="1"/>
  <c r="AF80" i="1"/>
  <c r="AE79" i="1"/>
  <c r="AE78" i="1"/>
  <c r="AE77" i="1"/>
  <c r="AE76" i="1" s="1"/>
  <c r="AE75" i="1"/>
  <c r="AE74" i="1"/>
  <c r="AE73" i="1"/>
  <c r="AE70" i="1"/>
  <c r="AE69" i="1" s="1"/>
  <c r="AE68" i="1" s="1"/>
  <c r="AE67" i="1"/>
  <c r="AE66" i="1"/>
  <c r="AE65" i="1"/>
  <c r="AE64" i="1"/>
  <c r="AE63" i="1"/>
  <c r="AE61" i="1"/>
  <c r="AE60" i="1"/>
  <c r="AE59" i="1"/>
  <c r="AE58" i="1"/>
  <c r="AE57" i="1"/>
  <c r="AE56" i="1"/>
  <c r="AE53" i="1"/>
  <c r="AE52" i="1"/>
  <c r="AE50" i="1"/>
  <c r="AE49" i="1"/>
  <c r="AE47" i="1"/>
  <c r="AE46" i="1" s="1"/>
  <c r="AE44" i="1"/>
  <c r="AE43" i="1"/>
  <c r="AE42" i="1"/>
  <c r="AE41" i="1"/>
  <c r="AE40" i="1"/>
  <c r="AE39" i="1"/>
  <c r="AE38" i="1"/>
  <c r="AE37" i="1"/>
  <c r="AE36" i="1"/>
  <c r="AE33" i="1"/>
  <c r="AE32" i="1"/>
  <c r="AE31" i="1"/>
  <c r="AE30" i="1"/>
  <c r="AE19" i="1"/>
  <c r="AE18" i="1"/>
  <c r="AE17" i="1"/>
  <c r="AE16" i="1"/>
  <c r="AE15" i="1"/>
  <c r="AE12" i="1"/>
  <c r="AE11" i="1"/>
  <c r="AE10" i="1" s="1"/>
  <c r="AE9" i="1" s="1"/>
  <c r="AE8" i="1"/>
  <c r="AE5" i="1"/>
  <c r="AE4" i="1" s="1"/>
  <c r="AE3" i="1" s="1"/>
  <c r="AN86" i="1" l="1"/>
  <c r="AN85" i="1" s="1"/>
  <c r="AK86" i="1"/>
  <c r="AK51" i="1"/>
  <c r="AK48" i="1"/>
  <c r="AN82" i="1"/>
  <c r="AN81" i="1" s="1"/>
  <c r="AK77" i="1"/>
  <c r="AK76" i="1" s="1"/>
  <c r="AH77" i="1"/>
  <c r="AH76" i="1" s="1"/>
  <c r="AL8" i="1"/>
  <c r="AH35" i="1"/>
  <c r="AH34" i="1" s="1"/>
  <c r="AH10" i="1"/>
  <c r="AH9" i="1" s="1"/>
  <c r="AI9" i="1" s="1"/>
  <c r="AH29" i="1"/>
  <c r="AH82" i="1"/>
  <c r="AH81" i="1" s="1"/>
  <c r="AI81" i="1" s="1"/>
  <c r="AI96" i="1"/>
  <c r="AK55" i="1"/>
  <c r="AL68" i="1"/>
  <c r="AK82" i="1"/>
  <c r="AK81" i="1" s="1"/>
  <c r="AL81" i="1" s="1"/>
  <c r="AN72" i="1"/>
  <c r="AN71" i="1" s="1"/>
  <c r="AN62" i="1"/>
  <c r="AN55" i="1"/>
  <c r="AN48" i="1"/>
  <c r="AN35" i="1"/>
  <c r="AN34" i="1" s="1"/>
  <c r="AO34" i="1" s="1"/>
  <c r="AN23" i="1"/>
  <c r="AN14" i="1"/>
  <c r="AN10" i="1"/>
  <c r="AN9" i="1" s="1"/>
  <c r="AO96" i="1"/>
  <c r="AK85" i="1"/>
  <c r="AK72" i="1"/>
  <c r="AK71" i="1" s="1"/>
  <c r="AL71" i="1" s="1"/>
  <c r="AO68" i="1"/>
  <c r="AK62" i="1"/>
  <c r="AK29" i="1"/>
  <c r="AK23" i="1"/>
  <c r="AK14" i="1"/>
  <c r="AK10" i="1"/>
  <c r="AK9" i="1" s="1"/>
  <c r="AO8" i="1"/>
  <c r="AK7" i="1"/>
  <c r="AK6" i="1" s="1"/>
  <c r="AO6" i="1" s="1"/>
  <c r="AL96" i="1"/>
  <c r="AH85" i="1"/>
  <c r="AH62" i="1"/>
  <c r="AH55" i="1"/>
  <c r="AH48" i="1"/>
  <c r="AL34" i="1"/>
  <c r="AH23" i="1"/>
  <c r="AH14" i="1"/>
  <c r="AE85" i="1"/>
  <c r="AI68" i="1"/>
  <c r="AE7" i="1"/>
  <c r="AE6" i="1" s="1"/>
  <c r="AI8" i="1"/>
  <c r="AH7" i="1"/>
  <c r="AH6" i="1" s="1"/>
  <c r="AN13" i="1"/>
  <c r="AO3" i="1"/>
  <c r="AL3" i="1"/>
  <c r="AI3" i="1"/>
  <c r="AE72" i="1"/>
  <c r="AE71" i="1" s="1"/>
  <c r="AE62" i="1"/>
  <c r="AE55" i="1"/>
  <c r="AE48" i="1"/>
  <c r="AE35" i="1"/>
  <c r="AE34" i="1" s="1"/>
  <c r="AE29" i="1"/>
  <c r="AE23" i="1"/>
  <c r="AE14" i="1"/>
  <c r="AO85" i="1" l="1"/>
  <c r="AH13" i="1"/>
  <c r="AL9" i="1"/>
  <c r="AO9" i="1"/>
  <c r="AK13" i="1"/>
  <c r="AO13" i="1" s="1"/>
  <c r="AO81" i="1"/>
  <c r="AO71" i="1"/>
  <c r="AN45" i="1"/>
  <c r="AN99" i="1" s="1"/>
  <c r="AL85" i="1"/>
  <c r="AK45" i="1"/>
  <c r="AH45" i="1"/>
  <c r="AI85" i="1"/>
  <c r="AI71" i="1"/>
  <c r="AE45" i="1"/>
  <c r="AI34" i="1"/>
  <c r="AI6" i="1"/>
  <c r="AL6" i="1"/>
  <c r="AE13" i="1"/>
  <c r="AL13" i="1" l="1"/>
  <c r="AK99" i="1"/>
  <c r="AO99" i="1" s="1"/>
  <c r="AO45" i="1"/>
  <c r="AL45" i="1"/>
  <c r="AH99" i="1"/>
  <c r="AI45" i="1"/>
  <c r="AI13" i="1"/>
  <c r="AN100" i="1"/>
  <c r="AN101" i="1" s="1"/>
  <c r="AE99" i="1"/>
  <c r="AE100" i="1" s="1"/>
  <c r="AE101" i="1" s="1"/>
  <c r="AB98" i="1"/>
  <c r="AB97" i="1" s="1"/>
  <c r="AB96" i="1" s="1"/>
  <c r="AF96" i="1" s="1"/>
  <c r="Y98" i="1"/>
  <c r="Y97" i="1" s="1"/>
  <c r="Y96" i="1" s="1"/>
  <c r="V98" i="1"/>
  <c r="V97" i="1" s="1"/>
  <c r="V96" i="1" s="1"/>
  <c r="S98" i="1"/>
  <c r="S97" i="1" s="1"/>
  <c r="S96" i="1" s="1"/>
  <c r="P98" i="1"/>
  <c r="P97" i="1" s="1"/>
  <c r="P96" i="1" s="1"/>
  <c r="M98" i="1"/>
  <c r="M97" i="1" s="1"/>
  <c r="M96" i="1" s="1"/>
  <c r="J98" i="1"/>
  <c r="J97" i="1" s="1"/>
  <c r="J96" i="1" s="1"/>
  <c r="G98" i="1"/>
  <c r="G97" i="1" s="1"/>
  <c r="G96" i="1" s="1"/>
  <c r="AB95" i="1"/>
  <c r="AB94" i="1" s="1"/>
  <c r="Y95" i="1"/>
  <c r="Y94" i="1" s="1"/>
  <c r="V95" i="1"/>
  <c r="V94" i="1" s="1"/>
  <c r="S95" i="1"/>
  <c r="S94" i="1" s="1"/>
  <c r="P95" i="1"/>
  <c r="P94" i="1" s="1"/>
  <c r="M95" i="1"/>
  <c r="M94" i="1" s="1"/>
  <c r="J95" i="1"/>
  <c r="J94" i="1" s="1"/>
  <c r="G95" i="1"/>
  <c r="G94" i="1" s="1"/>
  <c r="AB93" i="1"/>
  <c r="AB92" i="1" s="1"/>
  <c r="Y93" i="1"/>
  <c r="V93" i="1"/>
  <c r="V92" i="1" s="1"/>
  <c r="S93" i="1"/>
  <c r="S92" i="1" s="1"/>
  <c r="P93" i="1"/>
  <c r="P92" i="1" s="1"/>
  <c r="M93" i="1"/>
  <c r="M92" i="1" s="1"/>
  <c r="J93" i="1"/>
  <c r="J92" i="1" s="1"/>
  <c r="G93" i="1"/>
  <c r="G92" i="1" s="1"/>
  <c r="Y92" i="1"/>
  <c r="AB90" i="1"/>
  <c r="Y90" i="1"/>
  <c r="V90" i="1"/>
  <c r="S90" i="1"/>
  <c r="P90" i="1"/>
  <c r="M90" i="1"/>
  <c r="J90" i="1"/>
  <c r="G90" i="1"/>
  <c r="AB89" i="1"/>
  <c r="Y89" i="1"/>
  <c r="V89" i="1"/>
  <c r="S89" i="1"/>
  <c r="P89" i="1"/>
  <c r="M89" i="1"/>
  <c r="J89" i="1"/>
  <c r="G89" i="1"/>
  <c r="AB88" i="1"/>
  <c r="Y88" i="1"/>
  <c r="V88" i="1"/>
  <c r="S88" i="1"/>
  <c r="P88" i="1"/>
  <c r="M88" i="1"/>
  <c r="J88" i="1"/>
  <c r="G88" i="1"/>
  <c r="AB87" i="1"/>
  <c r="Y87" i="1"/>
  <c r="V87" i="1"/>
  <c r="S87" i="1"/>
  <c r="P87" i="1"/>
  <c r="M87" i="1"/>
  <c r="J87" i="1"/>
  <c r="G87" i="1"/>
  <c r="AB84" i="1"/>
  <c r="Y84" i="1"/>
  <c r="V84" i="1"/>
  <c r="S84" i="1"/>
  <c r="P84" i="1"/>
  <c r="M84" i="1"/>
  <c r="J84" i="1"/>
  <c r="G84" i="1"/>
  <c r="AB83" i="1"/>
  <c r="Y83" i="1"/>
  <c r="V83" i="1"/>
  <c r="S83" i="1"/>
  <c r="P83" i="1"/>
  <c r="M83" i="1"/>
  <c r="J83" i="1"/>
  <c r="G83" i="1"/>
  <c r="AB82" i="1"/>
  <c r="AB81" i="1" s="1"/>
  <c r="Y82" i="1"/>
  <c r="Y81" i="1" s="1"/>
  <c r="V82" i="1"/>
  <c r="V81" i="1" s="1"/>
  <c r="S82" i="1"/>
  <c r="S81" i="1" s="1"/>
  <c r="P82" i="1"/>
  <c r="P81" i="1" s="1"/>
  <c r="M82" i="1"/>
  <c r="J82" i="1"/>
  <c r="J81" i="1" s="1"/>
  <c r="G82" i="1"/>
  <c r="M81" i="1"/>
  <c r="G81" i="1"/>
  <c r="H81" i="1" s="1"/>
  <c r="AC80" i="1"/>
  <c r="Z80" i="1"/>
  <c r="W80" i="1"/>
  <c r="T80" i="1"/>
  <c r="Q80" i="1"/>
  <c r="N80" i="1"/>
  <c r="K80" i="1"/>
  <c r="H80" i="1"/>
  <c r="AB79" i="1"/>
  <c r="Y79" i="1"/>
  <c r="V79" i="1"/>
  <c r="V77" i="1" s="1"/>
  <c r="V76" i="1" s="1"/>
  <c r="S79" i="1"/>
  <c r="P79" i="1"/>
  <c r="M79" i="1"/>
  <c r="J79" i="1"/>
  <c r="J77" i="1" s="1"/>
  <c r="J76" i="1" s="1"/>
  <c r="K76" i="1" s="1"/>
  <c r="AB78" i="1"/>
  <c r="Y78" i="1"/>
  <c r="V78" i="1"/>
  <c r="S78" i="1"/>
  <c r="P78" i="1"/>
  <c r="M78" i="1"/>
  <c r="J78" i="1"/>
  <c r="H76" i="1"/>
  <c r="AB75" i="1"/>
  <c r="Y75" i="1"/>
  <c r="V75" i="1"/>
  <c r="S75" i="1"/>
  <c r="P75" i="1"/>
  <c r="M75" i="1"/>
  <c r="J75" i="1"/>
  <c r="G75" i="1"/>
  <c r="AB74" i="1"/>
  <c r="Y74" i="1"/>
  <c r="V74" i="1"/>
  <c r="S74" i="1"/>
  <c r="P74" i="1"/>
  <c r="M74" i="1"/>
  <c r="J74" i="1"/>
  <c r="G74" i="1"/>
  <c r="AB73" i="1"/>
  <c r="Y73" i="1"/>
  <c r="V73" i="1"/>
  <c r="S73" i="1"/>
  <c r="P73" i="1"/>
  <c r="M73" i="1"/>
  <c r="J73" i="1"/>
  <c r="G73" i="1"/>
  <c r="AB70" i="1"/>
  <c r="AB69" i="1" s="1"/>
  <c r="AB68" i="1" s="1"/>
  <c r="AF68" i="1" s="1"/>
  <c r="Y70" i="1"/>
  <c r="Y69" i="1" s="1"/>
  <c r="Y68" i="1" s="1"/>
  <c r="V70" i="1"/>
  <c r="V69" i="1" s="1"/>
  <c r="V68" i="1" s="1"/>
  <c r="S70" i="1"/>
  <c r="S69" i="1" s="1"/>
  <c r="S68" i="1" s="1"/>
  <c r="P70" i="1"/>
  <c r="P69" i="1" s="1"/>
  <c r="P68" i="1" s="1"/>
  <c r="M70" i="1"/>
  <c r="M69" i="1" s="1"/>
  <c r="M68" i="1" s="1"/>
  <c r="J70" i="1"/>
  <c r="J69" i="1" s="1"/>
  <c r="J68" i="1" s="1"/>
  <c r="G70" i="1"/>
  <c r="G69" i="1" s="1"/>
  <c r="G68" i="1" s="1"/>
  <c r="H68" i="1" s="1"/>
  <c r="AB67" i="1"/>
  <c r="Y67" i="1"/>
  <c r="V67" i="1"/>
  <c r="S67" i="1"/>
  <c r="P67" i="1"/>
  <c r="M67" i="1"/>
  <c r="J67" i="1"/>
  <c r="G67" i="1"/>
  <c r="AB66" i="1"/>
  <c r="Y66" i="1"/>
  <c r="V66" i="1"/>
  <c r="S66" i="1"/>
  <c r="P66" i="1"/>
  <c r="M66" i="1"/>
  <c r="J66" i="1"/>
  <c r="G66" i="1"/>
  <c r="AB65" i="1"/>
  <c r="Y65" i="1"/>
  <c r="V65" i="1"/>
  <c r="S65" i="1"/>
  <c r="P65" i="1"/>
  <c r="M65" i="1"/>
  <c r="J65" i="1"/>
  <c r="G65" i="1"/>
  <c r="AB64" i="1"/>
  <c r="Y64" i="1"/>
  <c r="V64" i="1"/>
  <c r="S64" i="1"/>
  <c r="P64" i="1"/>
  <c r="M64" i="1"/>
  <c r="J64" i="1"/>
  <c r="G64" i="1"/>
  <c r="AB63" i="1"/>
  <c r="Y63" i="1"/>
  <c r="V63" i="1"/>
  <c r="S63" i="1"/>
  <c r="P63" i="1"/>
  <c r="M63" i="1"/>
  <c r="J63" i="1"/>
  <c r="G63" i="1"/>
  <c r="AB61" i="1"/>
  <c r="Y61" i="1"/>
  <c r="V61" i="1"/>
  <c r="S61" i="1"/>
  <c r="P61" i="1"/>
  <c r="M61" i="1"/>
  <c r="J61" i="1"/>
  <c r="G61" i="1"/>
  <c r="AB60" i="1"/>
  <c r="Y60" i="1"/>
  <c r="V60" i="1"/>
  <c r="S60" i="1"/>
  <c r="P60" i="1"/>
  <c r="M60" i="1"/>
  <c r="J60" i="1"/>
  <c r="G60" i="1"/>
  <c r="AB59" i="1"/>
  <c r="Y59" i="1"/>
  <c r="V59" i="1"/>
  <c r="S59" i="1"/>
  <c r="P59" i="1"/>
  <c r="M59" i="1"/>
  <c r="J59" i="1"/>
  <c r="G59" i="1"/>
  <c r="AB58" i="1"/>
  <c r="Y58" i="1"/>
  <c r="V58" i="1"/>
  <c r="S58" i="1"/>
  <c r="P58" i="1"/>
  <c r="M58" i="1"/>
  <c r="J58" i="1"/>
  <c r="G58" i="1"/>
  <c r="AB57" i="1"/>
  <c r="Y57" i="1"/>
  <c r="V57" i="1"/>
  <c r="S57" i="1"/>
  <c r="P57" i="1"/>
  <c r="M57" i="1"/>
  <c r="J57" i="1"/>
  <c r="G57" i="1"/>
  <c r="AB56" i="1"/>
  <c r="Y56" i="1"/>
  <c r="V56" i="1"/>
  <c r="S56" i="1"/>
  <c r="P56" i="1"/>
  <c r="M56" i="1"/>
  <c r="J56" i="1"/>
  <c r="G56" i="1"/>
  <c r="AB53" i="1"/>
  <c r="Y53" i="1"/>
  <c r="V53" i="1"/>
  <c r="S53" i="1"/>
  <c r="P53" i="1"/>
  <c r="M53" i="1"/>
  <c r="J53" i="1"/>
  <c r="G53" i="1"/>
  <c r="AB52" i="1"/>
  <c r="Y52" i="1"/>
  <c r="V52" i="1"/>
  <c r="S52" i="1"/>
  <c r="P52" i="1"/>
  <c r="M52" i="1"/>
  <c r="J52" i="1"/>
  <c r="G52" i="1"/>
  <c r="AB50" i="1"/>
  <c r="Y50" i="1"/>
  <c r="V50" i="1"/>
  <c r="S50" i="1"/>
  <c r="P50" i="1"/>
  <c r="M50" i="1"/>
  <c r="J50" i="1"/>
  <c r="G50" i="1"/>
  <c r="AB49" i="1"/>
  <c r="Y49" i="1"/>
  <c r="Y48" i="1" s="1"/>
  <c r="V49" i="1"/>
  <c r="S49" i="1"/>
  <c r="P49" i="1"/>
  <c r="M49" i="1"/>
  <c r="M48" i="1" s="1"/>
  <c r="J49" i="1"/>
  <c r="G49" i="1"/>
  <c r="AB47" i="1"/>
  <c r="AB46" i="1" s="1"/>
  <c r="Y47" i="1"/>
  <c r="Y46" i="1" s="1"/>
  <c r="V47" i="1"/>
  <c r="V46" i="1" s="1"/>
  <c r="S47" i="1"/>
  <c r="S46" i="1" s="1"/>
  <c r="P47" i="1"/>
  <c r="P46" i="1" s="1"/>
  <c r="M47" i="1"/>
  <c r="M46" i="1" s="1"/>
  <c r="J47" i="1"/>
  <c r="J46" i="1" s="1"/>
  <c r="G47" i="1"/>
  <c r="G46" i="1" s="1"/>
  <c r="AB44" i="1"/>
  <c r="Y44" i="1"/>
  <c r="V44" i="1"/>
  <c r="S44" i="1"/>
  <c r="P44" i="1"/>
  <c r="M44" i="1"/>
  <c r="J44" i="1"/>
  <c r="G44" i="1"/>
  <c r="AB43" i="1"/>
  <c r="Y43" i="1"/>
  <c r="V43" i="1"/>
  <c r="S43" i="1"/>
  <c r="P43" i="1"/>
  <c r="M43" i="1"/>
  <c r="J43" i="1"/>
  <c r="G43" i="1"/>
  <c r="AB42" i="1"/>
  <c r="Y42" i="1"/>
  <c r="V42" i="1"/>
  <c r="S42" i="1"/>
  <c r="P42" i="1"/>
  <c r="M42" i="1"/>
  <c r="J42" i="1"/>
  <c r="G42" i="1"/>
  <c r="AB41" i="1"/>
  <c r="Y41" i="1"/>
  <c r="V41" i="1"/>
  <c r="S41" i="1"/>
  <c r="P41" i="1"/>
  <c r="M41" i="1"/>
  <c r="J41" i="1"/>
  <c r="G41" i="1"/>
  <c r="AB40" i="1"/>
  <c r="Y40" i="1"/>
  <c r="V40" i="1"/>
  <c r="S40" i="1"/>
  <c r="P40" i="1"/>
  <c r="M40" i="1"/>
  <c r="J40" i="1"/>
  <c r="G40" i="1"/>
  <c r="AB39" i="1"/>
  <c r="Y39" i="1"/>
  <c r="V39" i="1"/>
  <c r="S39" i="1"/>
  <c r="P39" i="1"/>
  <c r="M39" i="1"/>
  <c r="J39" i="1"/>
  <c r="G39" i="1"/>
  <c r="AB38" i="1"/>
  <c r="Y38" i="1"/>
  <c r="V38" i="1"/>
  <c r="S38" i="1"/>
  <c r="P38" i="1"/>
  <c r="M38" i="1"/>
  <c r="J38" i="1"/>
  <c r="G38" i="1"/>
  <c r="AB37" i="1"/>
  <c r="Y37" i="1"/>
  <c r="V37" i="1"/>
  <c r="S37" i="1"/>
  <c r="P37" i="1"/>
  <c r="M37" i="1"/>
  <c r="J37" i="1"/>
  <c r="G37" i="1"/>
  <c r="AB36" i="1"/>
  <c r="Y36" i="1"/>
  <c r="V36" i="1"/>
  <c r="S36" i="1"/>
  <c r="P36" i="1"/>
  <c r="M36" i="1"/>
  <c r="J36" i="1"/>
  <c r="G36" i="1"/>
  <c r="AB33" i="1"/>
  <c r="Y33" i="1"/>
  <c r="V33" i="1"/>
  <c r="S33" i="1"/>
  <c r="P33" i="1"/>
  <c r="M33" i="1"/>
  <c r="J33" i="1"/>
  <c r="AB32" i="1"/>
  <c r="Y32" i="1"/>
  <c r="V32" i="1"/>
  <c r="S32" i="1"/>
  <c r="P32" i="1"/>
  <c r="M32" i="1"/>
  <c r="J32" i="1"/>
  <c r="G32" i="1"/>
  <c r="AB31" i="1"/>
  <c r="Y31" i="1"/>
  <c r="V31" i="1"/>
  <c r="S31" i="1"/>
  <c r="P31" i="1"/>
  <c r="M31" i="1"/>
  <c r="J31" i="1"/>
  <c r="G31" i="1"/>
  <c r="AB30" i="1"/>
  <c r="Y30" i="1"/>
  <c r="V30" i="1"/>
  <c r="S30" i="1"/>
  <c r="P30" i="1"/>
  <c r="M30" i="1"/>
  <c r="J30" i="1"/>
  <c r="G30" i="1"/>
  <c r="S23" i="1"/>
  <c r="G23" i="1"/>
  <c r="AB19" i="1"/>
  <c r="Y19" i="1"/>
  <c r="V19" i="1"/>
  <c r="S19" i="1"/>
  <c r="P19" i="1"/>
  <c r="M19" i="1"/>
  <c r="J19" i="1"/>
  <c r="G19" i="1"/>
  <c r="AB18" i="1"/>
  <c r="Y18" i="1"/>
  <c r="V18" i="1"/>
  <c r="S18" i="1"/>
  <c r="P18" i="1"/>
  <c r="M18" i="1"/>
  <c r="J18" i="1"/>
  <c r="G18" i="1"/>
  <c r="AB17" i="1"/>
  <c r="Y17" i="1"/>
  <c r="V17" i="1"/>
  <c r="S17" i="1"/>
  <c r="P17" i="1"/>
  <c r="M17" i="1"/>
  <c r="J17" i="1"/>
  <c r="G17" i="1"/>
  <c r="AB16" i="1"/>
  <c r="Y16" i="1"/>
  <c r="V16" i="1"/>
  <c r="S16" i="1"/>
  <c r="P16" i="1"/>
  <c r="M16" i="1"/>
  <c r="J16" i="1"/>
  <c r="G16" i="1"/>
  <c r="AB15" i="1"/>
  <c r="Y15" i="1"/>
  <c r="V15" i="1"/>
  <c r="S15" i="1"/>
  <c r="P15" i="1"/>
  <c r="M15" i="1"/>
  <c r="M14" i="1" s="1"/>
  <c r="J15" i="1"/>
  <c r="G15" i="1"/>
  <c r="AB12" i="1"/>
  <c r="Y12" i="1"/>
  <c r="V12" i="1"/>
  <c r="S12" i="1"/>
  <c r="P12" i="1"/>
  <c r="M12" i="1"/>
  <c r="J12" i="1"/>
  <c r="G12" i="1"/>
  <c r="AB11" i="1"/>
  <c r="Y11" i="1"/>
  <c r="V11" i="1"/>
  <c r="S11" i="1"/>
  <c r="P11" i="1"/>
  <c r="M11" i="1"/>
  <c r="J11" i="1"/>
  <c r="G11" i="1"/>
  <c r="AB8" i="1"/>
  <c r="AF8" i="1" s="1"/>
  <c r="Y8" i="1"/>
  <c r="V8" i="1"/>
  <c r="V7" i="1" s="1"/>
  <c r="V6" i="1" s="1"/>
  <c r="S8" i="1"/>
  <c r="S7" i="1" s="1"/>
  <c r="S6" i="1" s="1"/>
  <c r="P8" i="1"/>
  <c r="P7" i="1" s="1"/>
  <c r="P6" i="1" s="1"/>
  <c r="M7" i="1"/>
  <c r="M6" i="1" s="1"/>
  <c r="J8" i="1"/>
  <c r="J7" i="1" s="1"/>
  <c r="J6" i="1" s="1"/>
  <c r="G8" i="1"/>
  <c r="G7" i="1" s="1"/>
  <c r="G6" i="1" s="1"/>
  <c r="AB5" i="1"/>
  <c r="AB4" i="1" s="1"/>
  <c r="AB3" i="1" s="1"/>
  <c r="AF3" i="1" s="1"/>
  <c r="Y5" i="1"/>
  <c r="V5" i="1"/>
  <c r="V4" i="1" s="1"/>
  <c r="V3" i="1" s="1"/>
  <c r="S5" i="1"/>
  <c r="S4" i="1" s="1"/>
  <c r="S3" i="1" s="1"/>
  <c r="P5" i="1"/>
  <c r="P4" i="1" s="1"/>
  <c r="P3" i="1" s="1"/>
  <c r="J5" i="1"/>
  <c r="J4" i="1" s="1"/>
  <c r="J3" i="1" s="1"/>
  <c r="G5" i="1"/>
  <c r="G4" i="1" s="1"/>
  <c r="G3" i="1" s="1"/>
  <c r="Y4" i="1"/>
  <c r="Y3" i="1" s="1"/>
  <c r="M4" i="1"/>
  <c r="M3" i="1" s="1"/>
  <c r="M77" i="1" l="1"/>
  <c r="M76" i="1" s="1"/>
  <c r="Y77" i="1"/>
  <c r="Y76" i="1" s="1"/>
  <c r="AK100" i="1"/>
  <c r="AK101" i="1" s="1"/>
  <c r="Y10" i="1"/>
  <c r="Y9" i="1" s="1"/>
  <c r="Z9" i="1" s="1"/>
  <c r="V10" i="1"/>
  <c r="V9" i="1" s="1"/>
  <c r="S10" i="1"/>
  <c r="S9" i="1" s="1"/>
  <c r="P10" i="1"/>
  <c r="P9" i="1" s="1"/>
  <c r="M10" i="1"/>
  <c r="M9" i="1" s="1"/>
  <c r="Q9" i="1" s="1"/>
  <c r="AL99" i="1"/>
  <c r="J10" i="1"/>
  <c r="J9" i="1" s="1"/>
  <c r="Z68" i="1"/>
  <c r="S77" i="1"/>
  <c r="S76" i="1" s="1"/>
  <c r="M29" i="1"/>
  <c r="M62" i="1"/>
  <c r="N81" i="1"/>
  <c r="N68" i="1"/>
  <c r="K81" i="1"/>
  <c r="G10" i="1"/>
  <c r="G9" i="1" s="1"/>
  <c r="H9" i="1" s="1"/>
  <c r="Y62" i="1"/>
  <c r="N76" i="1"/>
  <c r="P35" i="1"/>
  <c r="P34" i="1" s="1"/>
  <c r="AB35" i="1"/>
  <c r="AB34" i="1" s="1"/>
  <c r="AF34" i="1" s="1"/>
  <c r="P48" i="1"/>
  <c r="M85" i="1"/>
  <c r="S14" i="1"/>
  <c r="P14" i="1"/>
  <c r="W81" i="1"/>
  <c r="G14" i="1"/>
  <c r="V14" i="1"/>
  <c r="P23" i="1"/>
  <c r="T30" i="1"/>
  <c r="G72" i="1"/>
  <c r="G71" i="1" s="1"/>
  <c r="S72" i="1"/>
  <c r="S71" i="1" s="1"/>
  <c r="H96" i="1"/>
  <c r="T68" i="1"/>
  <c r="W96" i="1"/>
  <c r="N96" i="1"/>
  <c r="Z96" i="1"/>
  <c r="AB7" i="1"/>
  <c r="AB6" i="1" s="1"/>
  <c r="AF6" i="1" s="1"/>
  <c r="N6" i="1"/>
  <c r="AC8" i="1"/>
  <c r="AB48" i="1"/>
  <c r="G55" i="1"/>
  <c r="S55" i="1"/>
  <c r="P55" i="1"/>
  <c r="J55" i="1"/>
  <c r="V55" i="1"/>
  <c r="G62" i="1"/>
  <c r="S62" i="1"/>
  <c r="W68" i="1"/>
  <c r="K6" i="1"/>
  <c r="J14" i="1"/>
  <c r="V23" i="1"/>
  <c r="J29" i="1"/>
  <c r="P29" i="1"/>
  <c r="AB29" i="1"/>
  <c r="Y29" i="1"/>
  <c r="M35" i="1"/>
  <c r="M34" i="1" s="1"/>
  <c r="Y35" i="1"/>
  <c r="Y34" i="1" s="1"/>
  <c r="J35" i="1"/>
  <c r="J34" i="1" s="1"/>
  <c r="V35" i="1"/>
  <c r="V34" i="1" s="1"/>
  <c r="G35" i="1"/>
  <c r="G34" i="1" s="1"/>
  <c r="H34" i="1" s="1"/>
  <c r="S35" i="1"/>
  <c r="S34" i="1" s="1"/>
  <c r="J62" i="1"/>
  <c r="V62" i="1"/>
  <c r="P62" i="1"/>
  <c r="M72" i="1"/>
  <c r="M71" i="1" s="1"/>
  <c r="Y72" i="1"/>
  <c r="Y71" i="1" s="1"/>
  <c r="Z81" i="1"/>
  <c r="Q81" i="1"/>
  <c r="AC81" i="1"/>
  <c r="AF81" i="1"/>
  <c r="G85" i="1"/>
  <c r="H85" i="1" s="1"/>
  <c r="S85" i="1"/>
  <c r="W6" i="1"/>
  <c r="Y14" i="1"/>
  <c r="AB14" i="1"/>
  <c r="AB23" i="1"/>
  <c r="G29" i="1"/>
  <c r="S29" i="1"/>
  <c r="S13" i="1" s="1"/>
  <c r="J48" i="1"/>
  <c r="V48" i="1"/>
  <c r="H71" i="1"/>
  <c r="P72" i="1"/>
  <c r="P71" i="1" s="1"/>
  <c r="Q71" i="1" s="1"/>
  <c r="AB72" i="1"/>
  <c r="AB71" i="1" s="1"/>
  <c r="J72" i="1"/>
  <c r="J71" i="1" s="1"/>
  <c r="V72" i="1"/>
  <c r="V71" i="1" s="1"/>
  <c r="P77" i="1"/>
  <c r="P76" i="1" s="1"/>
  <c r="Q76" i="1" s="1"/>
  <c r="AB77" i="1"/>
  <c r="AB76" i="1" s="1"/>
  <c r="J85" i="1"/>
  <c r="V85" i="1"/>
  <c r="P85" i="1"/>
  <c r="AB85" i="1"/>
  <c r="AF85" i="1" s="1"/>
  <c r="AH100" i="1"/>
  <c r="AH101" i="1" s="1"/>
  <c r="AI99" i="1"/>
  <c r="AB62" i="1"/>
  <c r="AB55" i="1"/>
  <c r="AB10" i="1"/>
  <c r="AB9" i="1" s="1"/>
  <c r="Q3" i="1"/>
  <c r="N3" i="1"/>
  <c r="H3" i="1"/>
  <c r="Q6" i="1"/>
  <c r="T3" i="1"/>
  <c r="H6" i="1"/>
  <c r="Z3" i="1"/>
  <c r="AC3" i="1"/>
  <c r="K3" i="1"/>
  <c r="W3" i="1"/>
  <c r="T6" i="1"/>
  <c r="T9" i="1"/>
  <c r="W9" i="1"/>
  <c r="AC68" i="1"/>
  <c r="Z8" i="1"/>
  <c r="V29" i="1"/>
  <c r="Y85" i="1"/>
  <c r="K96" i="1"/>
  <c r="T96" i="1"/>
  <c r="G48" i="1"/>
  <c r="S48" i="1"/>
  <c r="Q68" i="1"/>
  <c r="T81" i="1"/>
  <c r="Y7" i="1"/>
  <c r="Y6" i="1" s="1"/>
  <c r="Z6" i="1" s="1"/>
  <c r="M23" i="1"/>
  <c r="Y23" i="1"/>
  <c r="M55" i="1"/>
  <c r="Y55" i="1"/>
  <c r="Y45" i="1" s="1"/>
  <c r="K68" i="1"/>
  <c r="Q96" i="1"/>
  <c r="AC96" i="1"/>
  <c r="K71" i="1" l="1"/>
  <c r="T34" i="1"/>
  <c r="N9" i="1"/>
  <c r="AB13" i="1"/>
  <c r="AF13" i="1" s="1"/>
  <c r="Y13" i="1"/>
  <c r="V45" i="1"/>
  <c r="W71" i="1"/>
  <c r="S45" i="1"/>
  <c r="W45" i="1" s="1"/>
  <c r="P45" i="1"/>
  <c r="N85" i="1"/>
  <c r="Q85" i="1"/>
  <c r="M45" i="1"/>
  <c r="N45" i="1" s="1"/>
  <c r="M13" i="1"/>
  <c r="J45" i="1"/>
  <c r="V13" i="1"/>
  <c r="P13" i="1"/>
  <c r="T13" i="1" s="1"/>
  <c r="K9" i="1"/>
  <c r="W34" i="1"/>
  <c r="W85" i="1"/>
  <c r="T76" i="1"/>
  <c r="N71" i="1"/>
  <c r="K85" i="1"/>
  <c r="G13" i="1"/>
  <c r="T85" i="1"/>
  <c r="Z34" i="1"/>
  <c r="J13" i="1"/>
  <c r="G45" i="1"/>
  <c r="H45" i="1" s="1"/>
  <c r="E99" i="1"/>
  <c r="E100" i="1" s="1"/>
  <c r="E101" i="1" s="1"/>
  <c r="N34" i="1"/>
  <c r="AC9" i="1"/>
  <c r="AF9" i="1"/>
  <c r="AC34" i="1"/>
  <c r="Z85" i="1"/>
  <c r="AC71" i="1"/>
  <c r="AF71" i="1"/>
  <c r="Z71" i="1"/>
  <c r="Q34" i="1"/>
  <c r="Z45" i="1"/>
  <c r="K34" i="1"/>
  <c r="T71" i="1"/>
  <c r="AB45" i="1"/>
  <c r="AF45" i="1" s="1"/>
  <c r="W13" i="1"/>
  <c r="V99" i="1"/>
  <c r="AC85" i="1"/>
  <c r="AC6" i="1"/>
  <c r="S99" i="1" l="1"/>
  <c r="W99" i="1" s="1"/>
  <c r="T45" i="1"/>
  <c r="Z13" i="1"/>
  <c r="AB99" i="1"/>
  <c r="AF99" i="1" s="1"/>
  <c r="AC45" i="1"/>
  <c r="Y99" i="1"/>
  <c r="Y100" i="1" s="1"/>
  <c r="Y101" i="1" s="1"/>
  <c r="AC13" i="1"/>
  <c r="Q13" i="1"/>
  <c r="Q45" i="1"/>
  <c r="M99" i="1"/>
  <c r="M100" i="1" s="1"/>
  <c r="M101" i="1" s="1"/>
  <c r="P99" i="1"/>
  <c r="P100" i="1" s="1"/>
  <c r="P101" i="1" s="1"/>
  <c r="G99" i="1"/>
  <c r="K45" i="1"/>
  <c r="K13" i="1"/>
  <c r="H13" i="1"/>
  <c r="J99" i="1"/>
  <c r="N13" i="1"/>
  <c r="V100" i="1"/>
  <c r="V101" i="1" s="1"/>
  <c r="S100" i="1" l="1"/>
  <c r="S101" i="1" s="1"/>
  <c r="AB100" i="1"/>
  <c r="AB101" i="1" s="1"/>
  <c r="AC99" i="1"/>
  <c r="Z99" i="1"/>
  <c r="Q99" i="1"/>
  <c r="N99" i="1"/>
  <c r="T99" i="1"/>
  <c r="J100" i="1"/>
  <c r="J101" i="1" s="1"/>
  <c r="K99" i="1"/>
  <c r="G100" i="1"/>
  <c r="G101" i="1" s="1"/>
  <c r="H99" i="1"/>
</calcChain>
</file>

<file path=xl/comments1.xml><?xml version="1.0" encoding="utf-8"?>
<comments xmlns="http://schemas.openxmlformats.org/spreadsheetml/2006/main">
  <authors>
    <author>aalcobia</author>
    <author>Sofia Oliveira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VALORES SEM IVA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4" authorId="1" shapeId="0">
      <text>
        <r>
          <rPr>
            <b/>
            <sz val="9"/>
            <color indexed="81"/>
            <rFont val="Tahoma"/>
            <charset val="1"/>
          </rPr>
          <t>Sofia Oliveira:</t>
        </r>
        <r>
          <rPr>
            <sz val="9"/>
            <color indexed="81"/>
            <rFont val="Tahoma"/>
            <charset val="1"/>
          </rPr>
          <t xml:space="preserve">
Considera todos os tipos de cartão ativos (provisórios, mastercard, pvl, etc.)</t>
        </r>
      </text>
    </comment>
    <comment ref="B86" authorId="1" shapeId="0">
      <text>
        <r>
          <rPr>
            <b/>
            <sz val="9"/>
            <color indexed="81"/>
            <rFont val="Tahoma"/>
            <charset val="1"/>
          </rPr>
          <t>Sofia Oliveira:</t>
        </r>
        <r>
          <rPr>
            <sz val="9"/>
            <color indexed="81"/>
            <rFont val="Tahoma"/>
            <charset val="1"/>
          </rPr>
          <t xml:space="preserve">
Considera todos os cartões ativos, mas apenas os que transacionam em CNP</t>
        </r>
      </text>
    </comment>
    <comment ref="AG90" authorId="1" shapeId="0">
      <text>
        <r>
          <rPr>
            <b/>
            <sz val="9"/>
            <color indexed="81"/>
            <rFont val="Tahoma"/>
            <family val="2"/>
          </rPr>
          <t>Sofia Oliveira:</t>
        </r>
        <r>
          <rPr>
            <sz val="9"/>
            <color indexed="81"/>
            <rFont val="Tahoma"/>
            <family val="2"/>
          </rPr>
          <t xml:space="preserve">
Valores erradamente faturados pela SIBS. Valor real = 310.961</t>
        </r>
      </text>
    </comment>
    <comment ref="AJ90" authorId="1" shapeId="0">
      <text>
        <r>
          <rPr>
            <b/>
            <sz val="9"/>
            <color indexed="81"/>
            <rFont val="Tahoma"/>
            <family val="2"/>
          </rPr>
          <t>Sofia Oliveira:</t>
        </r>
        <r>
          <rPr>
            <sz val="9"/>
            <color indexed="81"/>
            <rFont val="Tahoma"/>
            <family val="2"/>
          </rPr>
          <t xml:space="preserve">
Valores erradamente faturados pela SIBS. Valor real = 317.158</t>
        </r>
      </text>
    </comment>
    <comment ref="AM90" authorId="1" shapeId="0">
      <text>
        <r>
          <rPr>
            <b/>
            <sz val="9"/>
            <color indexed="81"/>
            <rFont val="Tahoma"/>
            <charset val="1"/>
          </rPr>
          <t>Sofia Oliveira:</t>
        </r>
        <r>
          <rPr>
            <sz val="9"/>
            <color indexed="81"/>
            <rFont val="Tahoma"/>
            <charset val="1"/>
          </rPr>
          <t xml:space="preserve">
Valores erradamente faturados pela SIBS. Valor real = 320.204</t>
        </r>
      </text>
    </comment>
    <comment ref="AG91" authorId="1" shapeId="0">
      <text>
        <r>
          <rPr>
            <b/>
            <sz val="9"/>
            <color indexed="81"/>
            <rFont val="Tahoma"/>
            <family val="2"/>
          </rPr>
          <t>Sofia Oliveira:</t>
        </r>
        <r>
          <rPr>
            <sz val="9"/>
            <color indexed="81"/>
            <rFont val="Tahoma"/>
            <family val="2"/>
          </rPr>
          <t xml:space="preserve">
Valores erradamente faturados pela SIBS. Valor real = 0</t>
        </r>
      </text>
    </comment>
    <comment ref="AJ91" authorId="1" shapeId="0">
      <text>
        <r>
          <rPr>
            <b/>
            <sz val="9"/>
            <color indexed="81"/>
            <rFont val="Tahoma"/>
            <family val="2"/>
          </rPr>
          <t>Sofia Oliveira:</t>
        </r>
        <r>
          <rPr>
            <sz val="9"/>
            <color indexed="81"/>
            <rFont val="Tahoma"/>
            <family val="2"/>
          </rPr>
          <t xml:space="preserve">
Valores erradamente faturados pela SIBS. Valor real = 0</t>
        </r>
      </text>
    </comment>
    <comment ref="AM91" authorId="1" shapeId="0">
      <text>
        <r>
          <rPr>
            <b/>
            <sz val="9"/>
            <color indexed="81"/>
            <rFont val="Tahoma"/>
            <charset val="1"/>
          </rPr>
          <t>Sofia Oliveira:</t>
        </r>
        <r>
          <rPr>
            <sz val="9"/>
            <color indexed="81"/>
            <rFont val="Tahoma"/>
            <charset val="1"/>
          </rPr>
          <t xml:space="preserve">
Valores erradamente faturados pela SIBS. Valor real = 0</t>
        </r>
      </text>
    </comment>
    <comment ref="AG92" authorId="1" shapeId="0">
      <text>
        <r>
          <rPr>
            <b/>
            <sz val="9"/>
            <color indexed="81"/>
            <rFont val="Tahoma"/>
            <family val="2"/>
          </rPr>
          <t>Sofia Oliveira:</t>
        </r>
        <r>
          <rPr>
            <sz val="9"/>
            <color indexed="81"/>
            <rFont val="Tahoma"/>
            <family val="2"/>
          </rPr>
          <t xml:space="preserve">
Valores erradamente faturados pela SIBS. Valor total real = 685.961</t>
        </r>
      </text>
    </comment>
    <comment ref="AJ92" authorId="1" shapeId="0">
      <text>
        <r>
          <rPr>
            <b/>
            <sz val="9"/>
            <color indexed="81"/>
            <rFont val="Tahoma"/>
            <family val="2"/>
          </rPr>
          <t>Sofia Oliveira:</t>
        </r>
        <r>
          <rPr>
            <sz val="9"/>
            <color indexed="81"/>
            <rFont val="Tahoma"/>
            <family val="2"/>
          </rPr>
          <t xml:space="preserve">
Valores erradamente faturados pela SIBS. Valor total real = 692.158</t>
        </r>
      </text>
    </comment>
    <comment ref="D101" authorId="1" shapeId="0">
      <text>
        <r>
          <rPr>
            <b/>
            <sz val="9"/>
            <color indexed="81"/>
            <rFont val="Tahoma"/>
            <family val="2"/>
          </rPr>
          <t>Sofia Oliveira:</t>
        </r>
        <r>
          <rPr>
            <sz val="9"/>
            <color indexed="81"/>
            <rFont val="Tahoma"/>
            <family val="2"/>
          </rPr>
          <t xml:space="preserve">
Nº Fatura</t>
        </r>
      </text>
    </comment>
  </commentList>
</comments>
</file>

<file path=xl/sharedStrings.xml><?xml version="1.0" encoding="utf-8"?>
<sst xmlns="http://schemas.openxmlformats.org/spreadsheetml/2006/main" count="244" uniqueCount="156">
  <si>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</si>
  <si>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</si>
  <si>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</si>
  <si>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</si>
  <si>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</si>
  <si>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</si>
  <si>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</si>
  <si>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</si>
  <si>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</si>
  <si>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Freqª</t>
  </si>
  <si>
    <t>Rubrica</t>
  </si>
  <si>
    <t>Custo
Unitário</t>
  </si>
  <si>
    <t>Quant.</t>
  </si>
  <si>
    <t>Total</t>
  </si>
  <si>
    <t>Desvio</t>
  </si>
  <si>
    <t>A – LIGAÇÃO CENTRAL</t>
  </si>
  <si>
    <t>A1 – ADERENTES ÀS REDES SIBS</t>
  </si>
  <si>
    <t>Mensal</t>
  </si>
  <si>
    <t>A11 – CPU LIGADO EM REAL TIME</t>
  </si>
  <si>
    <t>C – ACESSO A SERVIÇOS SIBS</t>
  </si>
  <si>
    <t>C1 – PACOTE “INTEGRAL”</t>
  </si>
  <si>
    <t>C12 – POR OPERAÇÃO REALIZADA COM CARTÕES EMITIDOS</t>
  </si>
  <si>
    <t>D – SISTEMA MULTIBANCO</t>
  </si>
  <si>
    <t>D5 – TARIFAS DE PROCESSAMENTO SERVIÇOS MULTIBANCO – VERTENTE EMISSORA</t>
  </si>
  <si>
    <t>D51 – DE 1 A 750.000 TRANSACÇÕES</t>
  </si>
  <si>
    <t>D5A – MENSALIDADE</t>
  </si>
  <si>
    <t>E – UTILIZAÇÃO DE CARTÕES</t>
  </si>
  <si>
    <t>E1 – DIREITOS DE UTILIZAÇÃO</t>
  </si>
  <si>
    <t>E11 – DE 1 A 50.000 CARTÕES</t>
  </si>
  <si>
    <t>E12 – NO EXCEDENTE, DE 50.001 A 150.000</t>
  </si>
  <si>
    <t>E13 – NO EXCEDENTE, DE 150.001 A 375.000</t>
  </si>
  <si>
    <t>E14 – NO EXCEDENTE, DE 375.001 A 750.000</t>
  </si>
  <si>
    <t>E15 – NO EXCEDENTE, DE 750.001 A 1.500.000</t>
  </si>
  <si>
    <t>E2 – EMISSÃO LÓGICA DE CARTÕES</t>
  </si>
  <si>
    <t>E24 – POR CARTÃO LÓGICO GERADO</t>
  </si>
  <si>
    <t>E25 – MANUTENÇÃO ANUAL POR EXTENSÃO DE BIN ACTIVO</t>
  </si>
  <si>
    <t>E3 – GESTÃO DE CARTÕES ENROLLED 3D SECURE</t>
  </si>
  <si>
    <t>E31 – ATÉ 100.000 CARTÕES (POR CARTÃO/MÊS)</t>
  </si>
  <si>
    <t>E32 – NO EXCEDENTE, DE 100.000 A 500.000 CARTÕES (POR CARTÃO/MÊS)</t>
  </si>
  <si>
    <t>E33 – NO EXCEDENTE DE 500.000 CARTÕES (POR CARTÃO/MÊS)</t>
  </si>
  <si>
    <t>E39 – FACTURAÇÃO MÍNIMA</t>
  </si>
  <si>
    <t>Anual</t>
  </si>
  <si>
    <t>E3A – ANUIDADE SERVIÇO 3D SECURE</t>
  </si>
  <si>
    <t>E9 – MOVIMENTOS DE LISTAS DE CARTÃO</t>
  </si>
  <si>
    <t>E91 – ALTERAÇÃO DE SITUAÇÃO DE CARTÃO</t>
  </si>
  <si>
    <t>E92 – POR INSERÇÃO DE CARTÃO EM LISTA NEGRA</t>
  </si>
  <si>
    <t>E93 – POR INSERÇÃO DE CARTÃO EM LISTA NEGRA URGENTE</t>
  </si>
  <si>
    <t>E94 – PERMANÊNCIA EM LISTA NEGRA (CARTÃO)</t>
  </si>
  <si>
    <t>F – GESTÃO DE FICHEIRO DE PIN</t>
  </si>
  <si>
    <t>F7 – GESTÃO DE FICHEIRO DE PIN</t>
  </si>
  <si>
    <t>F71 – DE 1 A 25.000 PINS</t>
  </si>
  <si>
    <t>F72 – NO EXCEDENTE, DE 25.001 A 50.000</t>
  </si>
  <si>
    <t>F73 – NO EXCEDENTE, DE 50.001 A 75.000</t>
  </si>
  <si>
    <t>F74 – NO EXCEDENTE, DE 75.001 A 100.000</t>
  </si>
  <si>
    <t>F75 – NO EXCEDENTE, DE 100.001 A 125.000</t>
  </si>
  <si>
    <t>F76 – NO EXCEDENTE, DE 125.001 A 150.000</t>
  </si>
  <si>
    <t>F77 – NO EXCEDENTE, DE 150.001 A 175.000</t>
  </si>
  <si>
    <t>F78 – NO EXCEDENTE, DE 175.001 A 200.000</t>
  </si>
  <si>
    <t>F79 – NO EXCEDENTE DE 200.000</t>
  </si>
  <si>
    <t>G – TRANSACÇÕES</t>
  </si>
  <si>
    <t>G8 – AUTORIZAÇÃO EM TPA</t>
  </si>
  <si>
    <t>G81 – DE 1 A 200.000</t>
  </si>
  <si>
    <t>GA – LEVANTAMENTOS – EMISSOR/ ACQUIRER</t>
  </si>
  <si>
    <t>GA1 – MENSALIDADE ≤ 100.000 TRANSACÇÕES</t>
  </si>
  <si>
    <t>GA3 – POR TRANSACÇÃO</t>
  </si>
  <si>
    <t>GB – OUTRAS OPERAÇÕES – EMISSOR/ ACQUIRER</t>
  </si>
  <si>
    <t>GB2 – MENSALIDADE &gt; 100.000 TRANSACÇÕES</t>
  </si>
  <si>
    <t>GB3 – POR TRANSACÇÃO</t>
  </si>
  <si>
    <t>GC – COMPRAS TPA – EMISSOR/ ACQUIRER</t>
  </si>
  <si>
    <t>GC1 – MENSALIDADE ≤ 100.000 TRANSACÇÕES - EMISSOR</t>
  </si>
  <si>
    <t>GC2 – MENSALIDADE &gt; 100.000 TRANSACÇÕES - EMISSOR</t>
  </si>
  <si>
    <t>GC3 – POR TRANSACÇÃO - EMISSOR</t>
  </si>
  <si>
    <t>GC4 – MENSALIDADE ≤ 100.000 TRANSACÇÕES - ACQUIRER</t>
  </si>
  <si>
    <t>GC5 – MENSALIDADE &gt; 100.000 TRANSACÇÕES - ACQUIRER</t>
  </si>
  <si>
    <t>GC6 – POR TRANSACÇÃO - ACQUIRER</t>
  </si>
  <si>
    <t>GD – CLEARING – EMISSOR/ ACQUIRER</t>
  </si>
  <si>
    <t>GD1 – MENSALIDADE ≤ 500.000 TRANSACÇÕES - EMISSOR</t>
  </si>
  <si>
    <t>GD2 – MENSALIDADE &gt; 500.000 TRANSACÇÕES</t>
  </si>
  <si>
    <t>GD3 – POR TRANSACÇÃO - EMISSOR</t>
  </si>
  <si>
    <t>GD4 – MENSALIDADE ≤ 500.000 TRANSACÇÕES - ACQUIRER</t>
  </si>
  <si>
    <t>GD6 – POR TRANSACÇÃO - ACQUIRER</t>
  </si>
  <si>
    <t>I – ENCARGOS DE SERVIÇOS EM TPA  (Extractos Fecho TPA)</t>
  </si>
  <si>
    <t>I2 – EMISSÃO DE EXTRACTO</t>
  </si>
  <si>
    <t>I22 – TARIFA POR EXTRACTO EM FORMATO ELECTRÓNICO</t>
  </si>
  <si>
    <t>J – TRANSMISSÃO DE FICHEIROS</t>
  </si>
  <si>
    <t>J8 – SERVIÇO DE TRANSMISSÃO DE FICHEIROS</t>
  </si>
  <si>
    <t>J81 – POR KB, ≤150.000KB</t>
  </si>
  <si>
    <t>J82 – POR KB, &gt;150.000KB</t>
  </si>
  <si>
    <t>J89 – MENSALIDADE &gt;150.000KB</t>
  </si>
  <si>
    <t>K – PORTAL DE SERVIÇOS SIBS</t>
  </si>
  <si>
    <t>K6 – PORTAL DE SERVIÇOS SIBS</t>
  </si>
  <si>
    <t>Evento</t>
  </si>
  <si>
    <t>K6B – LEITOR PARA AUTENTICAÇÃO NO PORTAL DE SERVIÇOS SIBS</t>
  </si>
  <si>
    <t>K6C – CARTÃO SAF PARA AUTENTICAÇÃO NO PORTAL DE SERVIÇOS SIBS</t>
  </si>
  <si>
    <t>L – SERVIÇOS DE AUTENTICAÇÃO FORTE</t>
  </si>
  <si>
    <t>V – SERVIÇOS DE BACKOFFICE</t>
  </si>
  <si>
    <t>V5 – PEDIDO DE LISTAGEM</t>
  </si>
  <si>
    <t>V51 – PEDIDO RECEBIDO VIA SERVIÇO ATENDIMENTO E REGULARIZAÇÕES</t>
  </si>
  <si>
    <t>V53 – POR DIA DE PROCESSAMENTO</t>
  </si>
  <si>
    <t>X – SERVIÇOS DE MONITORIZAÇÃO DE FRAUDE</t>
  </si>
  <si>
    <t>X2 – MONITORIZAÇÃO DE CARTÕES</t>
  </si>
  <si>
    <t>X21 – DE 1 A 50.000 CARTÕES</t>
  </si>
  <si>
    <t>X22 – DE 50.001 A 150.000 CARTÕES</t>
  </si>
  <si>
    <t>X23 – DE 150.001 A 375.000 CARTÕES</t>
  </si>
  <si>
    <t>X24 – DE 375.001 A 750.000 CARTÕES</t>
  </si>
  <si>
    <t>X3 – MONITORIZAÇÃO DE TRANSACÇÕES EMISSOR</t>
  </si>
  <si>
    <t>X31 – DE 1 A 500.000 TRANSACÇÕES</t>
  </si>
  <si>
    <t>X5 – MONITORIZAÇÃO DE TRANSACÇÕES ACQUIRER/IAE</t>
  </si>
  <si>
    <t>X51 – DE 1 A 500.000 TRANSACÇÕES</t>
  </si>
  <si>
    <t>Z – OUTROS SERVIÇOS</t>
  </si>
  <si>
    <t>Z8 – ENVIO DE MENSAGENS</t>
  </si>
  <si>
    <t>Z81 – ENVIO DE SMS NACIONAL</t>
  </si>
  <si>
    <t>TOTAL</t>
  </si>
  <si>
    <t>IVA - Taxa 23%</t>
  </si>
  <si>
    <t>TOTAL FATURA</t>
  </si>
  <si>
    <t>Ficheiro MEFAC</t>
  </si>
  <si>
    <t>Setembro</t>
  </si>
  <si>
    <t>Outubro</t>
  </si>
  <si>
    <t>Novembro</t>
  </si>
  <si>
    <t>Dezembro 2017</t>
  </si>
  <si>
    <t>180054</t>
  </si>
  <si>
    <t>180457</t>
  </si>
  <si>
    <t>181253</t>
  </si>
  <si>
    <t>GB7 – POR CONSULTA DE SALDOS NOUTRAS REDES</t>
  </si>
  <si>
    <t>X25 – DE 750.001 A 1.500.000 CARTÕES</t>
  </si>
  <si>
    <t>4G D 3 20181201MDST520181201001         Emissor Transacção    000000000102000000000091950000000000938D</t>
  </si>
  <si>
    <t>4G D 3 20181202MDST520181202001         Emissor Transacção    000000000102000000000054190000000000553D</t>
  </si>
  <si>
    <t>4G D 3 20181203MDST520181203001         Emissor Transacção    000000000102000000000107870000000001100D</t>
  </si>
  <si>
    <t>4G D 3 20181204MDST520181204001         Emissor Transacção    000000000102000000000103150000000001052D</t>
  </si>
  <si>
    <t>4G D 3 20181205MDST520181205001         Emissor Transacção    000000000102000000000169880000000001733D</t>
  </si>
  <si>
    <t>4G D 3 20181206MDST520181206001         Emissor Transacção    000000000102000000000122040000000001245D</t>
  </si>
  <si>
    <t>4G D 3 20181207MDST520181207001         Emissor Transacção    000000000102000000000116290000000001186D</t>
  </si>
  <si>
    <t>4G D 3 20181208MDST520181208001         Emissor Transacção    000000000102000000000121810000000001242D</t>
  </si>
  <si>
    <t>4G D 3 20181209MDST520181209001         Emissor Transacção    000000000102000000000078850000000000804D</t>
  </si>
  <si>
    <t>4G D 3 20181210MDST520181210001         Emissor Transacção    000000000102000000000126980000000001295D</t>
  </si>
  <si>
    <t>4G D 3 20181211MDST520181211001         Emissor Transacção    000000000102000000000103780000000001059D</t>
  </si>
  <si>
    <t>4G D 3 20181212MDST520181212001         Emissor Transacção    000000000102000000000151830000000001549D</t>
  </si>
  <si>
    <t>4G D 3 20181213MDST520181213001         Emissor Transacção    000000000102000000000101360000000001034D</t>
  </si>
  <si>
    <t>4G D 3 20181214MDST520181214001         Emissor Transacção    000000000102000000000103270000000001053D</t>
  </si>
  <si>
    <t>4G D 3 20181215MDST520181215001         Emissor Transacção    000000000102000000000116530000000001189D</t>
  </si>
  <si>
    <t>4G D 3 20181216MDST520181216001         Emissor Transacção    000000000102000000000075830000000000773D</t>
  </si>
  <si>
    <t>4G D 3 20181217MDST520181217001         Emissor Transacção    000000000102000000000130750000000001334D</t>
  </si>
  <si>
    <t>4G D 3 20181218MDST520181218001         Emissor Transacção    000000000102000000000109240000000001114D</t>
  </si>
  <si>
    <t>4G D 3 20181219MDST520181219001         Emissor Transacção    000000000102000000000143670000000001465D</t>
  </si>
  <si>
    <t>4G D 3 20181220MDST520181220001         Emissor Transacção    000000000102000000000118060000000001204D</t>
  </si>
  <si>
    <t>4G D 3 20181221MDST520181221001         Emissor Transacção    000000000102000000000113480000000001157D</t>
  </si>
  <si>
    <t>4G D 3 20181222MDST520181222001         Emissor Transacção    000000000102000000000121660000000001241D</t>
  </si>
  <si>
    <t>4G D 3 20181223MDST520181223001         Emissor Transacção    000000000102000000000089790000000000916D</t>
  </si>
  <si>
    <t>4G D 3 20181224MDST520181224001         Emissor Transacção    000000000102000000000131990000000001346D</t>
  </si>
  <si>
    <t>4G D 3 20181225MDST520181225001         Emissor Transacção    000000000102000000000028950000000000295D</t>
  </si>
  <si>
    <t>4G D 3 20181226MDST520181226001         Emissor Transacção    000000000102000000000070580000000000720D</t>
  </si>
  <si>
    <t>4G D 3 20181227MDST520181227001         Emissor Transacção    000000000102000000000134230000000001369D</t>
  </si>
  <si>
    <t>4G D 3 20181228MDST520181228001         Emissor Transacção    000000000102000000000096650000000000986D</t>
  </si>
  <si>
    <t>4G D 3 20181229MDST520181229001         Emissor Transacção    000000000102000000000095130000000000970D</t>
  </si>
  <si>
    <t>4G D 3 20181230MDST520181230001         Emissor Transacção    000000000102000000000060960000000000622D</t>
  </si>
  <si>
    <t>4G D 3 20181231MDST520181231001         Emissor Transacção    000000000102000000000121050000000001235D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</si>
</sst>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164" formatCode="#,##0.000\ &quot;€&quot;"/>
    <numFmt numFmtId="165" formatCode="_-* #,##0.0\ &quot;€&quot;_-;\-* #,##0.0\ &quot;€&quot;_-;_-* &quot;-&quot;??\ &quot;€&quot;_-;_-@_-"/>
    <numFmt numFmtId="166" formatCode="#,##0.00\ &quot;€&quot;"/>
    <numFmt numFmtId="167" formatCode="#,##0.00000\ &quot;€&quot;"/>
    <numFmt numFmtId="168" formatCode="#,##0.0000\ &quot;€&quot;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9"/>
      <color rgb="FF0070C0"/>
      <name val="Arial"/>
      <family val="2"/>
    </font>
    <font>
      <sz val="9"/>
      <color rgb="FF0070C0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rgb="FFC00000"/>
      </right>
      <top/>
      <bottom/>
      <diagonal/>
    </border>
    <border>
      <left style="thin">
        <color rgb="FFC00000"/>
      </left>
      <right/>
      <top/>
      <bottom/>
      <diagonal/>
    </border>
    <border>
      <left/>
      <right style="thin">
        <color rgb="FFC00000"/>
      </right>
      <top/>
      <bottom/>
      <diagonal/>
    </border>
    <border>
      <left style="dotted">
        <color auto="1"/>
      </left>
      <right/>
      <top/>
      <bottom/>
      <diagonal/>
    </border>
    <border>
      <left style="dotted">
        <color theme="1"/>
      </left>
      <right style="thin">
        <color rgb="FFC00000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/>
      <right style="dotted">
        <color auto="1"/>
      </right>
      <top/>
      <bottom/>
      <diagonal/>
    </border>
    <border>
      <left style="thin">
        <color indexed="64"/>
      </left>
      <right style="thin">
        <color rgb="FFC00000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 applyBorder="1"/>
    <xf numFmtId="0" fontId="2" fillId="2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5" fontId="3" fillId="3" borderId="2" xfId="1" applyNumberFormat="1" applyFont="1" applyFill="1" applyBorder="1" applyAlignment="1">
      <alignment vertical="center"/>
    </xf>
    <xf numFmtId="165" fontId="3" fillId="3" borderId="5" xfId="1" applyNumberFormat="1" applyFont="1" applyFill="1" applyBorder="1" applyAlignment="1">
      <alignment horizontal="center" vertical="center"/>
    </xf>
    <xf numFmtId="165" fontId="3" fillId="3" borderId="2" xfId="1" applyNumberFormat="1" applyFont="1" applyFill="1" applyBorder="1" applyAlignment="1">
      <alignment horizontal="center" vertical="center"/>
    </xf>
    <xf numFmtId="44" fontId="3" fillId="3" borderId="8" xfId="1" applyFont="1" applyFill="1" applyBorder="1" applyAlignment="1">
      <alignment horizontal="center" vertical="center"/>
    </xf>
    <xf numFmtId="165" fontId="3" fillId="3" borderId="6" xfId="1" applyNumberFormat="1" applyFont="1" applyFill="1" applyBorder="1" applyAlignment="1">
      <alignment horizontal="center" vertical="center"/>
    </xf>
    <xf numFmtId="44" fontId="5" fillId="0" borderId="7" xfId="1" applyFont="1" applyBorder="1" applyAlignment="1">
      <alignment horizontal="center"/>
    </xf>
    <xf numFmtId="0" fontId="6" fillId="4" borderId="0" xfId="0" applyFont="1" applyFill="1" applyBorder="1" applyAlignment="1">
      <alignment vertical="center"/>
    </xf>
    <xf numFmtId="165" fontId="6" fillId="4" borderId="2" xfId="0" applyNumberFormat="1" applyFont="1" applyFill="1" applyBorder="1" applyAlignment="1">
      <alignment vertical="center"/>
    </xf>
    <xf numFmtId="165" fontId="6" fillId="4" borderId="5" xfId="0" applyNumberFormat="1" applyFont="1" applyFill="1" applyBorder="1" applyAlignment="1">
      <alignment vertical="center"/>
    </xf>
    <xf numFmtId="166" fontId="6" fillId="4" borderId="2" xfId="0" applyNumberFormat="1" applyFont="1" applyFill="1" applyBorder="1" applyAlignment="1">
      <alignment vertical="center"/>
    </xf>
    <xf numFmtId="0" fontId="7" fillId="4" borderId="8" xfId="0" applyFont="1" applyFill="1" applyBorder="1" applyAlignment="1">
      <alignment horizontal="right" vertical="center"/>
    </xf>
    <xf numFmtId="44" fontId="8" fillId="0" borderId="7" xfId="1" applyFont="1" applyBorder="1" applyAlignment="1">
      <alignment horizontal="center"/>
    </xf>
    <xf numFmtId="0" fontId="9" fillId="5" borderId="0" xfId="0" applyFont="1" applyFill="1" applyBorder="1" applyAlignment="1">
      <alignment horizontal="left" vertical="center" indent="1"/>
    </xf>
    <xf numFmtId="165" fontId="9" fillId="5" borderId="2" xfId="0" applyNumberFormat="1" applyFont="1" applyFill="1" applyBorder="1" applyAlignment="1">
      <alignment vertical="center"/>
    </xf>
    <xf numFmtId="165" fontId="9" fillId="5" borderId="5" xfId="0" applyNumberFormat="1" applyFont="1" applyFill="1" applyBorder="1" applyAlignment="1">
      <alignment vertical="center"/>
    </xf>
    <xf numFmtId="0" fontId="9" fillId="5" borderId="8" xfId="0" applyFont="1" applyFill="1" applyBorder="1" applyAlignment="1">
      <alignment horizontal="right" vertical="center"/>
    </xf>
    <xf numFmtId="165" fontId="9" fillId="5" borderId="6" xfId="0" applyNumberFormat="1" applyFont="1" applyFill="1" applyBorder="1" applyAlignment="1">
      <alignment vertical="center"/>
    </xf>
    <xf numFmtId="0" fontId="5" fillId="0" borderId="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vertical="center" indent="2"/>
    </xf>
    <xf numFmtId="165" fontId="10" fillId="0" borderId="2" xfId="0" applyNumberFormat="1" applyFont="1" applyFill="1" applyBorder="1" applyAlignment="1">
      <alignment vertical="center"/>
    </xf>
    <xf numFmtId="165" fontId="10" fillId="0" borderId="5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165" fontId="10" fillId="0" borderId="6" xfId="0" applyNumberFormat="1" applyFont="1" applyFill="1" applyBorder="1" applyAlignment="1">
      <alignment vertical="center"/>
    </xf>
    <xf numFmtId="44" fontId="6" fillId="4" borderId="2" xfId="0" applyNumberFormat="1" applyFont="1" applyFill="1" applyBorder="1" applyAlignment="1">
      <alignment vertical="center"/>
    </xf>
    <xf numFmtId="44" fontId="6" fillId="4" borderId="5" xfId="0" applyNumberFormat="1" applyFont="1" applyFill="1" applyBorder="1" applyAlignment="1">
      <alignment vertical="center"/>
    </xf>
    <xf numFmtId="0" fontId="7" fillId="4" borderId="0" xfId="0" applyFont="1" applyFill="1" applyBorder="1" applyAlignment="1">
      <alignment horizontal="right" vertical="center"/>
    </xf>
    <xf numFmtId="44" fontId="9" fillId="5" borderId="2" xfId="0" applyNumberFormat="1" applyFont="1" applyFill="1" applyBorder="1" applyAlignment="1">
      <alignment vertical="center"/>
    </xf>
    <xf numFmtId="44" fontId="9" fillId="5" borderId="5" xfId="0" applyNumberFormat="1" applyFont="1" applyFill="1" applyBorder="1" applyAlignment="1">
      <alignment vertical="center"/>
    </xf>
    <xf numFmtId="0" fontId="9" fillId="5" borderId="0" xfId="0" applyFont="1" applyFill="1" applyBorder="1" applyAlignment="1">
      <alignment horizontal="right" vertical="center"/>
    </xf>
    <xf numFmtId="44" fontId="9" fillId="5" borderId="6" xfId="0" applyNumberFormat="1" applyFont="1" applyFill="1" applyBorder="1" applyAlignment="1">
      <alignment vertical="center"/>
    </xf>
    <xf numFmtId="44" fontId="10" fillId="0" borderId="2" xfId="0" applyNumberFormat="1" applyFont="1" applyFill="1" applyBorder="1" applyAlignment="1">
      <alignment vertical="center"/>
    </xf>
    <xf numFmtId="44" fontId="10" fillId="0" borderId="5" xfId="0" applyNumberFormat="1" applyFont="1" applyFill="1" applyBorder="1" applyAlignment="1">
      <alignment vertical="center"/>
    </xf>
    <xf numFmtId="44" fontId="10" fillId="0" borderId="6" xfId="0" applyNumberFormat="1" applyFont="1" applyFill="1" applyBorder="1" applyAlignment="1">
      <alignment vertical="center"/>
    </xf>
    <xf numFmtId="44" fontId="7" fillId="4" borderId="2" xfId="0" applyNumberFormat="1" applyFont="1" applyFill="1" applyBorder="1" applyAlignment="1">
      <alignment vertical="center"/>
    </xf>
    <xf numFmtId="0" fontId="6" fillId="4" borderId="0" xfId="0" applyFont="1" applyFill="1" applyBorder="1" applyAlignment="1">
      <alignment horizontal="right" vertical="center"/>
    </xf>
    <xf numFmtId="44" fontId="5" fillId="5" borderId="2" xfId="0" applyNumberFormat="1" applyFont="1" applyFill="1" applyBorder="1" applyAlignment="1">
      <alignment vertical="center"/>
    </xf>
    <xf numFmtId="44" fontId="5" fillId="5" borderId="5" xfId="0" applyNumberFormat="1" applyFont="1" applyFill="1" applyBorder="1" applyAlignment="1">
      <alignment vertical="center"/>
    </xf>
    <xf numFmtId="44" fontId="5" fillId="5" borderId="6" xfId="0" applyNumberFormat="1" applyFont="1" applyFill="1" applyBorder="1" applyAlignment="1">
      <alignment vertical="center"/>
    </xf>
    <xf numFmtId="0" fontId="10" fillId="0" borderId="0" xfId="0" applyFont="1" applyBorder="1" applyAlignment="1">
      <alignment horizontal="right" vertical="center"/>
    </xf>
    <xf numFmtId="44" fontId="5" fillId="0" borderId="7" xfId="1" applyFont="1" applyFill="1" applyBorder="1" applyAlignment="1">
      <alignment horizontal="center"/>
    </xf>
    <xf numFmtId="44" fontId="8" fillId="0" borderId="7" xfId="1" applyFont="1" applyFill="1" applyBorder="1" applyAlignment="1">
      <alignment horizontal="center"/>
    </xf>
    <xf numFmtId="0" fontId="5" fillId="5" borderId="0" xfId="0" applyFont="1" applyFill="1" applyBorder="1" applyAlignment="1">
      <alignment horizontal="right" vertical="center"/>
    </xf>
    <xf numFmtId="44" fontId="6" fillId="5" borderId="2" xfId="0" applyNumberFormat="1" applyFont="1" applyFill="1" applyBorder="1" applyAlignment="1">
      <alignment vertical="center"/>
    </xf>
    <xf numFmtId="44" fontId="6" fillId="5" borderId="5" xfId="0" applyNumberFormat="1" applyFont="1" applyFill="1" applyBorder="1" applyAlignment="1">
      <alignment vertical="center"/>
    </xf>
    <xf numFmtId="0" fontId="8" fillId="5" borderId="0" xfId="0" applyFont="1" applyFill="1" applyBorder="1" applyAlignment="1">
      <alignment horizontal="right" vertical="center"/>
    </xf>
    <xf numFmtId="44" fontId="6" fillId="5" borderId="6" xfId="0" applyNumberFormat="1" applyFont="1" applyFill="1" applyBorder="1" applyAlignment="1">
      <alignment vertical="center"/>
    </xf>
    <xf numFmtId="0" fontId="8" fillId="5" borderId="8" xfId="0" applyFont="1" applyFill="1" applyBorder="1" applyAlignment="1">
      <alignment horizontal="right" vertical="center"/>
    </xf>
    <xf numFmtId="0" fontId="10" fillId="0" borderId="8" xfId="0" applyFont="1" applyFill="1" applyBorder="1" applyAlignment="1">
      <alignment horizontal="right" vertical="center"/>
    </xf>
    <xf numFmtId="44" fontId="8" fillId="5" borderId="2" xfId="0" applyNumberFormat="1" applyFont="1" applyFill="1" applyBorder="1" applyAlignment="1">
      <alignment vertical="center"/>
    </xf>
    <xf numFmtId="44" fontId="8" fillId="5" borderId="5" xfId="0" applyNumberFormat="1" applyFont="1" applyFill="1" applyBorder="1" applyAlignment="1">
      <alignment vertical="center"/>
    </xf>
    <xf numFmtId="44" fontId="8" fillId="5" borderId="6" xfId="0" applyNumberFormat="1" applyFont="1" applyFill="1" applyBorder="1" applyAlignment="1">
      <alignment vertical="center"/>
    </xf>
    <xf numFmtId="0" fontId="5" fillId="5" borderId="8" xfId="0" applyFont="1" applyFill="1" applyBorder="1" applyAlignment="1">
      <alignment horizontal="right" vertical="center"/>
    </xf>
    <xf numFmtId="0" fontId="6" fillId="4" borderId="0" xfId="0" applyFont="1" applyFill="1" applyBorder="1" applyAlignment="1">
      <alignment horizontal="left" vertical="center"/>
    </xf>
    <xf numFmtId="44" fontId="7" fillId="4" borderId="5" xfId="0" applyNumberFormat="1" applyFont="1" applyFill="1" applyBorder="1" applyAlignment="1">
      <alignment vertical="center"/>
    </xf>
    <xf numFmtId="0" fontId="11" fillId="5" borderId="0" xfId="0" applyFont="1" applyFill="1" applyBorder="1" applyAlignment="1">
      <alignment horizontal="left" vertical="center" indent="1"/>
    </xf>
    <xf numFmtId="167" fontId="7" fillId="4" borderId="8" xfId="0" applyNumberFormat="1" applyFont="1" applyFill="1" applyBorder="1" applyAlignment="1">
      <alignment horizontal="right" vertical="center"/>
    </xf>
    <xf numFmtId="167" fontId="8" fillId="5" borderId="8" xfId="0" applyNumberFormat="1" applyFont="1" applyFill="1" applyBorder="1" applyAlignment="1">
      <alignment horizontal="right" vertical="center"/>
    </xf>
    <xf numFmtId="44" fontId="12" fillId="3" borderId="7" xfId="1" applyFont="1" applyFill="1" applyBorder="1" applyAlignment="1">
      <alignment horizontal="center"/>
    </xf>
    <xf numFmtId="0" fontId="13" fillId="3" borderId="0" xfId="0" applyFont="1" applyFill="1" applyBorder="1" applyAlignment="1">
      <alignment horizontal="right" vertical="center"/>
    </xf>
    <xf numFmtId="44" fontId="13" fillId="3" borderId="2" xfId="0" applyNumberFormat="1" applyFont="1" applyFill="1" applyBorder="1" applyAlignment="1">
      <alignment vertical="center"/>
    </xf>
    <xf numFmtId="44" fontId="13" fillId="3" borderId="5" xfId="0" applyNumberFormat="1" applyFont="1" applyFill="1" applyBorder="1" applyAlignment="1">
      <alignment vertical="center"/>
    </xf>
    <xf numFmtId="166" fontId="13" fillId="3" borderId="2" xfId="0" applyNumberFormat="1" applyFont="1" applyFill="1" applyBorder="1" applyAlignment="1">
      <alignment vertical="center"/>
    </xf>
    <xf numFmtId="0" fontId="12" fillId="3" borderId="8" xfId="0" applyFont="1" applyFill="1" applyBorder="1" applyAlignment="1">
      <alignment horizontal="right" vertical="center"/>
    </xf>
    <xf numFmtId="0" fontId="12" fillId="3" borderId="0" xfId="0" applyFont="1" applyFill="1" applyBorder="1" applyAlignment="1">
      <alignment horizontal="right" vertical="center"/>
    </xf>
    <xf numFmtId="44" fontId="12" fillId="3" borderId="2" xfId="0" applyNumberFormat="1" applyFont="1" applyFill="1" applyBorder="1" applyAlignment="1">
      <alignment vertical="center"/>
    </xf>
    <xf numFmtId="44" fontId="12" fillId="3" borderId="5" xfId="0" applyNumberFormat="1" applyFont="1" applyFill="1" applyBorder="1" applyAlignment="1">
      <alignment vertical="center"/>
    </xf>
    <xf numFmtId="44" fontId="12" fillId="3" borderId="6" xfId="0" applyNumberFormat="1" applyFont="1" applyFill="1" applyBorder="1" applyAlignment="1">
      <alignment vertical="center"/>
    </xf>
    <xf numFmtId="0" fontId="12" fillId="3" borderId="7" xfId="0" applyFont="1" applyFill="1" applyBorder="1" applyAlignment="1">
      <alignment horizontal="right" vertical="center"/>
    </xf>
    <xf numFmtId="44" fontId="13" fillId="3" borderId="2" xfId="0" applyNumberFormat="1" applyFont="1" applyFill="1" applyBorder="1" applyAlignment="1">
      <alignment horizontal="right" vertical="center"/>
    </xf>
    <xf numFmtId="44" fontId="13" fillId="3" borderId="5" xfId="0" applyNumberFormat="1" applyFont="1" applyFill="1" applyBorder="1" applyAlignment="1">
      <alignment horizontal="right" vertical="center"/>
    </xf>
    <xf numFmtId="0" fontId="13" fillId="3" borderId="8" xfId="0" applyFont="1" applyFill="1" applyBorder="1" applyAlignment="1">
      <alignment horizontal="right" vertical="center"/>
    </xf>
    <xf numFmtId="44" fontId="13" fillId="3" borderId="6" xfId="0" applyNumberFormat="1" applyFont="1" applyFill="1" applyBorder="1" applyAlignment="1">
      <alignment horizontal="right" vertical="center"/>
    </xf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Font="1"/>
    <xf numFmtId="0" fontId="0" fillId="0" borderId="0" xfId="0" applyFont="1"/>
    <xf numFmtId="0" fontId="0" fillId="0" borderId="4" xfId="0" applyBorder="1"/>
    <xf numFmtId="164" fontId="1" fillId="0" borderId="4" xfId="0" applyNumberFormat="1" applyFont="1" applyBorder="1"/>
    <xf numFmtId="164" fontId="3" fillId="3" borderId="9" xfId="0" applyNumberFormat="1" applyFont="1" applyFill="1" applyBorder="1" applyAlignment="1">
      <alignment horizontal="center" vertical="center" wrapText="1"/>
    </xf>
    <xf numFmtId="164" fontId="7" fillId="4" borderId="9" xfId="0" applyNumberFormat="1" applyFont="1" applyFill="1" applyBorder="1" applyAlignment="1">
      <alignment vertical="center"/>
    </xf>
    <xf numFmtId="164" fontId="9" fillId="5" borderId="9" xfId="1" applyNumberFormat="1" applyFont="1" applyFill="1" applyBorder="1" applyAlignment="1">
      <alignment vertical="center"/>
    </xf>
    <xf numFmtId="164" fontId="10" fillId="0" borderId="9" xfId="0" applyNumberFormat="1" applyFont="1" applyFill="1" applyBorder="1" applyAlignment="1">
      <alignment vertical="center"/>
    </xf>
    <xf numFmtId="164" fontId="8" fillId="5" borderId="9" xfId="0" applyNumberFormat="1" applyFont="1" applyFill="1" applyBorder="1" applyAlignment="1">
      <alignment vertical="center"/>
    </xf>
    <xf numFmtId="167" fontId="10" fillId="0" borderId="9" xfId="0" applyNumberFormat="1" applyFont="1" applyFill="1" applyBorder="1" applyAlignment="1">
      <alignment vertical="center"/>
    </xf>
    <xf numFmtId="164" fontId="5" fillId="5" borderId="9" xfId="0" applyNumberFormat="1" applyFont="1" applyFill="1" applyBorder="1" applyAlignment="1">
      <alignment vertical="center"/>
    </xf>
    <xf numFmtId="166" fontId="10" fillId="0" borderId="9" xfId="0" applyNumberFormat="1" applyFont="1" applyFill="1" applyBorder="1" applyAlignment="1">
      <alignment vertical="center"/>
    </xf>
    <xf numFmtId="168" fontId="10" fillId="0" borderId="9" xfId="0" applyNumberFormat="1" applyFont="1" applyFill="1" applyBorder="1" applyAlignment="1">
      <alignment vertical="center"/>
    </xf>
    <xf numFmtId="167" fontId="8" fillId="5" borderId="9" xfId="0" applyNumberFormat="1" applyFont="1" applyFill="1" applyBorder="1" applyAlignment="1">
      <alignment vertical="center"/>
    </xf>
    <xf numFmtId="164" fontId="12" fillId="3" borderId="9" xfId="0" applyNumberFormat="1" applyFont="1" applyFill="1" applyBorder="1" applyAlignment="1">
      <alignment vertical="center"/>
    </xf>
    <xf numFmtId="164" fontId="12" fillId="3" borderId="9" xfId="0" applyNumberFormat="1" applyFont="1" applyFill="1" applyBorder="1" applyAlignment="1">
      <alignment horizontal="right" vertical="center"/>
    </xf>
    <xf numFmtId="0" fontId="13" fillId="3" borderId="8" xfId="0" quotePrefix="1" applyFont="1" applyFill="1" applyBorder="1" applyAlignment="1">
      <alignment horizontal="right" vertical="center"/>
    </xf>
    <xf numFmtId="0" fontId="0" fillId="4" borderId="0" xfId="0" applyNumberFormat="1" applyFill="1"/>
    <xf numFmtId="0" fontId="0" fillId="0" borderId="0" xfId="0" applyNumberFormat="1"/>
    <xf numFmtId="49" fontId="0" fillId="0" borderId="0" xfId="0" applyNumberFormat="1" applyAlignment="1">
      <alignment horizontal="right"/>
    </xf>
    <xf numFmtId="44" fontId="0" fillId="0" borderId="0" xfId="0" applyNumberFormat="1"/>
    <xf numFmtId="0" fontId="18" fillId="6" borderId="8" xfId="0" applyFont="1" applyFill="1" applyBorder="1" applyAlignment="1">
      <alignment horizontal="right" vertical="center"/>
    </xf>
    <xf numFmtId="1" fontId="8" fillId="5" borderId="8" xfId="0" applyNumberFormat="1" applyFont="1" applyFill="1" applyBorder="1" applyAlignment="1">
      <alignment horizontal="right" vertical="center"/>
    </xf>
    <xf numFmtId="44" fontId="8" fillId="5" borderId="4" xfId="0" applyNumberFormat="1" applyFont="1" applyFill="1" applyBorder="1" applyAlignment="1">
      <alignment vertical="center"/>
    </xf>
    <xf numFmtId="44" fontId="10" fillId="0" borderId="4" xfId="0" applyNumberFormat="1" applyFont="1" applyFill="1" applyBorder="1" applyAlignment="1">
      <alignment vertical="center"/>
    </xf>
    <xf numFmtId="44" fontId="8" fillId="5" borderId="1" xfId="0" applyNumberFormat="1" applyFont="1" applyFill="1" applyBorder="1" applyAlignment="1">
      <alignment vertical="center"/>
    </xf>
    <xf numFmtId="44" fontId="10" fillId="0" borderId="1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2">
    <cellStyle name="Currency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01"/>
  <sheetViews>
    <sheetView tabSelected="1" zoomScaleNormal="100" workbookViewId="0">
      <pane ySplit="2" topLeftCell="A3" activePane="bottomLeft" state="frozen"/>
      <selection pane="bottomLeft" activeCell="A90" sqref="A90"/>
    </sheetView>
  </sheetViews>
  <sheetFormatPr defaultRowHeight="15" x14ac:dyDescent="0.25"/>
  <cols>
    <col min="1" max="1" width="7.85546875" bestFit="1" customWidth="1"/>
    <col min="2" max="2" width="72.85546875" bestFit="1" customWidth="1"/>
    <col min="3" max="3" width="9.140625" style="81"/>
    <col min="4" max="4" width="8.140625" customWidth="1"/>
    <col min="5" max="5" width="11.42578125" style="81" customWidth="1"/>
    <col min="6" max="6" width="8.140625" customWidth="1"/>
    <col min="7" max="7" width="11.42578125" customWidth="1"/>
    <col min="8" max="8" width="9.85546875" customWidth="1"/>
    <col min="9" max="9" width="8.140625" customWidth="1"/>
    <col min="10" max="10" width="11.42578125" customWidth="1"/>
    <col min="11" max="11" width="10.85546875" customWidth="1"/>
    <col min="12" max="12" width="8.140625" customWidth="1"/>
    <col min="13" max="13" width="11.42578125" customWidth="1"/>
    <col min="14" max="14" width="9.85546875" customWidth="1"/>
    <col min="15" max="15" width="8.140625" customWidth="1"/>
    <col min="16" max="16" width="11.42578125" customWidth="1"/>
    <col min="17" max="17" width="9.85546875" customWidth="1"/>
    <col min="18" max="18" width="8.140625" customWidth="1"/>
    <col min="19" max="19" width="11.42578125" customWidth="1"/>
    <col min="20" max="20" width="10.85546875" customWidth="1"/>
    <col min="21" max="21" width="8.140625" customWidth="1"/>
    <col min="22" max="22" width="11.42578125" customWidth="1"/>
    <col min="23" max="23" width="9.85546875" customWidth="1"/>
    <col min="24" max="24" width="8.140625" customWidth="1"/>
    <col min="25" max="25" width="11.42578125" customWidth="1"/>
    <col min="26" max="26" width="10.85546875" customWidth="1"/>
    <col min="27" max="27" width="8.140625" customWidth="1"/>
    <col min="28" max="28" width="11.42578125" customWidth="1"/>
    <col min="29" max="29" width="10.85546875" customWidth="1"/>
    <col min="30" max="30" width="8.140625" customWidth="1"/>
    <col min="31" max="31" width="11.42578125" customWidth="1"/>
    <col min="32" max="32" width="10.85546875" customWidth="1"/>
    <col min="33" max="33" width="16.85546875" customWidth="1"/>
    <col min="34" max="34" width="11.42578125" customWidth="1"/>
    <col min="35" max="35" width="12.42578125" customWidth="1"/>
    <col min="36" max="36" width="8.140625" bestFit="1" customWidth="1"/>
    <col min="37" max="37" width="11.42578125" bestFit="1" customWidth="1"/>
    <col min="38" max="38" width="10.85546875" bestFit="1" customWidth="1"/>
    <col min="39" max="39" width="8.140625" bestFit="1" customWidth="1"/>
    <col min="40" max="40" width="11.42578125" bestFit="1" customWidth="1"/>
    <col min="41" max="42" width="10.85546875" bestFit="1" customWidth="1"/>
  </cols>
  <sheetData>
    <row r="1" spans="1:41" x14ac:dyDescent="0.25">
      <c r="A1" s="78" t="s">
        <v>115</v>
      </c>
      <c r="B1" s="1"/>
      <c r="C1" s="82"/>
      <c r="D1" s="109" t="s">
        <v>119</v>
      </c>
      <c r="E1" s="110"/>
      <c r="F1" s="106" t="s">
        <v>1</v>
      </c>
      <c r="G1" s="107"/>
      <c r="H1" s="108"/>
      <c r="I1" s="111" t="s">
        <v>2</v>
      </c>
      <c r="J1" s="112"/>
      <c r="K1" s="2"/>
      <c r="L1" s="106" t="s">
        <v>3</v>
      </c>
      <c r="M1" s="107"/>
      <c r="N1" s="108"/>
      <c r="O1" s="106" t="s">
        <v>4</v>
      </c>
      <c r="P1" s="107"/>
      <c r="Q1" s="108"/>
      <c r="R1" s="106" t="s">
        <v>5</v>
      </c>
      <c r="S1" s="107"/>
      <c r="T1" s="108"/>
      <c r="U1" s="106" t="s">
        <v>6</v>
      </c>
      <c r="V1" s="107"/>
      <c r="W1" s="108"/>
      <c r="X1" s="106" t="s">
        <v>7</v>
      </c>
      <c r="Y1" s="107"/>
      <c r="Z1" s="108"/>
      <c r="AA1" s="106" t="s">
        <v>8</v>
      </c>
      <c r="AB1" s="107"/>
      <c r="AC1" s="108"/>
      <c r="AD1" s="106" t="s">
        <v>116</v>
      </c>
      <c r="AE1" s="107"/>
      <c r="AF1" s="108"/>
      <c r="AG1" s="106" t="s">
        <v>117</v>
      </c>
      <c r="AH1" s="107"/>
      <c r="AI1" s="108"/>
      <c r="AJ1" s="106" t="s">
        <v>118</v>
      </c>
      <c r="AK1" s="107"/>
      <c r="AL1" s="108"/>
      <c r="AM1" s="106" t="s">
        <v>0</v>
      </c>
      <c r="AN1" s="107"/>
      <c r="AO1" s="108"/>
    </row>
    <row r="2" spans="1:41" ht="25.5" x14ac:dyDescent="0.25">
      <c r="A2" s="3" t="s">
        <v>9</v>
      </c>
      <c r="B2" s="4" t="s">
        <v>10</v>
      </c>
      <c r="C2" s="83" t="s">
        <v>11</v>
      </c>
      <c r="D2" s="8" t="s">
        <v>12</v>
      </c>
      <c r="E2" s="5" t="s">
        <v>13</v>
      </c>
      <c r="F2" s="8" t="s">
        <v>12</v>
      </c>
      <c r="G2" s="6" t="s">
        <v>13</v>
      </c>
      <c r="H2" s="7" t="s">
        <v>14</v>
      </c>
      <c r="I2" s="8" t="s">
        <v>12</v>
      </c>
      <c r="J2" s="6" t="s">
        <v>13</v>
      </c>
      <c r="K2" s="9" t="s">
        <v>14</v>
      </c>
      <c r="L2" s="8" t="s">
        <v>12</v>
      </c>
      <c r="M2" s="6" t="s">
        <v>13</v>
      </c>
      <c r="N2" s="7" t="s">
        <v>14</v>
      </c>
      <c r="O2" s="8" t="s">
        <v>12</v>
      </c>
      <c r="P2" s="6" t="s">
        <v>13</v>
      </c>
      <c r="Q2" s="7" t="s">
        <v>14</v>
      </c>
      <c r="R2" s="8" t="s">
        <v>12</v>
      </c>
      <c r="S2" s="6" t="s">
        <v>13</v>
      </c>
      <c r="T2" s="7" t="s">
        <v>14</v>
      </c>
      <c r="U2" s="8" t="s">
        <v>12</v>
      </c>
      <c r="V2" s="6" t="s">
        <v>13</v>
      </c>
      <c r="W2" s="7" t="s">
        <v>14</v>
      </c>
      <c r="X2" s="8" t="s">
        <v>12</v>
      </c>
      <c r="Y2" s="6" t="s">
        <v>13</v>
      </c>
      <c r="Z2" s="7" t="s">
        <v>14</v>
      </c>
      <c r="AA2" s="8" t="s">
        <v>12</v>
      </c>
      <c r="AB2" s="6" t="s">
        <v>13</v>
      </c>
      <c r="AC2" s="7" t="s">
        <v>14</v>
      </c>
      <c r="AD2" s="8" t="s">
        <v>12</v>
      </c>
      <c r="AE2" s="6" t="s">
        <v>13</v>
      </c>
      <c r="AF2" s="7" t="s">
        <v>14</v>
      </c>
      <c r="AG2" s="8" t="s">
        <v>12</v>
      </c>
      <c r="AH2" s="6" t="s">
        <v>13</v>
      </c>
      <c r="AI2" s="7" t="s">
        <v>14</v>
      </c>
      <c r="AJ2" s="8" t="s">
        <v>12</v>
      </c>
      <c r="AK2" s="6" t="s">
        <v>13</v>
      </c>
      <c r="AL2" s="7" t="s">
        <v>14</v>
      </c>
      <c r="AM2" s="8" t="s">
        <v>12</v>
      </c>
      <c r="AN2" s="6" t="s">
        <v>13</v>
      </c>
      <c r="AO2" s="7" t="s">
        <v>14</v>
      </c>
    </row>
    <row r="3" spans="1:41" x14ac:dyDescent="0.25">
      <c r="A3" s="10"/>
      <c r="B3" s="11" t="s">
        <v>15</v>
      </c>
      <c r="C3" s="84"/>
      <c r="D3" s="15"/>
      <c r="E3" s="12">
        <f>+E4</f>
        <v>1000</v>
      </c>
      <c r="F3" s="15"/>
      <c r="G3" s="13">
        <f>+G4</f>
        <v>1000</v>
      </c>
      <c r="H3" s="14">
        <f>+G3-E3</f>
        <v>0</v>
      </c>
      <c r="I3" s="15"/>
      <c r="J3" s="13">
        <f>+J4</f>
        <v>1000</v>
      </c>
      <c r="K3" s="14">
        <f>+J3-G3</f>
        <v>0</v>
      </c>
      <c r="L3" s="15"/>
      <c r="M3" s="13">
        <f>+M4</f>
        <v>1</v>
      </c>
      <c r="N3" s="14">
        <f>+M3-J3</f>
        <v>-999</v>
      </c>
      <c r="O3" s="15"/>
      <c r="P3" s="13">
        <f>+P4</f>
        <v>1000</v>
      </c>
      <c r="Q3" s="14">
        <f>+P3-M3</f>
        <v>999</v>
      </c>
      <c r="R3" s="15"/>
      <c r="S3" s="13">
        <f>+S4</f>
        <v>1000</v>
      </c>
      <c r="T3" s="14">
        <f>+S3-P3</f>
        <v>0</v>
      </c>
      <c r="U3" s="15"/>
      <c r="V3" s="13">
        <f>+V4</f>
        <v>1000</v>
      </c>
      <c r="W3" s="14">
        <f>+V3-S3</f>
        <v>0</v>
      </c>
      <c r="X3" s="15"/>
      <c r="Y3" s="13">
        <f>+Y4</f>
        <v>1000</v>
      </c>
      <c r="Z3" s="14">
        <f>+Y3-V3</f>
        <v>0</v>
      </c>
      <c r="AA3" s="15"/>
      <c r="AB3" s="13">
        <f>+AB4</f>
        <v>1000</v>
      </c>
      <c r="AC3" s="14">
        <f>+AB3-Y3</f>
        <v>0</v>
      </c>
      <c r="AD3" s="15"/>
      <c r="AE3" s="13">
        <f>+AE4</f>
        <v>1000</v>
      </c>
      <c r="AF3" s="14">
        <f>+AE3-AB3</f>
        <v>0</v>
      </c>
      <c r="AG3" s="15"/>
      <c r="AH3" s="13">
        <f>+AH4</f>
        <v>1000</v>
      </c>
      <c r="AI3" s="14">
        <f>+AH3-AE3</f>
        <v>0</v>
      </c>
      <c r="AJ3" s="15"/>
      <c r="AK3" s="13">
        <f>+AK4</f>
        <v>1000</v>
      </c>
      <c r="AL3" s="14">
        <f>+AK3-AH3</f>
        <v>0</v>
      </c>
      <c r="AM3" s="15"/>
      <c r="AN3" s="13">
        <f>+AN4</f>
        <v>1000</v>
      </c>
      <c r="AO3" s="14">
        <f>+AN3-AK3</f>
        <v>0</v>
      </c>
    </row>
    <row r="4" spans="1:41" x14ac:dyDescent="0.25">
      <c r="A4" s="16"/>
      <c r="B4" s="17" t="s">
        <v>16</v>
      </c>
      <c r="C4" s="85"/>
      <c r="D4" s="20"/>
      <c r="E4" s="18">
        <f>+E5</f>
        <v>1000</v>
      </c>
      <c r="F4" s="20"/>
      <c r="G4" s="19">
        <f>+G5</f>
        <v>1000</v>
      </c>
      <c r="H4" s="18"/>
      <c r="I4" s="20"/>
      <c r="J4" s="19">
        <f>+J5</f>
        <v>1000</v>
      </c>
      <c r="K4" s="21"/>
      <c r="L4" s="20"/>
      <c r="M4" s="19">
        <f>+M5</f>
        <v>1</v>
      </c>
      <c r="N4" s="18"/>
      <c r="O4" s="20"/>
      <c r="P4" s="19">
        <f>+P5</f>
        <v>1000</v>
      </c>
      <c r="Q4" s="18"/>
      <c r="R4" s="20"/>
      <c r="S4" s="19">
        <f>+S5</f>
        <v>1000</v>
      </c>
      <c r="T4" s="18"/>
      <c r="U4" s="20"/>
      <c r="V4" s="19">
        <f>+V5</f>
        <v>1000</v>
      </c>
      <c r="W4" s="18"/>
      <c r="X4" s="20"/>
      <c r="Y4" s="19">
        <f>+Y5</f>
        <v>1000</v>
      </c>
      <c r="Z4" s="18"/>
      <c r="AA4" s="20"/>
      <c r="AB4" s="19">
        <f>+AB5</f>
        <v>1000</v>
      </c>
      <c r="AC4" s="18"/>
      <c r="AD4" s="20"/>
      <c r="AE4" s="19">
        <f>+AE5</f>
        <v>1000</v>
      </c>
      <c r="AF4" s="18"/>
      <c r="AG4" s="20"/>
      <c r="AH4" s="19">
        <f>+AH5</f>
        <v>1000</v>
      </c>
      <c r="AI4" s="18"/>
      <c r="AJ4" s="20"/>
      <c r="AK4" s="19">
        <f>+AK5</f>
        <v>1000</v>
      </c>
      <c r="AL4" s="18"/>
      <c r="AM4" s="20"/>
      <c r="AN4" s="19">
        <f>+AN5</f>
        <v>1000</v>
      </c>
      <c r="AO4" s="18"/>
    </row>
    <row r="5" spans="1:41" x14ac:dyDescent="0.25">
      <c r="A5" s="22" t="s">
        <v>17</v>
      </c>
      <c r="B5" s="23" t="s">
        <v>18</v>
      </c>
      <c r="C5" s="86">
        <v>1000</v>
      </c>
      <c r="D5" s="26">
        <v>1</v>
      </c>
      <c r="E5" s="24">
        <f>+D5*$C$5</f>
        <v>1000</v>
      </c>
      <c r="F5" s="26">
        <v>1</v>
      </c>
      <c r="G5" s="25">
        <f>+F5*$C$5</f>
        <v>1000</v>
      </c>
      <c r="H5" s="24"/>
      <c r="I5" s="26">
        <v>1</v>
      </c>
      <c r="J5" s="25">
        <f>+I5*$C$5</f>
        <v>1000</v>
      </c>
      <c r="K5" s="27"/>
      <c r="L5" s="26"/>
      <c r="M5" s="25">
        <v>1</v>
      </c>
      <c r="N5" s="24"/>
      <c r="O5" s="26">
        <v>1</v>
      </c>
      <c r="P5" s="25">
        <f>+O5*$C$5</f>
        <v>1000</v>
      </c>
      <c r="Q5" s="24"/>
      <c r="R5" s="26">
        <v>1</v>
      </c>
      <c r="S5" s="25">
        <f>+R5*$C$5</f>
        <v>1000</v>
      </c>
      <c r="T5" s="24"/>
      <c r="U5" s="26">
        <v>1</v>
      </c>
      <c r="V5" s="25">
        <f>+U5*$C$5</f>
        <v>1000</v>
      </c>
      <c r="W5" s="24"/>
      <c r="X5" s="26">
        <v>1</v>
      </c>
      <c r="Y5" s="25">
        <f>+X5*$C$5</f>
        <v>1000</v>
      </c>
      <c r="Z5" s="24"/>
      <c r="AA5" s="26">
        <v>1</v>
      </c>
      <c r="AB5" s="25">
        <f>+AA5*$C$5</f>
        <v>1000</v>
      </c>
      <c r="AC5" s="24"/>
      <c r="AD5" s="26">
        <v>1</v>
      </c>
      <c r="AE5" s="25">
        <f>+AD5*$C$5</f>
        <v>1000</v>
      </c>
      <c r="AF5" s="24"/>
      <c r="AG5" s="26">
        <v>1</v>
      </c>
      <c r="AH5" s="25">
        <f>+AG5*$C$5</f>
        <v>1000</v>
      </c>
      <c r="AI5" s="24"/>
      <c r="AJ5" s="26">
        <v>1</v>
      </c>
      <c r="AK5" s="25">
        <f>+AJ5*$C$5</f>
        <v>1000</v>
      </c>
      <c r="AL5" s="24"/>
      <c r="AM5" s="26">
        <v>1</v>
      </c>
      <c r="AN5" s="25">
        <f>+AM5*$C$5</f>
        <v>1000</v>
      </c>
      <c r="AO5" s="24"/>
    </row>
    <row r="6" spans="1:41" x14ac:dyDescent="0.25">
      <c r="A6" s="10"/>
      <c r="B6" s="11" t="s">
        <v>19</v>
      </c>
      <c r="C6" s="84"/>
      <c r="D6" s="30"/>
      <c r="E6" s="28">
        <f>SUM(E7)</f>
        <v>12110.445</v>
      </c>
      <c r="F6" s="30"/>
      <c r="G6" s="29">
        <f>SUM(G7)</f>
        <v>11840.985000000001</v>
      </c>
      <c r="H6" s="14">
        <f>+G6-E6</f>
        <v>-269.45999999999913</v>
      </c>
      <c r="I6" s="30"/>
      <c r="J6" s="29">
        <f>SUM(J7)</f>
        <v>10805.967000000001</v>
      </c>
      <c r="K6" s="14">
        <f>+J6-G6</f>
        <v>-1035.018</v>
      </c>
      <c r="L6" s="30"/>
      <c r="M6" s="29">
        <f>SUM(M7)</f>
        <v>12413.196</v>
      </c>
      <c r="N6" s="14">
        <f>+M6-J6</f>
        <v>1607.2289999999994</v>
      </c>
      <c r="O6" s="30"/>
      <c r="P6" s="29">
        <f>SUM(P7)</f>
        <v>11851.812</v>
      </c>
      <c r="Q6" s="14">
        <f>+P6-M6</f>
        <v>-561.38400000000001</v>
      </c>
      <c r="R6" s="30"/>
      <c r="S6" s="29">
        <f>SUM(S7)</f>
        <v>11764.548000000001</v>
      </c>
      <c r="T6" s="14">
        <f>+S6-P6</f>
        <v>-87.263999999999214</v>
      </c>
      <c r="U6" s="30"/>
      <c r="V6" s="29">
        <f>SUM(V7)</f>
        <v>12025.962</v>
      </c>
      <c r="W6" s="14">
        <f>+V6-S6</f>
        <v>261.41399999999885</v>
      </c>
      <c r="X6" s="30"/>
      <c r="Y6" s="29">
        <f>SUM(Y7)</f>
        <v>11993.373</v>
      </c>
      <c r="Z6" s="14">
        <f>+Y6-V6</f>
        <v>-32.588999999999942</v>
      </c>
      <c r="AA6" s="30"/>
      <c r="AB6" s="29">
        <f>SUM(AB7)</f>
        <v>12178.808999999999</v>
      </c>
      <c r="AC6" s="14">
        <f>+AB6-Y6</f>
        <v>185.43599999999969</v>
      </c>
      <c r="AD6" s="30"/>
      <c r="AE6" s="29">
        <f>SUM(AE7)</f>
        <v>12655.98</v>
      </c>
      <c r="AF6" s="14">
        <f>+AE6-AB6</f>
        <v>477.17100000000028</v>
      </c>
      <c r="AG6" s="30"/>
      <c r="AH6" s="29">
        <f>SUM(AH7)</f>
        <v>13522.896000000001</v>
      </c>
      <c r="AI6" s="14">
        <f>+AH6-AE6</f>
        <v>866.91600000000108</v>
      </c>
      <c r="AJ6" s="30"/>
      <c r="AK6" s="29">
        <f>SUM(AK7)</f>
        <v>15030.467999999999</v>
      </c>
      <c r="AL6" s="14">
        <f>+AK6-AH6</f>
        <v>1507.5719999999983</v>
      </c>
      <c r="AM6" s="30"/>
      <c r="AN6" s="29">
        <f>SUM(AN7)</f>
        <v>13741.487999999999</v>
      </c>
      <c r="AO6" s="14">
        <f>+AN6-AK6</f>
        <v>-1288.9799999999996</v>
      </c>
    </row>
    <row r="7" spans="1:41" x14ac:dyDescent="0.25">
      <c r="A7" s="16"/>
      <c r="B7" s="17" t="s">
        <v>20</v>
      </c>
      <c r="C7" s="87"/>
      <c r="D7" s="33"/>
      <c r="E7" s="31">
        <f>SUM(E8)</f>
        <v>12110.445</v>
      </c>
      <c r="F7" s="33"/>
      <c r="G7" s="32">
        <f>SUM(G8)</f>
        <v>11840.985000000001</v>
      </c>
      <c r="H7" s="31"/>
      <c r="I7" s="33"/>
      <c r="J7" s="32">
        <f>SUM(J8)</f>
        <v>10805.967000000001</v>
      </c>
      <c r="K7" s="34"/>
      <c r="L7" s="33"/>
      <c r="M7" s="32">
        <f>SUM(M8)</f>
        <v>12413.196</v>
      </c>
      <c r="N7" s="31"/>
      <c r="O7" s="33"/>
      <c r="P7" s="32">
        <f>SUM(P8)</f>
        <v>11851.812</v>
      </c>
      <c r="Q7" s="31"/>
      <c r="R7" s="33"/>
      <c r="S7" s="32">
        <f>SUM(S8)</f>
        <v>11764.548000000001</v>
      </c>
      <c r="T7" s="31"/>
      <c r="U7" s="33"/>
      <c r="V7" s="32">
        <f>SUM(V8)</f>
        <v>12025.962</v>
      </c>
      <c r="W7" s="31"/>
      <c r="X7" s="33"/>
      <c r="Y7" s="32">
        <f>SUM(Y8)</f>
        <v>11993.373</v>
      </c>
      <c r="Z7" s="31"/>
      <c r="AA7" s="33"/>
      <c r="AB7" s="32">
        <f>SUM(AB8)</f>
        <v>12178.808999999999</v>
      </c>
      <c r="AC7" s="31"/>
      <c r="AD7" s="33"/>
      <c r="AE7" s="32">
        <f>SUM(AE8)</f>
        <v>12655.98</v>
      </c>
      <c r="AF7" s="31"/>
      <c r="AG7" s="33"/>
      <c r="AH7" s="32">
        <f>SUM(AH8)</f>
        <v>13522.896000000001</v>
      </c>
      <c r="AI7" s="31"/>
      <c r="AJ7" s="33"/>
      <c r="AK7" s="32">
        <f>SUM(AK8)</f>
        <v>15030.467999999999</v>
      </c>
      <c r="AL7" s="31"/>
      <c r="AM7" s="33"/>
      <c r="AN7" s="32">
        <f>SUM(AN8)</f>
        <v>13741.487999999999</v>
      </c>
      <c r="AO7" s="31"/>
    </row>
    <row r="8" spans="1:41" x14ac:dyDescent="0.25">
      <c r="A8" s="22" t="s">
        <v>17</v>
      </c>
      <c r="B8" s="23" t="s">
        <v>21</v>
      </c>
      <c r="C8" s="88">
        <v>2.7E-2</v>
      </c>
      <c r="D8" s="26">
        <v>448535</v>
      </c>
      <c r="E8" s="35">
        <f>+D8*$C$8</f>
        <v>12110.445</v>
      </c>
      <c r="F8" s="26">
        <v>438555</v>
      </c>
      <c r="G8" s="36">
        <f>+F8*$C$8</f>
        <v>11840.985000000001</v>
      </c>
      <c r="H8" s="35"/>
      <c r="I8" s="26">
        <v>400221</v>
      </c>
      <c r="J8" s="36">
        <f>+I8*$C$8</f>
        <v>10805.967000000001</v>
      </c>
      <c r="K8" s="37"/>
      <c r="L8" s="26">
        <v>459748</v>
      </c>
      <c r="M8" s="36">
        <f>+L8*$C$8</f>
        <v>12413.196</v>
      </c>
      <c r="N8" s="35"/>
      <c r="O8" s="26">
        <v>438956</v>
      </c>
      <c r="P8" s="36">
        <f>+O8*$C$8</f>
        <v>11851.812</v>
      </c>
      <c r="Q8" s="35"/>
      <c r="R8" s="26">
        <v>435724</v>
      </c>
      <c r="S8" s="36">
        <f>+R8*$C$8</f>
        <v>11764.548000000001</v>
      </c>
      <c r="T8" s="35"/>
      <c r="U8" s="26">
        <v>445406</v>
      </c>
      <c r="V8" s="36">
        <f>+U8*$C$8</f>
        <v>12025.962</v>
      </c>
      <c r="W8" s="35"/>
      <c r="X8" s="26">
        <v>444199</v>
      </c>
      <c r="Y8" s="36">
        <f>+X8*$C$8</f>
        <v>11993.373</v>
      </c>
      <c r="Z8" s="35">
        <f>+Y8-V8</f>
        <v>-32.588999999999942</v>
      </c>
      <c r="AA8" s="26">
        <v>451067</v>
      </c>
      <c r="AB8" s="36">
        <f>+AA8*$C$8</f>
        <v>12178.808999999999</v>
      </c>
      <c r="AC8" s="35">
        <f>+AB8-Y8</f>
        <v>185.43599999999969</v>
      </c>
      <c r="AD8" s="26">
        <v>468740</v>
      </c>
      <c r="AE8" s="36">
        <f>+AD8*$C$8</f>
        <v>12655.98</v>
      </c>
      <c r="AF8" s="35">
        <f>+AE8-AB8</f>
        <v>477.17100000000028</v>
      </c>
      <c r="AG8" s="26">
        <v>500848</v>
      </c>
      <c r="AH8" s="36">
        <f>+AG8*$C$8</f>
        <v>13522.896000000001</v>
      </c>
      <c r="AI8" s="35">
        <f>+AH8-AE8</f>
        <v>866.91600000000108</v>
      </c>
      <c r="AJ8" s="26">
        <v>556684</v>
      </c>
      <c r="AK8" s="36">
        <f>+AJ8*$C$8</f>
        <v>15030.467999999999</v>
      </c>
      <c r="AL8" s="35">
        <f>+AK8-AH8</f>
        <v>1507.5719999999983</v>
      </c>
      <c r="AM8" s="26">
        <v>508944</v>
      </c>
      <c r="AN8" s="36">
        <f>+AM8*$C$8</f>
        <v>13741.487999999999</v>
      </c>
      <c r="AO8" s="35">
        <f>+AN8-AK8</f>
        <v>-1288.9799999999996</v>
      </c>
    </row>
    <row r="9" spans="1:41" x14ac:dyDescent="0.25">
      <c r="A9" s="10"/>
      <c r="B9" s="11" t="s">
        <v>22</v>
      </c>
      <c r="C9" s="84"/>
      <c r="D9" s="39"/>
      <c r="E9" s="28">
        <f>+E10</f>
        <v>800.31933000000004</v>
      </c>
      <c r="F9" s="39"/>
      <c r="G9" s="29">
        <f>+G10</f>
        <v>802.71708999999998</v>
      </c>
      <c r="H9" s="14">
        <f>+G9-E9</f>
        <v>2.3977599999999484</v>
      </c>
      <c r="I9" s="39"/>
      <c r="J9" s="29">
        <f>+J10</f>
        <v>803.31948</v>
      </c>
      <c r="K9" s="14">
        <f>+J9-G9</f>
        <v>0.60239000000001397</v>
      </c>
      <c r="L9" s="39"/>
      <c r="M9" s="29">
        <f>+M10</f>
        <v>806.43408999999997</v>
      </c>
      <c r="N9" s="14">
        <f>+M9-J9</f>
        <v>3.1146099999999706</v>
      </c>
      <c r="O9" s="39"/>
      <c r="P9" s="29">
        <f>+P10</f>
        <v>802.83862999999997</v>
      </c>
      <c r="Q9" s="14">
        <f>+P9-M9</f>
        <v>-3.5954600000000028</v>
      </c>
      <c r="R9" s="39"/>
      <c r="S9" s="29">
        <f>+S10</f>
        <v>802.01793999999995</v>
      </c>
      <c r="T9" s="14">
        <f>+S9-P9</f>
        <v>-0.82069000000001324</v>
      </c>
      <c r="U9" s="39"/>
      <c r="V9" s="29">
        <f>+V10</f>
        <v>801.30993999999998</v>
      </c>
      <c r="W9" s="14">
        <f>+V9-S9</f>
        <v>-0.70799999999996999</v>
      </c>
      <c r="X9" s="39"/>
      <c r="Y9" s="29">
        <f>+Y10</f>
        <v>799.26441</v>
      </c>
      <c r="Z9" s="14">
        <f>+Y9-V9</f>
        <v>-2.0455299999999852</v>
      </c>
      <c r="AA9" s="39"/>
      <c r="AB9" s="29">
        <f>+AB10</f>
        <v>801.23265000000004</v>
      </c>
      <c r="AC9" s="14">
        <f>+AB9-Y9</f>
        <v>1.9682400000000371</v>
      </c>
      <c r="AD9" s="39"/>
      <c r="AE9" s="29">
        <f>+AE10</f>
        <v>801.36540000000002</v>
      </c>
      <c r="AF9" s="14">
        <f>+AE9-AB9</f>
        <v>0.13274999999998727</v>
      </c>
      <c r="AG9" s="39"/>
      <c r="AH9" s="29">
        <f>+AH10</f>
        <v>805.62519999999995</v>
      </c>
      <c r="AI9" s="14">
        <f>+AH9-AE9</f>
        <v>4.2597999999999274</v>
      </c>
      <c r="AJ9" s="39"/>
      <c r="AK9" s="29">
        <f>+AK10</f>
        <v>808.21648000000005</v>
      </c>
      <c r="AL9" s="14">
        <f>+AK9-AH9</f>
        <v>2.5912800000000971</v>
      </c>
      <c r="AM9" s="39"/>
      <c r="AN9" s="29">
        <f>+AN10</f>
        <v>798.62013000000002</v>
      </c>
      <c r="AO9" s="14">
        <f>+AN9-AK9</f>
        <v>-9.5963500000000295</v>
      </c>
    </row>
    <row r="10" spans="1:41" x14ac:dyDescent="0.25">
      <c r="A10" s="10"/>
      <c r="B10" s="17" t="s">
        <v>23</v>
      </c>
      <c r="C10" s="89"/>
      <c r="D10" s="33"/>
      <c r="E10" s="40">
        <f>+E11+E12</f>
        <v>800.31933000000004</v>
      </c>
      <c r="F10" s="33"/>
      <c r="G10" s="41">
        <f>+G11+G12</f>
        <v>802.71708999999998</v>
      </c>
      <c r="H10" s="40"/>
      <c r="I10" s="33"/>
      <c r="J10" s="41">
        <f>+J11+J12</f>
        <v>803.31948</v>
      </c>
      <c r="K10" s="42"/>
      <c r="L10" s="33"/>
      <c r="M10" s="41">
        <f>+M11+M12</f>
        <v>806.43408999999997</v>
      </c>
      <c r="N10" s="40"/>
      <c r="O10" s="33"/>
      <c r="P10" s="41">
        <f>+P11+P12</f>
        <v>802.83862999999997</v>
      </c>
      <c r="Q10" s="40"/>
      <c r="R10" s="33"/>
      <c r="S10" s="41">
        <f>+S11+S12</f>
        <v>802.01793999999995</v>
      </c>
      <c r="T10" s="40"/>
      <c r="U10" s="33"/>
      <c r="V10" s="41">
        <f>+V11+V12</f>
        <v>801.30993999999998</v>
      </c>
      <c r="W10" s="40"/>
      <c r="X10" s="33"/>
      <c r="Y10" s="41">
        <f>+Y11+Y12</f>
        <v>799.26441</v>
      </c>
      <c r="Z10" s="40"/>
      <c r="AA10" s="33"/>
      <c r="AB10" s="41">
        <f>+AB11+AB12</f>
        <v>801.23265000000004</v>
      </c>
      <c r="AC10" s="40"/>
      <c r="AD10" s="33"/>
      <c r="AE10" s="41">
        <f>+AE11+AE12</f>
        <v>801.36540000000002</v>
      </c>
      <c r="AF10" s="40"/>
      <c r="AG10" s="33"/>
      <c r="AH10" s="41">
        <f>+AH11+AH12</f>
        <v>805.62519999999995</v>
      </c>
      <c r="AI10" s="40"/>
      <c r="AJ10" s="33"/>
      <c r="AK10" s="41">
        <f>+AK11+AK12</f>
        <v>808.21648000000005</v>
      </c>
      <c r="AL10" s="40"/>
      <c r="AM10" s="33"/>
      <c r="AN10" s="41">
        <f>+AN11+AN12</f>
        <v>798.62013000000002</v>
      </c>
      <c r="AO10" s="40"/>
    </row>
    <row r="11" spans="1:41" x14ac:dyDescent="0.25">
      <c r="A11" s="10"/>
      <c r="B11" s="23" t="s">
        <v>24</v>
      </c>
      <c r="C11" s="88">
        <v>5.9000000000000003E-4</v>
      </c>
      <c r="D11" s="43">
        <v>85287</v>
      </c>
      <c r="E11" s="35">
        <f>+D11*$C$11</f>
        <v>50.319330000000001</v>
      </c>
      <c r="F11" s="43">
        <v>89351</v>
      </c>
      <c r="G11" s="36">
        <f>+F11*$C$11</f>
        <v>52.717090000000006</v>
      </c>
      <c r="H11" s="35"/>
      <c r="I11" s="43">
        <v>90372</v>
      </c>
      <c r="J11" s="36">
        <f>+I11*$C$11</f>
        <v>53.319480000000006</v>
      </c>
      <c r="K11" s="37"/>
      <c r="L11" s="43">
        <v>95651</v>
      </c>
      <c r="M11" s="36">
        <f>+L11*$C$11</f>
        <v>56.434090000000005</v>
      </c>
      <c r="N11" s="35"/>
      <c r="O11" s="43">
        <v>89557</v>
      </c>
      <c r="P11" s="36">
        <f>+O11*$C$11</f>
        <v>52.838630000000002</v>
      </c>
      <c r="Q11" s="35"/>
      <c r="R11" s="43">
        <v>88166</v>
      </c>
      <c r="S11" s="36">
        <f>+R11*$C$11</f>
        <v>52.017940000000003</v>
      </c>
      <c r="T11" s="35"/>
      <c r="U11" s="43">
        <v>86966</v>
      </c>
      <c r="V11" s="36">
        <f>+U11*$C$11</f>
        <v>51.309940000000005</v>
      </c>
      <c r="W11" s="35"/>
      <c r="X11" s="43">
        <v>83499</v>
      </c>
      <c r="Y11" s="36">
        <f>+X11*$C$11</f>
        <v>49.264410000000005</v>
      </c>
      <c r="Z11" s="35"/>
      <c r="AA11" s="43">
        <v>86835</v>
      </c>
      <c r="AB11" s="36">
        <f>+AA11*$C$11</f>
        <v>51.23265</v>
      </c>
      <c r="AC11" s="35"/>
      <c r="AD11" s="43">
        <v>87060</v>
      </c>
      <c r="AE11" s="36">
        <f>+AD11*$C$11</f>
        <v>51.365400000000001</v>
      </c>
      <c r="AF11" s="35"/>
      <c r="AG11" s="43">
        <v>94280</v>
      </c>
      <c r="AH11" s="36">
        <f>+AG11*$C$11</f>
        <v>55.6252</v>
      </c>
      <c r="AI11" s="35"/>
      <c r="AJ11" s="43">
        <v>98672</v>
      </c>
      <c r="AK11" s="36">
        <f>+AJ11*$C$11</f>
        <v>58.216480000000004</v>
      </c>
      <c r="AL11" s="35"/>
      <c r="AM11" s="43">
        <v>82407</v>
      </c>
      <c r="AN11" s="36">
        <f>+AM11*$C$11</f>
        <v>48.620130000000003</v>
      </c>
      <c r="AO11" s="35"/>
    </row>
    <row r="12" spans="1:41" x14ac:dyDescent="0.25">
      <c r="A12" s="10"/>
      <c r="B12" s="23" t="s">
        <v>25</v>
      </c>
      <c r="C12" s="90">
        <v>750</v>
      </c>
      <c r="D12" s="43">
        <v>1</v>
      </c>
      <c r="E12" s="35">
        <f>+D12*$C$12</f>
        <v>750</v>
      </c>
      <c r="F12" s="43">
        <v>1</v>
      </c>
      <c r="G12" s="36">
        <f>+F12*$C$12</f>
        <v>750</v>
      </c>
      <c r="H12" s="35"/>
      <c r="I12" s="43">
        <v>1</v>
      </c>
      <c r="J12" s="36">
        <f>+I12*$C$12</f>
        <v>750</v>
      </c>
      <c r="K12" s="37"/>
      <c r="L12" s="43">
        <v>1</v>
      </c>
      <c r="M12" s="36">
        <f>+L12*$C$12</f>
        <v>750</v>
      </c>
      <c r="N12" s="35"/>
      <c r="O12" s="43">
        <v>1</v>
      </c>
      <c r="P12" s="36">
        <f>+O12*$C$12</f>
        <v>750</v>
      </c>
      <c r="Q12" s="35"/>
      <c r="R12" s="43">
        <v>1</v>
      </c>
      <c r="S12" s="36">
        <f>+R12*$C$12</f>
        <v>750</v>
      </c>
      <c r="T12" s="35"/>
      <c r="U12" s="43">
        <v>1</v>
      </c>
      <c r="V12" s="36">
        <f>+U12*$C$12</f>
        <v>750</v>
      </c>
      <c r="W12" s="35"/>
      <c r="X12" s="43">
        <v>1</v>
      </c>
      <c r="Y12" s="36">
        <f>+X12*$C$12</f>
        <v>750</v>
      </c>
      <c r="Z12" s="35"/>
      <c r="AA12" s="43">
        <v>1</v>
      </c>
      <c r="AB12" s="36">
        <f>+AA12*$C$12</f>
        <v>750</v>
      </c>
      <c r="AC12" s="35"/>
      <c r="AD12" s="43">
        <v>1</v>
      </c>
      <c r="AE12" s="36">
        <f>+AD12*$C$12</f>
        <v>750</v>
      </c>
      <c r="AF12" s="35"/>
      <c r="AG12" s="43">
        <v>1</v>
      </c>
      <c r="AH12" s="36">
        <f>+AG12*$C$12</f>
        <v>750</v>
      </c>
      <c r="AI12" s="35"/>
      <c r="AJ12" s="43">
        <v>1</v>
      </c>
      <c r="AK12" s="36">
        <f>+AJ12*$C$12</f>
        <v>750</v>
      </c>
      <c r="AL12" s="35"/>
      <c r="AM12" s="43">
        <v>1</v>
      </c>
      <c r="AN12" s="36">
        <f>+AM12*$C$12</f>
        <v>750</v>
      </c>
      <c r="AO12" s="35"/>
    </row>
    <row r="13" spans="1:41" x14ac:dyDescent="0.25">
      <c r="A13" s="44"/>
      <c r="B13" s="11" t="s">
        <v>26</v>
      </c>
      <c r="C13" s="84"/>
      <c r="D13" s="30"/>
      <c r="E13" s="28">
        <f>E14+E23+E29+E20</f>
        <v>9186.5604000000003</v>
      </c>
      <c r="F13" s="30"/>
      <c r="G13" s="29">
        <f>G14+G23+G29+G20</f>
        <v>9133.2258000000002</v>
      </c>
      <c r="H13" s="14">
        <f>+G13-E13</f>
        <v>-53.334600000000137</v>
      </c>
      <c r="I13" s="30"/>
      <c r="J13" s="29">
        <f>J14+J23+J29+J20</f>
        <v>9246.5433400000002</v>
      </c>
      <c r="K13" s="14">
        <f>+J13-G13</f>
        <v>113.31754000000001</v>
      </c>
      <c r="L13" s="30"/>
      <c r="M13" s="29">
        <f>M14+M23+M29+M20</f>
        <v>9355.2095000000008</v>
      </c>
      <c r="N13" s="14">
        <f>+M13-J13</f>
        <v>108.66616000000067</v>
      </c>
      <c r="O13" s="30"/>
      <c r="P13" s="29">
        <f>P14+P23+P29+P20</f>
        <v>9480.9945800000005</v>
      </c>
      <c r="Q13" s="14">
        <f>+P13-M13</f>
        <v>125.78507999999965</v>
      </c>
      <c r="R13" s="30"/>
      <c r="S13" s="29">
        <f>S14+S23+S29+S20</f>
        <v>9594.0499</v>
      </c>
      <c r="T13" s="14">
        <f>+S13-P13</f>
        <v>113.05531999999948</v>
      </c>
      <c r="U13" s="30"/>
      <c r="V13" s="29">
        <f>V14+V23+V29+V20</f>
        <v>9718.0720200000014</v>
      </c>
      <c r="W13" s="14">
        <f>+V13-S13</f>
        <v>124.02212000000145</v>
      </c>
      <c r="X13" s="30"/>
      <c r="Y13" s="29">
        <f>Y14+Y23+Y29+Y20</f>
        <v>9913.0208999999995</v>
      </c>
      <c r="Z13" s="14">
        <f>+Y13-V13</f>
        <v>194.9488799999981</v>
      </c>
      <c r="AA13" s="30"/>
      <c r="AB13" s="29">
        <f>AB14+AB23+AB29+AB20</f>
        <v>9554.5582200000008</v>
      </c>
      <c r="AC13" s="14">
        <f>+AB13-Y13</f>
        <v>-358.46267999999873</v>
      </c>
      <c r="AD13" s="30"/>
      <c r="AE13" s="29">
        <f>AE14+AE23+AE29+AE20</f>
        <v>9664.1994400000003</v>
      </c>
      <c r="AF13" s="14">
        <f>+AE13-AB13</f>
        <v>109.64121999999952</v>
      </c>
      <c r="AG13" s="30"/>
      <c r="AH13" s="29">
        <f>AH14+AH23+AH29+AH20</f>
        <v>9784.9072799999994</v>
      </c>
      <c r="AI13" s="14">
        <f>+AH13-AE13</f>
        <v>120.70783999999912</v>
      </c>
      <c r="AJ13" s="30"/>
      <c r="AK13" s="29">
        <f>AK14+AK23+AK29+AK20</f>
        <v>9935.1111000000001</v>
      </c>
      <c r="AL13" s="14">
        <f>+AK13-AH13</f>
        <v>150.20382000000063</v>
      </c>
      <c r="AM13" s="30"/>
      <c r="AN13" s="29">
        <f>AN14+AN23+AN29+AN20</f>
        <v>9919.632959999999</v>
      </c>
      <c r="AO13" s="14">
        <f>+AN13-AK13</f>
        <v>-15.478140000001076</v>
      </c>
    </row>
    <row r="14" spans="1:41" x14ac:dyDescent="0.25">
      <c r="A14" s="45"/>
      <c r="B14" s="17" t="s">
        <v>27</v>
      </c>
      <c r="C14" s="87"/>
      <c r="D14" s="46"/>
      <c r="E14" s="31">
        <f>SUM(E15:E19)</f>
        <v>4633.2595199999996</v>
      </c>
      <c r="F14" s="46"/>
      <c r="G14" s="32">
        <f>SUM(G15:G19)</f>
        <v>4531.8365999999996</v>
      </c>
      <c r="H14" s="31"/>
      <c r="I14" s="46"/>
      <c r="J14" s="32">
        <f>SUM(J15:J19)</f>
        <v>4572.5501400000003</v>
      </c>
      <c r="K14" s="34"/>
      <c r="L14" s="46"/>
      <c r="M14" s="32">
        <f>SUM(M15:M19)</f>
        <v>4637.2949399999998</v>
      </c>
      <c r="N14" s="31"/>
      <c r="O14" s="46"/>
      <c r="P14" s="32">
        <f>SUM(P15:P19)</f>
        <v>4665.6669000000002</v>
      </c>
      <c r="Q14" s="31"/>
      <c r="R14" s="46"/>
      <c r="S14" s="32">
        <f>SUM(S15:S19)</f>
        <v>4722.3408600000002</v>
      </c>
      <c r="T14" s="31"/>
      <c r="U14" s="46"/>
      <c r="V14" s="32">
        <f>SUM(V15:V19)</f>
        <v>4796.0850600000003</v>
      </c>
      <c r="W14" s="31"/>
      <c r="X14" s="46"/>
      <c r="Y14" s="32">
        <f>SUM(Y15:Y19)</f>
        <v>4872.4813800000002</v>
      </c>
      <c r="Z14" s="31"/>
      <c r="AA14" s="46"/>
      <c r="AB14" s="32">
        <f>SUM(AB15:AB19)</f>
        <v>4513.49118</v>
      </c>
      <c r="AC14" s="31"/>
      <c r="AD14" s="46"/>
      <c r="AE14" s="32">
        <f>SUM(AE15:AE19)</f>
        <v>4563.9482399999997</v>
      </c>
      <c r="AF14" s="31"/>
      <c r="AG14" s="46"/>
      <c r="AH14" s="32">
        <f>SUM(AH15:AH19)</f>
        <v>4600.5563999999995</v>
      </c>
      <c r="AI14" s="31"/>
      <c r="AJ14" s="46"/>
      <c r="AK14" s="32">
        <f>SUM(AK15:AK19)</f>
        <v>4647.8652600000005</v>
      </c>
      <c r="AL14" s="31"/>
      <c r="AM14" s="46"/>
      <c r="AN14" s="32">
        <f>SUM(AN15:AN19)</f>
        <v>4600.0857599999999</v>
      </c>
      <c r="AO14" s="31"/>
    </row>
    <row r="15" spans="1:41" x14ac:dyDescent="0.25">
      <c r="A15" s="22" t="s">
        <v>17</v>
      </c>
      <c r="B15" s="23" t="s">
        <v>28</v>
      </c>
      <c r="C15" s="88">
        <v>7.2700000000000004E-3</v>
      </c>
      <c r="D15" s="26">
        <v>50000</v>
      </c>
      <c r="E15" s="35">
        <f>+D15*$C$15</f>
        <v>363.5</v>
      </c>
      <c r="F15" s="26">
        <v>50000</v>
      </c>
      <c r="G15" s="36">
        <f>+F15*$C$15</f>
        <v>363.5</v>
      </c>
      <c r="H15" s="35"/>
      <c r="I15" s="26">
        <v>50000</v>
      </c>
      <c r="J15" s="36">
        <f>+I15*$C$15</f>
        <v>363.5</v>
      </c>
      <c r="K15" s="37"/>
      <c r="L15" s="26">
        <v>50000</v>
      </c>
      <c r="M15" s="36">
        <f>+L15*$C$15</f>
        <v>363.5</v>
      </c>
      <c r="N15" s="35"/>
      <c r="O15" s="26">
        <v>50000</v>
      </c>
      <c r="P15" s="36">
        <f>+O15*$C$15</f>
        <v>363.5</v>
      </c>
      <c r="Q15" s="35"/>
      <c r="R15" s="26">
        <v>50000</v>
      </c>
      <c r="S15" s="36">
        <f>+R15*$C$15</f>
        <v>363.5</v>
      </c>
      <c r="T15" s="35"/>
      <c r="U15" s="26">
        <v>50000</v>
      </c>
      <c r="V15" s="36">
        <f>+U15*$C$15</f>
        <v>363.5</v>
      </c>
      <c r="W15" s="35"/>
      <c r="X15" s="26">
        <v>50000</v>
      </c>
      <c r="Y15" s="36">
        <f>+X15*$C$15</f>
        <v>363.5</v>
      </c>
      <c r="Z15" s="35"/>
      <c r="AA15" s="26">
        <v>50000</v>
      </c>
      <c r="AB15" s="36">
        <f>+AA15*$C$15</f>
        <v>363.5</v>
      </c>
      <c r="AC15" s="35"/>
      <c r="AD15" s="26">
        <v>50000</v>
      </c>
      <c r="AE15" s="36">
        <f>+AD15*$C$15</f>
        <v>363.5</v>
      </c>
      <c r="AF15" s="35"/>
      <c r="AG15" s="26">
        <v>50000</v>
      </c>
      <c r="AH15" s="36">
        <f>+AG15*$C$15</f>
        <v>363.5</v>
      </c>
      <c r="AI15" s="35"/>
      <c r="AJ15" s="26">
        <v>50000</v>
      </c>
      <c r="AK15" s="36">
        <f>+AJ15*$C$15</f>
        <v>363.5</v>
      </c>
      <c r="AL15" s="35"/>
      <c r="AM15" s="26">
        <v>50000</v>
      </c>
      <c r="AN15" s="36">
        <f>+AM15*$C$15</f>
        <v>363.5</v>
      </c>
      <c r="AO15" s="35"/>
    </row>
    <row r="16" spans="1:41" x14ac:dyDescent="0.25">
      <c r="A16" s="22" t="s">
        <v>17</v>
      </c>
      <c r="B16" s="23" t="s">
        <v>29</v>
      </c>
      <c r="C16" s="88">
        <v>5.6800000000000002E-3</v>
      </c>
      <c r="D16" s="26">
        <v>100000</v>
      </c>
      <c r="E16" s="35">
        <f>+D16*$C$16</f>
        <v>568</v>
      </c>
      <c r="F16" s="26">
        <v>100000</v>
      </c>
      <c r="G16" s="36">
        <f>+F16*$C$16</f>
        <v>568</v>
      </c>
      <c r="H16" s="35"/>
      <c r="I16" s="26">
        <v>100000</v>
      </c>
      <c r="J16" s="36">
        <f>+I16*$C$16</f>
        <v>568</v>
      </c>
      <c r="K16" s="37"/>
      <c r="L16" s="26">
        <v>100000</v>
      </c>
      <c r="M16" s="36">
        <f>+L16*$C$16</f>
        <v>568</v>
      </c>
      <c r="N16" s="35"/>
      <c r="O16" s="26">
        <v>100000</v>
      </c>
      <c r="P16" s="36">
        <f>+O16*$C$16</f>
        <v>568</v>
      </c>
      <c r="Q16" s="35"/>
      <c r="R16" s="26">
        <v>100000</v>
      </c>
      <c r="S16" s="36">
        <f>+R16*$C$16</f>
        <v>568</v>
      </c>
      <c r="T16" s="35"/>
      <c r="U16" s="26">
        <v>100000</v>
      </c>
      <c r="V16" s="36">
        <f>+U16*$C$16</f>
        <v>568</v>
      </c>
      <c r="W16" s="35"/>
      <c r="X16" s="26">
        <v>100000</v>
      </c>
      <c r="Y16" s="36">
        <f>+X16*$C$16</f>
        <v>568</v>
      </c>
      <c r="Z16" s="35"/>
      <c r="AA16" s="26">
        <v>100000</v>
      </c>
      <c r="AB16" s="36">
        <f>+AA16*$C$16</f>
        <v>568</v>
      </c>
      <c r="AC16" s="35"/>
      <c r="AD16" s="26">
        <v>100000</v>
      </c>
      <c r="AE16" s="36">
        <f>+AD16*$C$16</f>
        <v>568</v>
      </c>
      <c r="AF16" s="35"/>
      <c r="AG16" s="26">
        <v>100000</v>
      </c>
      <c r="AH16" s="36">
        <f>+AG16*$C$16</f>
        <v>568</v>
      </c>
      <c r="AI16" s="35"/>
      <c r="AJ16" s="26">
        <v>100000</v>
      </c>
      <c r="AK16" s="36">
        <f>+AJ16*$C$16</f>
        <v>568</v>
      </c>
      <c r="AL16" s="35"/>
      <c r="AM16" s="26">
        <v>100000</v>
      </c>
      <c r="AN16" s="36">
        <f>+AM16*$C$16</f>
        <v>568</v>
      </c>
      <c r="AO16" s="35"/>
    </row>
    <row r="17" spans="1:41" x14ac:dyDescent="0.25">
      <c r="A17" s="22" t="s">
        <v>17</v>
      </c>
      <c r="B17" s="23" t="s">
        <v>30</v>
      </c>
      <c r="C17" s="88">
        <v>4.7699999999999999E-3</v>
      </c>
      <c r="D17" s="26">
        <v>225000</v>
      </c>
      <c r="E17" s="35">
        <f>+D17*$C$17</f>
        <v>1073.25</v>
      </c>
      <c r="F17" s="26">
        <v>225000</v>
      </c>
      <c r="G17" s="36">
        <f>+F17*$C$17</f>
        <v>1073.25</v>
      </c>
      <c r="H17" s="35"/>
      <c r="I17" s="26">
        <v>225000</v>
      </c>
      <c r="J17" s="36">
        <f>+I17*$C$17</f>
        <v>1073.25</v>
      </c>
      <c r="K17" s="37"/>
      <c r="L17" s="26">
        <v>225000</v>
      </c>
      <c r="M17" s="36">
        <f>+L17*$C$17</f>
        <v>1073.25</v>
      </c>
      <c r="N17" s="35"/>
      <c r="O17" s="26">
        <v>225000</v>
      </c>
      <c r="P17" s="36">
        <f>+O17*$C$17</f>
        <v>1073.25</v>
      </c>
      <c r="Q17" s="35"/>
      <c r="R17" s="26">
        <v>225000</v>
      </c>
      <c r="S17" s="36">
        <f>+R17*$C$17</f>
        <v>1073.25</v>
      </c>
      <c r="T17" s="35"/>
      <c r="U17" s="26">
        <v>225000</v>
      </c>
      <c r="V17" s="36">
        <f>+U17*$C$17</f>
        <v>1073.25</v>
      </c>
      <c r="W17" s="35"/>
      <c r="X17" s="26">
        <v>225000</v>
      </c>
      <c r="Y17" s="36">
        <f>+X17*$C$17</f>
        <v>1073.25</v>
      </c>
      <c r="Z17" s="35"/>
      <c r="AA17" s="26">
        <v>225000</v>
      </c>
      <c r="AB17" s="36">
        <f>+AA17*$C$17</f>
        <v>1073.25</v>
      </c>
      <c r="AC17" s="35"/>
      <c r="AD17" s="26">
        <v>225000</v>
      </c>
      <c r="AE17" s="36">
        <f>+AD17*$C$17</f>
        <v>1073.25</v>
      </c>
      <c r="AF17" s="35"/>
      <c r="AG17" s="26">
        <v>225000</v>
      </c>
      <c r="AH17" s="36">
        <f>+AG17*$C$17</f>
        <v>1073.25</v>
      </c>
      <c r="AI17" s="35"/>
      <c r="AJ17" s="26">
        <v>225000</v>
      </c>
      <c r="AK17" s="36">
        <f>+AJ17*$C$17</f>
        <v>1073.25</v>
      </c>
      <c r="AL17" s="35"/>
      <c r="AM17" s="26">
        <v>225000</v>
      </c>
      <c r="AN17" s="36">
        <f>+AM17*$C$17</f>
        <v>1073.25</v>
      </c>
      <c r="AO17" s="35"/>
    </row>
    <row r="18" spans="1:41" x14ac:dyDescent="0.25">
      <c r="A18" s="22" t="s">
        <v>17</v>
      </c>
      <c r="B18" s="23" t="s">
        <v>31</v>
      </c>
      <c r="C18" s="88">
        <v>4.0899999999999999E-3</v>
      </c>
      <c r="D18" s="26">
        <v>375000</v>
      </c>
      <c r="E18" s="35">
        <f>+D18*$C$18</f>
        <v>1533.75</v>
      </c>
      <c r="F18" s="26">
        <v>375000</v>
      </c>
      <c r="G18" s="36">
        <f>+F18*$C$18</f>
        <v>1533.75</v>
      </c>
      <c r="H18" s="35"/>
      <c r="I18" s="26">
        <v>375000</v>
      </c>
      <c r="J18" s="36">
        <f>+I18*$C$18</f>
        <v>1533.75</v>
      </c>
      <c r="K18" s="37"/>
      <c r="L18" s="26">
        <v>375000</v>
      </c>
      <c r="M18" s="36">
        <f>+L18*$C$18</f>
        <v>1533.75</v>
      </c>
      <c r="N18" s="35"/>
      <c r="O18" s="26">
        <v>375000</v>
      </c>
      <c r="P18" s="36">
        <f>+O18*$C$18</f>
        <v>1533.75</v>
      </c>
      <c r="Q18" s="35"/>
      <c r="R18" s="26">
        <v>375000</v>
      </c>
      <c r="S18" s="36">
        <f>+R18*$C$18</f>
        <v>1533.75</v>
      </c>
      <c r="T18" s="35"/>
      <c r="U18" s="26">
        <v>375000</v>
      </c>
      <c r="V18" s="36">
        <f>+U18*$C$18</f>
        <v>1533.75</v>
      </c>
      <c r="W18" s="35"/>
      <c r="X18" s="26">
        <v>375000</v>
      </c>
      <c r="Y18" s="36">
        <f>+X18*$C$18</f>
        <v>1533.75</v>
      </c>
      <c r="Z18" s="35"/>
      <c r="AA18" s="26">
        <v>375000</v>
      </c>
      <c r="AB18" s="36">
        <f>+AA18*$C$18</f>
        <v>1533.75</v>
      </c>
      <c r="AC18" s="35"/>
      <c r="AD18" s="26">
        <v>375000</v>
      </c>
      <c r="AE18" s="36">
        <f>+AD18*$C$18</f>
        <v>1533.75</v>
      </c>
      <c r="AF18" s="35"/>
      <c r="AG18" s="26">
        <v>375000</v>
      </c>
      <c r="AH18" s="36">
        <f>+AG18*$C$18</f>
        <v>1533.75</v>
      </c>
      <c r="AI18" s="35"/>
      <c r="AJ18" s="26">
        <v>375000</v>
      </c>
      <c r="AK18" s="36">
        <f>+AJ18*$C$18</f>
        <v>1533.75</v>
      </c>
      <c r="AL18" s="35"/>
      <c r="AM18" s="26">
        <v>375000</v>
      </c>
      <c r="AN18" s="36">
        <f>+AM18*$C$18</f>
        <v>1533.75</v>
      </c>
      <c r="AO18" s="35"/>
    </row>
    <row r="19" spans="1:41" x14ac:dyDescent="0.25">
      <c r="A19" s="22" t="s">
        <v>17</v>
      </c>
      <c r="B19" s="23" t="s">
        <v>32</v>
      </c>
      <c r="C19" s="88">
        <v>3.1800000000000001E-3</v>
      </c>
      <c r="D19" s="26">
        <v>344264</v>
      </c>
      <c r="E19" s="35">
        <f>+D19*$C$19</f>
        <v>1094.7595200000001</v>
      </c>
      <c r="F19" s="26">
        <v>312370</v>
      </c>
      <c r="G19" s="36">
        <f>+F19*$C$19</f>
        <v>993.33659999999998</v>
      </c>
      <c r="H19" s="35"/>
      <c r="I19" s="26">
        <v>325173</v>
      </c>
      <c r="J19" s="36">
        <f>+I19*$C$19</f>
        <v>1034.0501400000001</v>
      </c>
      <c r="K19" s="37"/>
      <c r="L19" s="26">
        <v>345533</v>
      </c>
      <c r="M19" s="36">
        <f>+L19*$C$19</f>
        <v>1098.79494</v>
      </c>
      <c r="N19" s="35"/>
      <c r="O19" s="26">
        <v>354455</v>
      </c>
      <c r="P19" s="36">
        <f>+O19*$C$19</f>
        <v>1127.1668999999999</v>
      </c>
      <c r="Q19" s="35"/>
      <c r="R19" s="26">
        <v>372277</v>
      </c>
      <c r="S19" s="36">
        <f>+R19*$C$19</f>
        <v>1183.84086</v>
      </c>
      <c r="T19" s="35"/>
      <c r="U19" s="26">
        <v>395467</v>
      </c>
      <c r="V19" s="36">
        <f>+U19*$C$19</f>
        <v>1257.5850600000001</v>
      </c>
      <c r="W19" s="35"/>
      <c r="X19" s="26">
        <v>419491</v>
      </c>
      <c r="Y19" s="36">
        <f>+X19*$C$19</f>
        <v>1333.9813799999999</v>
      </c>
      <c r="Z19" s="35"/>
      <c r="AA19" s="26">
        <v>306601</v>
      </c>
      <c r="AB19" s="36">
        <f>+AA19*$C$19</f>
        <v>974.99117999999999</v>
      </c>
      <c r="AC19" s="35"/>
      <c r="AD19" s="26">
        <v>322468</v>
      </c>
      <c r="AE19" s="36">
        <f>+AD19*$C$19</f>
        <v>1025.4482399999999</v>
      </c>
      <c r="AF19" s="35"/>
      <c r="AG19" s="26">
        <v>333980</v>
      </c>
      <c r="AH19" s="36">
        <f>+AG19*$C$19</f>
        <v>1062.0563999999999</v>
      </c>
      <c r="AI19" s="35"/>
      <c r="AJ19" s="26">
        <v>348857</v>
      </c>
      <c r="AK19" s="36">
        <f>+AJ19*$C$19</f>
        <v>1109.36526</v>
      </c>
      <c r="AL19" s="35"/>
      <c r="AM19" s="26">
        <v>333832</v>
      </c>
      <c r="AN19" s="36">
        <f>+AM19*$C$19</f>
        <v>1061.5857599999999</v>
      </c>
      <c r="AO19" s="35"/>
    </row>
    <row r="20" spans="1:41" x14ac:dyDescent="0.25">
      <c r="A20" s="45"/>
      <c r="B20" s="17" t="s">
        <v>33</v>
      </c>
      <c r="C20" s="87"/>
      <c r="D20" s="49"/>
      <c r="E20" s="47"/>
      <c r="F20" s="49"/>
      <c r="G20" s="48"/>
      <c r="H20" s="47"/>
      <c r="I20" s="49"/>
      <c r="J20" s="48"/>
      <c r="K20" s="50"/>
      <c r="L20" s="49"/>
      <c r="M20" s="48"/>
      <c r="N20" s="47"/>
      <c r="O20" s="49"/>
      <c r="P20" s="48"/>
      <c r="Q20" s="47"/>
      <c r="R20" s="49"/>
      <c r="S20" s="48"/>
      <c r="T20" s="47"/>
      <c r="U20" s="49"/>
      <c r="V20" s="48"/>
      <c r="W20" s="47"/>
      <c r="X20" s="49"/>
      <c r="Y20" s="48"/>
      <c r="Z20" s="47"/>
      <c r="AA20" s="49"/>
      <c r="AB20" s="48"/>
      <c r="AC20" s="47"/>
      <c r="AD20" s="49"/>
      <c r="AE20" s="48"/>
      <c r="AF20" s="47"/>
      <c r="AG20" s="49"/>
      <c r="AH20" s="48"/>
      <c r="AI20" s="47"/>
      <c r="AJ20" s="49"/>
      <c r="AK20" s="48"/>
      <c r="AL20" s="47"/>
      <c r="AM20" s="49"/>
      <c r="AN20" s="48"/>
      <c r="AO20" s="47"/>
    </row>
    <row r="21" spans="1:41" x14ac:dyDescent="0.25">
      <c r="A21" s="44"/>
      <c r="B21" s="23" t="s">
        <v>34</v>
      </c>
      <c r="C21" s="90">
        <v>0.05</v>
      </c>
      <c r="D21" s="26"/>
      <c r="E21" s="35"/>
      <c r="F21" s="26"/>
      <c r="G21" s="36"/>
      <c r="H21" s="35"/>
      <c r="I21" s="26"/>
      <c r="J21" s="36"/>
      <c r="K21" s="37"/>
      <c r="L21" s="26"/>
      <c r="M21" s="36"/>
      <c r="N21" s="35"/>
      <c r="O21" s="26"/>
      <c r="P21" s="36"/>
      <c r="Q21" s="35"/>
      <c r="R21" s="26"/>
      <c r="S21" s="36"/>
      <c r="T21" s="35"/>
      <c r="U21" s="26"/>
      <c r="V21" s="36"/>
      <c r="W21" s="35"/>
      <c r="X21" s="26"/>
      <c r="Y21" s="36"/>
      <c r="Z21" s="35"/>
      <c r="AA21" s="26"/>
      <c r="AB21" s="36"/>
      <c r="AC21" s="35"/>
      <c r="AD21" s="26"/>
      <c r="AE21" s="36"/>
      <c r="AF21" s="35"/>
      <c r="AG21" s="26"/>
      <c r="AH21" s="36"/>
      <c r="AI21" s="35"/>
      <c r="AJ21" s="26"/>
      <c r="AK21" s="36"/>
      <c r="AL21" s="35"/>
      <c r="AM21" s="26"/>
      <c r="AN21" s="36"/>
      <c r="AO21" s="35"/>
    </row>
    <row r="22" spans="1:41" x14ac:dyDescent="0.25">
      <c r="A22" s="44"/>
      <c r="B22" s="23" t="s">
        <v>35</v>
      </c>
      <c r="C22" s="90">
        <v>80</v>
      </c>
      <c r="D22" s="26"/>
      <c r="E22" s="35"/>
      <c r="F22" s="26"/>
      <c r="G22" s="36"/>
      <c r="H22" s="35"/>
      <c r="I22" s="26"/>
      <c r="J22" s="36"/>
      <c r="K22" s="37"/>
      <c r="L22" s="26"/>
      <c r="M22" s="36"/>
      <c r="N22" s="35"/>
      <c r="O22" s="26"/>
      <c r="P22" s="36"/>
      <c r="Q22" s="35"/>
      <c r="R22" s="26"/>
      <c r="S22" s="36"/>
      <c r="T22" s="35"/>
      <c r="U22" s="26"/>
      <c r="V22" s="36"/>
      <c r="W22" s="35"/>
      <c r="X22" s="26"/>
      <c r="Y22" s="36"/>
      <c r="Z22" s="35"/>
      <c r="AA22" s="26"/>
      <c r="AB22" s="36"/>
      <c r="AC22" s="35"/>
      <c r="AD22" s="26"/>
      <c r="AE22" s="36"/>
      <c r="AF22" s="35"/>
      <c r="AG22" s="26"/>
      <c r="AH22" s="36"/>
      <c r="AI22" s="35"/>
      <c r="AJ22" s="26"/>
      <c r="AK22" s="36"/>
      <c r="AL22" s="35"/>
      <c r="AM22" s="26"/>
      <c r="AN22" s="36"/>
      <c r="AO22" s="35"/>
    </row>
    <row r="23" spans="1:41" x14ac:dyDescent="0.25">
      <c r="A23" s="45"/>
      <c r="B23" s="17" t="s">
        <v>36</v>
      </c>
      <c r="C23" s="87"/>
      <c r="D23" s="49"/>
      <c r="E23" s="31">
        <f>SUM(E24:E28)</f>
        <v>3443.8148799999999</v>
      </c>
      <c r="F23" s="49"/>
      <c r="G23" s="32">
        <f>SUM(G24:G28)</f>
        <v>3487.9971999999998</v>
      </c>
      <c r="H23" s="31"/>
      <c r="I23" s="49"/>
      <c r="J23" s="32">
        <f>SUM(J24:J28)</f>
        <v>3521.0232000000001</v>
      </c>
      <c r="K23" s="34"/>
      <c r="L23" s="49"/>
      <c r="M23" s="32">
        <f>SUM(M24:M28)</f>
        <v>3552.4145600000002</v>
      </c>
      <c r="N23" s="31"/>
      <c r="O23" s="49"/>
      <c r="P23" s="32">
        <f>SUM(P24:P28)</f>
        <v>3575.4876800000002</v>
      </c>
      <c r="Q23" s="31"/>
      <c r="R23" s="49"/>
      <c r="S23" s="32">
        <f>SUM(S24:S28)</f>
        <v>3620.5010400000001</v>
      </c>
      <c r="T23" s="31"/>
      <c r="U23" s="49"/>
      <c r="V23" s="32">
        <f>SUM(V24:V28)</f>
        <v>3681.8529600000002</v>
      </c>
      <c r="W23" s="31"/>
      <c r="X23" s="49"/>
      <c r="Y23" s="32">
        <f>SUM(Y24:Y28)</f>
        <v>3741.3115200000002</v>
      </c>
      <c r="Z23" s="31"/>
      <c r="AA23" s="49"/>
      <c r="AB23" s="32">
        <f>SUM(AB24:AB28)</f>
        <v>3722.5190400000001</v>
      </c>
      <c r="AC23" s="31"/>
      <c r="AD23" s="49"/>
      <c r="AE23" s="32">
        <f>SUM(AE24:AE28)</f>
        <v>3775.0392000000002</v>
      </c>
      <c r="AF23" s="31"/>
      <c r="AG23" s="49"/>
      <c r="AH23" s="32">
        <f>SUM(AH24:AH28)</f>
        <v>3777.2108800000001</v>
      </c>
      <c r="AI23" s="31"/>
      <c r="AJ23" s="49"/>
      <c r="AK23" s="32">
        <f>SUM(AK24:AK28)</f>
        <v>3875.3598400000001</v>
      </c>
      <c r="AL23" s="31"/>
      <c r="AM23" s="49"/>
      <c r="AN23" s="32">
        <f>SUM(AN24:AN28)</f>
        <v>3859.3191999999999</v>
      </c>
      <c r="AO23" s="31"/>
    </row>
    <row r="24" spans="1:41" x14ac:dyDescent="0.25">
      <c r="A24" s="44" t="s">
        <v>17</v>
      </c>
      <c r="B24" s="23" t="s">
        <v>37</v>
      </c>
      <c r="C24" s="88">
        <v>8.0000000000000002E-3</v>
      </c>
      <c r="D24" s="26">
        <v>100000</v>
      </c>
      <c r="E24" s="35">
        <f>+D24*$C24</f>
        <v>800</v>
      </c>
      <c r="F24" s="26">
        <v>100000</v>
      </c>
      <c r="G24" s="36">
        <f>+F24*$C$24</f>
        <v>800</v>
      </c>
      <c r="H24" s="35"/>
      <c r="I24" s="26">
        <v>100000</v>
      </c>
      <c r="J24" s="36">
        <f>+I24*$C$24</f>
        <v>800</v>
      </c>
      <c r="K24" s="37"/>
      <c r="L24" s="26">
        <v>100000</v>
      </c>
      <c r="M24" s="36">
        <f>+L24*$C$24</f>
        <v>800</v>
      </c>
      <c r="N24" s="35"/>
      <c r="O24" s="26">
        <v>100000</v>
      </c>
      <c r="P24" s="36">
        <f>+O24*$C$24</f>
        <v>800</v>
      </c>
      <c r="Q24" s="35"/>
      <c r="R24" s="26">
        <v>100000</v>
      </c>
      <c r="S24" s="36">
        <f>+R24*$C$24</f>
        <v>800</v>
      </c>
      <c r="T24" s="35"/>
      <c r="U24" s="26">
        <v>100000</v>
      </c>
      <c r="V24" s="36">
        <f>+U24*$C$24</f>
        <v>800</v>
      </c>
      <c r="W24" s="35"/>
      <c r="X24" s="26">
        <v>100000</v>
      </c>
      <c r="Y24" s="36">
        <f>+X24*$C$24</f>
        <v>800</v>
      </c>
      <c r="Z24" s="35"/>
      <c r="AA24" s="26">
        <v>100000</v>
      </c>
      <c r="AB24" s="36">
        <f>+AA24*$C$24</f>
        <v>800</v>
      </c>
      <c r="AC24" s="35"/>
      <c r="AD24" s="26">
        <v>100000</v>
      </c>
      <c r="AE24" s="36">
        <f>+AD24*$C$24</f>
        <v>800</v>
      </c>
      <c r="AF24" s="35"/>
      <c r="AG24" s="26">
        <v>100000</v>
      </c>
      <c r="AH24" s="36">
        <f>+AG24*$C$24</f>
        <v>800</v>
      </c>
      <c r="AI24" s="35"/>
      <c r="AJ24" s="26">
        <v>100000</v>
      </c>
      <c r="AK24" s="36">
        <f>+AJ24*$C$24</f>
        <v>800</v>
      </c>
      <c r="AL24" s="35"/>
      <c r="AM24" s="26">
        <v>100000</v>
      </c>
      <c r="AN24" s="36">
        <f>+AM24*$C$24</f>
        <v>800</v>
      </c>
      <c r="AO24" s="35"/>
    </row>
    <row r="25" spans="1:41" x14ac:dyDescent="0.25">
      <c r="A25" s="44" t="s">
        <v>17</v>
      </c>
      <c r="B25" s="23" t="s">
        <v>38</v>
      </c>
      <c r="C25" s="88">
        <v>5.5999999999999999E-3</v>
      </c>
      <c r="D25" s="26">
        <v>400000</v>
      </c>
      <c r="E25" s="35">
        <f t="shared" ref="E25:E26" si="0">+D25*$C25</f>
        <v>2240</v>
      </c>
      <c r="F25" s="26">
        <v>400000</v>
      </c>
      <c r="G25" s="36">
        <f>+F25*$C$25</f>
        <v>2240</v>
      </c>
      <c r="H25" s="35"/>
      <c r="I25" s="26">
        <v>400000</v>
      </c>
      <c r="J25" s="36">
        <f>+I25*$C$25</f>
        <v>2240</v>
      </c>
      <c r="K25" s="37"/>
      <c r="L25" s="26">
        <v>400000</v>
      </c>
      <c r="M25" s="36">
        <f>+L25*$C$25</f>
        <v>2240</v>
      </c>
      <c r="N25" s="35"/>
      <c r="O25" s="26">
        <v>400000</v>
      </c>
      <c r="P25" s="36">
        <f>+O25*$C$25</f>
        <v>2240</v>
      </c>
      <c r="Q25" s="35"/>
      <c r="R25" s="26">
        <v>400000</v>
      </c>
      <c r="S25" s="36">
        <f>+R25*$C$25</f>
        <v>2240</v>
      </c>
      <c r="T25" s="35"/>
      <c r="U25" s="26">
        <v>400000</v>
      </c>
      <c r="V25" s="36">
        <f>+U25*$C$25</f>
        <v>2240</v>
      </c>
      <c r="W25" s="35"/>
      <c r="X25" s="26">
        <v>400000</v>
      </c>
      <c r="Y25" s="36">
        <f>+X25*$C$25</f>
        <v>2240</v>
      </c>
      <c r="Z25" s="35"/>
      <c r="AA25" s="26">
        <v>400000</v>
      </c>
      <c r="AB25" s="36">
        <f>+AA25*$C$25</f>
        <v>2240</v>
      </c>
      <c r="AC25" s="35"/>
      <c r="AD25" s="26">
        <v>400000</v>
      </c>
      <c r="AE25" s="36">
        <f>+AD25*$C$25</f>
        <v>2240</v>
      </c>
      <c r="AF25" s="35"/>
      <c r="AG25" s="26">
        <v>400000</v>
      </c>
      <c r="AH25" s="36">
        <f>+AG25*$C$25</f>
        <v>2240</v>
      </c>
      <c r="AI25" s="35"/>
      <c r="AJ25" s="26">
        <v>400000</v>
      </c>
      <c r="AK25" s="36">
        <f>+AJ25*$C$25</f>
        <v>2240</v>
      </c>
      <c r="AL25" s="35"/>
      <c r="AM25" s="26">
        <v>400000</v>
      </c>
      <c r="AN25" s="36">
        <f>+AM25*$C$25</f>
        <v>2240</v>
      </c>
      <c r="AO25" s="35"/>
    </row>
    <row r="26" spans="1:41" x14ac:dyDescent="0.25">
      <c r="A26" s="44" t="s">
        <v>17</v>
      </c>
      <c r="B26" s="23" t="s">
        <v>39</v>
      </c>
      <c r="C26" s="88">
        <v>3.9199999999999999E-3</v>
      </c>
      <c r="D26" s="26">
        <v>103014</v>
      </c>
      <c r="E26" s="35">
        <f t="shared" si="0"/>
        <v>403.81487999999996</v>
      </c>
      <c r="F26" s="26">
        <v>114285</v>
      </c>
      <c r="G26" s="36">
        <f>+F26*$C$26</f>
        <v>447.99719999999996</v>
      </c>
      <c r="H26" s="35"/>
      <c r="I26" s="26">
        <v>122710</v>
      </c>
      <c r="J26" s="36">
        <f>+I26*$C$26</f>
        <v>481.02319999999997</v>
      </c>
      <c r="K26" s="37"/>
      <c r="L26" s="26">
        <v>130718</v>
      </c>
      <c r="M26" s="36">
        <f>+L26*$C$26</f>
        <v>512.41455999999994</v>
      </c>
      <c r="N26" s="35"/>
      <c r="O26" s="26">
        <v>136604</v>
      </c>
      <c r="P26" s="36">
        <f>+O26*$C$26</f>
        <v>535.48767999999995</v>
      </c>
      <c r="Q26" s="35"/>
      <c r="R26" s="26">
        <v>148087</v>
      </c>
      <c r="S26" s="36">
        <f>+R26*$C$26</f>
        <v>580.50103999999999</v>
      </c>
      <c r="T26" s="35"/>
      <c r="U26" s="26">
        <v>163738</v>
      </c>
      <c r="V26" s="36">
        <f>+U26*$C$26</f>
        <v>641.85295999999994</v>
      </c>
      <c r="W26" s="35"/>
      <c r="X26" s="26">
        <v>178906</v>
      </c>
      <c r="Y26" s="36">
        <f>+X26*$C$26</f>
        <v>701.31151999999997</v>
      </c>
      <c r="Z26" s="35"/>
      <c r="AA26" s="26">
        <v>174112</v>
      </c>
      <c r="AB26" s="36">
        <f>+AA26*$C$26</f>
        <v>682.51904000000002</v>
      </c>
      <c r="AC26" s="35"/>
      <c r="AD26" s="26">
        <v>187510</v>
      </c>
      <c r="AE26" s="36">
        <f>+AD26*$C$26</f>
        <v>735.03919999999994</v>
      </c>
      <c r="AF26" s="35"/>
      <c r="AG26" s="26">
        <v>188064</v>
      </c>
      <c r="AH26" s="36">
        <f>+AG26*$C$26</f>
        <v>737.21087999999997</v>
      </c>
      <c r="AI26" s="35"/>
      <c r="AJ26" s="26">
        <v>213102</v>
      </c>
      <c r="AK26" s="36">
        <f>+AJ26*$C$26</f>
        <v>835.35983999999996</v>
      </c>
      <c r="AL26" s="35"/>
      <c r="AM26" s="26">
        <v>209010</v>
      </c>
      <c r="AN26" s="36">
        <f>+AM26*$C$26</f>
        <v>819.31920000000002</v>
      </c>
      <c r="AO26" s="35"/>
    </row>
    <row r="27" spans="1:41" x14ac:dyDescent="0.25">
      <c r="A27" s="44" t="s">
        <v>17</v>
      </c>
      <c r="B27" s="23" t="s">
        <v>40</v>
      </c>
      <c r="C27" s="90">
        <v>800</v>
      </c>
      <c r="D27" s="26"/>
      <c r="E27" s="35">
        <f>IF(AND(D27&lt;100000,D27&gt;0),$C27,0)</f>
        <v>0</v>
      </c>
      <c r="F27" s="26"/>
      <c r="G27" s="36">
        <f t="shared" ref="G27:G28" si="1">+F27*$C$26</f>
        <v>0</v>
      </c>
      <c r="H27" s="35"/>
      <c r="I27" s="26"/>
      <c r="J27" s="36">
        <f>+I27*$C$27</f>
        <v>0</v>
      </c>
      <c r="K27" s="37"/>
      <c r="L27" s="26"/>
      <c r="M27" s="36">
        <f>+L27*$C$27</f>
        <v>0</v>
      </c>
      <c r="N27" s="35"/>
      <c r="O27" s="26"/>
      <c r="P27" s="36">
        <f>+O27*$C$27</f>
        <v>0</v>
      </c>
      <c r="Q27" s="35"/>
      <c r="R27" s="26"/>
      <c r="S27" s="36">
        <f>+R27*$C$27</f>
        <v>0</v>
      </c>
      <c r="T27" s="35"/>
      <c r="U27" s="26"/>
      <c r="V27" s="36">
        <f>+U27*$C$27</f>
        <v>0</v>
      </c>
      <c r="W27" s="35"/>
      <c r="X27" s="26"/>
      <c r="Y27" s="36">
        <f>+X27*$C$27</f>
        <v>0</v>
      </c>
      <c r="Z27" s="35"/>
      <c r="AA27" s="26"/>
      <c r="AB27" s="36">
        <f>+AA27*$C$27</f>
        <v>0</v>
      </c>
      <c r="AC27" s="35"/>
      <c r="AD27" s="26"/>
      <c r="AE27" s="36">
        <f>+AD27*$C$27</f>
        <v>0</v>
      </c>
      <c r="AF27" s="35"/>
      <c r="AG27" s="26"/>
      <c r="AH27" s="36">
        <f>+AG27*$C$27</f>
        <v>0</v>
      </c>
      <c r="AI27" s="35"/>
      <c r="AJ27" s="26"/>
      <c r="AK27" s="36">
        <f>+AJ27*$C$27</f>
        <v>0</v>
      </c>
      <c r="AL27" s="35"/>
      <c r="AM27" s="26"/>
      <c r="AN27" s="36">
        <f>+AM27*$C$27</f>
        <v>0</v>
      </c>
      <c r="AO27" s="35"/>
    </row>
    <row r="28" spans="1:41" x14ac:dyDescent="0.25">
      <c r="A28" s="44" t="s">
        <v>41</v>
      </c>
      <c r="B28" s="23" t="s">
        <v>42</v>
      </c>
      <c r="C28" s="90">
        <v>2900</v>
      </c>
      <c r="D28" s="26"/>
      <c r="E28" s="35"/>
      <c r="F28" s="26"/>
      <c r="G28" s="36">
        <f t="shared" si="1"/>
        <v>0</v>
      </c>
      <c r="H28" s="35"/>
      <c r="I28" s="26"/>
      <c r="J28" s="36">
        <f>+I28*$C$28</f>
        <v>0</v>
      </c>
      <c r="K28" s="37"/>
      <c r="L28" s="26"/>
      <c r="M28" s="36">
        <f>+L28*$C$28</f>
        <v>0</v>
      </c>
      <c r="N28" s="35"/>
      <c r="O28" s="26"/>
      <c r="P28" s="36">
        <f>+O28*$C$28</f>
        <v>0</v>
      </c>
      <c r="Q28" s="35"/>
      <c r="R28" s="26"/>
      <c r="S28" s="36">
        <f>+R28*$C$28</f>
        <v>0</v>
      </c>
      <c r="T28" s="35"/>
      <c r="U28" s="26"/>
      <c r="V28" s="36">
        <f>+U28*$C$28</f>
        <v>0</v>
      </c>
      <c r="W28" s="35"/>
      <c r="X28" s="26"/>
      <c r="Y28" s="36">
        <f>+X28*$C$28</f>
        <v>0</v>
      </c>
      <c r="Z28" s="35"/>
      <c r="AA28" s="26"/>
      <c r="AB28" s="36">
        <f>+AA28*$C$28</f>
        <v>0</v>
      </c>
      <c r="AC28" s="35"/>
      <c r="AD28" s="26"/>
      <c r="AE28" s="36">
        <f>+AD28*$C$28</f>
        <v>0</v>
      </c>
      <c r="AF28" s="35"/>
      <c r="AG28" s="26"/>
      <c r="AH28" s="36">
        <f>+AG28*$C$28</f>
        <v>0</v>
      </c>
      <c r="AI28" s="35"/>
      <c r="AJ28" s="26"/>
      <c r="AK28" s="36">
        <f>+AJ28*$C$28</f>
        <v>0</v>
      </c>
      <c r="AL28" s="35"/>
      <c r="AM28" s="26"/>
      <c r="AN28" s="36">
        <f>+AM28*$C$28</f>
        <v>0</v>
      </c>
      <c r="AO28" s="35"/>
    </row>
    <row r="29" spans="1:41" x14ac:dyDescent="0.25">
      <c r="A29" s="45"/>
      <c r="B29" s="17" t="s">
        <v>43</v>
      </c>
      <c r="C29" s="87"/>
      <c r="D29" s="49"/>
      <c r="E29" s="31">
        <f>SUM(E30:E33)</f>
        <v>1109.4860000000001</v>
      </c>
      <c r="F29" s="49"/>
      <c r="G29" s="32">
        <f>SUM(G30:G33)</f>
        <v>1113.3920000000001</v>
      </c>
      <c r="H29" s="31"/>
      <c r="I29" s="49"/>
      <c r="J29" s="32">
        <f>SUM(J30:J33)</f>
        <v>1152.97</v>
      </c>
      <c r="K29" s="34"/>
      <c r="L29" s="49"/>
      <c r="M29" s="32">
        <f>SUM(M30:M33)</f>
        <v>1165.5</v>
      </c>
      <c r="N29" s="31"/>
      <c r="O29" s="49"/>
      <c r="P29" s="32">
        <f>SUM(P30:P33)</f>
        <v>1239.8400000000001</v>
      </c>
      <c r="Q29" s="31"/>
      <c r="R29" s="49"/>
      <c r="S29" s="32">
        <f>SUM(S30:S33)</f>
        <v>1251.2080000000001</v>
      </c>
      <c r="T29" s="31"/>
      <c r="U29" s="49"/>
      <c r="V29" s="32">
        <f>SUM(V30:V33)</f>
        <v>1240.134</v>
      </c>
      <c r="W29" s="31"/>
      <c r="X29" s="49"/>
      <c r="Y29" s="32">
        <f>SUM(Y30:Y33)</f>
        <v>1299.2280000000001</v>
      </c>
      <c r="Z29" s="31"/>
      <c r="AA29" s="49"/>
      <c r="AB29" s="32">
        <f>SUM(AB30:AB33)</f>
        <v>1318.548</v>
      </c>
      <c r="AC29" s="31"/>
      <c r="AD29" s="49"/>
      <c r="AE29" s="32">
        <f>SUM(AE30:AE33)</f>
        <v>1325.212</v>
      </c>
      <c r="AF29" s="31"/>
      <c r="AG29" s="49"/>
      <c r="AH29" s="32">
        <f>SUM(AH30:AH33)</f>
        <v>1407.14</v>
      </c>
      <c r="AI29" s="31"/>
      <c r="AJ29" s="49"/>
      <c r="AK29" s="32">
        <f>SUM(AK30:AK33)</f>
        <v>1411.8860000000002</v>
      </c>
      <c r="AL29" s="31"/>
      <c r="AM29" s="49"/>
      <c r="AN29" s="32">
        <f>SUM(AN30:AN33)</f>
        <v>1460.2280000000001</v>
      </c>
      <c r="AO29" s="31"/>
    </row>
    <row r="30" spans="1:41" x14ac:dyDescent="0.25">
      <c r="A30" s="44" t="s">
        <v>17</v>
      </c>
      <c r="B30" s="23" t="s">
        <v>44</v>
      </c>
      <c r="C30" s="86">
        <v>0.112</v>
      </c>
      <c r="D30" s="26">
        <v>401</v>
      </c>
      <c r="E30" s="35">
        <f>+D30*$C$30</f>
        <v>44.911999999999999</v>
      </c>
      <c r="F30" s="26">
        <v>485</v>
      </c>
      <c r="G30" s="36">
        <f>+F30*$C$30</f>
        <v>54.32</v>
      </c>
      <c r="H30" s="35"/>
      <c r="I30" s="26">
        <v>458</v>
      </c>
      <c r="J30" s="36">
        <f>+I30*$C$30</f>
        <v>51.295999999999999</v>
      </c>
      <c r="K30" s="37"/>
      <c r="L30" s="26">
        <v>408</v>
      </c>
      <c r="M30" s="36">
        <f>+L30*$C$30</f>
        <v>45.695999999999998</v>
      </c>
      <c r="N30" s="35"/>
      <c r="O30" s="26">
        <v>430</v>
      </c>
      <c r="P30" s="36">
        <f>+O30*$C$30</f>
        <v>48.160000000000004</v>
      </c>
      <c r="Q30" s="35"/>
      <c r="R30" s="26">
        <v>396</v>
      </c>
      <c r="S30" s="36">
        <f>+R30*$C$30</f>
        <v>44.352000000000004</v>
      </c>
      <c r="T30" s="35">
        <f>+S30-P30</f>
        <v>-3.8079999999999998</v>
      </c>
      <c r="U30" s="26">
        <v>471</v>
      </c>
      <c r="V30" s="36">
        <f>+U30*$C$30</f>
        <v>52.752000000000002</v>
      </c>
      <c r="W30" s="35"/>
      <c r="X30" s="26">
        <v>464</v>
      </c>
      <c r="Y30" s="36">
        <f>+X30*$C$30</f>
        <v>51.968000000000004</v>
      </c>
      <c r="Z30" s="35"/>
      <c r="AA30" s="26">
        <v>589</v>
      </c>
      <c r="AB30" s="36">
        <f>+AA30*$C$30</f>
        <v>65.968000000000004</v>
      </c>
      <c r="AC30" s="35"/>
      <c r="AD30" s="26">
        <v>461</v>
      </c>
      <c r="AE30" s="36">
        <f>+AD30*$C$30</f>
        <v>51.631999999999998</v>
      </c>
      <c r="AF30" s="35"/>
      <c r="AG30" s="26">
        <v>528</v>
      </c>
      <c r="AH30" s="36">
        <f>+AG30*$C$30</f>
        <v>59.136000000000003</v>
      </c>
      <c r="AI30" s="35"/>
      <c r="AJ30" s="26">
        <v>545</v>
      </c>
      <c r="AK30" s="36">
        <f>+AJ30*$C$30</f>
        <v>61.04</v>
      </c>
      <c r="AL30" s="35"/>
      <c r="AM30" s="26">
        <v>416</v>
      </c>
      <c r="AN30" s="36">
        <f>+AM30*$C$30</f>
        <v>46.591999999999999</v>
      </c>
      <c r="AO30" s="35"/>
    </row>
    <row r="31" spans="1:41" x14ac:dyDescent="0.25">
      <c r="A31" s="44" t="s">
        <v>17</v>
      </c>
      <c r="B31" s="23" t="s">
        <v>45</v>
      </c>
      <c r="C31" s="86">
        <v>0.112</v>
      </c>
      <c r="D31" s="26">
        <v>50</v>
      </c>
      <c r="E31" s="35">
        <f>+D31*$C$31</f>
        <v>5.6000000000000005</v>
      </c>
      <c r="F31" s="26">
        <v>43</v>
      </c>
      <c r="G31" s="36">
        <f>+F31*$C$31</f>
        <v>4.8159999999999998</v>
      </c>
      <c r="H31" s="35"/>
      <c r="I31" s="26">
        <v>51</v>
      </c>
      <c r="J31" s="36">
        <f>+I31*$C$31</f>
        <v>5.7119999999999997</v>
      </c>
      <c r="K31" s="37"/>
      <c r="L31" s="26">
        <v>40</v>
      </c>
      <c r="M31" s="36">
        <f>+L31*$C$31</f>
        <v>4.4800000000000004</v>
      </c>
      <c r="N31" s="35"/>
      <c r="O31" s="26">
        <v>36</v>
      </c>
      <c r="P31" s="36">
        <f>+O31*$C$31</f>
        <v>4.032</v>
      </c>
      <c r="Q31" s="35"/>
      <c r="R31" s="26">
        <v>38</v>
      </c>
      <c r="S31" s="36">
        <f>+R31*$C$31</f>
        <v>4.2560000000000002</v>
      </c>
      <c r="T31" s="35"/>
      <c r="U31" s="26">
        <v>21</v>
      </c>
      <c r="V31" s="36">
        <f>+U31*$C$31</f>
        <v>2.3519999999999999</v>
      </c>
      <c r="W31" s="35"/>
      <c r="X31" s="26">
        <v>19</v>
      </c>
      <c r="Y31" s="36">
        <f>+X31*$C$31</f>
        <v>2.1280000000000001</v>
      </c>
      <c r="Z31" s="35"/>
      <c r="AA31" s="26">
        <v>13</v>
      </c>
      <c r="AB31" s="36">
        <f>+AA31*$C$31</f>
        <v>1.456</v>
      </c>
      <c r="AC31" s="35"/>
      <c r="AD31" s="26">
        <v>15</v>
      </c>
      <c r="AE31" s="36">
        <f>+AD31*$C$31</f>
        <v>1.68</v>
      </c>
      <c r="AF31" s="35"/>
      <c r="AG31" s="26">
        <v>22</v>
      </c>
      <c r="AH31" s="36">
        <f>+AG31*$C$31</f>
        <v>2.464</v>
      </c>
      <c r="AI31" s="35"/>
      <c r="AJ31" s="26">
        <v>16</v>
      </c>
      <c r="AK31" s="36">
        <f>+AJ31*$C$31</f>
        <v>1.792</v>
      </c>
      <c r="AL31" s="35"/>
      <c r="AM31" s="26">
        <v>10</v>
      </c>
      <c r="AN31" s="36">
        <f>+AM31*$C$31</f>
        <v>1.1200000000000001</v>
      </c>
      <c r="AO31" s="35"/>
    </row>
    <row r="32" spans="1:41" x14ac:dyDescent="0.25">
      <c r="A32" s="44" t="s">
        <v>17</v>
      </c>
      <c r="B32" s="23" t="s">
        <v>46</v>
      </c>
      <c r="C32" s="86">
        <v>3.85</v>
      </c>
      <c r="D32" s="26">
        <v>99</v>
      </c>
      <c r="E32" s="35">
        <f>+D32*$C$32</f>
        <v>381.15000000000003</v>
      </c>
      <c r="F32" s="26">
        <v>88</v>
      </c>
      <c r="G32" s="36">
        <f>+F32*$C$32</f>
        <v>338.8</v>
      </c>
      <c r="H32" s="35"/>
      <c r="I32" s="26">
        <v>89</v>
      </c>
      <c r="J32" s="36">
        <f>+I32*$C$32</f>
        <v>342.65000000000003</v>
      </c>
      <c r="K32" s="37"/>
      <c r="L32" s="26">
        <v>86</v>
      </c>
      <c r="M32" s="36">
        <f>+L32*$C$32</f>
        <v>331.1</v>
      </c>
      <c r="N32" s="35"/>
      <c r="O32" s="26">
        <v>96</v>
      </c>
      <c r="P32" s="36">
        <f>+O32*$C$32</f>
        <v>369.6</v>
      </c>
      <c r="Q32" s="35"/>
      <c r="R32" s="26">
        <v>92</v>
      </c>
      <c r="S32" s="36">
        <f>+R32*$C$32</f>
        <v>354.2</v>
      </c>
      <c r="T32" s="35"/>
      <c r="U32" s="26">
        <v>79</v>
      </c>
      <c r="V32" s="36">
        <f>+U32*$C$32</f>
        <v>304.15000000000003</v>
      </c>
      <c r="W32" s="35"/>
      <c r="X32" s="26">
        <v>86</v>
      </c>
      <c r="Y32" s="36">
        <f>+X32*$C$32</f>
        <v>331.1</v>
      </c>
      <c r="Z32" s="35"/>
      <c r="AA32" s="26">
        <v>82</v>
      </c>
      <c r="AB32" s="36">
        <f>+AA32*$C$32</f>
        <v>315.7</v>
      </c>
      <c r="AC32" s="35"/>
      <c r="AD32" s="26">
        <v>78</v>
      </c>
      <c r="AE32" s="36">
        <f>+AD32*$C$32</f>
        <v>300.3</v>
      </c>
      <c r="AF32" s="35"/>
      <c r="AG32" s="26">
        <v>90</v>
      </c>
      <c r="AH32" s="36">
        <f>+AG32*$C$32</f>
        <v>346.5</v>
      </c>
      <c r="AI32" s="35"/>
      <c r="AJ32" s="26">
        <v>83</v>
      </c>
      <c r="AK32" s="36">
        <f>+AJ32*$C$32</f>
        <v>319.55</v>
      </c>
      <c r="AL32" s="35"/>
      <c r="AM32" s="26">
        <v>98</v>
      </c>
      <c r="AN32" s="36">
        <f>+AM32*$C$32</f>
        <v>377.3</v>
      </c>
      <c r="AO32" s="35"/>
    </row>
    <row r="33" spans="1:41" x14ac:dyDescent="0.25">
      <c r="A33" s="44" t="s">
        <v>17</v>
      </c>
      <c r="B33" s="23" t="s">
        <v>47</v>
      </c>
      <c r="C33" s="86">
        <v>0.112</v>
      </c>
      <c r="D33" s="26">
        <v>6052</v>
      </c>
      <c r="E33" s="35">
        <f>+D33*$C$33</f>
        <v>677.82400000000007</v>
      </c>
      <c r="F33" s="26">
        <v>6388</v>
      </c>
      <c r="G33" s="36">
        <f>+F33*$C$33</f>
        <v>715.45600000000002</v>
      </c>
      <c r="H33" s="35"/>
      <c r="I33" s="26">
        <v>6726</v>
      </c>
      <c r="J33" s="36">
        <f>+I33*$C$33</f>
        <v>753.31200000000001</v>
      </c>
      <c r="K33" s="37"/>
      <c r="L33" s="26">
        <v>7002</v>
      </c>
      <c r="M33" s="36">
        <f>+L33*$C$33</f>
        <v>784.22400000000005</v>
      </c>
      <c r="N33" s="35"/>
      <c r="O33" s="26">
        <v>7304</v>
      </c>
      <c r="P33" s="36">
        <f>+O33*$C$33</f>
        <v>818.048</v>
      </c>
      <c r="Q33" s="35"/>
      <c r="R33" s="26">
        <v>7575</v>
      </c>
      <c r="S33" s="36">
        <f>+R33*$C$33</f>
        <v>848.4</v>
      </c>
      <c r="T33" s="35"/>
      <c r="U33" s="26">
        <v>7865</v>
      </c>
      <c r="V33" s="36">
        <f>+U33*$C$33</f>
        <v>880.88</v>
      </c>
      <c r="W33" s="35"/>
      <c r="X33" s="26">
        <v>8161</v>
      </c>
      <c r="Y33" s="36">
        <f>+X33*$C$33</f>
        <v>914.03200000000004</v>
      </c>
      <c r="Z33" s="35"/>
      <c r="AA33" s="26">
        <v>8352</v>
      </c>
      <c r="AB33" s="36">
        <f>+AA33*$C$33</f>
        <v>935.42399999999998</v>
      </c>
      <c r="AC33" s="35"/>
      <c r="AD33" s="26">
        <v>8675</v>
      </c>
      <c r="AE33" s="36">
        <f>+AD33*$C$33</f>
        <v>971.6</v>
      </c>
      <c r="AF33" s="35"/>
      <c r="AG33" s="26">
        <v>8920</v>
      </c>
      <c r="AH33" s="36">
        <f>+AG33*$C$33</f>
        <v>999.04000000000008</v>
      </c>
      <c r="AI33" s="35"/>
      <c r="AJ33" s="26">
        <v>9192</v>
      </c>
      <c r="AK33" s="36">
        <f>+AJ33*$C$33</f>
        <v>1029.5040000000001</v>
      </c>
      <c r="AL33" s="35"/>
      <c r="AM33" s="26">
        <v>9243</v>
      </c>
      <c r="AN33" s="36">
        <f>+AM33*$C$33</f>
        <v>1035.2160000000001</v>
      </c>
      <c r="AO33" s="35"/>
    </row>
    <row r="34" spans="1:41" x14ac:dyDescent="0.25">
      <c r="A34" s="44"/>
      <c r="B34" s="11" t="s">
        <v>48</v>
      </c>
      <c r="C34" s="84"/>
      <c r="D34" s="15"/>
      <c r="E34" s="28">
        <f>SUM(E35)</f>
        <v>6886.37</v>
      </c>
      <c r="F34" s="15"/>
      <c r="G34" s="29">
        <f>SUM(G35)</f>
        <v>6885.4449999999997</v>
      </c>
      <c r="H34" s="14">
        <f>+G34-E34</f>
        <v>-0.9250000000001819</v>
      </c>
      <c r="I34" s="15"/>
      <c r="J34" s="29">
        <f>SUM(J35)</f>
        <v>6904.1100000000006</v>
      </c>
      <c r="K34" s="14">
        <f>+J34-G34</f>
        <v>18.665000000000873</v>
      </c>
      <c r="L34" s="15"/>
      <c r="M34" s="29">
        <f>SUM(M35)</f>
        <v>6935.7449999999999</v>
      </c>
      <c r="N34" s="14">
        <f>+M34-J34</f>
        <v>31.634999999999309</v>
      </c>
      <c r="O34" s="15"/>
      <c r="P34" s="29">
        <f>SUM(P35)</f>
        <v>6941.1399999999994</v>
      </c>
      <c r="Q34" s="14">
        <f>+P34-M34</f>
        <v>5.3949999999995271</v>
      </c>
      <c r="R34" s="15"/>
      <c r="S34" s="29">
        <f>SUM(S35)</f>
        <v>6963.82</v>
      </c>
      <c r="T34" s="14">
        <f>+S34-P34</f>
        <v>22.680000000000291</v>
      </c>
      <c r="U34" s="15"/>
      <c r="V34" s="29">
        <f>SUM(V35)</f>
        <v>7034.41</v>
      </c>
      <c r="W34" s="14">
        <f>+V34-S34</f>
        <v>70.590000000000146</v>
      </c>
      <c r="X34" s="15"/>
      <c r="Y34" s="29">
        <f>SUM(Y35)</f>
        <v>7085.4</v>
      </c>
      <c r="Z34" s="14">
        <f>+Y34-V34</f>
        <v>50.989999999999782</v>
      </c>
      <c r="AA34" s="15"/>
      <c r="AB34" s="29">
        <f>SUM(AB35)</f>
        <v>6475.9650000000001</v>
      </c>
      <c r="AC34" s="14">
        <f>+AB34-Y34</f>
        <v>-609.43499999999949</v>
      </c>
      <c r="AD34" s="15"/>
      <c r="AE34" s="29">
        <f>SUM(AE35)</f>
        <v>6511.4</v>
      </c>
      <c r="AF34" s="14">
        <f>+AE34-AB34</f>
        <v>35.434999999999491</v>
      </c>
      <c r="AG34" s="15"/>
      <c r="AH34" s="29">
        <f>SUM(AH35)</f>
        <v>6492.8600000000006</v>
      </c>
      <c r="AI34" s="14">
        <f>+AH34-AE34</f>
        <v>-18.539999999999054</v>
      </c>
      <c r="AJ34" s="15"/>
      <c r="AK34" s="29">
        <f>SUM(AK35)</f>
        <v>6478.335</v>
      </c>
      <c r="AL34" s="14">
        <f>+AK34-AH34</f>
        <v>-14.525000000000546</v>
      </c>
      <c r="AM34" s="15"/>
      <c r="AN34" s="29">
        <f>SUM(AN35)</f>
        <v>6320.8950000000004</v>
      </c>
      <c r="AO34" s="14">
        <f>+AN34-AK34</f>
        <v>-157.4399999999996</v>
      </c>
    </row>
    <row r="35" spans="1:41" x14ac:dyDescent="0.25">
      <c r="A35" s="45"/>
      <c r="B35" s="17" t="s">
        <v>49</v>
      </c>
      <c r="C35" s="87"/>
      <c r="D35" s="51"/>
      <c r="E35" s="31">
        <f>SUM(E36:E44)</f>
        <v>6886.37</v>
      </c>
      <c r="F35" s="51"/>
      <c r="G35" s="32">
        <f>SUM(G36:G44)</f>
        <v>6885.4449999999997</v>
      </c>
      <c r="H35" s="31"/>
      <c r="I35" s="51"/>
      <c r="J35" s="32">
        <f>SUM(J36:J44)</f>
        <v>6904.1100000000006</v>
      </c>
      <c r="K35" s="34"/>
      <c r="L35" s="51"/>
      <c r="M35" s="32">
        <f>SUM(M36:M44)</f>
        <v>6935.7449999999999</v>
      </c>
      <c r="N35" s="31"/>
      <c r="O35" s="51"/>
      <c r="P35" s="32">
        <f>SUM(P36:P44)</f>
        <v>6941.1399999999994</v>
      </c>
      <c r="Q35" s="31"/>
      <c r="R35" s="51"/>
      <c r="S35" s="32">
        <f>SUM(S36:S44)</f>
        <v>6963.82</v>
      </c>
      <c r="T35" s="31"/>
      <c r="U35" s="51"/>
      <c r="V35" s="32">
        <f>SUM(V36:V44)</f>
        <v>7034.41</v>
      </c>
      <c r="W35" s="31"/>
      <c r="X35" s="51"/>
      <c r="Y35" s="32">
        <f>SUM(Y36:Y44)</f>
        <v>7085.4</v>
      </c>
      <c r="Z35" s="31"/>
      <c r="AA35" s="51"/>
      <c r="AB35" s="32">
        <f>SUM(AB36:AB44)</f>
        <v>6475.9650000000001</v>
      </c>
      <c r="AC35" s="31"/>
      <c r="AD35" s="51"/>
      <c r="AE35" s="32">
        <f>SUM(AE36:AE44)</f>
        <v>6511.4</v>
      </c>
      <c r="AF35" s="31"/>
      <c r="AG35" s="51"/>
      <c r="AH35" s="32">
        <f>SUM(AH36:AH44)</f>
        <v>6492.8600000000006</v>
      </c>
      <c r="AI35" s="31"/>
      <c r="AJ35" s="51"/>
      <c r="AK35" s="32">
        <f>SUM(AK36:AK44)</f>
        <v>6478.335</v>
      </c>
      <c r="AL35" s="31"/>
      <c r="AM35" s="51"/>
      <c r="AN35" s="32">
        <f>SUM(AN36:AN44)</f>
        <v>6320.8950000000004</v>
      </c>
      <c r="AO35" s="31"/>
    </row>
    <row r="36" spans="1:41" x14ac:dyDescent="0.25">
      <c r="A36" s="44" t="s">
        <v>17</v>
      </c>
      <c r="B36" s="23" t="s">
        <v>50</v>
      </c>
      <c r="C36" s="86">
        <v>2.5000000000000001E-2</v>
      </c>
      <c r="D36" s="52">
        <v>25000</v>
      </c>
      <c r="E36" s="35">
        <f>+D36*$C$36</f>
        <v>625</v>
      </c>
      <c r="F36" s="52">
        <v>25000</v>
      </c>
      <c r="G36" s="36">
        <f>+F36*$C$36</f>
        <v>625</v>
      </c>
      <c r="H36" s="35"/>
      <c r="I36" s="52">
        <v>25000</v>
      </c>
      <c r="J36" s="36">
        <f>+I36*$C$36</f>
        <v>625</v>
      </c>
      <c r="K36" s="37"/>
      <c r="L36" s="52">
        <v>25000</v>
      </c>
      <c r="M36" s="36">
        <f>+L36*$C$36</f>
        <v>625</v>
      </c>
      <c r="N36" s="35"/>
      <c r="O36" s="52">
        <v>25000</v>
      </c>
      <c r="P36" s="36">
        <f>+O36*$C$36</f>
        <v>625</v>
      </c>
      <c r="Q36" s="35"/>
      <c r="R36" s="52">
        <v>25000</v>
      </c>
      <c r="S36" s="36">
        <f>+R36*$C$36</f>
        <v>625</v>
      </c>
      <c r="T36" s="35"/>
      <c r="U36" s="52">
        <v>25000</v>
      </c>
      <c r="V36" s="36">
        <f>+U36*$C$36</f>
        <v>625</v>
      </c>
      <c r="W36" s="35"/>
      <c r="X36" s="52">
        <v>25000</v>
      </c>
      <c r="Y36" s="36">
        <f>+X36*$C$36</f>
        <v>625</v>
      </c>
      <c r="Z36" s="35"/>
      <c r="AA36" s="52">
        <v>25000</v>
      </c>
      <c r="AB36" s="36">
        <f>+AA36*$C$36</f>
        <v>625</v>
      </c>
      <c r="AC36" s="35"/>
      <c r="AD36" s="52">
        <v>25000</v>
      </c>
      <c r="AE36" s="36">
        <f>+AD36*$C$36</f>
        <v>625</v>
      </c>
      <c r="AF36" s="35"/>
      <c r="AG36" s="52">
        <v>25000</v>
      </c>
      <c r="AH36" s="36">
        <f>+AG36*$C$36</f>
        <v>625</v>
      </c>
      <c r="AI36" s="35"/>
      <c r="AJ36" s="52">
        <v>25000</v>
      </c>
      <c r="AK36" s="36">
        <f>+AJ36*$C$36</f>
        <v>625</v>
      </c>
      <c r="AL36" s="35"/>
      <c r="AM36" s="52">
        <v>25000</v>
      </c>
      <c r="AN36" s="36">
        <f>+AM36*$C$36</f>
        <v>625</v>
      </c>
      <c r="AO36" s="35"/>
    </row>
    <row r="37" spans="1:41" x14ac:dyDescent="0.25">
      <c r="A37" s="44" t="s">
        <v>17</v>
      </c>
      <c r="B37" s="23" t="s">
        <v>51</v>
      </c>
      <c r="C37" s="86">
        <v>2.1999999999999999E-2</v>
      </c>
      <c r="D37" s="52">
        <v>25000</v>
      </c>
      <c r="E37" s="35">
        <f>+D37*$C$37</f>
        <v>550</v>
      </c>
      <c r="F37" s="52">
        <v>25000</v>
      </c>
      <c r="G37" s="36">
        <f>+F37*$C$37</f>
        <v>550</v>
      </c>
      <c r="H37" s="35"/>
      <c r="I37" s="52">
        <v>25000</v>
      </c>
      <c r="J37" s="36">
        <f>+I37*$C$37</f>
        <v>550</v>
      </c>
      <c r="K37" s="37"/>
      <c r="L37" s="52">
        <v>25000</v>
      </c>
      <c r="M37" s="36">
        <f>+L37*$C$37</f>
        <v>550</v>
      </c>
      <c r="N37" s="35"/>
      <c r="O37" s="52">
        <v>25000</v>
      </c>
      <c r="P37" s="36">
        <f>+O37*$C$37</f>
        <v>550</v>
      </c>
      <c r="Q37" s="35"/>
      <c r="R37" s="52">
        <v>25000</v>
      </c>
      <c r="S37" s="36">
        <f>+R37*$C$37</f>
        <v>550</v>
      </c>
      <c r="T37" s="35"/>
      <c r="U37" s="52">
        <v>25000</v>
      </c>
      <c r="V37" s="36">
        <f>+U37*$C$37</f>
        <v>550</v>
      </c>
      <c r="W37" s="35"/>
      <c r="X37" s="52">
        <v>25000</v>
      </c>
      <c r="Y37" s="36">
        <f>+X37*$C$37</f>
        <v>550</v>
      </c>
      <c r="Z37" s="35"/>
      <c r="AA37" s="52">
        <v>25000</v>
      </c>
      <c r="AB37" s="36">
        <f>+AA37*$C$37</f>
        <v>550</v>
      </c>
      <c r="AC37" s="35"/>
      <c r="AD37" s="52">
        <v>25000</v>
      </c>
      <c r="AE37" s="36">
        <f>+AD37*$C$37</f>
        <v>550</v>
      </c>
      <c r="AF37" s="35"/>
      <c r="AG37" s="52">
        <v>25000</v>
      </c>
      <c r="AH37" s="36">
        <f>+AG37*$C$37</f>
        <v>550</v>
      </c>
      <c r="AI37" s="35"/>
      <c r="AJ37" s="52">
        <v>25000</v>
      </c>
      <c r="AK37" s="36">
        <f>+AJ37*$C$37</f>
        <v>550</v>
      </c>
      <c r="AL37" s="35"/>
      <c r="AM37" s="52">
        <v>25000</v>
      </c>
      <c r="AN37" s="36">
        <f>+AM37*$C$37</f>
        <v>550</v>
      </c>
      <c r="AO37" s="35"/>
    </row>
    <row r="38" spans="1:41" x14ac:dyDescent="0.25">
      <c r="A38" s="44" t="s">
        <v>17</v>
      </c>
      <c r="B38" s="23" t="s">
        <v>52</v>
      </c>
      <c r="C38" s="86">
        <v>0.02</v>
      </c>
      <c r="D38" s="52">
        <v>25000</v>
      </c>
      <c r="E38" s="35">
        <f>+D38*$C$38</f>
        <v>500</v>
      </c>
      <c r="F38" s="52">
        <v>25000</v>
      </c>
      <c r="G38" s="36">
        <f>+F38*$C$38</f>
        <v>500</v>
      </c>
      <c r="H38" s="35"/>
      <c r="I38" s="52">
        <v>25000</v>
      </c>
      <c r="J38" s="36">
        <f>+I38*$C$38</f>
        <v>500</v>
      </c>
      <c r="K38" s="37"/>
      <c r="L38" s="52">
        <v>25000</v>
      </c>
      <c r="M38" s="36">
        <f>+L38*$C$38</f>
        <v>500</v>
      </c>
      <c r="N38" s="35"/>
      <c r="O38" s="52">
        <v>25000</v>
      </c>
      <c r="P38" s="36">
        <f>+O38*$C$38</f>
        <v>500</v>
      </c>
      <c r="Q38" s="35"/>
      <c r="R38" s="52">
        <v>25000</v>
      </c>
      <c r="S38" s="36">
        <f>+R38*$C$38</f>
        <v>500</v>
      </c>
      <c r="T38" s="35"/>
      <c r="U38" s="52">
        <v>25000</v>
      </c>
      <c r="V38" s="36">
        <f>+U38*$C$38</f>
        <v>500</v>
      </c>
      <c r="W38" s="35"/>
      <c r="X38" s="52">
        <v>25000</v>
      </c>
      <c r="Y38" s="36">
        <f>+X38*$C$38</f>
        <v>500</v>
      </c>
      <c r="Z38" s="35"/>
      <c r="AA38" s="52">
        <v>25000</v>
      </c>
      <c r="AB38" s="36">
        <f>+AA38*$C$38</f>
        <v>500</v>
      </c>
      <c r="AC38" s="35"/>
      <c r="AD38" s="52">
        <v>25000</v>
      </c>
      <c r="AE38" s="36">
        <f>+AD38*$C$38</f>
        <v>500</v>
      </c>
      <c r="AF38" s="35"/>
      <c r="AG38" s="52">
        <v>25000</v>
      </c>
      <c r="AH38" s="36">
        <f>+AG38*$C$38</f>
        <v>500</v>
      </c>
      <c r="AI38" s="35"/>
      <c r="AJ38" s="52">
        <v>25000</v>
      </c>
      <c r="AK38" s="36">
        <f>+AJ38*$C$38</f>
        <v>500</v>
      </c>
      <c r="AL38" s="35"/>
      <c r="AM38" s="52">
        <v>25000</v>
      </c>
      <c r="AN38" s="36">
        <f>+AM38*$C$38</f>
        <v>500</v>
      </c>
      <c r="AO38" s="35"/>
    </row>
    <row r="39" spans="1:41" x14ac:dyDescent="0.25">
      <c r="A39" s="44" t="s">
        <v>17</v>
      </c>
      <c r="B39" s="23" t="s">
        <v>53</v>
      </c>
      <c r="C39" s="86">
        <v>1.7000000000000001E-2</v>
      </c>
      <c r="D39" s="52">
        <v>25000</v>
      </c>
      <c r="E39" s="35">
        <f>+D39*$C$39</f>
        <v>425.00000000000006</v>
      </c>
      <c r="F39" s="52">
        <v>25000</v>
      </c>
      <c r="G39" s="36">
        <f>+F39*$C$39</f>
        <v>425.00000000000006</v>
      </c>
      <c r="H39" s="35"/>
      <c r="I39" s="52">
        <v>25000</v>
      </c>
      <c r="J39" s="36">
        <f>+I39*$C$39</f>
        <v>425.00000000000006</v>
      </c>
      <c r="K39" s="37"/>
      <c r="L39" s="52">
        <v>25000</v>
      </c>
      <c r="M39" s="36">
        <f>+L39*$C$39</f>
        <v>425.00000000000006</v>
      </c>
      <c r="N39" s="35"/>
      <c r="O39" s="52">
        <v>25000</v>
      </c>
      <c r="P39" s="36">
        <f>+O39*$C$39</f>
        <v>425.00000000000006</v>
      </c>
      <c r="Q39" s="35"/>
      <c r="R39" s="52">
        <v>25000</v>
      </c>
      <c r="S39" s="36">
        <f>+R39*$C$39</f>
        <v>425.00000000000006</v>
      </c>
      <c r="T39" s="35"/>
      <c r="U39" s="52">
        <v>25000</v>
      </c>
      <c r="V39" s="36">
        <f>+U39*$C$39</f>
        <v>425.00000000000006</v>
      </c>
      <c r="W39" s="35"/>
      <c r="X39" s="52">
        <v>25000</v>
      </c>
      <c r="Y39" s="36">
        <f>+X39*$C$39</f>
        <v>425.00000000000006</v>
      </c>
      <c r="Z39" s="35"/>
      <c r="AA39" s="52">
        <v>25000</v>
      </c>
      <c r="AB39" s="36">
        <f>+AA39*$C$39</f>
        <v>425.00000000000006</v>
      </c>
      <c r="AC39" s="35"/>
      <c r="AD39" s="52">
        <v>25000</v>
      </c>
      <c r="AE39" s="36">
        <f>+AD39*$C$39</f>
        <v>425.00000000000006</v>
      </c>
      <c r="AF39" s="35"/>
      <c r="AG39" s="52">
        <v>25000</v>
      </c>
      <c r="AH39" s="36">
        <f>+AG39*$C$39</f>
        <v>425.00000000000006</v>
      </c>
      <c r="AI39" s="35"/>
      <c r="AJ39" s="52">
        <v>25000</v>
      </c>
      <c r="AK39" s="36">
        <f>+AJ39*$C$39</f>
        <v>425.00000000000006</v>
      </c>
      <c r="AL39" s="35"/>
      <c r="AM39" s="52">
        <v>25000</v>
      </c>
      <c r="AN39" s="36">
        <f>+AM39*$C$39</f>
        <v>425.00000000000006</v>
      </c>
      <c r="AO39" s="35"/>
    </row>
    <row r="40" spans="1:41" x14ac:dyDescent="0.25">
      <c r="A40" s="44" t="s">
        <v>17</v>
      </c>
      <c r="B40" s="23" t="s">
        <v>54</v>
      </c>
      <c r="C40" s="86">
        <v>1.4999999999999999E-2</v>
      </c>
      <c r="D40" s="52">
        <v>25000</v>
      </c>
      <c r="E40" s="35">
        <f>+D40*$C$40</f>
        <v>375</v>
      </c>
      <c r="F40" s="52">
        <v>25000</v>
      </c>
      <c r="G40" s="36">
        <f>+F40*$C$40</f>
        <v>375</v>
      </c>
      <c r="H40" s="35"/>
      <c r="I40" s="52">
        <v>25000</v>
      </c>
      <c r="J40" s="36">
        <f>+I40*$C$40</f>
        <v>375</v>
      </c>
      <c r="K40" s="37"/>
      <c r="L40" s="52">
        <v>25000</v>
      </c>
      <c r="M40" s="36">
        <f>+L40*$C$40</f>
        <v>375</v>
      </c>
      <c r="N40" s="35"/>
      <c r="O40" s="52">
        <v>25000</v>
      </c>
      <c r="P40" s="36">
        <f>+O40*$C$40</f>
        <v>375</v>
      </c>
      <c r="Q40" s="35"/>
      <c r="R40" s="52">
        <v>25000</v>
      </c>
      <c r="S40" s="36">
        <f>+R40*$C$40</f>
        <v>375</v>
      </c>
      <c r="T40" s="35"/>
      <c r="U40" s="52">
        <v>25000</v>
      </c>
      <c r="V40" s="36">
        <f>+U40*$C$40</f>
        <v>375</v>
      </c>
      <c r="W40" s="35"/>
      <c r="X40" s="52">
        <v>25000</v>
      </c>
      <c r="Y40" s="36">
        <f>+X40*$C$40</f>
        <v>375</v>
      </c>
      <c r="Z40" s="35"/>
      <c r="AA40" s="52">
        <v>25000</v>
      </c>
      <c r="AB40" s="36">
        <f>+AA40*$C$40</f>
        <v>375</v>
      </c>
      <c r="AC40" s="35"/>
      <c r="AD40" s="52">
        <v>25000</v>
      </c>
      <c r="AE40" s="36">
        <f>+AD40*$C$40</f>
        <v>375</v>
      </c>
      <c r="AF40" s="35"/>
      <c r="AG40" s="52">
        <v>25000</v>
      </c>
      <c r="AH40" s="36">
        <f>+AG40*$C$40</f>
        <v>375</v>
      </c>
      <c r="AI40" s="35"/>
      <c r="AJ40" s="52">
        <v>25000</v>
      </c>
      <c r="AK40" s="36">
        <f>+AJ40*$C$40</f>
        <v>375</v>
      </c>
      <c r="AL40" s="35"/>
      <c r="AM40" s="52">
        <v>25000</v>
      </c>
      <c r="AN40" s="36">
        <f>+AM40*$C$40</f>
        <v>375</v>
      </c>
      <c r="AO40" s="35"/>
    </row>
    <row r="41" spans="1:41" x14ac:dyDescent="0.25">
      <c r="A41" s="44" t="s">
        <v>17</v>
      </c>
      <c r="B41" s="23" t="s">
        <v>55</v>
      </c>
      <c r="C41" s="86">
        <v>1.2E-2</v>
      </c>
      <c r="D41" s="52">
        <v>25000</v>
      </c>
      <c r="E41" s="35">
        <f>+D41*$C$41</f>
        <v>300</v>
      </c>
      <c r="F41" s="52">
        <v>25000</v>
      </c>
      <c r="G41" s="36">
        <f>+F41*$C$41</f>
        <v>300</v>
      </c>
      <c r="H41" s="35"/>
      <c r="I41" s="52">
        <v>25000</v>
      </c>
      <c r="J41" s="36">
        <f>+I41*$C$41</f>
        <v>300</v>
      </c>
      <c r="K41" s="37"/>
      <c r="L41" s="52">
        <v>25000</v>
      </c>
      <c r="M41" s="36">
        <f>+L41*$C$41</f>
        <v>300</v>
      </c>
      <c r="N41" s="35"/>
      <c r="O41" s="52">
        <v>25000</v>
      </c>
      <c r="P41" s="36">
        <f>+O41*$C$41</f>
        <v>300</v>
      </c>
      <c r="Q41" s="35"/>
      <c r="R41" s="52">
        <v>25000</v>
      </c>
      <c r="S41" s="36">
        <f>+R41*$C$41</f>
        <v>300</v>
      </c>
      <c r="T41" s="35"/>
      <c r="U41" s="52">
        <v>25000</v>
      </c>
      <c r="V41" s="36">
        <f>+U41*$C$41</f>
        <v>300</v>
      </c>
      <c r="W41" s="35"/>
      <c r="X41" s="52">
        <v>25000</v>
      </c>
      <c r="Y41" s="36">
        <f>+X41*$C$41</f>
        <v>300</v>
      </c>
      <c r="Z41" s="35"/>
      <c r="AA41" s="52">
        <v>25000</v>
      </c>
      <c r="AB41" s="36">
        <f>+AA41*$C$41</f>
        <v>300</v>
      </c>
      <c r="AC41" s="35"/>
      <c r="AD41" s="52">
        <v>25000</v>
      </c>
      <c r="AE41" s="36">
        <f>+AD41*$C$41</f>
        <v>300</v>
      </c>
      <c r="AF41" s="35"/>
      <c r="AG41" s="52">
        <v>25000</v>
      </c>
      <c r="AH41" s="36">
        <f>+AG41*$C$41</f>
        <v>300</v>
      </c>
      <c r="AI41" s="35"/>
      <c r="AJ41" s="52">
        <v>25000</v>
      </c>
      <c r="AK41" s="36">
        <f>+AJ41*$C$41</f>
        <v>300</v>
      </c>
      <c r="AL41" s="35"/>
      <c r="AM41" s="52">
        <v>25000</v>
      </c>
      <c r="AN41" s="36">
        <f>+AM41*$C$41</f>
        <v>300</v>
      </c>
      <c r="AO41" s="35"/>
    </row>
    <row r="42" spans="1:41" x14ac:dyDescent="0.25">
      <c r="A42" s="44" t="s">
        <v>17</v>
      </c>
      <c r="B42" s="23" t="s">
        <v>56</v>
      </c>
      <c r="C42" s="86">
        <v>0.01</v>
      </c>
      <c r="D42" s="52">
        <v>25000</v>
      </c>
      <c r="E42" s="35">
        <f>+D42*$C$42</f>
        <v>250</v>
      </c>
      <c r="F42" s="52">
        <v>25000</v>
      </c>
      <c r="G42" s="36">
        <f>+F42*$C$42</f>
        <v>250</v>
      </c>
      <c r="H42" s="35"/>
      <c r="I42" s="52">
        <v>25000</v>
      </c>
      <c r="J42" s="36">
        <f>+I42*$C$42</f>
        <v>250</v>
      </c>
      <c r="K42" s="37"/>
      <c r="L42" s="52">
        <v>25000</v>
      </c>
      <c r="M42" s="36">
        <f>+L42*$C$42</f>
        <v>250</v>
      </c>
      <c r="N42" s="35"/>
      <c r="O42" s="52">
        <v>25000</v>
      </c>
      <c r="P42" s="36">
        <f>+O42*$C$42</f>
        <v>250</v>
      </c>
      <c r="Q42" s="35"/>
      <c r="R42" s="52">
        <v>25000</v>
      </c>
      <c r="S42" s="36">
        <f>+R42*$C$42</f>
        <v>250</v>
      </c>
      <c r="T42" s="35"/>
      <c r="U42" s="52">
        <v>25000</v>
      </c>
      <c r="V42" s="36">
        <f>+U42*$C$42</f>
        <v>250</v>
      </c>
      <c r="W42" s="35"/>
      <c r="X42" s="52">
        <v>25000</v>
      </c>
      <c r="Y42" s="36">
        <f>+X42*$C$42</f>
        <v>250</v>
      </c>
      <c r="Z42" s="35"/>
      <c r="AA42" s="52">
        <v>25000</v>
      </c>
      <c r="AB42" s="36">
        <f>+AA42*$C$42</f>
        <v>250</v>
      </c>
      <c r="AC42" s="35"/>
      <c r="AD42" s="52">
        <v>25000</v>
      </c>
      <c r="AE42" s="36">
        <f>+AD42*$C$42</f>
        <v>250</v>
      </c>
      <c r="AF42" s="35"/>
      <c r="AG42" s="52">
        <v>25000</v>
      </c>
      <c r="AH42" s="36">
        <f>+AG42*$C$42</f>
        <v>250</v>
      </c>
      <c r="AI42" s="35"/>
      <c r="AJ42" s="52">
        <v>25000</v>
      </c>
      <c r="AK42" s="36">
        <f>+AJ42*$C$42</f>
        <v>250</v>
      </c>
      <c r="AL42" s="35"/>
      <c r="AM42" s="52">
        <v>25000</v>
      </c>
      <c r="AN42" s="36">
        <f>+AM42*$C$42</f>
        <v>250</v>
      </c>
      <c r="AO42" s="35"/>
    </row>
    <row r="43" spans="1:41" x14ac:dyDescent="0.25">
      <c r="A43" s="44" t="s">
        <v>17</v>
      </c>
      <c r="B43" s="23" t="s">
        <v>57</v>
      </c>
      <c r="C43" s="86">
        <v>7.0000000000000001E-3</v>
      </c>
      <c r="D43" s="52">
        <v>25000</v>
      </c>
      <c r="E43" s="35">
        <f>+D43*$C$43</f>
        <v>175</v>
      </c>
      <c r="F43" s="52">
        <v>25000</v>
      </c>
      <c r="G43" s="36">
        <f>+F43*$C$43</f>
        <v>175</v>
      </c>
      <c r="H43" s="35"/>
      <c r="I43" s="52">
        <v>25000</v>
      </c>
      <c r="J43" s="36">
        <f>+I43*$C$43</f>
        <v>175</v>
      </c>
      <c r="K43" s="37"/>
      <c r="L43" s="52">
        <v>25000</v>
      </c>
      <c r="M43" s="36">
        <f>+L43*$C$43</f>
        <v>175</v>
      </c>
      <c r="N43" s="35"/>
      <c r="O43" s="52">
        <v>25000</v>
      </c>
      <c r="P43" s="36">
        <f>+O43*$C$43</f>
        <v>175</v>
      </c>
      <c r="Q43" s="35"/>
      <c r="R43" s="52">
        <v>25000</v>
      </c>
      <c r="S43" s="36">
        <f>+R43*$C$43</f>
        <v>175</v>
      </c>
      <c r="T43" s="35"/>
      <c r="U43" s="52">
        <v>25000</v>
      </c>
      <c r="V43" s="36">
        <f>+U43*$C$43</f>
        <v>175</v>
      </c>
      <c r="W43" s="35"/>
      <c r="X43" s="52">
        <v>25000</v>
      </c>
      <c r="Y43" s="36">
        <f>+X43*$C$43</f>
        <v>175</v>
      </c>
      <c r="Z43" s="35"/>
      <c r="AA43" s="52">
        <v>25000</v>
      </c>
      <c r="AB43" s="36">
        <f>+AA43*$C$43</f>
        <v>175</v>
      </c>
      <c r="AC43" s="35"/>
      <c r="AD43" s="52">
        <v>25000</v>
      </c>
      <c r="AE43" s="36">
        <f>+AD43*$C$43</f>
        <v>175</v>
      </c>
      <c r="AF43" s="35"/>
      <c r="AG43" s="52">
        <v>25000</v>
      </c>
      <c r="AH43" s="36">
        <f>+AG43*$C$43</f>
        <v>175</v>
      </c>
      <c r="AI43" s="35"/>
      <c r="AJ43" s="52">
        <v>25000</v>
      </c>
      <c r="AK43" s="36">
        <f>+AJ43*$C$43</f>
        <v>175</v>
      </c>
      <c r="AL43" s="35"/>
      <c r="AM43" s="52">
        <v>25000</v>
      </c>
      <c r="AN43" s="36">
        <f>+AM43*$C$43</f>
        <v>175</v>
      </c>
      <c r="AO43" s="35"/>
    </row>
    <row r="44" spans="1:41" x14ac:dyDescent="0.25">
      <c r="A44" s="44" t="s">
        <v>17</v>
      </c>
      <c r="B44" s="23" t="s">
        <v>58</v>
      </c>
      <c r="C44" s="86">
        <v>5.0000000000000001E-3</v>
      </c>
      <c r="D44" s="52">
        <v>737274</v>
      </c>
      <c r="E44" s="35">
        <f>+D44*$C$44</f>
        <v>3686.37</v>
      </c>
      <c r="F44" s="52">
        <v>737089</v>
      </c>
      <c r="G44" s="36">
        <f>+F44*$C$44</f>
        <v>3685.4450000000002</v>
      </c>
      <c r="H44" s="35"/>
      <c r="I44" s="52">
        <v>740822</v>
      </c>
      <c r="J44" s="36">
        <f>+I44*$C$44</f>
        <v>3704.11</v>
      </c>
      <c r="K44" s="37"/>
      <c r="L44" s="52">
        <v>747149</v>
      </c>
      <c r="M44" s="36">
        <f>+L44*$C$44</f>
        <v>3735.7449999999999</v>
      </c>
      <c r="N44" s="35"/>
      <c r="O44" s="52">
        <v>748228</v>
      </c>
      <c r="P44" s="36">
        <f>+O44*$C$44</f>
        <v>3741.14</v>
      </c>
      <c r="Q44" s="35"/>
      <c r="R44" s="52">
        <v>752764</v>
      </c>
      <c r="S44" s="36">
        <f>+R44*$C$44</f>
        <v>3763.82</v>
      </c>
      <c r="T44" s="35"/>
      <c r="U44" s="52">
        <v>766882</v>
      </c>
      <c r="V44" s="36">
        <f>+U44*$C$44</f>
        <v>3834.41</v>
      </c>
      <c r="W44" s="35"/>
      <c r="X44" s="52">
        <v>777080</v>
      </c>
      <c r="Y44" s="36">
        <f>+X44*$C$44</f>
        <v>3885.4</v>
      </c>
      <c r="Z44" s="35"/>
      <c r="AA44" s="52">
        <v>655193</v>
      </c>
      <c r="AB44" s="36">
        <f>+AA44*$C$44</f>
        <v>3275.9650000000001</v>
      </c>
      <c r="AC44" s="35"/>
      <c r="AD44" s="52">
        <v>662280</v>
      </c>
      <c r="AE44" s="36">
        <f>+AD44*$C$44</f>
        <v>3311.4</v>
      </c>
      <c r="AF44" s="35"/>
      <c r="AG44" s="52">
        <v>658572</v>
      </c>
      <c r="AH44" s="36">
        <f>+AG44*$C$44</f>
        <v>3292.86</v>
      </c>
      <c r="AI44" s="35"/>
      <c r="AJ44" s="52">
        <v>655667</v>
      </c>
      <c r="AK44" s="36">
        <f>+AJ44*$C$44</f>
        <v>3278.335</v>
      </c>
      <c r="AL44" s="35"/>
      <c r="AM44" s="52">
        <v>624179</v>
      </c>
      <c r="AN44" s="36">
        <f>+AM44*$C$44</f>
        <v>3120.895</v>
      </c>
      <c r="AO44" s="35"/>
    </row>
    <row r="45" spans="1:41" x14ac:dyDescent="0.25">
      <c r="A45" s="44"/>
      <c r="B45" s="11" t="s">
        <v>59</v>
      </c>
      <c r="C45" s="84"/>
      <c r="D45" s="15"/>
      <c r="E45" s="28">
        <f>+E46+E48+E51+E55+E62</f>
        <v>3917.78224</v>
      </c>
      <c r="F45" s="15"/>
      <c r="G45" s="29">
        <f>+G46+G48+G51+G55+G62</f>
        <v>3846.6903700000003</v>
      </c>
      <c r="H45" s="14">
        <f>+G45-E45</f>
        <v>-71.091869999999744</v>
      </c>
      <c r="I45" s="15"/>
      <c r="J45" s="29">
        <f>+J46+J48+J51+J55+J62</f>
        <v>3749.3094500000002</v>
      </c>
      <c r="K45" s="14">
        <f>+J45-G45</f>
        <v>-97.38092000000006</v>
      </c>
      <c r="L45" s="15"/>
      <c r="M45" s="29">
        <f>+M46+M48+M51+M55+M62</f>
        <v>4770.0853200000001</v>
      </c>
      <c r="N45" s="14">
        <f>+M45-J45</f>
        <v>1020.7758699999999</v>
      </c>
      <c r="O45" s="15"/>
      <c r="P45" s="29">
        <f>+P46+P48+P51+P55+P62</f>
        <v>3874.6132700000003</v>
      </c>
      <c r="Q45" s="14">
        <f>+P45-M45</f>
        <v>-895.47204999999985</v>
      </c>
      <c r="R45" s="15"/>
      <c r="S45" s="29">
        <f>+S46+S48+S51+S55+S62</f>
        <v>3879.3458300000007</v>
      </c>
      <c r="T45" s="14">
        <f>+S45-P45</f>
        <v>4.732560000000376</v>
      </c>
      <c r="U45" s="15"/>
      <c r="V45" s="29">
        <f>+V46+V48+V51+V55+V62</f>
        <v>3928.7801900000004</v>
      </c>
      <c r="W45" s="14">
        <f>+V45-S45</f>
        <v>49.434359999999742</v>
      </c>
      <c r="X45" s="15"/>
      <c r="Y45" s="29">
        <f>+Y46+Y48+Y51+Y55+Y62</f>
        <v>3935.9948099999997</v>
      </c>
      <c r="Z45" s="14">
        <f>+Y45-V45</f>
        <v>7.2146199999992859</v>
      </c>
      <c r="AA45" s="15"/>
      <c r="AB45" s="29">
        <f>+AB46+AB48+AB51+AB55+AB62</f>
        <v>3963.3762300000003</v>
      </c>
      <c r="AC45" s="14">
        <f>+AB45-Y45</f>
        <v>27.381420000000617</v>
      </c>
      <c r="AD45" s="15"/>
      <c r="AE45" s="29">
        <f>+AE46+AE48+AE51+AE55+AE62</f>
        <v>4065.3753000000002</v>
      </c>
      <c r="AF45" s="14">
        <f>+AE45-AB45</f>
        <v>101.99906999999985</v>
      </c>
      <c r="AG45" s="15"/>
      <c r="AH45" s="29">
        <f>+AH46+AH48+AH51+AH55+AH62</f>
        <v>4220.0462299999999</v>
      </c>
      <c r="AI45" s="14">
        <f>+AH45-AE45</f>
        <v>154.67092999999977</v>
      </c>
      <c r="AJ45" s="15"/>
      <c r="AK45" s="29">
        <f>+AK46+AK48+AK51+AK55+AK62</f>
        <v>4464.2728900000002</v>
      </c>
      <c r="AL45" s="14">
        <f>+AK45-AH45</f>
        <v>244.22666000000027</v>
      </c>
      <c r="AM45" s="15"/>
      <c r="AN45" s="29">
        <f>+AN46+AN48+AN51+AN55+AN62</f>
        <v>4291.1687000000002</v>
      </c>
      <c r="AO45" s="14">
        <f>+AN45-AK45</f>
        <v>-173.10419000000002</v>
      </c>
    </row>
    <row r="46" spans="1:41" x14ac:dyDescent="0.25">
      <c r="A46" s="45"/>
      <c r="B46" s="17" t="s">
        <v>60</v>
      </c>
      <c r="C46" s="87"/>
      <c r="D46" s="51"/>
      <c r="E46" s="31">
        <f>+E47</f>
        <v>288.60000000000002</v>
      </c>
      <c r="F46" s="51"/>
      <c r="G46" s="32">
        <f>+G47</f>
        <v>304.92</v>
      </c>
      <c r="H46" s="31"/>
      <c r="I46" s="51"/>
      <c r="J46" s="32">
        <f>+J47</f>
        <v>342.40000000000003</v>
      </c>
      <c r="K46" s="34"/>
      <c r="L46" s="51"/>
      <c r="M46" s="32">
        <f>+M47</f>
        <v>328.8</v>
      </c>
      <c r="N46" s="31"/>
      <c r="O46" s="51"/>
      <c r="P46" s="32">
        <f>+P47</f>
        <v>329.88</v>
      </c>
      <c r="Q46" s="31"/>
      <c r="R46" s="51"/>
      <c r="S46" s="32">
        <f>+S47</f>
        <v>347.32</v>
      </c>
      <c r="T46" s="31"/>
      <c r="U46" s="51"/>
      <c r="V46" s="32">
        <f>+V47</f>
        <v>356.2</v>
      </c>
      <c r="W46" s="31"/>
      <c r="X46" s="51"/>
      <c r="Y46" s="32">
        <f>+Y47</f>
        <v>373.88</v>
      </c>
      <c r="Z46" s="31"/>
      <c r="AA46" s="51"/>
      <c r="AB46" s="32">
        <f>+AB47</f>
        <v>369.44</v>
      </c>
      <c r="AC46" s="31"/>
      <c r="AD46" s="51"/>
      <c r="AE46" s="32">
        <f>+AE47</f>
        <v>399.24</v>
      </c>
      <c r="AF46" s="31"/>
      <c r="AG46" s="51"/>
      <c r="AH46" s="32">
        <f>+AH47</f>
        <v>438.08</v>
      </c>
      <c r="AI46" s="31"/>
      <c r="AJ46" s="51"/>
      <c r="AK46" s="32">
        <f>+AK47</f>
        <v>473.52</v>
      </c>
      <c r="AL46" s="31"/>
      <c r="AM46" s="51"/>
      <c r="AN46" s="32">
        <f>+AN47</f>
        <v>472.2</v>
      </c>
      <c r="AO46" s="31"/>
    </row>
    <row r="47" spans="1:41" x14ac:dyDescent="0.25">
      <c r="A47" s="44" t="s">
        <v>17</v>
      </c>
      <c r="B47" s="23" t="s">
        <v>61</v>
      </c>
      <c r="C47" s="86">
        <v>0.04</v>
      </c>
      <c r="D47" s="52">
        <v>7215</v>
      </c>
      <c r="E47" s="35">
        <f>+D47*$C$47</f>
        <v>288.60000000000002</v>
      </c>
      <c r="F47" s="52">
        <v>7623</v>
      </c>
      <c r="G47" s="36">
        <f>+F47*$C$47</f>
        <v>304.92</v>
      </c>
      <c r="H47" s="35"/>
      <c r="I47" s="52">
        <v>8560</v>
      </c>
      <c r="J47" s="36">
        <f>+I47*$C$47</f>
        <v>342.40000000000003</v>
      </c>
      <c r="K47" s="37"/>
      <c r="L47" s="52">
        <v>8220</v>
      </c>
      <c r="M47" s="36">
        <f>+L47*$C$47</f>
        <v>328.8</v>
      </c>
      <c r="N47" s="35"/>
      <c r="O47" s="52">
        <v>8247</v>
      </c>
      <c r="P47" s="36">
        <f>+O47*$C$47</f>
        <v>329.88</v>
      </c>
      <c r="Q47" s="35"/>
      <c r="R47" s="52">
        <v>8683</v>
      </c>
      <c r="S47" s="36">
        <f>+R47*$C$47</f>
        <v>347.32</v>
      </c>
      <c r="T47" s="35"/>
      <c r="U47" s="52">
        <v>8905</v>
      </c>
      <c r="V47" s="36">
        <f>+U47*$C$47</f>
        <v>356.2</v>
      </c>
      <c r="W47" s="35"/>
      <c r="X47" s="52">
        <v>9347</v>
      </c>
      <c r="Y47" s="36">
        <f>+X47*$C$47</f>
        <v>373.88</v>
      </c>
      <c r="Z47" s="35"/>
      <c r="AA47" s="52">
        <v>9236</v>
      </c>
      <c r="AB47" s="36">
        <f>+AA47*$C$47</f>
        <v>369.44</v>
      </c>
      <c r="AC47" s="35"/>
      <c r="AD47" s="52">
        <v>9981</v>
      </c>
      <c r="AE47" s="36">
        <f>+AD47*$C$47</f>
        <v>399.24</v>
      </c>
      <c r="AF47" s="35"/>
      <c r="AG47" s="52">
        <v>10952</v>
      </c>
      <c r="AH47" s="36">
        <f>+AG47*$C$47</f>
        <v>438.08</v>
      </c>
      <c r="AI47" s="35"/>
      <c r="AJ47" s="52">
        <v>11838</v>
      </c>
      <c r="AK47" s="36">
        <f>+AJ47*$C$47</f>
        <v>473.52</v>
      </c>
      <c r="AL47" s="35"/>
      <c r="AM47" s="52">
        <v>11805</v>
      </c>
      <c r="AN47" s="36">
        <f>+AM47*$C$47</f>
        <v>472.2</v>
      </c>
      <c r="AO47" s="35"/>
    </row>
    <row r="48" spans="1:41" x14ac:dyDescent="0.25">
      <c r="A48" s="45"/>
      <c r="B48" s="17" t="s">
        <v>62</v>
      </c>
      <c r="C48" s="87"/>
      <c r="D48" s="51"/>
      <c r="E48" s="31">
        <f>+E49+E50</f>
        <v>354.60140000000001</v>
      </c>
      <c r="F48" s="51"/>
      <c r="G48" s="32">
        <f>+G49+G50</f>
        <v>391.09204999999997</v>
      </c>
      <c r="H48" s="31"/>
      <c r="I48" s="51"/>
      <c r="J48" s="32">
        <f>+J49+J50</f>
        <v>397.23304999999999</v>
      </c>
      <c r="K48" s="34"/>
      <c r="L48" s="51"/>
      <c r="M48" s="32">
        <f>+M49+M50</f>
        <v>405.2681</v>
      </c>
      <c r="N48" s="31"/>
      <c r="O48" s="51"/>
      <c r="P48" s="32">
        <f>+P49+P50</f>
        <v>398.23355000000004</v>
      </c>
      <c r="Q48" s="31"/>
      <c r="R48" s="51"/>
      <c r="S48" s="32">
        <f>+S49+S50</f>
        <v>381.88745</v>
      </c>
      <c r="T48" s="31"/>
      <c r="U48" s="51"/>
      <c r="V48" s="32">
        <f>+V49+V50</f>
        <v>391.50604999999996</v>
      </c>
      <c r="W48" s="31"/>
      <c r="X48" s="51"/>
      <c r="Y48" s="32">
        <f>+Y49+Y50</f>
        <v>371.61334999999997</v>
      </c>
      <c r="Z48" s="31"/>
      <c r="AA48" s="51"/>
      <c r="AB48" s="32">
        <f>+AB49+AB50</f>
        <v>379.16194999999999</v>
      </c>
      <c r="AC48" s="31"/>
      <c r="AD48" s="51"/>
      <c r="AE48" s="32">
        <f>+AE49+AE50</f>
        <v>392.16499999999996</v>
      </c>
      <c r="AF48" s="31"/>
      <c r="AG48" s="51"/>
      <c r="AH48" s="32">
        <f>+AH49+AH50</f>
        <v>409.82555000000002</v>
      </c>
      <c r="AI48" s="31"/>
      <c r="AJ48" s="51"/>
      <c r="AK48" s="32">
        <f>+AK49+AK50</f>
        <v>407.36914999999999</v>
      </c>
      <c r="AL48" s="31"/>
      <c r="AM48" s="51"/>
      <c r="AN48" s="32">
        <f>+AN49+AN50</f>
        <v>352.1105</v>
      </c>
      <c r="AO48" s="31"/>
    </row>
    <row r="49" spans="1:42" x14ac:dyDescent="0.25">
      <c r="A49" s="44" t="s">
        <v>17</v>
      </c>
      <c r="B49" s="23" t="s">
        <v>63</v>
      </c>
      <c r="C49" s="90">
        <v>200</v>
      </c>
      <c r="D49" s="52">
        <v>1</v>
      </c>
      <c r="E49" s="35">
        <f>+D49*$C$49</f>
        <v>200</v>
      </c>
      <c r="F49" s="52">
        <v>1</v>
      </c>
      <c r="G49" s="36">
        <f>+F49*$C$49</f>
        <v>200</v>
      </c>
      <c r="H49" s="35"/>
      <c r="I49" s="52">
        <v>1</v>
      </c>
      <c r="J49" s="36">
        <f>+I49*$C$49</f>
        <v>200</v>
      </c>
      <c r="K49" s="37"/>
      <c r="L49" s="52">
        <v>1</v>
      </c>
      <c r="M49" s="36">
        <f>+L49*$C$49</f>
        <v>200</v>
      </c>
      <c r="N49" s="35"/>
      <c r="O49" s="52">
        <v>1</v>
      </c>
      <c r="P49" s="36">
        <f>+O49*$C$49</f>
        <v>200</v>
      </c>
      <c r="Q49" s="35"/>
      <c r="R49" s="52">
        <v>1</v>
      </c>
      <c r="S49" s="36">
        <f>+R49*$C$49</f>
        <v>200</v>
      </c>
      <c r="T49" s="35"/>
      <c r="U49" s="52">
        <v>1</v>
      </c>
      <c r="V49" s="36">
        <f>+U49*$C$49</f>
        <v>200</v>
      </c>
      <c r="W49" s="35"/>
      <c r="X49" s="52">
        <v>1</v>
      </c>
      <c r="Y49" s="36">
        <f>+X49*$C$49</f>
        <v>200</v>
      </c>
      <c r="Z49" s="35"/>
      <c r="AA49" s="52">
        <v>1</v>
      </c>
      <c r="AB49" s="36">
        <f>+AA49*$C$49</f>
        <v>200</v>
      </c>
      <c r="AC49" s="35"/>
      <c r="AD49" s="52">
        <v>1</v>
      </c>
      <c r="AE49" s="36">
        <f>+AD49*$C$49</f>
        <v>200</v>
      </c>
      <c r="AF49" s="35"/>
      <c r="AG49" s="52">
        <v>1</v>
      </c>
      <c r="AH49" s="36">
        <f>+AG49*$C$49</f>
        <v>200</v>
      </c>
      <c r="AI49" s="35"/>
      <c r="AJ49" s="52">
        <v>1</v>
      </c>
      <c r="AK49" s="36">
        <f>+AJ49*$C$49</f>
        <v>200</v>
      </c>
      <c r="AL49" s="35"/>
      <c r="AM49" s="52">
        <v>1</v>
      </c>
      <c r="AN49" s="36">
        <f>+AM49*$C$49</f>
        <v>200</v>
      </c>
      <c r="AO49" s="35"/>
    </row>
    <row r="50" spans="1:42" x14ac:dyDescent="0.25">
      <c r="A50" s="44" t="s">
        <v>17</v>
      </c>
      <c r="B50" s="23" t="s">
        <v>64</v>
      </c>
      <c r="C50" s="88">
        <v>3.4499999999999999E-3</v>
      </c>
      <c r="D50" s="52">
        <v>44812</v>
      </c>
      <c r="E50" s="35">
        <f>+D50*$C$50</f>
        <v>154.60139999999998</v>
      </c>
      <c r="F50" s="52">
        <v>55389</v>
      </c>
      <c r="G50" s="36">
        <f>+F50*$C$50</f>
        <v>191.09205</v>
      </c>
      <c r="H50" s="35"/>
      <c r="I50" s="52">
        <v>57169</v>
      </c>
      <c r="J50" s="36">
        <f>+I50*$C$50</f>
        <v>197.23304999999999</v>
      </c>
      <c r="K50" s="37"/>
      <c r="L50" s="52">
        <v>59498</v>
      </c>
      <c r="M50" s="36">
        <f>+L50*$C$50</f>
        <v>205.2681</v>
      </c>
      <c r="N50" s="35"/>
      <c r="O50" s="52">
        <v>57459</v>
      </c>
      <c r="P50" s="36">
        <f>+O50*$C$50</f>
        <v>198.23355000000001</v>
      </c>
      <c r="Q50" s="35"/>
      <c r="R50" s="52">
        <v>52721</v>
      </c>
      <c r="S50" s="36">
        <f>+R50*$C$50</f>
        <v>181.88745</v>
      </c>
      <c r="T50" s="35"/>
      <c r="U50" s="52">
        <v>55509</v>
      </c>
      <c r="V50" s="36">
        <f>+U50*$C$50</f>
        <v>191.50604999999999</v>
      </c>
      <c r="W50" s="35"/>
      <c r="X50" s="52">
        <v>49743</v>
      </c>
      <c r="Y50" s="36">
        <f>+X50*$C$50</f>
        <v>171.61335</v>
      </c>
      <c r="Z50" s="35"/>
      <c r="AA50" s="52">
        <v>51931</v>
      </c>
      <c r="AB50" s="36">
        <f>+AA50*$C$50</f>
        <v>179.16194999999999</v>
      </c>
      <c r="AC50" s="35"/>
      <c r="AD50" s="52">
        <v>55700</v>
      </c>
      <c r="AE50" s="36">
        <f>+AD50*$C$50</f>
        <v>192.16499999999999</v>
      </c>
      <c r="AF50" s="35"/>
      <c r="AG50" s="52">
        <v>60819</v>
      </c>
      <c r="AH50" s="36">
        <f>+AG50*$C$50</f>
        <v>209.82554999999999</v>
      </c>
      <c r="AI50" s="35"/>
      <c r="AJ50" s="52">
        <v>60107</v>
      </c>
      <c r="AK50" s="36">
        <f>+AJ50*$C$50</f>
        <v>207.36914999999999</v>
      </c>
      <c r="AL50" s="35"/>
      <c r="AM50" s="52">
        <v>44090</v>
      </c>
      <c r="AN50" s="36">
        <f>+AM50*$C$50</f>
        <v>152.1105</v>
      </c>
      <c r="AO50" s="35"/>
    </row>
    <row r="51" spans="1:42" x14ac:dyDescent="0.25">
      <c r="A51" s="45"/>
      <c r="B51" s="17" t="s">
        <v>65</v>
      </c>
      <c r="C51" s="87"/>
      <c r="D51" s="51"/>
      <c r="E51" s="31">
        <f>E52+E53+E54</f>
        <v>1000.1262400000001</v>
      </c>
      <c r="F51" s="51"/>
      <c r="G51" s="32">
        <f>G52+G53+G54</f>
        <v>1022.2996800000001</v>
      </c>
      <c r="H51" s="31"/>
      <c r="I51" s="51"/>
      <c r="J51" s="32">
        <f>J52+J53+J54</f>
        <v>925.72064</v>
      </c>
      <c r="K51" s="34"/>
      <c r="L51" s="51"/>
      <c r="M51" s="32">
        <f>M52+M53+M54</f>
        <v>1033.0654400000001</v>
      </c>
      <c r="N51" s="31"/>
      <c r="O51" s="51"/>
      <c r="P51" s="32">
        <f>P52+P53+P54</f>
        <v>1012.0752</v>
      </c>
      <c r="Q51" s="31"/>
      <c r="R51" s="51"/>
      <c r="S51" s="32">
        <f>S52+S53+S54</f>
        <v>1011.4795200000001</v>
      </c>
      <c r="T51" s="31"/>
      <c r="U51" s="51"/>
      <c r="V51" s="32">
        <f>V52+V53+V54</f>
        <v>1019.6993600000001</v>
      </c>
      <c r="W51" s="31"/>
      <c r="X51" s="51"/>
      <c r="Y51" s="32">
        <f>Y52+Y53+Y54</f>
        <v>1031.64832</v>
      </c>
      <c r="Z51" s="31"/>
      <c r="AA51" s="51"/>
      <c r="AB51" s="32">
        <f>AB52+AB53+AB54</f>
        <v>1035.2224000000001</v>
      </c>
      <c r="AC51" s="31"/>
      <c r="AD51" s="51"/>
      <c r="AE51" s="32">
        <f>AE52+AE53+AE54</f>
        <v>1068.1556800000001</v>
      </c>
      <c r="AF51" s="31"/>
      <c r="AG51" s="51"/>
      <c r="AH51" s="32">
        <f>AH52+AH53+AH54</f>
        <v>1134.2316800000001</v>
      </c>
      <c r="AI51" s="31"/>
      <c r="AJ51" s="51"/>
      <c r="AK51" s="32">
        <f>AK52+AK53+AK54</f>
        <v>1268.4856000000002</v>
      </c>
      <c r="AL51" s="31"/>
      <c r="AM51" s="51"/>
      <c r="AN51" s="32">
        <f>AN52+AN53+AN54</f>
        <v>1170.4587200000001</v>
      </c>
      <c r="AO51" s="31"/>
      <c r="AP51" s="99"/>
    </row>
    <row r="52" spans="1:42" x14ac:dyDescent="0.25">
      <c r="A52" s="44" t="s">
        <v>17</v>
      </c>
      <c r="B52" s="23" t="s">
        <v>66</v>
      </c>
      <c r="C52" s="90">
        <v>350</v>
      </c>
      <c r="D52" s="52">
        <v>1</v>
      </c>
      <c r="E52" s="35">
        <f>+D52*$C$52</f>
        <v>350</v>
      </c>
      <c r="F52" s="52">
        <v>1</v>
      </c>
      <c r="G52" s="36">
        <f>+F52*$C$52</f>
        <v>350</v>
      </c>
      <c r="H52" s="35"/>
      <c r="I52" s="52">
        <v>1</v>
      </c>
      <c r="J52" s="36">
        <f>+I52*$C$52</f>
        <v>350</v>
      </c>
      <c r="K52" s="37"/>
      <c r="L52" s="52">
        <v>1</v>
      </c>
      <c r="M52" s="36">
        <f>+L52*$C$52</f>
        <v>350</v>
      </c>
      <c r="N52" s="35"/>
      <c r="O52" s="52">
        <v>1</v>
      </c>
      <c r="P52" s="36">
        <f>+O52*$C$52</f>
        <v>350</v>
      </c>
      <c r="Q52" s="35"/>
      <c r="R52" s="52">
        <v>1</v>
      </c>
      <c r="S52" s="36">
        <f>+R52*$C$52</f>
        <v>350</v>
      </c>
      <c r="T52" s="35"/>
      <c r="U52" s="52">
        <v>1</v>
      </c>
      <c r="V52" s="36">
        <f>+U52*$C$52</f>
        <v>350</v>
      </c>
      <c r="W52" s="35"/>
      <c r="X52" s="52">
        <v>1</v>
      </c>
      <c r="Y52" s="36">
        <f>+X52*$C$52</f>
        <v>350</v>
      </c>
      <c r="Z52" s="35"/>
      <c r="AA52" s="52">
        <v>1</v>
      </c>
      <c r="AB52" s="36">
        <f>+AA52*$C$52</f>
        <v>350</v>
      </c>
      <c r="AC52" s="35"/>
      <c r="AD52" s="52">
        <v>1</v>
      </c>
      <c r="AE52" s="36">
        <f>+AD52*$C$52</f>
        <v>350</v>
      </c>
      <c r="AF52" s="35"/>
      <c r="AG52" s="52">
        <v>1</v>
      </c>
      <c r="AH52" s="36">
        <f>+AG52*$C$52</f>
        <v>350</v>
      </c>
      <c r="AI52" s="35"/>
      <c r="AJ52" s="52">
        <v>1</v>
      </c>
      <c r="AK52" s="36">
        <f>+AJ52*$C$52</f>
        <v>350</v>
      </c>
      <c r="AL52" s="35"/>
      <c r="AM52" s="52">
        <v>1</v>
      </c>
      <c r="AN52" s="36">
        <f>+AM52*$C$52</f>
        <v>350</v>
      </c>
      <c r="AO52" s="35"/>
    </row>
    <row r="53" spans="1:42" x14ac:dyDescent="0.25">
      <c r="A53" s="44" t="s">
        <v>17</v>
      </c>
      <c r="B53" s="23" t="s">
        <v>67</v>
      </c>
      <c r="C53" s="88">
        <v>2.7200000000000002E-3</v>
      </c>
      <c r="D53" s="52">
        <v>239017</v>
      </c>
      <c r="E53" s="35">
        <f>+D53*$C$53</f>
        <v>650.12624000000005</v>
      </c>
      <c r="F53" s="52">
        <v>247169</v>
      </c>
      <c r="G53" s="36">
        <f>+F53*$C$53</f>
        <v>672.29968000000008</v>
      </c>
      <c r="H53" s="35"/>
      <c r="I53" s="52">
        <v>211662</v>
      </c>
      <c r="J53" s="36">
        <f>+I53*$C$53</f>
        <v>575.72064</v>
      </c>
      <c r="K53" s="37"/>
      <c r="L53" s="52">
        <v>251127</v>
      </c>
      <c r="M53" s="36">
        <f>+L53*$C$53</f>
        <v>683.06544000000008</v>
      </c>
      <c r="N53" s="35"/>
      <c r="O53" s="52">
        <v>243410</v>
      </c>
      <c r="P53" s="36">
        <f>+O53*$C$53</f>
        <v>662.0752</v>
      </c>
      <c r="Q53" s="35"/>
      <c r="R53" s="52">
        <v>243191</v>
      </c>
      <c r="S53" s="36">
        <f>+R53*$C$53</f>
        <v>661.47952000000009</v>
      </c>
      <c r="T53" s="35"/>
      <c r="U53" s="52">
        <v>246213</v>
      </c>
      <c r="V53" s="36">
        <f>+U53*$C$53</f>
        <v>669.69936000000007</v>
      </c>
      <c r="W53" s="35"/>
      <c r="X53" s="52">
        <v>250606</v>
      </c>
      <c r="Y53" s="36">
        <f>+X53*$C$53</f>
        <v>681.64832000000001</v>
      </c>
      <c r="Z53" s="35"/>
      <c r="AA53" s="52">
        <v>251920</v>
      </c>
      <c r="AB53" s="36">
        <f>+AA53*$C$53</f>
        <v>685.22239999999999</v>
      </c>
      <c r="AC53" s="35"/>
      <c r="AD53" s="52">
        <v>262844</v>
      </c>
      <c r="AE53" s="36">
        <f>+AD53*$C$53</f>
        <v>714.93568000000005</v>
      </c>
      <c r="AF53" s="35"/>
      <c r="AG53" s="52">
        <v>285644</v>
      </c>
      <c r="AH53" s="36">
        <f>+AG53*$C$53</f>
        <v>776.95168000000001</v>
      </c>
      <c r="AI53" s="35"/>
      <c r="AJ53" s="52">
        <v>334230</v>
      </c>
      <c r="AK53" s="36">
        <f>+AJ53*$C$53</f>
        <v>909.10560000000009</v>
      </c>
      <c r="AL53" s="35"/>
      <c r="AM53" s="52">
        <v>298551</v>
      </c>
      <c r="AN53" s="36">
        <f>+AM53*$C$53</f>
        <v>812.05872000000011</v>
      </c>
      <c r="AO53" s="35"/>
    </row>
    <row r="54" spans="1:42" x14ac:dyDescent="0.25">
      <c r="A54" s="44" t="s">
        <v>17</v>
      </c>
      <c r="B54" s="23" t="s">
        <v>123</v>
      </c>
      <c r="C54" s="88">
        <v>7.0000000000000007E-2</v>
      </c>
      <c r="D54" s="52"/>
      <c r="E54" s="36">
        <f>+D54*$C$54</f>
        <v>0</v>
      </c>
      <c r="F54" s="52"/>
      <c r="G54" s="36">
        <f>+F54*$C$54</f>
        <v>0</v>
      </c>
      <c r="H54" s="35"/>
      <c r="I54" s="52"/>
      <c r="J54" s="36">
        <f>+I54*$C$54</f>
        <v>0</v>
      </c>
      <c r="K54" s="37"/>
      <c r="L54" s="52"/>
      <c r="M54" s="36">
        <f>+L54*$C$54</f>
        <v>0</v>
      </c>
      <c r="N54" s="35"/>
      <c r="O54" s="52"/>
      <c r="P54" s="36">
        <f>+O54*$C$54</f>
        <v>0</v>
      </c>
      <c r="Q54" s="35"/>
      <c r="R54" s="52"/>
      <c r="S54" s="36">
        <f>+R54*$C$54</f>
        <v>0</v>
      </c>
      <c r="T54" s="35"/>
      <c r="U54" s="52"/>
      <c r="V54" s="36">
        <f>+U54*$C$54</f>
        <v>0</v>
      </c>
      <c r="W54" s="35"/>
      <c r="X54" s="52"/>
      <c r="Y54" s="36">
        <f>+X54*$C$54</f>
        <v>0</v>
      </c>
      <c r="Z54" s="35"/>
      <c r="AA54" s="52"/>
      <c r="AB54" s="36">
        <f>+AA54*$C$54</f>
        <v>0</v>
      </c>
      <c r="AC54" s="35"/>
      <c r="AD54" s="52">
        <v>46</v>
      </c>
      <c r="AE54" s="36">
        <f>+AD54*$C$54</f>
        <v>3.22</v>
      </c>
      <c r="AF54" s="35"/>
      <c r="AG54" s="52">
        <v>104</v>
      </c>
      <c r="AH54" s="36">
        <f>+AG54*$C$54</f>
        <v>7.2800000000000011</v>
      </c>
      <c r="AI54" s="35"/>
      <c r="AJ54" s="52">
        <v>134</v>
      </c>
      <c r="AK54" s="36">
        <f>+AJ54*$C$54</f>
        <v>9.3800000000000008</v>
      </c>
      <c r="AL54" s="35"/>
      <c r="AM54" s="52">
        <v>120</v>
      </c>
      <c r="AN54" s="36">
        <f>+AM54*$C$54</f>
        <v>8.4</v>
      </c>
      <c r="AO54" s="35"/>
    </row>
    <row r="55" spans="1:42" x14ac:dyDescent="0.25">
      <c r="A55" s="45"/>
      <c r="B55" s="17" t="s">
        <v>68</v>
      </c>
      <c r="C55" s="87"/>
      <c r="D55" s="51"/>
      <c r="E55" s="31">
        <f>+E56+E57+E58+E59+E60+E61</f>
        <v>1825.6962000000001</v>
      </c>
      <c r="F55" s="51"/>
      <c r="G55" s="32">
        <f>+G56+G57+G58+G59+G60+G61</f>
        <v>1692.4294</v>
      </c>
      <c r="H55" s="31"/>
      <c r="I55" s="51"/>
      <c r="J55" s="32">
        <f>+J56+J57+J58+J59+J60+J61</f>
        <v>1672.001</v>
      </c>
      <c r="K55" s="34"/>
      <c r="L55" s="51"/>
      <c r="M55" s="32">
        <f>+M56+M57+M58+M59+M60+M61</f>
        <v>2551.5016000000001</v>
      </c>
      <c r="N55" s="31"/>
      <c r="O55" s="51"/>
      <c r="P55" s="32">
        <f>+P56+P57+P58+P59+P60+P61</f>
        <v>1700.8274000000001</v>
      </c>
      <c r="Q55" s="31"/>
      <c r="R55" s="51"/>
      <c r="S55" s="32">
        <f>+S56+S57+S58+S59+S60+S61</f>
        <v>1708.6654000000001</v>
      </c>
      <c r="T55" s="31"/>
      <c r="U55" s="51"/>
      <c r="V55" s="32">
        <f>+V56+V57+V58+V59+V60+V61</f>
        <v>1725.6938</v>
      </c>
      <c r="W55" s="31"/>
      <c r="X55" s="51"/>
      <c r="Y55" s="32">
        <f>+Y56+Y57+Y58+Y59+Y60+Y61</f>
        <v>1726.173</v>
      </c>
      <c r="Z55" s="31"/>
      <c r="AA55" s="51"/>
      <c r="AB55" s="32">
        <f>+AB56+AB57+AB58+AB59+AB60+AB61</f>
        <v>1740.2141999999999</v>
      </c>
      <c r="AC55" s="31"/>
      <c r="AD55" s="51"/>
      <c r="AE55" s="32">
        <f>+AE56+AE57+AE58+AE59+AE60+AE61</f>
        <v>1755.2701999999999</v>
      </c>
      <c r="AF55" s="31"/>
      <c r="AG55" s="51"/>
      <c r="AH55" s="32">
        <f>+AH56+AH57+AH58+AH59+AH60+AH61</f>
        <v>1771.5759999999998</v>
      </c>
      <c r="AI55" s="31"/>
      <c r="AJ55" s="51"/>
      <c r="AK55" s="32">
        <f>+AK56+AK57+AK58+AK59+AK60+AK61</f>
        <v>1809.0534</v>
      </c>
      <c r="AL55" s="31"/>
      <c r="AM55" s="51"/>
      <c r="AN55" s="32">
        <f>+AN56+AN57+AN58+AN59+AN60+AN61</f>
        <v>1828.2366</v>
      </c>
      <c r="AO55" s="31"/>
    </row>
    <row r="56" spans="1:42" x14ac:dyDescent="0.25">
      <c r="A56" s="44" t="s">
        <v>17</v>
      </c>
      <c r="B56" s="23" t="s">
        <v>69</v>
      </c>
      <c r="C56" s="90">
        <v>180</v>
      </c>
      <c r="D56" s="52"/>
      <c r="E56" s="35">
        <f>+D56*$C$56</f>
        <v>0</v>
      </c>
      <c r="F56" s="52"/>
      <c r="G56" s="36">
        <f>+F56*$C$56</f>
        <v>0</v>
      </c>
      <c r="H56" s="35"/>
      <c r="I56" s="52"/>
      <c r="J56" s="36">
        <f>+I56*$C$56</f>
        <v>0</v>
      </c>
      <c r="K56" s="37"/>
      <c r="L56" s="52"/>
      <c r="M56" s="36">
        <f>+L56*$C$56</f>
        <v>0</v>
      </c>
      <c r="N56" s="35"/>
      <c r="O56" s="52"/>
      <c r="P56" s="36">
        <f>+O56*$C$56</f>
        <v>0</v>
      </c>
      <c r="Q56" s="35"/>
      <c r="R56" s="52"/>
      <c r="S56" s="36">
        <f>+R56*$C$56</f>
        <v>0</v>
      </c>
      <c r="T56" s="35"/>
      <c r="U56" s="52"/>
      <c r="V56" s="36">
        <f>+U56*$C$56</f>
        <v>0</v>
      </c>
      <c r="W56" s="35"/>
      <c r="X56" s="52"/>
      <c r="Y56" s="36">
        <f>+X56*$C$56</f>
        <v>0</v>
      </c>
      <c r="Z56" s="35"/>
      <c r="AA56" s="52"/>
      <c r="AB56" s="36">
        <f>+AA56*$C$56</f>
        <v>0</v>
      </c>
      <c r="AC56" s="35"/>
      <c r="AD56" s="52"/>
      <c r="AE56" s="36">
        <f>+AD56*$C$56</f>
        <v>0</v>
      </c>
      <c r="AF56" s="35"/>
      <c r="AG56" s="52"/>
      <c r="AH56" s="36">
        <f>+AG56*$C$56</f>
        <v>0</v>
      </c>
      <c r="AI56" s="35"/>
      <c r="AJ56" s="52"/>
      <c r="AK56" s="36">
        <f>+AJ56*$C$56</f>
        <v>0</v>
      </c>
      <c r="AL56" s="35"/>
      <c r="AM56" s="52"/>
      <c r="AN56" s="36">
        <f>+AM56*$C$56</f>
        <v>0</v>
      </c>
      <c r="AO56" s="35"/>
    </row>
    <row r="57" spans="1:42" x14ac:dyDescent="0.25">
      <c r="A57" s="44" t="s">
        <v>17</v>
      </c>
      <c r="B57" s="23" t="s">
        <v>70</v>
      </c>
      <c r="C57" s="90">
        <v>900</v>
      </c>
      <c r="D57" s="52">
        <v>1</v>
      </c>
      <c r="E57" s="35">
        <f>+D57*$C$57</f>
        <v>900</v>
      </c>
      <c r="F57" s="52">
        <v>1</v>
      </c>
      <c r="G57" s="36">
        <f>+F57*$C$57</f>
        <v>900</v>
      </c>
      <c r="H57" s="35"/>
      <c r="I57" s="52">
        <v>1</v>
      </c>
      <c r="J57" s="36">
        <f>+I57*$C$57</f>
        <v>900</v>
      </c>
      <c r="K57" s="37"/>
      <c r="L57" s="52">
        <v>1</v>
      </c>
      <c r="M57" s="36">
        <f>+L57*$C$57</f>
        <v>900</v>
      </c>
      <c r="N57" s="35"/>
      <c r="O57" s="52">
        <v>1</v>
      </c>
      <c r="P57" s="36">
        <f>+O57*$C$57</f>
        <v>900</v>
      </c>
      <c r="Q57" s="35"/>
      <c r="R57" s="52">
        <v>1</v>
      </c>
      <c r="S57" s="36">
        <f>+R57*$C$57</f>
        <v>900</v>
      </c>
      <c r="T57" s="35"/>
      <c r="U57" s="52">
        <v>1</v>
      </c>
      <c r="V57" s="36">
        <f>+U57*$C$57</f>
        <v>900</v>
      </c>
      <c r="W57" s="35"/>
      <c r="X57" s="52">
        <v>1</v>
      </c>
      <c r="Y57" s="36">
        <f>+X57*$C$57</f>
        <v>900</v>
      </c>
      <c r="Z57" s="35"/>
      <c r="AA57" s="52">
        <v>1</v>
      </c>
      <c r="AB57" s="36">
        <f>+AA57*$C$57</f>
        <v>900</v>
      </c>
      <c r="AC57" s="35"/>
      <c r="AD57" s="52">
        <v>1</v>
      </c>
      <c r="AE57" s="36">
        <f>+AD57*$C$57</f>
        <v>900</v>
      </c>
      <c r="AF57" s="35"/>
      <c r="AG57" s="52">
        <v>1</v>
      </c>
      <c r="AH57" s="36">
        <f>+AG57*$C$57</f>
        <v>900</v>
      </c>
      <c r="AI57" s="35"/>
      <c r="AJ57" s="52">
        <v>1</v>
      </c>
      <c r="AK57" s="36">
        <f>+AJ57*$C$57</f>
        <v>900</v>
      </c>
      <c r="AL57" s="35"/>
      <c r="AM57" s="52">
        <v>1</v>
      </c>
      <c r="AN57" s="36">
        <f>+AM57*$C$57</f>
        <v>900</v>
      </c>
      <c r="AO57" s="35"/>
    </row>
    <row r="58" spans="1:42" x14ac:dyDescent="0.25">
      <c r="A58" s="44" t="s">
        <v>17</v>
      </c>
      <c r="B58" s="23" t="s">
        <v>71</v>
      </c>
      <c r="C58" s="88">
        <v>4.1999999999999997E-3</v>
      </c>
      <c r="D58" s="52">
        <v>130775</v>
      </c>
      <c r="E58" s="35">
        <f>+D58*$C$58</f>
        <v>549.255</v>
      </c>
      <c r="F58" s="52">
        <v>114755</v>
      </c>
      <c r="G58" s="36">
        <f>+F58*$C$58</f>
        <v>481.97099999999995</v>
      </c>
      <c r="H58" s="35"/>
      <c r="I58" s="52">
        <v>111227</v>
      </c>
      <c r="J58" s="36">
        <f>+I58*$C$58</f>
        <v>467.15339999999998</v>
      </c>
      <c r="K58" s="37"/>
      <c r="L58" s="52">
        <v>123938</v>
      </c>
      <c r="M58" s="36">
        <f>+L58*$C$58</f>
        <v>520.53959999999995</v>
      </c>
      <c r="N58" s="35"/>
      <c r="O58" s="52">
        <v>117225</v>
      </c>
      <c r="P58" s="36">
        <f>+O58*$C$58</f>
        <v>492.34499999999997</v>
      </c>
      <c r="Q58" s="35"/>
      <c r="R58" s="52">
        <v>118357</v>
      </c>
      <c r="S58" s="36">
        <f>+R58*$C$58</f>
        <v>497.09939999999995</v>
      </c>
      <c r="T58" s="35"/>
      <c r="U58" s="52">
        <v>121463</v>
      </c>
      <c r="V58" s="36">
        <f>+U58*$C$58</f>
        <v>510.14459999999997</v>
      </c>
      <c r="W58" s="35"/>
      <c r="X58" s="52">
        <v>121847</v>
      </c>
      <c r="Y58" s="36">
        <f>+X58*$C$58</f>
        <v>511.75739999999996</v>
      </c>
      <c r="Z58" s="35"/>
      <c r="AA58" s="52">
        <v>125309</v>
      </c>
      <c r="AB58" s="36">
        <f>+AA58*$C$58</f>
        <v>526.29779999999994</v>
      </c>
      <c r="AC58" s="35"/>
      <c r="AD58" s="52">
        <v>125749</v>
      </c>
      <c r="AE58" s="36">
        <f>+AD58*$C$58</f>
        <v>528.14580000000001</v>
      </c>
      <c r="AF58" s="35"/>
      <c r="AG58" s="52">
        <v>131226</v>
      </c>
      <c r="AH58" s="36">
        <f>+AG58*$C$58</f>
        <v>551.14919999999995</v>
      </c>
      <c r="AI58" s="35"/>
      <c r="AJ58" s="52">
        <v>135151</v>
      </c>
      <c r="AK58" s="36">
        <f>+AJ58*$C$58</f>
        <v>567.63419999999996</v>
      </c>
      <c r="AL58" s="35"/>
      <c r="AM58" s="52">
        <v>136539</v>
      </c>
      <c r="AN58" s="36">
        <f>+AM58*$C$58</f>
        <v>573.46379999999999</v>
      </c>
      <c r="AO58" s="35"/>
    </row>
    <row r="59" spans="1:42" x14ac:dyDescent="0.25">
      <c r="A59" s="44" t="s">
        <v>17</v>
      </c>
      <c r="B59" s="23" t="s">
        <v>72</v>
      </c>
      <c r="C59" s="90">
        <v>200</v>
      </c>
      <c r="D59" s="52">
        <v>1</v>
      </c>
      <c r="E59" s="35">
        <f>+D59*$C$59</f>
        <v>200</v>
      </c>
      <c r="F59" s="52">
        <v>1</v>
      </c>
      <c r="G59" s="36">
        <f>+F59*$C$59</f>
        <v>200</v>
      </c>
      <c r="H59" s="35"/>
      <c r="I59" s="52">
        <v>1</v>
      </c>
      <c r="J59" s="36">
        <f>+I59*$C$59</f>
        <v>200</v>
      </c>
      <c r="K59" s="37"/>
      <c r="L59" s="52"/>
      <c r="M59" s="36">
        <f>+L59*$C$59</f>
        <v>0</v>
      </c>
      <c r="N59" s="35"/>
      <c r="O59" s="52">
        <v>1</v>
      </c>
      <c r="P59" s="36">
        <f>+O59*$C$59</f>
        <v>200</v>
      </c>
      <c r="Q59" s="35"/>
      <c r="R59" s="52">
        <v>1</v>
      </c>
      <c r="S59" s="36">
        <f>+R59*$C$59</f>
        <v>200</v>
      </c>
      <c r="T59" s="35"/>
      <c r="U59" s="52">
        <v>1</v>
      </c>
      <c r="V59" s="36">
        <f>+U59*$C$59</f>
        <v>200</v>
      </c>
      <c r="W59" s="35"/>
      <c r="X59" s="52">
        <v>1</v>
      </c>
      <c r="Y59" s="36">
        <f>+X59*$C$59</f>
        <v>200</v>
      </c>
      <c r="Z59" s="35"/>
      <c r="AA59" s="52">
        <v>1</v>
      </c>
      <c r="AB59" s="36">
        <f>+AA59*$C$59</f>
        <v>200</v>
      </c>
      <c r="AC59" s="35"/>
      <c r="AD59" s="52">
        <v>1</v>
      </c>
      <c r="AE59" s="36">
        <f>+AD59*$C$59</f>
        <v>200</v>
      </c>
      <c r="AF59" s="35"/>
      <c r="AG59" s="52">
        <v>1</v>
      </c>
      <c r="AH59" s="36">
        <f>+AG59*$C$59</f>
        <v>200</v>
      </c>
      <c r="AI59" s="35"/>
      <c r="AJ59" s="52">
        <v>1</v>
      </c>
      <c r="AK59" s="36">
        <f>+AJ59*$C$59</f>
        <v>200</v>
      </c>
      <c r="AL59" s="35"/>
      <c r="AM59" s="52">
        <v>1</v>
      </c>
      <c r="AN59" s="36">
        <f>+AM59*$C$59</f>
        <v>200</v>
      </c>
      <c r="AO59" s="35"/>
    </row>
    <row r="60" spans="1:42" x14ac:dyDescent="0.25">
      <c r="A60" s="44" t="s">
        <v>17</v>
      </c>
      <c r="B60" s="23" t="s">
        <v>73</v>
      </c>
      <c r="C60" s="90">
        <v>1000</v>
      </c>
      <c r="D60" s="52"/>
      <c r="E60" s="35">
        <f>+D60*$C$60</f>
        <v>0</v>
      </c>
      <c r="F60" s="52"/>
      <c r="G60" s="36">
        <f>+F60*$C$60</f>
        <v>0</v>
      </c>
      <c r="H60" s="35"/>
      <c r="I60" s="52"/>
      <c r="J60" s="36">
        <f>+I60*$C$60</f>
        <v>0</v>
      </c>
      <c r="K60" s="37"/>
      <c r="L60" s="52">
        <v>1</v>
      </c>
      <c r="M60" s="36">
        <f>+L60*$C$60</f>
        <v>1000</v>
      </c>
      <c r="N60" s="35"/>
      <c r="O60" s="52"/>
      <c r="P60" s="36">
        <f>+O60*$C$60</f>
        <v>0</v>
      </c>
      <c r="Q60" s="35"/>
      <c r="R60" s="52"/>
      <c r="S60" s="36">
        <f>+R60*$C$60</f>
        <v>0</v>
      </c>
      <c r="T60" s="35"/>
      <c r="U60" s="52"/>
      <c r="V60" s="36">
        <f>+U60*$C$60</f>
        <v>0</v>
      </c>
      <c r="W60" s="35"/>
      <c r="X60" s="52"/>
      <c r="Y60" s="36">
        <f>+X60*$C$60</f>
        <v>0</v>
      </c>
      <c r="Z60" s="35"/>
      <c r="AA60" s="52"/>
      <c r="AB60" s="36">
        <f>+AA60*$C$60</f>
        <v>0</v>
      </c>
      <c r="AC60" s="35"/>
      <c r="AD60" s="52"/>
      <c r="AE60" s="36">
        <f>+AD60*$C$60</f>
        <v>0</v>
      </c>
      <c r="AF60" s="35"/>
      <c r="AG60" s="52"/>
      <c r="AH60" s="36">
        <f>+AG60*$C$60</f>
        <v>0</v>
      </c>
      <c r="AI60" s="35"/>
      <c r="AJ60" s="52"/>
      <c r="AK60" s="36">
        <f>+AJ60*$C$60</f>
        <v>0</v>
      </c>
      <c r="AL60" s="35"/>
      <c r="AM60" s="52"/>
      <c r="AN60" s="36">
        <f>+AM60*$C$60</f>
        <v>0</v>
      </c>
      <c r="AO60" s="35"/>
    </row>
    <row r="61" spans="1:42" x14ac:dyDescent="0.25">
      <c r="A61" s="44" t="s">
        <v>17</v>
      </c>
      <c r="B61" s="23" t="s">
        <v>74</v>
      </c>
      <c r="C61" s="88">
        <v>5.1999999999999998E-3</v>
      </c>
      <c r="D61" s="52">
        <v>33931</v>
      </c>
      <c r="E61" s="35">
        <f>+D61*$C$61</f>
        <v>176.44119999999998</v>
      </c>
      <c r="F61" s="52">
        <v>21242</v>
      </c>
      <c r="G61" s="36">
        <f>+F61*$C$61</f>
        <v>110.4584</v>
      </c>
      <c r="H61" s="35"/>
      <c r="I61" s="52">
        <v>20163</v>
      </c>
      <c r="J61" s="36">
        <f>+I61*$C$61</f>
        <v>104.8476</v>
      </c>
      <c r="K61" s="37"/>
      <c r="L61" s="52">
        <v>25185</v>
      </c>
      <c r="M61" s="36">
        <f>+L61*$C$61</f>
        <v>130.96199999999999</v>
      </c>
      <c r="N61" s="35"/>
      <c r="O61" s="52">
        <v>20862</v>
      </c>
      <c r="P61" s="36">
        <f>+O61*$C$61</f>
        <v>108.4824</v>
      </c>
      <c r="Q61" s="35"/>
      <c r="R61" s="52">
        <v>21455</v>
      </c>
      <c r="S61" s="36">
        <f>+R61*$C$61</f>
        <v>111.56599999999999</v>
      </c>
      <c r="T61" s="35"/>
      <c r="U61" s="52">
        <v>22221</v>
      </c>
      <c r="V61" s="36">
        <f>+U61*$C$61</f>
        <v>115.5492</v>
      </c>
      <c r="W61" s="35"/>
      <c r="X61" s="52">
        <v>22003</v>
      </c>
      <c r="Y61" s="36">
        <f>+X61*$C$61</f>
        <v>114.4156</v>
      </c>
      <c r="Z61" s="35"/>
      <c r="AA61" s="52">
        <v>21907</v>
      </c>
      <c r="AB61" s="36">
        <f>+AA61*$C$61</f>
        <v>113.9164</v>
      </c>
      <c r="AC61" s="35"/>
      <c r="AD61" s="52">
        <v>24447</v>
      </c>
      <c r="AE61" s="36">
        <f>+AD61*$C$61</f>
        <v>127.12439999999999</v>
      </c>
      <c r="AF61" s="35"/>
      <c r="AG61" s="52">
        <v>23159</v>
      </c>
      <c r="AH61" s="36">
        <f>+AG61*$C$61</f>
        <v>120.4268</v>
      </c>
      <c r="AI61" s="35"/>
      <c r="AJ61" s="52">
        <v>27196</v>
      </c>
      <c r="AK61" s="36">
        <f>+AJ61*$C$61</f>
        <v>141.41919999999999</v>
      </c>
      <c r="AL61" s="35"/>
      <c r="AM61" s="52">
        <v>29764</v>
      </c>
      <c r="AN61" s="36">
        <f>+AM61*$C$61</f>
        <v>154.77279999999999</v>
      </c>
      <c r="AO61" s="35"/>
    </row>
    <row r="62" spans="1:42" x14ac:dyDescent="0.25">
      <c r="A62" s="45"/>
      <c r="B62" s="17" t="s">
        <v>75</v>
      </c>
      <c r="C62" s="87"/>
      <c r="D62" s="51"/>
      <c r="E62" s="53">
        <f>+E63+E65+E66+E67+E64</f>
        <v>448.75840000000005</v>
      </c>
      <c r="F62" s="51"/>
      <c r="G62" s="54">
        <f>+G63+G65+G66+G67+G64</f>
        <v>435.94923999999997</v>
      </c>
      <c r="H62" s="53"/>
      <c r="I62" s="51"/>
      <c r="J62" s="54">
        <f>+J63+J65+J66+J67+J64</f>
        <v>411.95476000000002</v>
      </c>
      <c r="K62" s="55"/>
      <c r="L62" s="51"/>
      <c r="M62" s="54">
        <f>+M63+M65+M66+M67+M64</f>
        <v>451.45017999999999</v>
      </c>
      <c r="N62" s="53"/>
      <c r="O62" s="51"/>
      <c r="P62" s="54">
        <f>+P63+P65+P66+P67+P64</f>
        <v>433.59712000000002</v>
      </c>
      <c r="Q62" s="53"/>
      <c r="R62" s="51"/>
      <c r="S62" s="54">
        <f>+S63+S65+S66+S67+S64</f>
        <v>429.99346000000003</v>
      </c>
      <c r="T62" s="53"/>
      <c r="U62" s="51"/>
      <c r="V62" s="54">
        <f>+V63+V65+V66+V67+V64</f>
        <v>435.68098000000003</v>
      </c>
      <c r="W62" s="53"/>
      <c r="X62" s="51"/>
      <c r="Y62" s="54">
        <f>+Y63+Y65+Y66+Y67+Y64</f>
        <v>432.68014000000005</v>
      </c>
      <c r="Z62" s="53"/>
      <c r="AA62" s="51"/>
      <c r="AB62" s="54">
        <f>+AB63+AB65+AB66+AB67+AB64</f>
        <v>439.33768000000003</v>
      </c>
      <c r="AC62" s="53"/>
      <c r="AD62" s="51"/>
      <c r="AE62" s="54">
        <f>+AE63+AE65+AE66+AE67+AE64</f>
        <v>450.54442000000006</v>
      </c>
      <c r="AF62" s="53"/>
      <c r="AG62" s="51"/>
      <c r="AH62" s="54">
        <f>+AH63+AH65+AH66+AH67+AH64</f>
        <v>466.33300000000003</v>
      </c>
      <c r="AI62" s="53"/>
      <c r="AJ62" s="51"/>
      <c r="AK62" s="54">
        <f>+AK63+AK65+AK66+AK67+AK64</f>
        <v>505.84474</v>
      </c>
      <c r="AL62" s="53"/>
      <c r="AM62" s="51"/>
      <c r="AN62" s="54">
        <f>+AN63+AN65+AN66+AN67+AN64</f>
        <v>468.16288000000003</v>
      </c>
      <c r="AO62" s="53"/>
    </row>
    <row r="63" spans="1:42" x14ac:dyDescent="0.25">
      <c r="A63" s="44" t="s">
        <v>17</v>
      </c>
      <c r="B63" s="23" t="s">
        <v>76</v>
      </c>
      <c r="C63" s="90">
        <v>50</v>
      </c>
      <c r="D63" s="52">
        <v>1</v>
      </c>
      <c r="E63" s="35">
        <f>+D63*$C$63</f>
        <v>50</v>
      </c>
      <c r="F63" s="52">
        <v>1</v>
      </c>
      <c r="G63" s="36">
        <f>+F63*$C$63</f>
        <v>50</v>
      </c>
      <c r="H63" s="35"/>
      <c r="I63" s="52">
        <v>1</v>
      </c>
      <c r="J63" s="36">
        <f>+I63*$C$63</f>
        <v>50</v>
      </c>
      <c r="K63" s="37"/>
      <c r="L63" s="52">
        <v>1</v>
      </c>
      <c r="M63" s="36">
        <f>+L63*$C$63</f>
        <v>50</v>
      </c>
      <c r="N63" s="35"/>
      <c r="O63" s="52">
        <v>1</v>
      </c>
      <c r="P63" s="36">
        <f>+O63*$C$63</f>
        <v>50</v>
      </c>
      <c r="Q63" s="35"/>
      <c r="R63" s="52">
        <v>1</v>
      </c>
      <c r="S63" s="36">
        <f>+R63*$C$63</f>
        <v>50</v>
      </c>
      <c r="T63" s="35"/>
      <c r="U63" s="52">
        <v>1</v>
      </c>
      <c r="V63" s="36">
        <f>+U63*$C$63</f>
        <v>50</v>
      </c>
      <c r="W63" s="35"/>
      <c r="X63" s="52">
        <v>1</v>
      </c>
      <c r="Y63" s="36">
        <f>+X63*$C$63</f>
        <v>50</v>
      </c>
      <c r="Z63" s="35"/>
      <c r="AA63" s="52">
        <v>1</v>
      </c>
      <c r="AB63" s="36">
        <f>+AA63*$C$63</f>
        <v>50</v>
      </c>
      <c r="AC63" s="35"/>
      <c r="AD63" s="52">
        <v>1</v>
      </c>
      <c r="AE63" s="36">
        <f>+AD63*$C$63</f>
        <v>50</v>
      </c>
      <c r="AF63" s="35"/>
      <c r="AG63" s="52">
        <v>1</v>
      </c>
      <c r="AH63" s="36">
        <f>+AG63*$C$63</f>
        <v>50</v>
      </c>
      <c r="AI63" s="35"/>
      <c r="AJ63" s="52">
        <v>1</v>
      </c>
      <c r="AK63" s="36">
        <f>+AJ63*$C$63</f>
        <v>50</v>
      </c>
      <c r="AL63" s="35"/>
      <c r="AM63" s="52">
        <v>1</v>
      </c>
      <c r="AN63" s="36">
        <f>+AM63*$C$63</f>
        <v>50</v>
      </c>
      <c r="AO63" s="35"/>
    </row>
    <row r="64" spans="1:42" x14ac:dyDescent="0.25">
      <c r="A64" s="44"/>
      <c r="B64" s="23" t="s">
        <v>77</v>
      </c>
      <c r="C64" s="90">
        <v>250</v>
      </c>
      <c r="D64" s="52"/>
      <c r="E64" s="35">
        <f>+D64*$C64</f>
        <v>0</v>
      </c>
      <c r="F64" s="52"/>
      <c r="G64" s="36">
        <f>+F64*$C64</f>
        <v>0</v>
      </c>
      <c r="H64" s="35"/>
      <c r="I64" s="52"/>
      <c r="J64" s="36">
        <f>+I64*$C64</f>
        <v>0</v>
      </c>
      <c r="K64" s="37"/>
      <c r="L64" s="52"/>
      <c r="M64" s="36">
        <f>+L64*$C64</f>
        <v>0</v>
      </c>
      <c r="N64" s="35"/>
      <c r="O64" s="52"/>
      <c r="P64" s="36">
        <f>+O64*$C64</f>
        <v>0</v>
      </c>
      <c r="Q64" s="35"/>
      <c r="R64" s="52"/>
      <c r="S64" s="36">
        <f>+R64*$C64</f>
        <v>0</v>
      </c>
      <c r="T64" s="35"/>
      <c r="U64" s="52"/>
      <c r="V64" s="36">
        <f>+U64*$C64</f>
        <v>0</v>
      </c>
      <c r="W64" s="35"/>
      <c r="X64" s="52"/>
      <c r="Y64" s="36">
        <f>+X64*$C64</f>
        <v>0</v>
      </c>
      <c r="Z64" s="35"/>
      <c r="AA64" s="52"/>
      <c r="AB64" s="36">
        <f>+AA64*$C64</f>
        <v>0</v>
      </c>
      <c r="AC64" s="35"/>
      <c r="AD64" s="52"/>
      <c r="AE64" s="36">
        <f>+AD64*$C64</f>
        <v>0</v>
      </c>
      <c r="AF64" s="35"/>
      <c r="AG64" s="52"/>
      <c r="AH64" s="36">
        <f>+AG64*$C64</f>
        <v>0</v>
      </c>
      <c r="AI64" s="35"/>
      <c r="AJ64" s="52"/>
      <c r="AK64" s="36">
        <f>+AJ64*$C64</f>
        <v>0</v>
      </c>
      <c r="AL64" s="35"/>
      <c r="AM64" s="52"/>
      <c r="AN64" s="36">
        <f>+AM64*$C64</f>
        <v>0</v>
      </c>
      <c r="AO64" s="35"/>
    </row>
    <row r="65" spans="1:41" x14ac:dyDescent="0.25">
      <c r="A65" s="44" t="s">
        <v>17</v>
      </c>
      <c r="B65" s="23" t="s">
        <v>78</v>
      </c>
      <c r="C65" s="88">
        <v>1.0200000000000001E-3</v>
      </c>
      <c r="D65" s="52">
        <v>307989</v>
      </c>
      <c r="E65" s="35">
        <f>+D65*$C$65</f>
        <v>314.14878000000004</v>
      </c>
      <c r="F65" s="52">
        <v>308120</v>
      </c>
      <c r="G65" s="36">
        <f>+F65*$C$65</f>
        <v>314.2824</v>
      </c>
      <c r="H65" s="35"/>
      <c r="I65" s="52">
        <v>285675</v>
      </c>
      <c r="J65" s="36">
        <f>+I65*$C$65</f>
        <v>291.38850000000002</v>
      </c>
      <c r="K65" s="37"/>
      <c r="L65" s="52">
        <v>319374</v>
      </c>
      <c r="M65" s="36">
        <f>+L65*$C$65</f>
        <v>325.76148000000001</v>
      </c>
      <c r="N65" s="35"/>
      <c r="O65" s="52">
        <v>306194</v>
      </c>
      <c r="P65" s="36">
        <f>+O65*$C$65</f>
        <v>312.31788</v>
      </c>
      <c r="Q65" s="35"/>
      <c r="R65" s="52">
        <v>302068</v>
      </c>
      <c r="S65" s="36">
        <f>+R65*$C$65</f>
        <v>308.10936000000004</v>
      </c>
      <c r="T65" s="35"/>
      <c r="U65" s="52">
        <v>306878</v>
      </c>
      <c r="V65" s="36">
        <f>+U65*$C$65</f>
        <v>313.01556000000005</v>
      </c>
      <c r="W65" s="35"/>
      <c r="X65" s="52">
        <v>304154</v>
      </c>
      <c r="Y65" s="36">
        <f>+X65*$C$65</f>
        <v>310.23708000000005</v>
      </c>
      <c r="Z65" s="35"/>
      <c r="AA65" s="52">
        <v>310777</v>
      </c>
      <c r="AB65" s="36">
        <f>+AA65*$C$65</f>
        <v>316.99254000000002</v>
      </c>
      <c r="AC65" s="35"/>
      <c r="AD65" s="52">
        <v>319224</v>
      </c>
      <c r="AE65" s="36">
        <f>+AD65*$C$65</f>
        <v>325.60848000000004</v>
      </c>
      <c r="AF65" s="35"/>
      <c r="AG65" s="52">
        <v>335991</v>
      </c>
      <c r="AH65" s="36">
        <f>+AG65*$C$65</f>
        <v>342.71082000000001</v>
      </c>
      <c r="AI65" s="35"/>
      <c r="AJ65" s="52">
        <v>370691</v>
      </c>
      <c r="AK65" s="36">
        <f>+AJ65*$C$65</f>
        <v>378.10482000000002</v>
      </c>
      <c r="AL65" s="35"/>
      <c r="AM65" s="52">
        <v>331180</v>
      </c>
      <c r="AN65" s="36">
        <f>+AM65*$C$65</f>
        <v>337.80360000000002</v>
      </c>
      <c r="AO65" s="35"/>
    </row>
    <row r="66" spans="1:41" x14ac:dyDescent="0.25">
      <c r="A66" s="44" t="s">
        <v>17</v>
      </c>
      <c r="B66" s="23" t="s">
        <v>79</v>
      </c>
      <c r="C66" s="90">
        <v>50</v>
      </c>
      <c r="D66" s="52">
        <v>1</v>
      </c>
      <c r="E66" s="35">
        <f>+D66*$C$66</f>
        <v>50</v>
      </c>
      <c r="F66" s="52">
        <v>1</v>
      </c>
      <c r="G66" s="36">
        <f>+F66*$C$66</f>
        <v>50</v>
      </c>
      <c r="H66" s="35"/>
      <c r="I66" s="52">
        <v>1</v>
      </c>
      <c r="J66" s="36">
        <f>+I66*$C$66</f>
        <v>50</v>
      </c>
      <c r="K66" s="37"/>
      <c r="L66" s="52">
        <v>1</v>
      </c>
      <c r="M66" s="36">
        <f>+L66*$C$66</f>
        <v>50</v>
      </c>
      <c r="N66" s="35"/>
      <c r="O66" s="52">
        <v>1</v>
      </c>
      <c r="P66" s="36">
        <f>+O66*$C$66</f>
        <v>50</v>
      </c>
      <c r="Q66" s="35"/>
      <c r="R66" s="52">
        <v>1</v>
      </c>
      <c r="S66" s="36">
        <f>+R66*$C$66</f>
        <v>50</v>
      </c>
      <c r="T66" s="35"/>
      <c r="U66" s="52">
        <v>1</v>
      </c>
      <c r="V66" s="36">
        <f>+U66*$C$66</f>
        <v>50</v>
      </c>
      <c r="W66" s="35"/>
      <c r="X66" s="52">
        <v>1</v>
      </c>
      <c r="Y66" s="36">
        <f>+X66*$C$66</f>
        <v>50</v>
      </c>
      <c r="Z66" s="35"/>
      <c r="AA66" s="52">
        <v>1</v>
      </c>
      <c r="AB66" s="36">
        <f>+AA66*$C$66</f>
        <v>50</v>
      </c>
      <c r="AC66" s="35"/>
      <c r="AD66" s="52">
        <v>1</v>
      </c>
      <c r="AE66" s="36">
        <f>+AD66*$C$66</f>
        <v>50</v>
      </c>
      <c r="AF66" s="35"/>
      <c r="AG66" s="52">
        <v>1</v>
      </c>
      <c r="AH66" s="36">
        <f>+AG66*$C$66</f>
        <v>50</v>
      </c>
      <c r="AI66" s="35"/>
      <c r="AJ66" s="52">
        <v>1</v>
      </c>
      <c r="AK66" s="36">
        <f>+AJ66*$C$66</f>
        <v>50</v>
      </c>
      <c r="AL66" s="35"/>
      <c r="AM66" s="52">
        <v>1</v>
      </c>
      <c r="AN66" s="36">
        <f>+AM66*$C$66</f>
        <v>50</v>
      </c>
      <c r="AO66" s="35"/>
    </row>
    <row r="67" spans="1:41" x14ac:dyDescent="0.25">
      <c r="A67" s="44" t="s">
        <v>17</v>
      </c>
      <c r="B67" s="23" t="s">
        <v>80</v>
      </c>
      <c r="C67" s="88">
        <v>1.0200000000000001E-3</v>
      </c>
      <c r="D67" s="52">
        <v>33931</v>
      </c>
      <c r="E67" s="35">
        <f>+D67*$C$67</f>
        <v>34.60962</v>
      </c>
      <c r="F67" s="52">
        <v>21242</v>
      </c>
      <c r="G67" s="36">
        <f>+F67*$C$67</f>
        <v>21.666840000000001</v>
      </c>
      <c r="H67" s="35"/>
      <c r="I67" s="52">
        <v>20163</v>
      </c>
      <c r="J67" s="36">
        <f>+I67*$C$67</f>
        <v>20.56626</v>
      </c>
      <c r="K67" s="37"/>
      <c r="L67" s="52">
        <v>25185</v>
      </c>
      <c r="M67" s="36">
        <f>+L67*$C$67</f>
        <v>25.688700000000001</v>
      </c>
      <c r="N67" s="35"/>
      <c r="O67" s="52">
        <v>20862</v>
      </c>
      <c r="P67" s="36">
        <f>+O67*$C$67</f>
        <v>21.279240000000001</v>
      </c>
      <c r="Q67" s="35"/>
      <c r="R67" s="52">
        <v>21455</v>
      </c>
      <c r="S67" s="36">
        <f>+R67*$C$67</f>
        <v>21.8841</v>
      </c>
      <c r="T67" s="35"/>
      <c r="U67" s="52">
        <v>22221</v>
      </c>
      <c r="V67" s="36">
        <f>+U67*$C$67</f>
        <v>22.665420000000001</v>
      </c>
      <c r="W67" s="35"/>
      <c r="X67" s="52">
        <v>22003</v>
      </c>
      <c r="Y67" s="36">
        <f>+X67*$C$67</f>
        <v>22.443060000000003</v>
      </c>
      <c r="Z67" s="35"/>
      <c r="AA67" s="52">
        <v>21907</v>
      </c>
      <c r="AB67" s="36">
        <f>+AA67*$C$67</f>
        <v>22.345140000000001</v>
      </c>
      <c r="AC67" s="35"/>
      <c r="AD67" s="52">
        <v>24447</v>
      </c>
      <c r="AE67" s="36">
        <f>+AD67*$C$67</f>
        <v>24.935940000000002</v>
      </c>
      <c r="AF67" s="35"/>
      <c r="AG67" s="52">
        <v>23159</v>
      </c>
      <c r="AH67" s="36">
        <f>+AG67*$C$67</f>
        <v>23.62218</v>
      </c>
      <c r="AI67" s="35"/>
      <c r="AJ67" s="52">
        <v>27196</v>
      </c>
      <c r="AK67" s="36">
        <f>+AJ67*$C$67</f>
        <v>27.739920000000001</v>
      </c>
      <c r="AL67" s="35"/>
      <c r="AM67" s="52">
        <v>29764</v>
      </c>
      <c r="AN67" s="36">
        <f>+AM67*$C$67</f>
        <v>30.359280000000002</v>
      </c>
      <c r="AO67" s="35"/>
    </row>
    <row r="68" spans="1:41" x14ac:dyDescent="0.25">
      <c r="A68" s="44"/>
      <c r="B68" s="11" t="s">
        <v>81</v>
      </c>
      <c r="C68" s="84"/>
      <c r="D68" s="15"/>
      <c r="E68" s="28">
        <f>+E69</f>
        <v>429.42</v>
      </c>
      <c r="F68" s="15"/>
      <c r="G68" s="29">
        <f>+G69</f>
        <v>414.8</v>
      </c>
      <c r="H68" s="14">
        <f>+G68-E68</f>
        <v>-14.620000000000005</v>
      </c>
      <c r="I68" s="15"/>
      <c r="J68" s="29">
        <f>+J69</f>
        <v>394.74</v>
      </c>
      <c r="K68" s="14">
        <f>+J68-G68</f>
        <v>-20.060000000000002</v>
      </c>
      <c r="L68" s="15"/>
      <c r="M68" s="29">
        <f>+M69</f>
        <v>433.50000000000006</v>
      </c>
      <c r="N68" s="14">
        <f>+M68-J68</f>
        <v>38.760000000000048</v>
      </c>
      <c r="O68" s="15"/>
      <c r="P68" s="29">
        <f>+P69</f>
        <v>428.06000000000006</v>
      </c>
      <c r="Q68" s="14">
        <f>+P68-M68</f>
        <v>-5.4399999999999977</v>
      </c>
      <c r="R68" s="15"/>
      <c r="S68" s="29">
        <f>+S69</f>
        <v>430.44000000000005</v>
      </c>
      <c r="T68" s="14">
        <f>+S68-P68</f>
        <v>2.3799999999999955</v>
      </c>
      <c r="U68" s="15"/>
      <c r="V68" s="29">
        <f>+V69</f>
        <v>420.24</v>
      </c>
      <c r="W68" s="14">
        <f>+V68-S68</f>
        <v>-10.200000000000045</v>
      </c>
      <c r="X68" s="15"/>
      <c r="Y68" s="29">
        <f>+Y69</f>
        <v>430.78000000000003</v>
      </c>
      <c r="Z68" s="14">
        <f>+Y68-V68</f>
        <v>10.54000000000002</v>
      </c>
      <c r="AA68" s="15"/>
      <c r="AB68" s="29">
        <f>+AB69</f>
        <v>439.96000000000004</v>
      </c>
      <c r="AC68" s="14">
        <f>+AB68-Y68</f>
        <v>9.1800000000000068</v>
      </c>
      <c r="AD68" s="15"/>
      <c r="AE68" s="29">
        <f>+AE69</f>
        <v>427.04</v>
      </c>
      <c r="AF68" s="14">
        <f>+AE68-AB68</f>
        <v>-12.920000000000016</v>
      </c>
      <c r="AG68" s="15"/>
      <c r="AH68" s="29">
        <f>+AH69</f>
        <v>435.88000000000005</v>
      </c>
      <c r="AI68" s="14">
        <f>+AH68-AE68</f>
        <v>8.8400000000000318</v>
      </c>
      <c r="AJ68" s="15"/>
      <c r="AK68" s="29">
        <f>+AK69</f>
        <v>432.14000000000004</v>
      </c>
      <c r="AL68" s="14">
        <f>+AK68-AH68</f>
        <v>-3.7400000000000091</v>
      </c>
      <c r="AM68" s="15"/>
      <c r="AN68" s="29">
        <f>+AN69</f>
        <v>428.74</v>
      </c>
      <c r="AO68" s="14">
        <f>+AN68-AK68</f>
        <v>-3.4000000000000341</v>
      </c>
    </row>
    <row r="69" spans="1:41" x14ac:dyDescent="0.25">
      <c r="A69" s="44"/>
      <c r="B69" s="17" t="s">
        <v>82</v>
      </c>
      <c r="C69" s="89"/>
      <c r="D69" s="56"/>
      <c r="E69" s="53">
        <f>+E70</f>
        <v>429.42</v>
      </c>
      <c r="F69" s="56"/>
      <c r="G69" s="54">
        <f>+G70</f>
        <v>414.8</v>
      </c>
      <c r="H69" s="53"/>
      <c r="I69" s="56"/>
      <c r="J69" s="54">
        <f>+J70</f>
        <v>394.74</v>
      </c>
      <c r="K69" s="55"/>
      <c r="L69" s="56"/>
      <c r="M69" s="54">
        <f>+M70</f>
        <v>433.50000000000006</v>
      </c>
      <c r="N69" s="53"/>
      <c r="O69" s="56"/>
      <c r="P69" s="54">
        <f>+P70</f>
        <v>428.06000000000006</v>
      </c>
      <c r="Q69" s="53"/>
      <c r="R69" s="56"/>
      <c r="S69" s="54">
        <f>+S70</f>
        <v>430.44000000000005</v>
      </c>
      <c r="T69" s="53"/>
      <c r="U69" s="56"/>
      <c r="V69" s="54">
        <f>+V70</f>
        <v>420.24</v>
      </c>
      <c r="W69" s="53"/>
      <c r="X69" s="56"/>
      <c r="Y69" s="54">
        <f>+Y70</f>
        <v>430.78000000000003</v>
      </c>
      <c r="Z69" s="53"/>
      <c r="AA69" s="56"/>
      <c r="AB69" s="54">
        <f>+AB70</f>
        <v>439.96000000000004</v>
      </c>
      <c r="AC69" s="53"/>
      <c r="AD69" s="56"/>
      <c r="AE69" s="54">
        <f>+AE70</f>
        <v>427.04</v>
      </c>
      <c r="AF69" s="53"/>
      <c r="AG69" s="56"/>
      <c r="AH69" s="54">
        <f>+AH70</f>
        <v>435.88000000000005</v>
      </c>
      <c r="AI69" s="53"/>
      <c r="AJ69" s="56"/>
      <c r="AK69" s="54">
        <f>+AK70</f>
        <v>432.14000000000004</v>
      </c>
      <c r="AL69" s="53"/>
      <c r="AM69" s="56"/>
      <c r="AN69" s="54">
        <f>+AN70</f>
        <v>428.74</v>
      </c>
      <c r="AO69" s="53"/>
    </row>
    <row r="70" spans="1:41" x14ac:dyDescent="0.25">
      <c r="A70" s="44" t="s">
        <v>17</v>
      </c>
      <c r="B70" s="23" t="s">
        <v>83</v>
      </c>
      <c r="C70" s="86">
        <v>0.34</v>
      </c>
      <c r="D70" s="52">
        <v>1263</v>
      </c>
      <c r="E70" s="35">
        <f>+D70*$C$70</f>
        <v>429.42</v>
      </c>
      <c r="F70" s="52">
        <v>1220</v>
      </c>
      <c r="G70" s="36">
        <f>+F70*$C$70</f>
        <v>414.8</v>
      </c>
      <c r="H70" s="35"/>
      <c r="I70" s="52">
        <v>1161</v>
      </c>
      <c r="J70" s="36">
        <f>+I70*$C$70</f>
        <v>394.74</v>
      </c>
      <c r="K70" s="37"/>
      <c r="L70" s="52">
        <v>1275</v>
      </c>
      <c r="M70" s="36">
        <f>+L70*$C$70</f>
        <v>433.50000000000006</v>
      </c>
      <c r="N70" s="35"/>
      <c r="O70" s="52">
        <v>1259</v>
      </c>
      <c r="P70" s="36">
        <f>+O70*$C$70</f>
        <v>428.06000000000006</v>
      </c>
      <c r="Q70" s="35"/>
      <c r="R70" s="52">
        <v>1266</v>
      </c>
      <c r="S70" s="36">
        <f>+R70*$C$70</f>
        <v>430.44000000000005</v>
      </c>
      <c r="T70" s="35"/>
      <c r="U70" s="52">
        <v>1236</v>
      </c>
      <c r="V70" s="36">
        <f>+U70*$C$70</f>
        <v>420.24</v>
      </c>
      <c r="W70" s="35"/>
      <c r="X70" s="52">
        <v>1267</v>
      </c>
      <c r="Y70" s="36">
        <f>+X70*$C$70</f>
        <v>430.78000000000003</v>
      </c>
      <c r="Z70" s="35"/>
      <c r="AA70" s="52">
        <v>1294</v>
      </c>
      <c r="AB70" s="36">
        <f>+AA70*$C$70</f>
        <v>439.96000000000004</v>
      </c>
      <c r="AC70" s="35"/>
      <c r="AD70" s="52">
        <v>1256</v>
      </c>
      <c r="AE70" s="36">
        <f>+AD70*$C$70</f>
        <v>427.04</v>
      </c>
      <c r="AF70" s="35"/>
      <c r="AG70" s="52">
        <v>1282</v>
      </c>
      <c r="AH70" s="36">
        <f>+AG70*$C$70</f>
        <v>435.88000000000005</v>
      </c>
      <c r="AI70" s="35"/>
      <c r="AJ70" s="52">
        <v>1271</v>
      </c>
      <c r="AK70" s="36">
        <f>+AJ70*$C$70</f>
        <v>432.14000000000004</v>
      </c>
      <c r="AL70" s="35"/>
      <c r="AM70" s="52">
        <v>1261</v>
      </c>
      <c r="AN70" s="36">
        <f>+AM70*$C$70</f>
        <v>428.74</v>
      </c>
      <c r="AO70" s="35"/>
    </row>
    <row r="71" spans="1:41" x14ac:dyDescent="0.25">
      <c r="A71" s="44"/>
      <c r="B71" s="57" t="s">
        <v>84</v>
      </c>
      <c r="C71" s="84"/>
      <c r="D71" s="15"/>
      <c r="E71" s="28">
        <f>+E72</f>
        <v>1927.546</v>
      </c>
      <c r="F71" s="15"/>
      <c r="G71" s="29">
        <f>+G72</f>
        <v>2058.768</v>
      </c>
      <c r="H71" s="14">
        <f>+G71-E71</f>
        <v>131.22199999999998</v>
      </c>
      <c r="I71" s="15"/>
      <c r="J71" s="29">
        <f>+J72</f>
        <v>1997.9739999999999</v>
      </c>
      <c r="K71" s="14">
        <f>+J71-G71</f>
        <v>-60.794000000000096</v>
      </c>
      <c r="L71" s="15"/>
      <c r="M71" s="29">
        <f>+M72</f>
        <v>2214.5720000000001</v>
      </c>
      <c r="N71" s="14">
        <f>+M71-J71</f>
        <v>216.59800000000018</v>
      </c>
      <c r="O71" s="15"/>
      <c r="P71" s="29">
        <f>+P72</f>
        <v>1998.6859999999999</v>
      </c>
      <c r="Q71" s="14">
        <f>+P71-M71</f>
        <v>-215.88600000000019</v>
      </c>
      <c r="R71" s="15"/>
      <c r="S71" s="29">
        <f>+S72</f>
        <v>2149.4139999999998</v>
      </c>
      <c r="T71" s="14">
        <f>+S71-P71</f>
        <v>150.72799999999984</v>
      </c>
      <c r="U71" s="15"/>
      <c r="V71" s="29">
        <f>+V72</f>
        <v>2020.626</v>
      </c>
      <c r="W71" s="14">
        <f>+V71-S71</f>
        <v>-128.78799999999978</v>
      </c>
      <c r="X71" s="15"/>
      <c r="Y71" s="29">
        <f>+Y72</f>
        <v>2085.9539999999997</v>
      </c>
      <c r="Z71" s="14">
        <f>+Y71-V71</f>
        <v>65.327999999999747</v>
      </c>
      <c r="AA71" s="15"/>
      <c r="AB71" s="29">
        <f>+AB72</f>
        <v>2118.2060000000001</v>
      </c>
      <c r="AC71" s="14">
        <f>+AB71-Y71</f>
        <v>32.252000000000407</v>
      </c>
      <c r="AD71" s="15"/>
      <c r="AE71" s="29">
        <f>+AE72</f>
        <v>2059.614</v>
      </c>
      <c r="AF71" s="14">
        <f>+AE71-AB71</f>
        <v>-58.592000000000098</v>
      </c>
      <c r="AG71" s="15"/>
      <c r="AH71" s="29">
        <f>+AH72</f>
        <v>2252.172</v>
      </c>
      <c r="AI71" s="14">
        <f>+AH71-AE71</f>
        <v>192.55799999999999</v>
      </c>
      <c r="AJ71" s="15"/>
      <c r="AK71" s="29">
        <f>+AK72</f>
        <v>2739.0540000000001</v>
      </c>
      <c r="AL71" s="14">
        <f>+AK71-AH71</f>
        <v>486.88200000000006</v>
      </c>
      <c r="AM71" s="15"/>
      <c r="AN71" s="29">
        <f>+AN72</f>
        <v>2076.1440000000002</v>
      </c>
      <c r="AO71" s="14">
        <f>+AN71-AK71</f>
        <v>-662.90999999999985</v>
      </c>
    </row>
    <row r="72" spans="1:41" x14ac:dyDescent="0.25">
      <c r="A72" s="44"/>
      <c r="B72" s="17" t="s">
        <v>85</v>
      </c>
      <c r="C72" s="89"/>
      <c r="D72" s="56"/>
      <c r="E72" s="53">
        <f>+E73+E74+E75</f>
        <v>1927.546</v>
      </c>
      <c r="F72" s="56"/>
      <c r="G72" s="54">
        <f>+G73+G74+G75</f>
        <v>2058.768</v>
      </c>
      <c r="H72" s="53"/>
      <c r="I72" s="56"/>
      <c r="J72" s="54">
        <f>+J73+J74+J75</f>
        <v>1997.9739999999999</v>
      </c>
      <c r="K72" s="55"/>
      <c r="L72" s="56"/>
      <c r="M72" s="54">
        <f>+M73+M74+M75</f>
        <v>2214.5720000000001</v>
      </c>
      <c r="N72" s="53"/>
      <c r="O72" s="56"/>
      <c r="P72" s="54">
        <f>+P73+P74+P75</f>
        <v>1998.6859999999999</v>
      </c>
      <c r="Q72" s="53"/>
      <c r="R72" s="56"/>
      <c r="S72" s="54">
        <f>+S73+S74+S75</f>
        <v>2149.4139999999998</v>
      </c>
      <c r="T72" s="53"/>
      <c r="U72" s="56"/>
      <c r="V72" s="54">
        <f>+V73+V74+V75</f>
        <v>2020.626</v>
      </c>
      <c r="W72" s="53"/>
      <c r="X72" s="56"/>
      <c r="Y72" s="54">
        <f>+Y73+Y74+Y75</f>
        <v>2085.9539999999997</v>
      </c>
      <c r="Z72" s="53"/>
      <c r="AA72" s="56"/>
      <c r="AB72" s="54">
        <f>+AB73+AB74+AB75</f>
        <v>2118.2060000000001</v>
      </c>
      <c r="AC72" s="53"/>
      <c r="AD72" s="56"/>
      <c r="AE72" s="54">
        <f>+AE73+AE74+AE75</f>
        <v>2059.614</v>
      </c>
      <c r="AF72" s="53"/>
      <c r="AG72" s="56"/>
      <c r="AH72" s="54">
        <f>+AH73+AH74+AH75</f>
        <v>2252.172</v>
      </c>
      <c r="AI72" s="53"/>
      <c r="AJ72" s="56"/>
      <c r="AK72" s="54">
        <f>+AK73+AK74+AK75</f>
        <v>2739.0540000000001</v>
      </c>
      <c r="AL72" s="53"/>
      <c r="AM72" s="56"/>
      <c r="AN72" s="54">
        <f>+AN73+AN74+AN75</f>
        <v>2076.1440000000002</v>
      </c>
      <c r="AO72" s="53"/>
    </row>
    <row r="73" spans="1:41" x14ac:dyDescent="0.25">
      <c r="A73" s="44" t="s">
        <v>17</v>
      </c>
      <c r="B73" s="23" t="s">
        <v>86</v>
      </c>
      <c r="C73" s="91">
        <v>3.0000000000000001E-3</v>
      </c>
      <c r="D73" s="52">
        <v>150000</v>
      </c>
      <c r="E73" s="35">
        <f>+D73*$C$73</f>
        <v>450</v>
      </c>
      <c r="F73" s="52">
        <v>150000</v>
      </c>
      <c r="G73" s="36">
        <f>+F73*$C$73</f>
        <v>450</v>
      </c>
      <c r="H73" s="35"/>
      <c r="I73" s="52">
        <v>150000</v>
      </c>
      <c r="J73" s="36">
        <f>+I73*$C$73</f>
        <v>450</v>
      </c>
      <c r="K73" s="37"/>
      <c r="L73" s="52">
        <v>150000</v>
      </c>
      <c r="M73" s="36">
        <f>+L73*$C$73</f>
        <v>450</v>
      </c>
      <c r="N73" s="35"/>
      <c r="O73" s="52">
        <v>150000</v>
      </c>
      <c r="P73" s="36">
        <f>+O73*$C$73</f>
        <v>450</v>
      </c>
      <c r="Q73" s="35"/>
      <c r="R73" s="52">
        <v>150000</v>
      </c>
      <c r="S73" s="36">
        <f>+R73*$C$73</f>
        <v>450</v>
      </c>
      <c r="T73" s="35"/>
      <c r="U73" s="52">
        <v>150000</v>
      </c>
      <c r="V73" s="36">
        <f>+U73*$C$73</f>
        <v>450</v>
      </c>
      <c r="W73" s="35"/>
      <c r="X73" s="52">
        <v>150000</v>
      </c>
      <c r="Y73" s="36">
        <f>+X73*$C$73</f>
        <v>450</v>
      </c>
      <c r="Z73" s="35"/>
      <c r="AA73" s="52">
        <v>150000</v>
      </c>
      <c r="AB73" s="36">
        <f>+AA73*$C$73</f>
        <v>450</v>
      </c>
      <c r="AC73" s="35"/>
      <c r="AD73" s="52">
        <v>150000</v>
      </c>
      <c r="AE73" s="36">
        <f>+AD73*$C$73</f>
        <v>450</v>
      </c>
      <c r="AF73" s="35"/>
      <c r="AG73" s="52">
        <v>150000</v>
      </c>
      <c r="AH73" s="36">
        <f>+AG73*$C$73</f>
        <v>450</v>
      </c>
      <c r="AI73" s="35"/>
      <c r="AJ73" s="52">
        <v>150000</v>
      </c>
      <c r="AK73" s="36">
        <f>+AJ73*$C$73</f>
        <v>450</v>
      </c>
      <c r="AL73" s="35"/>
      <c r="AM73" s="52">
        <v>150000</v>
      </c>
      <c r="AN73" s="36">
        <f>+AM73*$C$73</f>
        <v>450</v>
      </c>
      <c r="AO73" s="35"/>
    </row>
    <row r="74" spans="1:41" x14ac:dyDescent="0.25">
      <c r="A74" s="44" t="s">
        <v>17</v>
      </c>
      <c r="B74" s="23" t="s">
        <v>87</v>
      </c>
      <c r="C74" s="91">
        <v>2E-3</v>
      </c>
      <c r="D74" s="52">
        <v>676273</v>
      </c>
      <c r="E74" s="35">
        <f>+D74*$C$74</f>
        <v>1352.546</v>
      </c>
      <c r="F74" s="52">
        <v>741884</v>
      </c>
      <c r="G74" s="36">
        <f>+F74*$C$74</f>
        <v>1483.768</v>
      </c>
      <c r="H74" s="35"/>
      <c r="I74" s="52">
        <v>711487</v>
      </c>
      <c r="J74" s="36">
        <f>+I74*$C$74</f>
        <v>1422.9739999999999</v>
      </c>
      <c r="K74" s="37"/>
      <c r="L74" s="52">
        <v>819786</v>
      </c>
      <c r="M74" s="36">
        <f>+L74*$C$74</f>
        <v>1639.5720000000001</v>
      </c>
      <c r="N74" s="35"/>
      <c r="O74" s="52">
        <v>711843</v>
      </c>
      <c r="P74" s="36">
        <f>+O74*$C$74</f>
        <v>1423.6859999999999</v>
      </c>
      <c r="Q74" s="35"/>
      <c r="R74" s="52">
        <v>787207</v>
      </c>
      <c r="S74" s="36">
        <f>+R74*$C$74</f>
        <v>1574.414</v>
      </c>
      <c r="T74" s="35"/>
      <c r="U74" s="52">
        <v>722813</v>
      </c>
      <c r="V74" s="36">
        <f>+U74*$C$74</f>
        <v>1445.626</v>
      </c>
      <c r="W74" s="35"/>
      <c r="X74" s="52">
        <v>755477</v>
      </c>
      <c r="Y74" s="36">
        <f>+X74*$C$74</f>
        <v>1510.954</v>
      </c>
      <c r="Z74" s="35"/>
      <c r="AA74" s="52">
        <v>771603</v>
      </c>
      <c r="AB74" s="36">
        <f>+AA74*$C$74</f>
        <v>1543.2060000000001</v>
      </c>
      <c r="AC74" s="35"/>
      <c r="AD74" s="52">
        <v>742307</v>
      </c>
      <c r="AE74" s="36">
        <f>+AD74*$C$74</f>
        <v>1484.614</v>
      </c>
      <c r="AF74" s="35"/>
      <c r="AG74" s="52">
        <v>838586</v>
      </c>
      <c r="AH74" s="36">
        <f>+AG74*$C$74</f>
        <v>1677.172</v>
      </c>
      <c r="AI74" s="35"/>
      <c r="AJ74" s="52">
        <v>1082027</v>
      </c>
      <c r="AK74" s="36">
        <f>+AJ74*$C$74</f>
        <v>2164.0540000000001</v>
      </c>
      <c r="AL74" s="35"/>
      <c r="AM74" s="52">
        <v>750572</v>
      </c>
      <c r="AN74" s="36">
        <f>+AM74*$C$74</f>
        <v>1501.144</v>
      </c>
      <c r="AO74" s="35"/>
    </row>
    <row r="75" spans="1:41" x14ac:dyDescent="0.25">
      <c r="A75" s="44" t="s">
        <v>17</v>
      </c>
      <c r="B75" s="23" t="s">
        <v>88</v>
      </c>
      <c r="C75" s="90">
        <v>125</v>
      </c>
      <c r="D75" s="52">
        <v>1</v>
      </c>
      <c r="E75" s="35">
        <f>+D75*$C$75</f>
        <v>125</v>
      </c>
      <c r="F75" s="52">
        <v>1</v>
      </c>
      <c r="G75" s="36">
        <f>+F75*$C$75</f>
        <v>125</v>
      </c>
      <c r="H75" s="35"/>
      <c r="I75" s="52">
        <v>1</v>
      </c>
      <c r="J75" s="36">
        <f>+I75*$C$75</f>
        <v>125</v>
      </c>
      <c r="K75" s="37"/>
      <c r="L75" s="52">
        <v>1</v>
      </c>
      <c r="M75" s="36">
        <f>+L75*$C$75</f>
        <v>125</v>
      </c>
      <c r="N75" s="35"/>
      <c r="O75" s="52">
        <v>1</v>
      </c>
      <c r="P75" s="36">
        <f>+O75*$C$75</f>
        <v>125</v>
      </c>
      <c r="Q75" s="35"/>
      <c r="R75" s="52">
        <v>1</v>
      </c>
      <c r="S75" s="36">
        <f>+R75*$C$75</f>
        <v>125</v>
      </c>
      <c r="T75" s="35"/>
      <c r="U75" s="52">
        <v>1</v>
      </c>
      <c r="V75" s="36">
        <f>+U75*$C$75</f>
        <v>125</v>
      </c>
      <c r="W75" s="35"/>
      <c r="X75" s="52">
        <v>1</v>
      </c>
      <c r="Y75" s="36">
        <f>+X75*$C$75</f>
        <v>125</v>
      </c>
      <c r="Z75" s="35"/>
      <c r="AA75" s="52">
        <v>1</v>
      </c>
      <c r="AB75" s="36">
        <f>+AA75*$C$75</f>
        <v>125</v>
      </c>
      <c r="AC75" s="35"/>
      <c r="AD75" s="52">
        <v>1</v>
      </c>
      <c r="AE75" s="36">
        <f>+AD75*$C$75</f>
        <v>125</v>
      </c>
      <c r="AF75" s="35"/>
      <c r="AG75" s="52">
        <v>1</v>
      </c>
      <c r="AH75" s="36">
        <f>+AG75*$C$75</f>
        <v>125</v>
      </c>
      <c r="AI75" s="35"/>
      <c r="AJ75" s="52">
        <v>1</v>
      </c>
      <c r="AK75" s="36">
        <f>+AJ75*$C$75</f>
        <v>125</v>
      </c>
      <c r="AL75" s="35"/>
      <c r="AM75" s="52">
        <v>1</v>
      </c>
      <c r="AN75" s="36">
        <f>+AM75*$C$75</f>
        <v>125</v>
      </c>
      <c r="AO75" s="35"/>
    </row>
    <row r="76" spans="1:41" x14ac:dyDescent="0.25">
      <c r="A76" s="44"/>
      <c r="B76" s="57" t="s">
        <v>89</v>
      </c>
      <c r="C76" s="84"/>
      <c r="D76" s="15"/>
      <c r="E76" s="28">
        <f>E77</f>
        <v>10</v>
      </c>
      <c r="F76" s="15"/>
      <c r="G76" s="58"/>
      <c r="H76" s="14">
        <f>+G76-E76</f>
        <v>-10</v>
      </c>
      <c r="I76" s="15"/>
      <c r="J76" s="29">
        <f>J77</f>
        <v>0</v>
      </c>
      <c r="K76" s="14">
        <f>+J76-G76</f>
        <v>0</v>
      </c>
      <c r="L76" s="15"/>
      <c r="M76" s="29">
        <f>M77</f>
        <v>0</v>
      </c>
      <c r="N76" s="14">
        <f>+M76-J76</f>
        <v>0</v>
      </c>
      <c r="O76" s="15"/>
      <c r="P76" s="29">
        <f>P77</f>
        <v>0</v>
      </c>
      <c r="Q76" s="14">
        <f>+P76-M76</f>
        <v>0</v>
      </c>
      <c r="R76" s="15"/>
      <c r="S76" s="29">
        <f>S77</f>
        <v>0</v>
      </c>
      <c r="T76" s="14">
        <f>+S76-P76</f>
        <v>0</v>
      </c>
      <c r="U76" s="15"/>
      <c r="V76" s="29">
        <f>V77</f>
        <v>0</v>
      </c>
      <c r="W76" s="28"/>
      <c r="X76" s="15"/>
      <c r="Y76" s="29">
        <f>Y77</f>
        <v>0</v>
      </c>
      <c r="Z76" s="28"/>
      <c r="AA76" s="15"/>
      <c r="AB76" s="29">
        <f>AB77</f>
        <v>5</v>
      </c>
      <c r="AC76" s="28"/>
      <c r="AD76" s="15"/>
      <c r="AE76" s="29">
        <f>AE77</f>
        <v>0</v>
      </c>
      <c r="AF76" s="28"/>
      <c r="AG76" s="15"/>
      <c r="AH76" s="29">
        <f>AH77</f>
        <v>60</v>
      </c>
      <c r="AI76" s="28"/>
      <c r="AJ76" s="15"/>
      <c r="AK76" s="29">
        <f>AK77</f>
        <v>0</v>
      </c>
      <c r="AL76" s="28"/>
      <c r="AM76" s="15"/>
      <c r="AN76" s="29">
        <f>AN77</f>
        <v>0</v>
      </c>
      <c r="AO76" s="28"/>
    </row>
    <row r="77" spans="1:41" x14ac:dyDescent="0.25">
      <c r="A77" s="44"/>
      <c r="B77" s="17" t="s">
        <v>90</v>
      </c>
      <c r="C77" s="89"/>
      <c r="D77" s="56"/>
      <c r="E77" s="53">
        <f>E78+E79</f>
        <v>10</v>
      </c>
      <c r="F77" s="56"/>
      <c r="G77" s="41"/>
      <c r="H77" s="40"/>
      <c r="I77" s="56"/>
      <c r="J77" s="54">
        <f>J78+J79</f>
        <v>0</v>
      </c>
      <c r="K77" s="42"/>
      <c r="L77" s="56"/>
      <c r="M77" s="54">
        <f>M78+M79</f>
        <v>0</v>
      </c>
      <c r="N77" s="53"/>
      <c r="O77" s="56"/>
      <c r="P77" s="54">
        <f>P78+P79</f>
        <v>0</v>
      </c>
      <c r="Q77" s="53"/>
      <c r="R77" s="56"/>
      <c r="S77" s="54">
        <f>S78+S79</f>
        <v>0</v>
      </c>
      <c r="T77" s="53"/>
      <c r="U77" s="56"/>
      <c r="V77" s="54">
        <f>V78+V79</f>
        <v>0</v>
      </c>
      <c r="W77" s="53"/>
      <c r="X77" s="56"/>
      <c r="Y77" s="54">
        <f>Y78+Y79</f>
        <v>0</v>
      </c>
      <c r="Z77" s="53"/>
      <c r="AA77" s="56"/>
      <c r="AB77" s="54">
        <f>AB78+AB79</f>
        <v>5</v>
      </c>
      <c r="AC77" s="53"/>
      <c r="AD77" s="56"/>
      <c r="AE77" s="54">
        <f>AE78+AE79</f>
        <v>0</v>
      </c>
      <c r="AF77" s="53"/>
      <c r="AG77" s="56"/>
      <c r="AH77" s="54">
        <f>AH78+AH79</f>
        <v>60</v>
      </c>
      <c r="AI77" s="53"/>
      <c r="AJ77" s="56"/>
      <c r="AK77" s="54">
        <f>AK78+AK79</f>
        <v>0</v>
      </c>
      <c r="AL77" s="53"/>
      <c r="AM77" s="56"/>
      <c r="AN77" s="54">
        <f>AN78+AN79</f>
        <v>0</v>
      </c>
      <c r="AO77" s="53"/>
    </row>
    <row r="78" spans="1:41" x14ac:dyDescent="0.25">
      <c r="A78" s="44" t="s">
        <v>91</v>
      </c>
      <c r="B78" s="23" t="s">
        <v>92</v>
      </c>
      <c r="C78" s="90">
        <v>10</v>
      </c>
      <c r="D78" s="52"/>
      <c r="E78" s="35">
        <f>+D78*$C78</f>
        <v>0</v>
      </c>
      <c r="F78" s="52"/>
      <c r="G78" s="36"/>
      <c r="H78" s="35"/>
      <c r="I78" s="52"/>
      <c r="J78" s="36">
        <f>+I78*$C78</f>
        <v>0</v>
      </c>
      <c r="K78" s="37"/>
      <c r="L78" s="52"/>
      <c r="M78" s="36">
        <f>+L78*$C78</f>
        <v>0</v>
      </c>
      <c r="N78" s="35"/>
      <c r="O78" s="52"/>
      <c r="P78" s="36">
        <f>+O78*$C78</f>
        <v>0</v>
      </c>
      <c r="Q78" s="35"/>
      <c r="R78" s="52"/>
      <c r="S78" s="36">
        <f>+R78*$C78</f>
        <v>0</v>
      </c>
      <c r="T78" s="35"/>
      <c r="U78" s="52"/>
      <c r="V78" s="36">
        <f>+U78*$C78</f>
        <v>0</v>
      </c>
      <c r="W78" s="35"/>
      <c r="X78" s="52"/>
      <c r="Y78" s="36">
        <f>+X78*$C78</f>
        <v>0</v>
      </c>
      <c r="Z78" s="35"/>
      <c r="AA78" s="52"/>
      <c r="AB78" s="36">
        <f>+AA78*$C78</f>
        <v>0</v>
      </c>
      <c r="AC78" s="35"/>
      <c r="AD78" s="52"/>
      <c r="AE78" s="36">
        <f>+AD78*$C78</f>
        <v>0</v>
      </c>
      <c r="AF78" s="35"/>
      <c r="AG78" s="52"/>
      <c r="AH78" s="36">
        <f>+AG78*$C78</f>
        <v>0</v>
      </c>
      <c r="AI78" s="35"/>
      <c r="AJ78" s="52"/>
      <c r="AK78" s="36">
        <f>+AJ78*$C78</f>
        <v>0</v>
      </c>
      <c r="AL78" s="35"/>
      <c r="AM78" s="52"/>
      <c r="AN78" s="36">
        <f>+AM78*$C78</f>
        <v>0</v>
      </c>
      <c r="AO78" s="35"/>
    </row>
    <row r="79" spans="1:41" x14ac:dyDescent="0.25">
      <c r="A79" s="44" t="s">
        <v>91</v>
      </c>
      <c r="B79" s="23" t="s">
        <v>93</v>
      </c>
      <c r="C79" s="90">
        <v>5</v>
      </c>
      <c r="D79" s="52">
        <v>2</v>
      </c>
      <c r="E79" s="35">
        <f>+D79*$C79</f>
        <v>10</v>
      </c>
      <c r="F79" s="52"/>
      <c r="G79" s="36"/>
      <c r="H79" s="35"/>
      <c r="I79" s="52"/>
      <c r="J79" s="36">
        <f>+I79*$C79</f>
        <v>0</v>
      </c>
      <c r="K79" s="37"/>
      <c r="L79" s="52"/>
      <c r="M79" s="36">
        <f>+L79*$C79</f>
        <v>0</v>
      </c>
      <c r="N79" s="35"/>
      <c r="O79" s="52"/>
      <c r="P79" s="36">
        <f>+O79*$C79</f>
        <v>0</v>
      </c>
      <c r="Q79" s="35"/>
      <c r="R79" s="52"/>
      <c r="S79" s="36">
        <f>+R79*$C79</f>
        <v>0</v>
      </c>
      <c r="T79" s="35"/>
      <c r="U79" s="52"/>
      <c r="V79" s="36">
        <f>+U79*$C79</f>
        <v>0</v>
      </c>
      <c r="W79" s="35"/>
      <c r="X79" s="52"/>
      <c r="Y79" s="36">
        <f>+X79*$C79</f>
        <v>0</v>
      </c>
      <c r="Z79" s="35"/>
      <c r="AA79" s="52">
        <v>1</v>
      </c>
      <c r="AB79" s="36">
        <f>+AA79*$C79</f>
        <v>5</v>
      </c>
      <c r="AC79" s="35"/>
      <c r="AD79" s="52"/>
      <c r="AE79" s="36">
        <f>+AD79*$C79</f>
        <v>0</v>
      </c>
      <c r="AF79" s="35"/>
      <c r="AG79" s="52">
        <v>12</v>
      </c>
      <c r="AH79" s="36">
        <f>+AG79*$C79</f>
        <v>60</v>
      </c>
      <c r="AI79" s="35"/>
      <c r="AJ79" s="52"/>
      <c r="AK79" s="36">
        <f>+AJ79*$C79</f>
        <v>0</v>
      </c>
      <c r="AL79" s="35"/>
      <c r="AM79" s="52"/>
      <c r="AN79" s="36">
        <f>+AM79*$C79</f>
        <v>0</v>
      </c>
      <c r="AO79" s="35"/>
    </row>
    <row r="80" spans="1:41" x14ac:dyDescent="0.25">
      <c r="A80" s="44"/>
      <c r="B80" s="57" t="s">
        <v>94</v>
      </c>
      <c r="C80" s="84"/>
      <c r="D80" s="15"/>
      <c r="E80" s="38"/>
      <c r="F80" s="15"/>
      <c r="G80" s="58"/>
      <c r="H80" s="14">
        <f>+G80-E80</f>
        <v>0</v>
      </c>
      <c r="I80" s="15"/>
      <c r="J80" s="58"/>
      <c r="K80" s="14">
        <f>+J80-G80</f>
        <v>0</v>
      </c>
      <c r="L80" s="15"/>
      <c r="M80" s="58"/>
      <c r="N80" s="14">
        <f>+M80-J80</f>
        <v>0</v>
      </c>
      <c r="O80" s="15"/>
      <c r="P80" s="58"/>
      <c r="Q80" s="14">
        <f>+P80-M80</f>
        <v>0</v>
      </c>
      <c r="R80" s="15"/>
      <c r="S80" s="58"/>
      <c r="T80" s="14">
        <f>+S80-P80</f>
        <v>0</v>
      </c>
      <c r="U80" s="15"/>
      <c r="V80" s="58"/>
      <c r="W80" s="14">
        <f>+V80-S80</f>
        <v>0</v>
      </c>
      <c r="X80" s="15"/>
      <c r="Y80" s="58"/>
      <c r="Z80" s="14">
        <f>+Y80-V80</f>
        <v>0</v>
      </c>
      <c r="AA80" s="15"/>
      <c r="AB80" s="58"/>
      <c r="AC80" s="14">
        <f>+AB80-Y80</f>
        <v>0</v>
      </c>
      <c r="AD80" s="15"/>
      <c r="AE80" s="58"/>
      <c r="AF80" s="14">
        <f>+AE80-AB80</f>
        <v>0</v>
      </c>
      <c r="AG80" s="15"/>
      <c r="AH80" s="58"/>
      <c r="AI80" s="14">
        <f>+AH80-AE80</f>
        <v>0</v>
      </c>
      <c r="AJ80" s="15"/>
      <c r="AK80" s="58"/>
      <c r="AL80" s="14">
        <f>+AK80-AH80</f>
        <v>0</v>
      </c>
      <c r="AM80" s="15"/>
      <c r="AN80" s="58"/>
      <c r="AO80" s="14">
        <f>+AN80-AK80</f>
        <v>0</v>
      </c>
    </row>
    <row r="81" spans="1:42" x14ac:dyDescent="0.25">
      <c r="A81" s="44"/>
      <c r="B81" s="57" t="s">
        <v>95</v>
      </c>
      <c r="C81" s="84"/>
      <c r="D81" s="15"/>
      <c r="E81" s="28">
        <f>+E82</f>
        <v>0</v>
      </c>
      <c r="F81" s="15"/>
      <c r="G81" s="29">
        <f>+G82</f>
        <v>0</v>
      </c>
      <c r="H81" s="14">
        <f>+G81-E81</f>
        <v>0</v>
      </c>
      <c r="I81" s="15"/>
      <c r="J81" s="29">
        <f>+J82</f>
        <v>0</v>
      </c>
      <c r="K81" s="14">
        <f>+J81-G81</f>
        <v>0</v>
      </c>
      <c r="L81" s="15"/>
      <c r="M81" s="29">
        <f>+M82</f>
        <v>0</v>
      </c>
      <c r="N81" s="14">
        <f>+M81-J81</f>
        <v>0</v>
      </c>
      <c r="O81" s="15"/>
      <c r="P81" s="29">
        <f>+P82</f>
        <v>0</v>
      </c>
      <c r="Q81" s="14">
        <f>+P81-M81</f>
        <v>0</v>
      </c>
      <c r="R81" s="15"/>
      <c r="S81" s="29">
        <f>+S82</f>
        <v>0</v>
      </c>
      <c r="T81" s="14">
        <f>+S81-P81</f>
        <v>0</v>
      </c>
      <c r="U81" s="15"/>
      <c r="V81" s="29">
        <f>+V82</f>
        <v>0</v>
      </c>
      <c r="W81" s="14">
        <f>+V81-S81</f>
        <v>0</v>
      </c>
      <c r="X81" s="15"/>
      <c r="Y81" s="29">
        <f>+Y82</f>
        <v>0</v>
      </c>
      <c r="Z81" s="14">
        <f>+Y81-V81</f>
        <v>0</v>
      </c>
      <c r="AA81" s="15"/>
      <c r="AB81" s="29">
        <f>+AB82</f>
        <v>0</v>
      </c>
      <c r="AC81" s="14">
        <f>+AB81-Y81</f>
        <v>0</v>
      </c>
      <c r="AD81" s="15"/>
      <c r="AE81" s="29">
        <f>+AE82</f>
        <v>0</v>
      </c>
      <c r="AF81" s="14">
        <f>+AE81-AB81</f>
        <v>0</v>
      </c>
      <c r="AG81" s="15"/>
      <c r="AH81" s="29">
        <f>+AH82</f>
        <v>0</v>
      </c>
      <c r="AI81" s="14">
        <f>+AH81-AE81</f>
        <v>0</v>
      </c>
      <c r="AJ81" s="15"/>
      <c r="AK81" s="29">
        <f>+AK82</f>
        <v>0</v>
      </c>
      <c r="AL81" s="14">
        <f>+AK81-AH81</f>
        <v>0</v>
      </c>
      <c r="AM81" s="15"/>
      <c r="AN81" s="29">
        <f>+AN82</f>
        <v>0</v>
      </c>
      <c r="AO81" s="14">
        <f>+AN81-AK81</f>
        <v>0</v>
      </c>
    </row>
    <row r="82" spans="1:42" x14ac:dyDescent="0.25">
      <c r="A82" s="44"/>
      <c r="B82" s="59" t="s">
        <v>96</v>
      </c>
      <c r="C82" s="89"/>
      <c r="D82" s="56"/>
      <c r="E82" s="40">
        <f>+E83+E84</f>
        <v>0</v>
      </c>
      <c r="F82" s="56"/>
      <c r="G82" s="41">
        <f>+G83+G84</f>
        <v>0</v>
      </c>
      <c r="H82" s="40"/>
      <c r="I82" s="56"/>
      <c r="J82" s="41">
        <f>+J83+J84</f>
        <v>0</v>
      </c>
      <c r="K82" s="42"/>
      <c r="L82" s="56"/>
      <c r="M82" s="41">
        <f>+M83+M84</f>
        <v>0</v>
      </c>
      <c r="N82" s="40"/>
      <c r="O82" s="56"/>
      <c r="P82" s="41">
        <f>+P83+P84</f>
        <v>0</v>
      </c>
      <c r="Q82" s="40"/>
      <c r="R82" s="56"/>
      <c r="S82" s="41">
        <f>+S83+S84</f>
        <v>0</v>
      </c>
      <c r="T82" s="40"/>
      <c r="U82" s="56"/>
      <c r="V82" s="41">
        <f>+V83+V84</f>
        <v>0</v>
      </c>
      <c r="W82" s="40"/>
      <c r="X82" s="56"/>
      <c r="Y82" s="41">
        <f>+Y83+Y84</f>
        <v>0</v>
      </c>
      <c r="Z82" s="40"/>
      <c r="AA82" s="56"/>
      <c r="AB82" s="41">
        <f>+AB83+AB84</f>
        <v>0</v>
      </c>
      <c r="AC82" s="40"/>
      <c r="AD82" s="56"/>
      <c r="AE82" s="41">
        <f>+AE83+AE84</f>
        <v>0</v>
      </c>
      <c r="AF82" s="40"/>
      <c r="AG82" s="56"/>
      <c r="AH82" s="41">
        <f>+AH83+AH84</f>
        <v>0</v>
      </c>
      <c r="AI82" s="40"/>
      <c r="AJ82" s="56"/>
      <c r="AK82" s="41">
        <f>+AK83+AK84</f>
        <v>0</v>
      </c>
      <c r="AL82" s="40"/>
      <c r="AM82" s="56"/>
      <c r="AN82" s="41">
        <f>+AN83+AN84</f>
        <v>0</v>
      </c>
      <c r="AO82" s="40"/>
    </row>
    <row r="83" spans="1:42" x14ac:dyDescent="0.25">
      <c r="A83" s="44" t="s">
        <v>91</v>
      </c>
      <c r="B83" s="23" t="s">
        <v>97</v>
      </c>
      <c r="C83" s="90">
        <v>15</v>
      </c>
      <c r="D83" s="52"/>
      <c r="E83" s="35">
        <f>+D83*$C83</f>
        <v>0</v>
      </c>
      <c r="F83" s="52"/>
      <c r="G83" s="36">
        <f>+F83*$C83</f>
        <v>0</v>
      </c>
      <c r="H83" s="35"/>
      <c r="I83" s="52"/>
      <c r="J83" s="36">
        <f>+I83*$C83</f>
        <v>0</v>
      </c>
      <c r="K83" s="37"/>
      <c r="L83" s="52"/>
      <c r="M83" s="36">
        <f>+L83*$C83</f>
        <v>0</v>
      </c>
      <c r="N83" s="35"/>
      <c r="O83" s="52"/>
      <c r="P83" s="36">
        <f>+O83*$C83</f>
        <v>0</v>
      </c>
      <c r="Q83" s="35"/>
      <c r="R83" s="52"/>
      <c r="S83" s="36">
        <f>+R83*$C83</f>
        <v>0</v>
      </c>
      <c r="T83" s="35"/>
      <c r="U83" s="52"/>
      <c r="V83" s="36">
        <f>+U83*$C83</f>
        <v>0</v>
      </c>
      <c r="W83" s="35"/>
      <c r="X83" s="52"/>
      <c r="Y83" s="36">
        <f>+X83*$C83</f>
        <v>0</v>
      </c>
      <c r="Z83" s="35"/>
      <c r="AA83" s="52"/>
      <c r="AB83" s="36">
        <f>+AA83*$C83</f>
        <v>0</v>
      </c>
      <c r="AC83" s="35"/>
      <c r="AD83" s="52"/>
      <c r="AE83" s="36">
        <f>+AD83*$C83</f>
        <v>0</v>
      </c>
      <c r="AF83" s="35"/>
      <c r="AG83" s="52"/>
      <c r="AH83" s="36">
        <f>+AG83*$C83</f>
        <v>0</v>
      </c>
      <c r="AI83" s="35"/>
      <c r="AJ83" s="52"/>
      <c r="AK83" s="36">
        <f>+AJ83*$C83</f>
        <v>0</v>
      </c>
      <c r="AL83" s="35"/>
      <c r="AM83" s="52"/>
      <c r="AN83" s="36">
        <f>+AM83*$C83</f>
        <v>0</v>
      </c>
      <c r="AO83" s="35"/>
    </row>
    <row r="84" spans="1:42" x14ac:dyDescent="0.25">
      <c r="A84" s="44" t="s">
        <v>91</v>
      </c>
      <c r="B84" s="23" t="s">
        <v>98</v>
      </c>
      <c r="C84" s="90">
        <v>0.06</v>
      </c>
      <c r="D84" s="52"/>
      <c r="E84" s="35">
        <f>+D84*$C84</f>
        <v>0</v>
      </c>
      <c r="F84" s="52"/>
      <c r="G84" s="36">
        <f>+F84*$C84</f>
        <v>0</v>
      </c>
      <c r="H84" s="35"/>
      <c r="I84" s="52"/>
      <c r="J84" s="36">
        <f>+I84*$C84</f>
        <v>0</v>
      </c>
      <c r="K84" s="37"/>
      <c r="L84" s="52"/>
      <c r="M84" s="36">
        <f>+L84*$C84</f>
        <v>0</v>
      </c>
      <c r="N84" s="35"/>
      <c r="O84" s="52"/>
      <c r="P84" s="36">
        <f>+O84*$C84</f>
        <v>0</v>
      </c>
      <c r="Q84" s="35"/>
      <c r="R84" s="52"/>
      <c r="S84" s="36">
        <f>+R84*$C84</f>
        <v>0</v>
      </c>
      <c r="T84" s="35"/>
      <c r="U84" s="52"/>
      <c r="V84" s="36">
        <f>+U84*$C84</f>
        <v>0</v>
      </c>
      <c r="W84" s="35"/>
      <c r="X84" s="52"/>
      <c r="Y84" s="36">
        <f>+X84*$C84</f>
        <v>0</v>
      </c>
      <c r="Z84" s="35"/>
      <c r="AA84" s="52"/>
      <c r="AB84" s="36">
        <f>+AA84*$C84</f>
        <v>0</v>
      </c>
      <c r="AC84" s="35"/>
      <c r="AD84" s="52"/>
      <c r="AE84" s="36">
        <f>+AD84*$C84</f>
        <v>0</v>
      </c>
      <c r="AF84" s="35"/>
      <c r="AG84" s="52"/>
      <c r="AH84" s="36">
        <f>+AG84*$C84</f>
        <v>0</v>
      </c>
      <c r="AI84" s="35"/>
      <c r="AJ84" s="52"/>
      <c r="AK84" s="36">
        <f>+AJ84*$C84</f>
        <v>0</v>
      </c>
      <c r="AL84" s="35"/>
      <c r="AM84" s="52"/>
      <c r="AN84" s="36">
        <f>+AM84*$C84</f>
        <v>0</v>
      </c>
      <c r="AO84" s="35"/>
    </row>
    <row r="85" spans="1:42" x14ac:dyDescent="0.25">
      <c r="A85" s="44"/>
      <c r="B85" s="57" t="s">
        <v>99</v>
      </c>
      <c r="C85" s="84"/>
      <c r="D85" s="60"/>
      <c r="E85" s="28">
        <f>+E86+E92+E94</f>
        <v>1266.0978200000002</v>
      </c>
      <c r="F85" s="60"/>
      <c r="G85" s="29">
        <f>+G86+G92+G94</f>
        <v>1284.0387000000001</v>
      </c>
      <c r="H85" s="14">
        <f>+G85-E85</f>
        <v>17.940879999999879</v>
      </c>
      <c r="I85" s="60"/>
      <c r="J85" s="29">
        <f>+J86+J92+J94</f>
        <v>1271.53334</v>
      </c>
      <c r="K85" s="14">
        <f>+J85-G85</f>
        <v>-12.50536000000011</v>
      </c>
      <c r="L85" s="60"/>
      <c r="M85" s="29">
        <f>+M86+M92+M94</f>
        <v>1324.09727</v>
      </c>
      <c r="N85" s="14">
        <f>+M85-J85</f>
        <v>52.563930000000028</v>
      </c>
      <c r="O85" s="60"/>
      <c r="P85" s="29">
        <f>+P86+P92+P94</f>
        <v>1323.29051</v>
      </c>
      <c r="Q85" s="14">
        <f>+P85-M85</f>
        <v>-0.80675999999994019</v>
      </c>
      <c r="R85" s="60"/>
      <c r="S85" s="29">
        <f>+S86+S92+S94</f>
        <v>1331.2588500000002</v>
      </c>
      <c r="T85" s="14">
        <f>+S85-P85</f>
        <v>7.9683400000001257</v>
      </c>
      <c r="U85" s="60"/>
      <c r="V85" s="29">
        <f>+V86+V92+V94</f>
        <v>1362.2307800000001</v>
      </c>
      <c r="W85" s="14">
        <f>+V85-S85</f>
        <v>30.971929999999929</v>
      </c>
      <c r="X85" s="60"/>
      <c r="Y85" s="29">
        <f>+Y86+Y92+Y94</f>
        <v>1383.6832199999999</v>
      </c>
      <c r="Z85" s="14">
        <f>+Y85-V85</f>
        <v>21.452439999999797</v>
      </c>
      <c r="AA85" s="60"/>
      <c r="AB85" s="29">
        <f>+AB86+AB92+AB94</f>
        <v>1381.6539599999999</v>
      </c>
      <c r="AC85" s="14">
        <f>+AB85-Y85</f>
        <v>-2.029260000000022</v>
      </c>
      <c r="AD85" s="60"/>
      <c r="AE85" s="29">
        <f>+AE86+AE92+AE94</f>
        <v>1407.9955400000001</v>
      </c>
      <c r="AF85" s="14">
        <f>+AE85-AB85</f>
        <v>26.341580000000249</v>
      </c>
      <c r="AG85" s="60"/>
      <c r="AH85" s="29">
        <f>+AH86+AH92+AH94</f>
        <v>1874.69408</v>
      </c>
      <c r="AI85" s="14">
        <f>+AH85-AE85</f>
        <v>466.69853999999987</v>
      </c>
      <c r="AJ85" s="60"/>
      <c r="AK85" s="29">
        <f>+AK86+AK92+AK94</f>
        <v>1907.9734799999997</v>
      </c>
      <c r="AL85" s="14">
        <f>+AK85-AH85</f>
        <v>33.279399999999669</v>
      </c>
      <c r="AM85" s="60"/>
      <c r="AN85" s="29">
        <f>+AN86+AN92+AN94</f>
        <v>1863.4243899999999</v>
      </c>
      <c r="AO85" s="14">
        <f>+AN85-AK85</f>
        <v>-44.549089999999751</v>
      </c>
      <c r="AP85" s="99"/>
    </row>
    <row r="86" spans="1:42" x14ac:dyDescent="0.25">
      <c r="A86" s="44"/>
      <c r="B86" s="17" t="s">
        <v>100</v>
      </c>
      <c r="C86" s="92"/>
      <c r="D86" s="61"/>
      <c r="E86" s="53">
        <f>+E87+E88+E89+E90+E91</f>
        <v>982.43136000000004</v>
      </c>
      <c r="F86" s="61"/>
      <c r="G86" s="104">
        <f>+G87+G88+G89+G90+G91</f>
        <v>992.0805600000001</v>
      </c>
      <c r="H86" s="102"/>
      <c r="I86" s="61"/>
      <c r="J86" s="104">
        <f>+J87+J88+J89+J90+J91</f>
        <v>1003.578</v>
      </c>
      <c r="K86" s="102"/>
      <c r="L86" s="61"/>
      <c r="M86" s="104">
        <f>+M87+M88+M89+M90+M91</f>
        <v>1018.86168</v>
      </c>
      <c r="N86" s="102"/>
      <c r="O86" s="61"/>
      <c r="P86" s="104">
        <f>+P87+P88+P89+P90+P91</f>
        <v>1026.0152800000001</v>
      </c>
      <c r="Q86" s="102"/>
      <c r="R86" s="61"/>
      <c r="S86" s="104">
        <f>+S87+S88+S89+S90+S91</f>
        <v>1038.3205600000001</v>
      </c>
      <c r="T86" s="102"/>
      <c r="U86" s="61"/>
      <c r="V86" s="104">
        <f>+V87+V88+V89+V90+V91</f>
        <v>1063.30648</v>
      </c>
      <c r="W86" s="102"/>
      <c r="X86" s="61"/>
      <c r="Y86" s="104">
        <f>+Y87+Y88+Y89+Y90+Y91</f>
        <v>1083.75136</v>
      </c>
      <c r="Z86" s="102"/>
      <c r="AA86" s="61"/>
      <c r="AB86" s="104">
        <f>+AB87+AB88+AB89+AB90+AB91</f>
        <v>1073.9512</v>
      </c>
      <c r="AC86" s="102"/>
      <c r="AD86" s="61"/>
      <c r="AE86" s="104">
        <f>+AE87+AE88+AE89+AE90+AE91</f>
        <v>1092.2962400000001</v>
      </c>
      <c r="AF86" s="102"/>
      <c r="AG86" s="61"/>
      <c r="AH86" s="104">
        <f>+AH87+AH88+AH89+AH90+AH91</f>
        <v>1531.2688000000001</v>
      </c>
      <c r="AI86" s="102"/>
      <c r="AJ86" s="61"/>
      <c r="AK86" s="54">
        <f>+AK87+AK88+AK89+AK90+AK91</f>
        <v>1547.0384199999999</v>
      </c>
      <c r="AL86" s="53"/>
      <c r="AM86" s="61"/>
      <c r="AN86" s="54">
        <f>+AN87+AN88+AN89+AN90+AN91</f>
        <v>1531.1119200000001</v>
      </c>
      <c r="AO86" s="53"/>
    </row>
    <row r="87" spans="1:42" x14ac:dyDescent="0.25">
      <c r="A87" s="44" t="s">
        <v>17</v>
      </c>
      <c r="B87" s="23" t="s">
        <v>101</v>
      </c>
      <c r="C87" s="88">
        <v>2.4099999999999998E-3</v>
      </c>
      <c r="D87" s="52">
        <v>50000</v>
      </c>
      <c r="E87" s="35">
        <f>+D87*$C$87</f>
        <v>120.49999999999999</v>
      </c>
      <c r="F87" s="52">
        <v>50000</v>
      </c>
      <c r="G87" s="105">
        <f>+F87*$C$87</f>
        <v>120.49999999999999</v>
      </c>
      <c r="H87" s="103"/>
      <c r="I87" s="52">
        <v>50000</v>
      </c>
      <c r="J87" s="105">
        <f>+I87*$C$87</f>
        <v>120.49999999999999</v>
      </c>
      <c r="K87" s="103"/>
      <c r="L87" s="52">
        <v>50000</v>
      </c>
      <c r="M87" s="105">
        <f>+L87*$C$87</f>
        <v>120.49999999999999</v>
      </c>
      <c r="N87" s="103"/>
      <c r="O87" s="52">
        <v>50000</v>
      </c>
      <c r="P87" s="105">
        <f>+O87*$C$87</f>
        <v>120.49999999999999</v>
      </c>
      <c r="Q87" s="103"/>
      <c r="R87" s="52">
        <v>50000</v>
      </c>
      <c r="S87" s="105">
        <f>+R87*$C$87</f>
        <v>120.49999999999999</v>
      </c>
      <c r="T87" s="103"/>
      <c r="U87" s="52">
        <v>50000</v>
      </c>
      <c r="V87" s="105">
        <f>+U87*$C$87</f>
        <v>120.49999999999999</v>
      </c>
      <c r="W87" s="103"/>
      <c r="X87" s="52">
        <v>50000</v>
      </c>
      <c r="Y87" s="105">
        <f>+X87*$C$87</f>
        <v>120.49999999999999</v>
      </c>
      <c r="Z87" s="103"/>
      <c r="AA87" s="52">
        <v>50000</v>
      </c>
      <c r="AB87" s="105">
        <f>+AA87*$C$87</f>
        <v>120.49999999999999</v>
      </c>
      <c r="AC87" s="103"/>
      <c r="AD87" s="52">
        <v>50000</v>
      </c>
      <c r="AE87" s="105">
        <f>+AD87*$C$87</f>
        <v>120.49999999999999</v>
      </c>
      <c r="AF87" s="103"/>
      <c r="AG87" s="52">
        <v>50000</v>
      </c>
      <c r="AH87" s="105">
        <f>+AG87*$C$87</f>
        <v>120.49999999999999</v>
      </c>
      <c r="AI87" s="103"/>
      <c r="AJ87" s="52">
        <v>50000</v>
      </c>
      <c r="AK87" s="36">
        <f>+AJ87*$C$87</f>
        <v>120.49999999999999</v>
      </c>
      <c r="AL87" s="35"/>
      <c r="AM87" s="52">
        <v>50000</v>
      </c>
      <c r="AN87" s="36">
        <f>+AM87*$C$87</f>
        <v>120.49999999999999</v>
      </c>
      <c r="AO87" s="35"/>
    </row>
    <row r="88" spans="1:42" x14ac:dyDescent="0.25">
      <c r="A88" s="44" t="s">
        <v>17</v>
      </c>
      <c r="B88" s="23" t="s">
        <v>102</v>
      </c>
      <c r="C88" s="88">
        <v>1.89E-3</v>
      </c>
      <c r="D88" s="52">
        <v>100000</v>
      </c>
      <c r="E88" s="35">
        <f>+D88*$C$88</f>
        <v>189</v>
      </c>
      <c r="F88" s="52">
        <v>100000</v>
      </c>
      <c r="G88" s="105">
        <f>+F88*$C$88</f>
        <v>189</v>
      </c>
      <c r="H88" s="103"/>
      <c r="I88" s="52">
        <v>100000</v>
      </c>
      <c r="J88" s="105">
        <f>+I88*$C$88</f>
        <v>189</v>
      </c>
      <c r="K88" s="103"/>
      <c r="L88" s="52">
        <v>100000</v>
      </c>
      <c r="M88" s="105">
        <f>+L88*$C$88</f>
        <v>189</v>
      </c>
      <c r="N88" s="103"/>
      <c r="O88" s="52">
        <v>100000</v>
      </c>
      <c r="P88" s="105">
        <f>+O88*$C$88</f>
        <v>189</v>
      </c>
      <c r="Q88" s="103"/>
      <c r="R88" s="52">
        <v>100000</v>
      </c>
      <c r="S88" s="105">
        <f>+R88*$C$88</f>
        <v>189</v>
      </c>
      <c r="T88" s="103"/>
      <c r="U88" s="52">
        <v>100000</v>
      </c>
      <c r="V88" s="105">
        <f>+U88*$C$88</f>
        <v>189</v>
      </c>
      <c r="W88" s="103"/>
      <c r="X88" s="52">
        <v>100000</v>
      </c>
      <c r="Y88" s="105">
        <f>+X88*$C$88</f>
        <v>189</v>
      </c>
      <c r="Z88" s="103"/>
      <c r="AA88" s="52">
        <v>100000</v>
      </c>
      <c r="AB88" s="105">
        <f>+AA88*$C$88</f>
        <v>189</v>
      </c>
      <c r="AC88" s="103"/>
      <c r="AD88" s="52">
        <v>100000</v>
      </c>
      <c r="AE88" s="105">
        <f>+AD88*$C$88</f>
        <v>189</v>
      </c>
      <c r="AF88" s="103"/>
      <c r="AG88" s="52">
        <v>100000</v>
      </c>
      <c r="AH88" s="105">
        <f>+AG88*$C$88</f>
        <v>189</v>
      </c>
      <c r="AI88" s="103"/>
      <c r="AJ88" s="52">
        <v>100000</v>
      </c>
      <c r="AK88" s="36">
        <f>+AJ88*$C$88</f>
        <v>189</v>
      </c>
      <c r="AL88" s="35"/>
      <c r="AM88" s="52">
        <v>100000</v>
      </c>
      <c r="AN88" s="36">
        <f>+AM88*$C$88</f>
        <v>189</v>
      </c>
      <c r="AO88" s="35"/>
    </row>
    <row r="89" spans="1:42" x14ac:dyDescent="0.25">
      <c r="A89" s="44" t="s">
        <v>17</v>
      </c>
      <c r="B89" s="23" t="s">
        <v>103</v>
      </c>
      <c r="C89" s="88">
        <v>1.5900000000000001E-3</v>
      </c>
      <c r="D89" s="52">
        <v>225000</v>
      </c>
      <c r="E89" s="35">
        <f>+D89*$C$89</f>
        <v>357.75</v>
      </c>
      <c r="F89" s="52">
        <v>225000</v>
      </c>
      <c r="G89" s="105">
        <f>+F89*$C$89</f>
        <v>357.75</v>
      </c>
      <c r="H89" s="103"/>
      <c r="I89" s="52">
        <v>225000</v>
      </c>
      <c r="J89" s="105">
        <f>+I89*$C$89</f>
        <v>357.75</v>
      </c>
      <c r="K89" s="103"/>
      <c r="L89" s="52">
        <v>225000</v>
      </c>
      <c r="M89" s="105">
        <f>+L89*$C$89</f>
        <v>357.75</v>
      </c>
      <c r="N89" s="103"/>
      <c r="O89" s="52">
        <v>225000</v>
      </c>
      <c r="P89" s="105">
        <f>+O89*$C$89</f>
        <v>357.75</v>
      </c>
      <c r="Q89" s="103"/>
      <c r="R89" s="52">
        <v>225000</v>
      </c>
      <c r="S89" s="105">
        <f>+R89*$C$89</f>
        <v>357.75</v>
      </c>
      <c r="T89" s="103"/>
      <c r="U89" s="52">
        <v>225000</v>
      </c>
      <c r="V89" s="105">
        <f>+U89*$C$89</f>
        <v>357.75</v>
      </c>
      <c r="W89" s="103"/>
      <c r="X89" s="52">
        <v>225000</v>
      </c>
      <c r="Y89" s="105">
        <f>+X89*$C$89</f>
        <v>357.75</v>
      </c>
      <c r="Z89" s="103"/>
      <c r="AA89" s="52">
        <v>225000</v>
      </c>
      <c r="AB89" s="105">
        <f>+AA89*$C$89</f>
        <v>357.75</v>
      </c>
      <c r="AC89" s="103"/>
      <c r="AD89" s="52">
        <v>225000</v>
      </c>
      <c r="AE89" s="105">
        <f>+AD89*$C$89</f>
        <v>357.75</v>
      </c>
      <c r="AF89" s="103"/>
      <c r="AG89" s="52">
        <v>225000</v>
      </c>
      <c r="AH89" s="105">
        <f>+AG89*$C$89</f>
        <v>357.75</v>
      </c>
      <c r="AI89" s="103"/>
      <c r="AJ89" s="52">
        <v>225000</v>
      </c>
      <c r="AK89" s="36">
        <f>+AJ89*$C$89</f>
        <v>357.75</v>
      </c>
      <c r="AL89" s="35"/>
      <c r="AM89" s="52">
        <v>225000</v>
      </c>
      <c r="AN89" s="36">
        <f>+AM89*$C$89</f>
        <v>357.75</v>
      </c>
      <c r="AO89" s="35"/>
    </row>
    <row r="90" spans="1:42" x14ac:dyDescent="0.25">
      <c r="A90" s="44" t="s">
        <v>17</v>
      </c>
      <c r="B90" s="23" t="s">
        <v>104</v>
      </c>
      <c r="C90" s="88">
        <v>1.3600000000000001E-3</v>
      </c>
      <c r="D90" s="52">
        <v>231751</v>
      </c>
      <c r="E90" s="35">
        <f>+D90*$C$90</f>
        <v>315.18136000000004</v>
      </c>
      <c r="F90" s="52">
        <v>238846</v>
      </c>
      <c r="G90" s="105">
        <f>+F90*$C$90</f>
        <v>324.83056000000005</v>
      </c>
      <c r="H90" s="103"/>
      <c r="I90" s="52">
        <v>247300</v>
      </c>
      <c r="J90" s="105">
        <f>+I90*$C$90</f>
        <v>336.32800000000003</v>
      </c>
      <c r="K90" s="103"/>
      <c r="L90" s="52">
        <v>258538</v>
      </c>
      <c r="M90" s="105">
        <f>+L90*$C$90</f>
        <v>351.61168000000004</v>
      </c>
      <c r="N90" s="103"/>
      <c r="O90" s="52">
        <v>263798</v>
      </c>
      <c r="P90" s="105">
        <f>+O90*$C$90</f>
        <v>358.76528000000002</v>
      </c>
      <c r="Q90" s="103"/>
      <c r="R90" s="52">
        <v>272846</v>
      </c>
      <c r="S90" s="105">
        <f>+R90*$C$90</f>
        <v>371.07056</v>
      </c>
      <c r="T90" s="103"/>
      <c r="U90" s="52">
        <v>291218</v>
      </c>
      <c r="V90" s="105">
        <f>+U90*$C$90</f>
        <v>396.05648000000002</v>
      </c>
      <c r="W90" s="103"/>
      <c r="X90" s="52">
        <v>306251</v>
      </c>
      <c r="Y90" s="105">
        <f>+X90*$C$90</f>
        <v>416.50136000000003</v>
      </c>
      <c r="Z90" s="103"/>
      <c r="AA90" s="52">
        <v>299045</v>
      </c>
      <c r="AB90" s="105">
        <f>+AA90*$C$90</f>
        <v>406.70120000000003</v>
      </c>
      <c r="AC90" s="103"/>
      <c r="AD90" s="52">
        <v>312534</v>
      </c>
      <c r="AE90" s="105">
        <f>+AD90*$C$90</f>
        <v>425.04624000000001</v>
      </c>
      <c r="AF90" s="103"/>
      <c r="AG90" s="100">
        <v>375000</v>
      </c>
      <c r="AH90" s="105">
        <f>+AG90*$C$90</f>
        <v>510.00000000000006</v>
      </c>
      <c r="AI90" s="103"/>
      <c r="AJ90" s="100">
        <v>375000</v>
      </c>
      <c r="AK90" s="36">
        <f>+AJ90*$C$90</f>
        <v>510.00000000000006</v>
      </c>
      <c r="AL90" s="35"/>
      <c r="AM90" s="100">
        <v>375000</v>
      </c>
      <c r="AN90" s="36">
        <f>+AM90*$C$90</f>
        <v>510.00000000000006</v>
      </c>
      <c r="AO90" s="35"/>
    </row>
    <row r="91" spans="1:42" x14ac:dyDescent="0.25">
      <c r="A91" s="44" t="s">
        <v>17</v>
      </c>
      <c r="B91" s="23" t="s">
        <v>124</v>
      </c>
      <c r="C91" s="88">
        <v>1.06E-3</v>
      </c>
      <c r="D91" s="52"/>
      <c r="E91" s="35">
        <f>D91*C91</f>
        <v>0</v>
      </c>
      <c r="F91" s="52"/>
      <c r="G91" s="105">
        <f>+F91*$C$91</f>
        <v>0</v>
      </c>
      <c r="H91" s="103"/>
      <c r="I91" s="52"/>
      <c r="J91" s="105">
        <f>+I91*$C$91</f>
        <v>0</v>
      </c>
      <c r="K91" s="103"/>
      <c r="L91" s="52"/>
      <c r="M91" s="105">
        <f>+L91*$C$91</f>
        <v>0</v>
      </c>
      <c r="N91" s="103"/>
      <c r="O91" s="52"/>
      <c r="P91" s="105">
        <f>+O91*$C$91</f>
        <v>0</v>
      </c>
      <c r="Q91" s="103"/>
      <c r="R91" s="52"/>
      <c r="S91" s="105">
        <f>+R91*$C$91</f>
        <v>0</v>
      </c>
      <c r="T91" s="103"/>
      <c r="U91" s="52"/>
      <c r="V91" s="105">
        <f>+U91*$C$91</f>
        <v>0</v>
      </c>
      <c r="W91" s="103"/>
      <c r="X91" s="52"/>
      <c r="Y91" s="105">
        <f>+X91*$C$91</f>
        <v>0</v>
      </c>
      <c r="Z91" s="103"/>
      <c r="AA91" s="52"/>
      <c r="AB91" s="105">
        <f>+AA91*$C$91</f>
        <v>0</v>
      </c>
      <c r="AC91" s="103"/>
      <c r="AD91" s="52">
        <v>0</v>
      </c>
      <c r="AE91" s="105">
        <f>+AD91*$C$91</f>
        <v>0</v>
      </c>
      <c r="AF91" s="103"/>
      <c r="AG91" s="100">
        <v>333980</v>
      </c>
      <c r="AH91" s="105">
        <f>+AG91*$C$91</f>
        <v>354.0188</v>
      </c>
      <c r="AI91" s="103"/>
      <c r="AJ91" s="100">
        <v>348857</v>
      </c>
      <c r="AK91" s="36">
        <f>+AJ91*$C$91</f>
        <v>369.78841999999997</v>
      </c>
      <c r="AL91" s="35"/>
      <c r="AM91" s="100">
        <v>333832</v>
      </c>
      <c r="AN91" s="36">
        <f>+AM91*$C$91</f>
        <v>353.86192</v>
      </c>
      <c r="AO91" s="35"/>
    </row>
    <row r="92" spans="1:42" x14ac:dyDescent="0.25">
      <c r="A92" s="44"/>
      <c r="B92" s="17" t="s">
        <v>105</v>
      </c>
      <c r="C92" s="87"/>
      <c r="D92" s="61"/>
      <c r="E92" s="53">
        <f>+E93</f>
        <v>277.65503999999999</v>
      </c>
      <c r="F92" s="61"/>
      <c r="G92" s="104">
        <f>+G93</f>
        <v>288.09593999999998</v>
      </c>
      <c r="H92" s="102"/>
      <c r="I92" s="61"/>
      <c r="J92" s="104">
        <f>+J93</f>
        <v>264.36455999999998</v>
      </c>
      <c r="K92" s="102"/>
      <c r="L92" s="61"/>
      <c r="M92" s="104">
        <f>+M93</f>
        <v>300.81455999999997</v>
      </c>
      <c r="N92" s="102"/>
      <c r="O92" s="61"/>
      <c r="P92" s="104">
        <f>+P93</f>
        <v>293.25968999999998</v>
      </c>
      <c r="Q92" s="102"/>
      <c r="R92" s="61"/>
      <c r="S92" s="104">
        <f>+S93</f>
        <v>288.90593999999999</v>
      </c>
      <c r="T92" s="102"/>
      <c r="U92" s="61"/>
      <c r="V92" s="104">
        <f>+V93</f>
        <v>294.94934999999998</v>
      </c>
      <c r="W92" s="102"/>
      <c r="X92" s="61"/>
      <c r="Y92" s="104">
        <f>+Y93</f>
        <v>295.53173999999996</v>
      </c>
      <c r="Z92" s="102"/>
      <c r="AA92" s="61"/>
      <c r="AB92" s="104">
        <f>+AB93</f>
        <v>303.32231999999999</v>
      </c>
      <c r="AC92" s="102"/>
      <c r="AD92" s="101">
        <f>SUM(AD87:AD91)</f>
        <v>687534</v>
      </c>
      <c r="AE92" s="104">
        <f>+AE93</f>
        <v>311.06835000000001</v>
      </c>
      <c r="AF92" s="102"/>
      <c r="AG92" s="101">
        <f>SUM(AG87:AG91)</f>
        <v>1083980</v>
      </c>
      <c r="AH92" s="104">
        <f>+AH93</f>
        <v>338.75414999999998</v>
      </c>
      <c r="AI92" s="101"/>
      <c r="AJ92" s="101">
        <f>SUM(AJ87:AJ91)</f>
        <v>1098857</v>
      </c>
      <c r="AK92" s="54">
        <f>+AK93</f>
        <v>355.43286000000001</v>
      </c>
      <c r="AL92" s="101"/>
      <c r="AM92" s="61"/>
      <c r="AN92" s="54">
        <f>+AN93</f>
        <v>326.04848999999996</v>
      </c>
      <c r="AO92" s="53"/>
    </row>
    <row r="93" spans="1:42" x14ac:dyDescent="0.25">
      <c r="A93" s="44" t="s">
        <v>17</v>
      </c>
      <c r="B93" s="23" t="s">
        <v>106</v>
      </c>
      <c r="C93" s="88">
        <v>8.0999999999999996E-4</v>
      </c>
      <c r="D93" s="52">
        <v>342784</v>
      </c>
      <c r="E93" s="35">
        <f>+D93*$C$93</f>
        <v>277.65503999999999</v>
      </c>
      <c r="F93" s="52">
        <v>355674</v>
      </c>
      <c r="G93" s="105">
        <f>+F93*$C$93</f>
        <v>288.09593999999998</v>
      </c>
      <c r="H93" s="103"/>
      <c r="I93" s="52">
        <v>326376</v>
      </c>
      <c r="J93" s="105">
        <f>+I93*$C$93</f>
        <v>264.36455999999998</v>
      </c>
      <c r="K93" s="103"/>
      <c r="L93" s="52">
        <v>371376</v>
      </c>
      <c r="M93" s="105">
        <f>+L93*$C$93</f>
        <v>300.81455999999997</v>
      </c>
      <c r="N93" s="103"/>
      <c r="O93" s="52">
        <v>362049</v>
      </c>
      <c r="P93" s="36">
        <f>+O93*$C$93</f>
        <v>293.25968999999998</v>
      </c>
      <c r="Q93" s="35"/>
      <c r="R93" s="52">
        <v>356674</v>
      </c>
      <c r="S93" s="36">
        <f>+R93*$C$93</f>
        <v>288.90593999999999</v>
      </c>
      <c r="T93" s="35"/>
      <c r="U93" s="52">
        <v>364135</v>
      </c>
      <c r="V93" s="105">
        <f>+U93*$C$93</f>
        <v>294.94934999999998</v>
      </c>
      <c r="W93" s="103"/>
      <c r="X93" s="52">
        <v>364854</v>
      </c>
      <c r="Y93" s="105">
        <f>+X93*$C$93</f>
        <v>295.53173999999996</v>
      </c>
      <c r="Z93" s="103"/>
      <c r="AA93" s="52">
        <v>374472</v>
      </c>
      <c r="AB93" s="105">
        <f>+AA93*$C$93</f>
        <v>303.32231999999999</v>
      </c>
      <c r="AC93" s="103"/>
      <c r="AD93" s="52">
        <v>384035</v>
      </c>
      <c r="AE93" s="105">
        <f>+AD93*$C$93</f>
        <v>311.06835000000001</v>
      </c>
      <c r="AF93" s="103"/>
      <c r="AG93" s="52">
        <v>418215</v>
      </c>
      <c r="AH93" s="105">
        <f>+AG93*$C$93</f>
        <v>338.75414999999998</v>
      </c>
      <c r="AI93" s="103"/>
      <c r="AJ93" s="52">
        <v>438806</v>
      </c>
      <c r="AK93" s="36">
        <f>+AJ93*$C$93</f>
        <v>355.43286000000001</v>
      </c>
      <c r="AL93" s="35"/>
      <c r="AM93" s="52">
        <v>402529</v>
      </c>
      <c r="AN93" s="36">
        <f>+AM93*$C$93</f>
        <v>326.04848999999996</v>
      </c>
      <c r="AO93" s="35"/>
    </row>
    <row r="94" spans="1:42" x14ac:dyDescent="0.25">
      <c r="A94" s="44"/>
      <c r="B94" s="17" t="s">
        <v>107</v>
      </c>
      <c r="C94" s="92"/>
      <c r="D94" s="61"/>
      <c r="E94" s="53">
        <f>+E95</f>
        <v>6.0114200000000002</v>
      </c>
      <c r="F94" s="61"/>
      <c r="G94" s="104">
        <f>+G95</f>
        <v>3.8622000000000001</v>
      </c>
      <c r="H94" s="102"/>
      <c r="I94" s="61"/>
      <c r="J94" s="54">
        <f>+J95</f>
        <v>3.5907800000000001</v>
      </c>
      <c r="K94" s="55"/>
      <c r="L94" s="61"/>
      <c r="M94" s="54">
        <f>+M95</f>
        <v>4.42103</v>
      </c>
      <c r="N94" s="53"/>
      <c r="O94" s="61"/>
      <c r="P94" s="54">
        <f>+P95</f>
        <v>4.0155399999999997</v>
      </c>
      <c r="Q94" s="53"/>
      <c r="R94" s="61"/>
      <c r="S94" s="54">
        <f>+S95</f>
        <v>4.0323500000000001</v>
      </c>
      <c r="T94" s="53"/>
      <c r="U94" s="61"/>
      <c r="V94" s="104">
        <f>+V95</f>
        <v>3.9749499999999998</v>
      </c>
      <c r="W94" s="102"/>
      <c r="X94" s="61"/>
      <c r="Y94" s="104">
        <f>+Y95</f>
        <v>4.4001200000000003</v>
      </c>
      <c r="Z94" s="102"/>
      <c r="AA94" s="61"/>
      <c r="AB94" s="104">
        <f>+AB95</f>
        <v>4.3804400000000001</v>
      </c>
      <c r="AC94" s="102"/>
      <c r="AD94" s="61"/>
      <c r="AE94" s="54">
        <f>+AE95</f>
        <v>4.6309500000000003</v>
      </c>
      <c r="AF94" s="53"/>
      <c r="AG94" s="61"/>
      <c r="AH94" s="104">
        <f>+AH95</f>
        <v>4.6711299999999998</v>
      </c>
      <c r="AI94" s="102"/>
      <c r="AJ94" s="61"/>
      <c r="AK94" s="54">
        <f>+AK95</f>
        <v>5.5022000000000002</v>
      </c>
      <c r="AL94" s="53"/>
      <c r="AM94" s="61"/>
      <c r="AN94" s="54">
        <f>+AN95</f>
        <v>6.2639800000000001</v>
      </c>
      <c r="AO94" s="53"/>
    </row>
    <row r="95" spans="1:42" x14ac:dyDescent="0.25">
      <c r="A95" s="44" t="s">
        <v>17</v>
      </c>
      <c r="B95" s="23" t="s">
        <v>108</v>
      </c>
      <c r="C95" s="88">
        <v>4.0999999999999999E-4</v>
      </c>
      <c r="D95" s="52">
        <v>14662</v>
      </c>
      <c r="E95" s="35">
        <f>+D95*$C$95</f>
        <v>6.0114200000000002</v>
      </c>
      <c r="F95" s="52">
        <v>9420</v>
      </c>
      <c r="G95" s="36">
        <f>+F95*$C$95</f>
        <v>3.8622000000000001</v>
      </c>
      <c r="H95" s="35"/>
      <c r="I95" s="52">
        <v>8758</v>
      </c>
      <c r="J95" s="36">
        <f>+I95*$C$95</f>
        <v>3.5907800000000001</v>
      </c>
      <c r="K95" s="37"/>
      <c r="L95" s="52">
        <v>10783</v>
      </c>
      <c r="M95" s="36">
        <f>+L95*$C$95</f>
        <v>4.42103</v>
      </c>
      <c r="N95" s="35"/>
      <c r="O95" s="52">
        <v>9794</v>
      </c>
      <c r="P95" s="36">
        <f>+O95*$C$95</f>
        <v>4.0155399999999997</v>
      </c>
      <c r="Q95" s="35"/>
      <c r="R95" s="52">
        <v>9835</v>
      </c>
      <c r="S95" s="36">
        <f>+R95*$C$95</f>
        <v>4.0323500000000001</v>
      </c>
      <c r="T95" s="35"/>
      <c r="U95" s="52">
        <v>9695</v>
      </c>
      <c r="V95" s="36">
        <f>+U95*$C$95</f>
        <v>3.9749499999999998</v>
      </c>
      <c r="W95" s="35"/>
      <c r="X95" s="52">
        <v>10732</v>
      </c>
      <c r="Y95" s="36">
        <f>+X95*$C$95</f>
        <v>4.4001200000000003</v>
      </c>
      <c r="Z95" s="35"/>
      <c r="AA95" s="52">
        <v>10684</v>
      </c>
      <c r="AB95" s="36">
        <f>+AA95*$C$95</f>
        <v>4.3804400000000001</v>
      </c>
      <c r="AC95" s="35"/>
      <c r="AD95" s="52">
        <v>11295</v>
      </c>
      <c r="AE95" s="36">
        <f>+AD95*$C$95</f>
        <v>4.6309500000000003</v>
      </c>
      <c r="AF95" s="35"/>
      <c r="AG95" s="52">
        <v>11393</v>
      </c>
      <c r="AH95" s="36">
        <f>+AG95*$C$95</f>
        <v>4.6711299999999998</v>
      </c>
      <c r="AI95" s="35"/>
      <c r="AJ95" s="52">
        <v>13420</v>
      </c>
      <c r="AK95" s="36">
        <f>+AJ95*$C$95</f>
        <v>5.5022000000000002</v>
      </c>
      <c r="AL95" s="35"/>
      <c r="AM95" s="52">
        <v>15278</v>
      </c>
      <c r="AN95" s="36">
        <f>+AM95*$C$95</f>
        <v>6.2639800000000001</v>
      </c>
      <c r="AO95" s="35"/>
    </row>
    <row r="96" spans="1:42" x14ac:dyDescent="0.25">
      <c r="A96" s="44"/>
      <c r="B96" s="57" t="s">
        <v>109</v>
      </c>
      <c r="C96" s="84"/>
      <c r="D96" s="60"/>
      <c r="E96" s="28">
        <f>+E97</f>
        <v>216.875</v>
      </c>
      <c r="F96" s="60"/>
      <c r="G96" s="29">
        <f>+G97</f>
        <v>209.92500000000001</v>
      </c>
      <c r="H96" s="14">
        <f>+G96-E96</f>
        <v>-6.9499999999999886</v>
      </c>
      <c r="I96" s="60"/>
      <c r="J96" s="29">
        <f>+J97</f>
        <v>188.77500000000001</v>
      </c>
      <c r="K96" s="14">
        <f>+J96-G96</f>
        <v>-21.150000000000006</v>
      </c>
      <c r="L96" s="60"/>
      <c r="M96" s="29">
        <f>+M97</f>
        <v>208.92500000000001</v>
      </c>
      <c r="N96" s="14">
        <f>+M96-J96</f>
        <v>20.150000000000006</v>
      </c>
      <c r="O96" s="60"/>
      <c r="P96" s="29">
        <f>+P97</f>
        <v>197</v>
      </c>
      <c r="Q96" s="14">
        <f>+P96-M96</f>
        <v>-11.925000000000011</v>
      </c>
      <c r="R96" s="60"/>
      <c r="S96" s="29">
        <f>+S97</f>
        <v>199.57500000000002</v>
      </c>
      <c r="T96" s="14">
        <f>+S96-P96</f>
        <v>2.5750000000000171</v>
      </c>
      <c r="U96" s="60"/>
      <c r="V96" s="29">
        <f>+V97</f>
        <v>194.15</v>
      </c>
      <c r="W96" s="14">
        <f>+V96-S96</f>
        <v>-5.4250000000000114</v>
      </c>
      <c r="X96" s="60"/>
      <c r="Y96" s="29">
        <f>+Y97</f>
        <v>220.20000000000002</v>
      </c>
      <c r="Z96" s="14">
        <f>+Y96-V96</f>
        <v>26.050000000000011</v>
      </c>
      <c r="AA96" s="60"/>
      <c r="AB96" s="29">
        <f>+AB97</f>
        <v>219.875</v>
      </c>
      <c r="AC96" s="14">
        <f>+AB96-Y96</f>
        <v>-0.32500000000001705</v>
      </c>
      <c r="AD96" s="60"/>
      <c r="AE96" s="29">
        <f>+AE97</f>
        <v>222.9</v>
      </c>
      <c r="AF96" s="14">
        <f>+AE96-AB96</f>
        <v>3.0250000000000057</v>
      </c>
      <c r="AG96" s="60"/>
      <c r="AH96" s="29">
        <f>+AH97</f>
        <v>233.82500000000002</v>
      </c>
      <c r="AI96" s="14">
        <f>+AH96-AE96</f>
        <v>10.925000000000011</v>
      </c>
      <c r="AJ96" s="60"/>
      <c r="AK96" s="29">
        <f>+AK97</f>
        <v>286.02500000000003</v>
      </c>
      <c r="AL96" s="14">
        <f>+AK96-AH96</f>
        <v>52.200000000000017</v>
      </c>
      <c r="AM96" s="60"/>
      <c r="AN96" s="29">
        <f>+AN97</f>
        <v>246.9</v>
      </c>
      <c r="AO96" s="14">
        <f>+AN96-AK96</f>
        <v>-39.125000000000028</v>
      </c>
    </row>
    <row r="97" spans="1:41" x14ac:dyDescent="0.25">
      <c r="A97" s="44"/>
      <c r="B97" s="17" t="s">
        <v>110</v>
      </c>
      <c r="C97" s="87"/>
      <c r="D97" s="61"/>
      <c r="E97" s="53">
        <f>+E98</f>
        <v>216.875</v>
      </c>
      <c r="F97" s="61"/>
      <c r="G97" s="54">
        <f>+G98</f>
        <v>209.92500000000001</v>
      </c>
      <c r="H97" s="53"/>
      <c r="I97" s="61"/>
      <c r="J97" s="54">
        <f>+J98</f>
        <v>188.77500000000001</v>
      </c>
      <c r="K97" s="55"/>
      <c r="L97" s="61"/>
      <c r="M97" s="54">
        <f>+M98</f>
        <v>208.92500000000001</v>
      </c>
      <c r="N97" s="53"/>
      <c r="O97" s="61"/>
      <c r="P97" s="54">
        <f>+P98</f>
        <v>197</v>
      </c>
      <c r="Q97" s="53"/>
      <c r="R97" s="61"/>
      <c r="S97" s="54">
        <f>+S98</f>
        <v>199.57500000000002</v>
      </c>
      <c r="T97" s="53"/>
      <c r="U97" s="61"/>
      <c r="V97" s="54">
        <f>+V98</f>
        <v>194.15</v>
      </c>
      <c r="W97" s="53"/>
      <c r="X97" s="61"/>
      <c r="Y97" s="54">
        <f>+Y98</f>
        <v>220.20000000000002</v>
      </c>
      <c r="Z97" s="53"/>
      <c r="AA97" s="61"/>
      <c r="AB97" s="54">
        <f>+AB98</f>
        <v>219.875</v>
      </c>
      <c r="AC97" s="53"/>
      <c r="AD97" s="61"/>
      <c r="AE97" s="54">
        <f>+AE98</f>
        <v>222.9</v>
      </c>
      <c r="AF97" s="53"/>
      <c r="AG97" s="61"/>
      <c r="AH97" s="54">
        <f>+AH98</f>
        <v>233.82500000000002</v>
      </c>
      <c r="AI97" s="53"/>
      <c r="AJ97" s="61"/>
      <c r="AK97" s="54">
        <f>+AK98</f>
        <v>286.02500000000003</v>
      </c>
      <c r="AL97" s="53"/>
      <c r="AM97" s="61"/>
      <c r="AN97" s="54">
        <f>+AN98</f>
        <v>246.9</v>
      </c>
      <c r="AO97" s="53"/>
    </row>
    <row r="98" spans="1:41" x14ac:dyDescent="0.25">
      <c r="A98" s="44"/>
      <c r="B98" s="23" t="s">
        <v>111</v>
      </c>
      <c r="C98" s="86">
        <v>2.5000000000000001E-2</v>
      </c>
      <c r="D98" s="52">
        <v>8675</v>
      </c>
      <c r="E98" s="35">
        <f>+D98*$C$98</f>
        <v>216.875</v>
      </c>
      <c r="F98" s="52">
        <v>8397</v>
      </c>
      <c r="G98" s="36">
        <f>+F98*$C$98</f>
        <v>209.92500000000001</v>
      </c>
      <c r="H98" s="35"/>
      <c r="I98" s="52">
        <v>7551</v>
      </c>
      <c r="J98" s="36">
        <f>+I98*$C$98</f>
        <v>188.77500000000001</v>
      </c>
      <c r="K98" s="37"/>
      <c r="L98" s="52">
        <v>8357</v>
      </c>
      <c r="M98" s="36">
        <f>+L98*$C$98</f>
        <v>208.92500000000001</v>
      </c>
      <c r="N98" s="35"/>
      <c r="O98" s="52">
        <v>7880</v>
      </c>
      <c r="P98" s="36">
        <f>+O98*$C$98</f>
        <v>197</v>
      </c>
      <c r="Q98" s="35"/>
      <c r="R98" s="52">
        <v>7983</v>
      </c>
      <c r="S98" s="36">
        <f>+R98*$C$98</f>
        <v>199.57500000000002</v>
      </c>
      <c r="T98" s="35"/>
      <c r="U98" s="52">
        <v>7766</v>
      </c>
      <c r="V98" s="36">
        <f>+U98*$C$98</f>
        <v>194.15</v>
      </c>
      <c r="W98" s="35"/>
      <c r="X98" s="52">
        <v>8808</v>
      </c>
      <c r="Y98" s="36">
        <f>+X98*$C$98</f>
        <v>220.20000000000002</v>
      </c>
      <c r="Z98" s="35"/>
      <c r="AA98" s="52">
        <v>8795</v>
      </c>
      <c r="AB98" s="36">
        <f>+AA98*$C$98</f>
        <v>219.875</v>
      </c>
      <c r="AC98" s="35"/>
      <c r="AD98" s="52">
        <v>8916</v>
      </c>
      <c r="AE98" s="36">
        <f>+AD98*$C$98</f>
        <v>222.9</v>
      </c>
      <c r="AF98" s="35"/>
      <c r="AG98" s="52">
        <v>9353</v>
      </c>
      <c r="AH98" s="36">
        <f>+AG98*$C$98</f>
        <v>233.82500000000002</v>
      </c>
      <c r="AI98" s="35"/>
      <c r="AJ98" s="52">
        <v>11441</v>
      </c>
      <c r="AK98" s="36">
        <f>+AJ98*$C$98</f>
        <v>286.02500000000003</v>
      </c>
      <c r="AL98" s="35"/>
      <c r="AM98" s="52">
        <v>9876</v>
      </c>
      <c r="AN98" s="36">
        <f>+AM98*$C$98</f>
        <v>246.9</v>
      </c>
      <c r="AO98" s="35"/>
    </row>
    <row r="99" spans="1:41" x14ac:dyDescent="0.25">
      <c r="A99" s="62"/>
      <c r="B99" s="63" t="s">
        <v>112</v>
      </c>
      <c r="C99" s="93"/>
      <c r="D99" s="67"/>
      <c r="E99" s="64">
        <f>+E3+E6+E9+E13+E34+E45+E68+E71+E76+E80+E81+E85+E96</f>
        <v>37751.415789999999</v>
      </c>
      <c r="F99" s="67"/>
      <c r="G99" s="65">
        <f>+G3+G6+G9+G13+G34+G45+G68+G71+G76+G80+G81+G85+G96</f>
        <v>37476.594959999995</v>
      </c>
      <c r="H99" s="66">
        <f>+G99-E99</f>
        <v>-274.82083000000421</v>
      </c>
      <c r="I99" s="67"/>
      <c r="J99" s="65">
        <f>+J3+J6+J9+J13+J34+J45+J68+J71+J76+J80+J81+J85+J96</f>
        <v>36362.271610000003</v>
      </c>
      <c r="K99" s="66">
        <f>+J99-G99</f>
        <v>-1114.3233499999915</v>
      </c>
      <c r="L99" s="67"/>
      <c r="M99" s="65">
        <f>+M3+M6+M9+M13+M34+M45+M68+M71+M76+M80+M81+M85+M96</f>
        <v>38462.764180000006</v>
      </c>
      <c r="N99" s="66">
        <f>+M99-J99</f>
        <v>2100.4925700000022</v>
      </c>
      <c r="O99" s="67"/>
      <c r="P99" s="65">
        <f>+P3+P6+P9+P13+P34+P45+P68+P71+P76+P80+P81+P85+P96</f>
        <v>37898.434990000002</v>
      </c>
      <c r="Q99" s="66">
        <f>+P99-M99</f>
        <v>-564.32919000000402</v>
      </c>
      <c r="R99" s="67"/>
      <c r="S99" s="65">
        <f>+S3+S6+S9+S13+S34+S45+S68+S71+S76+S80+S81+S85+S96</f>
        <v>38114.469519999991</v>
      </c>
      <c r="T99" s="66">
        <f>+S99-P99</f>
        <v>216.0345299999899</v>
      </c>
      <c r="U99" s="67"/>
      <c r="V99" s="65">
        <f>+V3+V6+V9+V13+V34+V45+V68+V71+V76+V80+V81+V85+V96</f>
        <v>38505.780929999994</v>
      </c>
      <c r="W99" s="66">
        <f>+V99-S99</f>
        <v>391.31141000000207</v>
      </c>
      <c r="X99" s="67"/>
      <c r="Y99" s="65">
        <f>+Y3+Y6+Y9+Y13+Y34+Y45+Y68+Y71+Y76+Y80+Y81+Y85+Y96</f>
        <v>38847.67033999999</v>
      </c>
      <c r="Z99" s="66">
        <f>+Y99-V99</f>
        <v>341.88940999999613</v>
      </c>
      <c r="AA99" s="67"/>
      <c r="AB99" s="65">
        <f>+AB3+AB6+AB9+AB13+AB34+AB45+AB68+AB71+AB76+AB80+AB81+AB85+AB96</f>
        <v>38138.636059999997</v>
      </c>
      <c r="AC99" s="66">
        <f>+AB99-Y99</f>
        <v>-709.03427999999258</v>
      </c>
      <c r="AD99" s="67"/>
      <c r="AE99" s="65">
        <f>+AE3+AE6+AE9+AE13+AE34+AE45+AE68+AE71+AE76+AE80+AE81+AE85+AE96</f>
        <v>38815.869680000011</v>
      </c>
      <c r="AF99" s="66">
        <f>+AE99-AB99</f>
        <v>677.23362000001362</v>
      </c>
      <c r="AG99" s="67"/>
      <c r="AH99" s="65">
        <f>+AH3+AH6+AH9+AH13+AH34+AH45+AH68+AH71+AH76+AH80+AH81+AH85+AH96</f>
        <v>40682.905789999997</v>
      </c>
      <c r="AI99" s="66">
        <f>+AH99-AE99</f>
        <v>1867.0361099999864</v>
      </c>
      <c r="AJ99" s="67"/>
      <c r="AK99" s="65">
        <f>+AK3+AK6+AK9+AK13+AK34+AK45+AK68+AK71+AK76+AK80+AK81+AK85+AK96</f>
        <v>43081.595949999995</v>
      </c>
      <c r="AL99" s="66">
        <f>+AK99-AH99</f>
        <v>2398.6901599999983</v>
      </c>
      <c r="AM99" s="67"/>
      <c r="AN99" s="65">
        <f>+AN3+AN6+AN9+AN13+AN34+AN45+AN68+AN71+AN76+AN80+AN81+AN85+AN96</f>
        <v>40687.013179999994</v>
      </c>
      <c r="AO99" s="66">
        <f>+AN99-AK99</f>
        <v>-2394.5827700000009</v>
      </c>
    </row>
    <row r="100" spans="1:41" x14ac:dyDescent="0.25">
      <c r="A100" s="62"/>
      <c r="B100" s="68" t="s">
        <v>113</v>
      </c>
      <c r="C100" s="93"/>
      <c r="D100" s="67"/>
      <c r="E100" s="69">
        <f>E99*0.23</f>
        <v>8682.8256316999996</v>
      </c>
      <c r="F100" s="67"/>
      <c r="G100" s="70">
        <f>G99*0.23</f>
        <v>8619.6168407999994</v>
      </c>
      <c r="H100" s="69"/>
      <c r="I100" s="67"/>
      <c r="J100" s="70">
        <f>J99*0.23</f>
        <v>8363.3224703000014</v>
      </c>
      <c r="K100" s="71"/>
      <c r="L100" s="67"/>
      <c r="M100" s="70">
        <f>M99*0.23</f>
        <v>8846.4357614000019</v>
      </c>
      <c r="N100" s="69"/>
      <c r="O100" s="67"/>
      <c r="P100" s="70">
        <f>P99*0.23</f>
        <v>8716.6400477000007</v>
      </c>
      <c r="Q100" s="69"/>
      <c r="R100" s="67"/>
      <c r="S100" s="70">
        <f>S99*0.23</f>
        <v>8766.3279895999985</v>
      </c>
      <c r="T100" s="69"/>
      <c r="U100" s="67"/>
      <c r="V100" s="70">
        <f>V99*0.23</f>
        <v>8856.3296138999995</v>
      </c>
      <c r="W100" s="69"/>
      <c r="X100" s="67"/>
      <c r="Y100" s="70">
        <f>Y99*0.23</f>
        <v>8934.9641781999981</v>
      </c>
      <c r="Z100" s="69"/>
      <c r="AA100" s="67"/>
      <c r="AB100" s="70">
        <f>AB99*0.23</f>
        <v>8771.8862938000002</v>
      </c>
      <c r="AC100" s="69"/>
      <c r="AD100" s="67"/>
      <c r="AE100" s="70">
        <f>AE99*0.23</f>
        <v>8927.6500264000024</v>
      </c>
      <c r="AF100" s="69"/>
      <c r="AG100" s="67"/>
      <c r="AH100" s="70">
        <f>AH99*0.23</f>
        <v>9357.0683317000003</v>
      </c>
      <c r="AI100" s="69"/>
      <c r="AJ100" s="67"/>
      <c r="AK100" s="70">
        <f>AK99*0.23</f>
        <v>9908.7670684999994</v>
      </c>
      <c r="AL100" s="69"/>
      <c r="AM100" s="67"/>
      <c r="AN100" s="70">
        <f>AN99*0.23</f>
        <v>9358.0130313999998</v>
      </c>
      <c r="AO100" s="69"/>
    </row>
    <row r="101" spans="1:41" x14ac:dyDescent="0.25">
      <c r="A101" s="72"/>
      <c r="B101" s="68" t="s">
        <v>114</v>
      </c>
      <c r="C101" s="94"/>
      <c r="D101" s="75"/>
      <c r="E101" s="73">
        <f>SUM(E99:E100)</f>
        <v>46434.241421699997</v>
      </c>
      <c r="F101" s="95" t="s">
        <v>120</v>
      </c>
      <c r="G101" s="74">
        <f>SUM(G99:G100)</f>
        <v>46096.211800799996</v>
      </c>
      <c r="H101" s="73"/>
      <c r="I101" s="75">
        <v>180253</v>
      </c>
      <c r="J101" s="74">
        <f>SUM(J99:J100)</f>
        <v>44725.594080300005</v>
      </c>
      <c r="K101" s="76"/>
      <c r="L101" s="75" t="s">
        <v>121</v>
      </c>
      <c r="M101" s="74">
        <f>SUM(M99:M100)</f>
        <v>47309.199941400009</v>
      </c>
      <c r="N101" s="73"/>
      <c r="O101" s="75">
        <v>180648</v>
      </c>
      <c r="P101" s="74">
        <f>SUM(P99:P100)</f>
        <v>46615.0750377</v>
      </c>
      <c r="Q101" s="73"/>
      <c r="R101" s="75">
        <v>180846</v>
      </c>
      <c r="S101" s="74">
        <f>SUM(S99:S100)</f>
        <v>46880.797509599986</v>
      </c>
      <c r="T101" s="73"/>
      <c r="U101" s="75">
        <v>181052</v>
      </c>
      <c r="V101" s="74">
        <f>SUM(V99:V100)</f>
        <v>47362.110543899995</v>
      </c>
      <c r="W101" s="73"/>
      <c r="X101" s="75" t="s">
        <v>122</v>
      </c>
      <c r="Y101" s="74">
        <f>SUM(Y99:Y100)</f>
        <v>47782.634518199986</v>
      </c>
      <c r="Z101" s="73"/>
      <c r="AA101" s="75">
        <v>181470</v>
      </c>
      <c r="AB101" s="74">
        <f>SUM(AB99:AB100)</f>
        <v>46910.522353799999</v>
      </c>
      <c r="AC101" s="73"/>
      <c r="AD101" s="75">
        <v>181700</v>
      </c>
      <c r="AE101" s="74">
        <f>SUM(AE99:AE100)</f>
        <v>47743.519706400009</v>
      </c>
      <c r="AF101" s="73"/>
      <c r="AG101" s="75">
        <v>181905</v>
      </c>
      <c r="AH101" s="74">
        <f>SUM(AH99:AH100)</f>
        <v>50039.974121699997</v>
      </c>
      <c r="AI101" s="73"/>
      <c r="AJ101" s="75">
        <v>182112</v>
      </c>
      <c r="AK101" s="74">
        <f>SUM(AK99:AK100)</f>
        <v>52990.363018499993</v>
      </c>
      <c r="AL101" s="73"/>
      <c r="AM101" s="75">
        <v>182324</v>
      </c>
      <c r="AN101" s="74">
        <f>SUM(AN99:AN100)</f>
        <v>50045.026211399992</v>
      </c>
      <c r="AO101" s="73"/>
    </row>
  </sheetData>
  <mergeCells count="13">
    <mergeCell ref="R1:T1"/>
    <mergeCell ref="D1:E1"/>
    <mergeCell ref="F1:H1"/>
    <mergeCell ref="I1:J1"/>
    <mergeCell ref="L1:N1"/>
    <mergeCell ref="O1:Q1"/>
    <mergeCell ref="AD1:AF1"/>
    <mergeCell ref="AG1:AI1"/>
    <mergeCell ref="AJ1:AL1"/>
    <mergeCell ref="AM1:AO1"/>
    <mergeCell ref="U1:W1"/>
    <mergeCell ref="X1:Z1"/>
    <mergeCell ref="AA1:AC1"/>
  </mergeCells>
  <pageMargins left="0.7" right="0.7" top="0.75" bottom="0.75" header="0.3" footer="0.3"/>
  <pageSetup paperSize="9" orientation="portrait" r:id="rId1"/>
  <ignoredErrors>
    <ignoredError sqref="AB70 AE70 Y70 V70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workbookViewId="0">
      <selection activeCell="O1" sqref="O1:O31"/>
    </sheetView>
  </sheetViews>
  <sheetFormatPr defaultRowHeight="15" x14ac:dyDescent="0.25"/>
  <cols>
    <col min="14" max="14" width="9.140625" style="97"/>
    <col min="16" max="16" width="9.140625" style="97"/>
  </cols>
  <sheetData>
    <row r="1" spans="1:16" x14ac:dyDescent="0.25">
      <c r="A1" t="s">
        <v>125</v>
      </c>
      <c r="B1" s="77"/>
      <c r="C1" s="77"/>
      <c r="D1" s="77"/>
      <c r="E1" s="77"/>
      <c r="F1" s="77"/>
      <c r="I1" s="77"/>
      <c r="N1" s="97">
        <f>MID(A1,63,13)/1000000</f>
        <v>1.0200000000000001E-3</v>
      </c>
      <c r="O1" s="96">
        <f>MID(A1,76,13)*1</f>
        <v>9195</v>
      </c>
      <c r="P1" s="97">
        <f>MID(A1,89,13)/100</f>
        <v>9.3800000000000008</v>
      </c>
    </row>
    <row r="2" spans="1:16" x14ac:dyDescent="0.25">
      <c r="A2" s="79" t="s">
        <v>126</v>
      </c>
      <c r="N2" s="98">
        <f>MID(A2,63,13)/1000000</f>
        <v>1.0200000000000001E-3</v>
      </c>
      <c r="O2" s="96">
        <f t="shared" ref="O2:O65" si="0">MID(A2,76,13)*1</f>
        <v>5419</v>
      </c>
      <c r="P2" s="97">
        <f t="shared" ref="P2:P65" si="1">MID(A2,89,13)/100</f>
        <v>5.53</v>
      </c>
    </row>
    <row r="3" spans="1:16" x14ac:dyDescent="0.25">
      <c r="A3" s="80" t="s">
        <v>127</v>
      </c>
      <c r="N3" s="97">
        <f>MID(A3,63,13)/1000000</f>
        <v>1.0200000000000001E-3</v>
      </c>
      <c r="O3" s="96">
        <f t="shared" si="0"/>
        <v>10787</v>
      </c>
      <c r="P3" s="97">
        <f t="shared" si="1"/>
        <v>11</v>
      </c>
    </row>
    <row r="4" spans="1:16" x14ac:dyDescent="0.25">
      <c r="A4" s="80" t="s">
        <v>128</v>
      </c>
      <c r="N4" s="97">
        <f t="shared" ref="N4:N67" si="2">MID(A4,63,13)/1000000</f>
        <v>1.0200000000000001E-3</v>
      </c>
      <c r="O4" s="96">
        <f t="shared" si="0"/>
        <v>10315</v>
      </c>
      <c r="P4" s="97">
        <f t="shared" si="1"/>
        <v>10.52</v>
      </c>
    </row>
    <row r="5" spans="1:16" x14ac:dyDescent="0.25">
      <c r="A5" s="80" t="s">
        <v>129</v>
      </c>
      <c r="N5" s="97">
        <f t="shared" si="2"/>
        <v>1.0200000000000001E-3</v>
      </c>
      <c r="O5" s="96">
        <f t="shared" si="0"/>
        <v>16988</v>
      </c>
      <c r="P5" s="97">
        <f t="shared" si="1"/>
        <v>17.329999999999998</v>
      </c>
    </row>
    <row r="6" spans="1:16" x14ac:dyDescent="0.25">
      <c r="A6" s="80" t="s">
        <v>130</v>
      </c>
      <c r="N6" s="97">
        <f t="shared" si="2"/>
        <v>1.0200000000000001E-3</v>
      </c>
      <c r="O6" s="96">
        <f t="shared" si="0"/>
        <v>12204</v>
      </c>
      <c r="P6" s="97">
        <f t="shared" si="1"/>
        <v>12.45</v>
      </c>
    </row>
    <row r="7" spans="1:16" x14ac:dyDescent="0.25">
      <c r="A7" s="80" t="s">
        <v>131</v>
      </c>
      <c r="N7" s="97">
        <f t="shared" si="2"/>
        <v>1.0200000000000001E-3</v>
      </c>
      <c r="O7" s="96">
        <f t="shared" si="0"/>
        <v>11629</v>
      </c>
      <c r="P7" s="97">
        <f t="shared" si="1"/>
        <v>11.86</v>
      </c>
    </row>
    <row r="8" spans="1:16" x14ac:dyDescent="0.25">
      <c r="A8" s="80" t="s">
        <v>132</v>
      </c>
      <c r="N8" s="97">
        <f t="shared" si="2"/>
        <v>1.0200000000000001E-3</v>
      </c>
      <c r="O8" s="96">
        <f t="shared" si="0"/>
        <v>12181</v>
      </c>
      <c r="P8" s="97">
        <f t="shared" si="1"/>
        <v>12.42</v>
      </c>
    </row>
    <row r="9" spans="1:16" x14ac:dyDescent="0.25">
      <c r="A9" s="80" t="s">
        <v>133</v>
      </c>
      <c r="N9" s="97">
        <f t="shared" si="2"/>
        <v>1.0200000000000001E-3</v>
      </c>
      <c r="O9" s="96">
        <f t="shared" si="0"/>
        <v>7885</v>
      </c>
      <c r="P9" s="97">
        <f t="shared" si="1"/>
        <v>8.0399999999999991</v>
      </c>
    </row>
    <row r="10" spans="1:16" x14ac:dyDescent="0.25">
      <c r="A10" s="80" t="s">
        <v>134</v>
      </c>
      <c r="N10" s="97">
        <f t="shared" si="2"/>
        <v>1.0200000000000001E-3</v>
      </c>
      <c r="O10" s="96">
        <f t="shared" si="0"/>
        <v>12698</v>
      </c>
      <c r="P10" s="97">
        <f t="shared" si="1"/>
        <v>12.95</v>
      </c>
    </row>
    <row r="11" spans="1:16" x14ac:dyDescent="0.25">
      <c r="A11" s="80" t="s">
        <v>135</v>
      </c>
      <c r="N11" s="97">
        <f t="shared" si="2"/>
        <v>1.0200000000000001E-3</v>
      </c>
      <c r="O11" s="96">
        <f t="shared" si="0"/>
        <v>10378</v>
      </c>
      <c r="P11" s="97">
        <f t="shared" si="1"/>
        <v>10.59</v>
      </c>
    </row>
    <row r="12" spans="1:16" x14ac:dyDescent="0.25">
      <c r="A12" s="80" t="s">
        <v>136</v>
      </c>
      <c r="N12" s="97">
        <f t="shared" si="2"/>
        <v>1.0200000000000001E-3</v>
      </c>
      <c r="O12" s="96">
        <f t="shared" si="0"/>
        <v>15183</v>
      </c>
      <c r="P12" s="97">
        <f t="shared" si="1"/>
        <v>15.49</v>
      </c>
    </row>
    <row r="13" spans="1:16" x14ac:dyDescent="0.25">
      <c r="A13" s="80" t="s">
        <v>137</v>
      </c>
      <c r="N13" s="97">
        <f t="shared" si="2"/>
        <v>1.0200000000000001E-3</v>
      </c>
      <c r="O13" s="96">
        <f t="shared" si="0"/>
        <v>10136</v>
      </c>
      <c r="P13" s="97">
        <f t="shared" si="1"/>
        <v>10.34</v>
      </c>
    </row>
    <row r="14" spans="1:16" x14ac:dyDescent="0.25">
      <c r="A14" s="80" t="s">
        <v>138</v>
      </c>
      <c r="N14" s="97">
        <f t="shared" si="2"/>
        <v>1.0200000000000001E-3</v>
      </c>
      <c r="O14" s="96">
        <f t="shared" si="0"/>
        <v>10327</v>
      </c>
      <c r="P14" s="97">
        <f t="shared" si="1"/>
        <v>10.53</v>
      </c>
    </row>
    <row r="15" spans="1:16" x14ac:dyDescent="0.25">
      <c r="A15" s="80" t="s">
        <v>139</v>
      </c>
      <c r="N15" s="97">
        <f t="shared" si="2"/>
        <v>1.0200000000000001E-3</v>
      </c>
      <c r="O15" s="96">
        <f t="shared" si="0"/>
        <v>11653</v>
      </c>
      <c r="P15" s="97">
        <f t="shared" si="1"/>
        <v>11.89</v>
      </c>
    </row>
    <row r="16" spans="1:16" x14ac:dyDescent="0.25">
      <c r="A16" s="80" t="s">
        <v>140</v>
      </c>
      <c r="N16" s="97">
        <f t="shared" si="2"/>
        <v>1.0200000000000001E-3</v>
      </c>
      <c r="O16" s="96">
        <f t="shared" si="0"/>
        <v>7583</v>
      </c>
      <c r="P16" s="97">
        <f t="shared" si="1"/>
        <v>7.73</v>
      </c>
    </row>
    <row r="17" spans="1:17" x14ac:dyDescent="0.25">
      <c r="A17" s="80" t="s">
        <v>141</v>
      </c>
      <c r="N17" s="97">
        <f t="shared" si="2"/>
        <v>1.0200000000000001E-3</v>
      </c>
      <c r="O17" s="96">
        <f t="shared" si="0"/>
        <v>13075</v>
      </c>
      <c r="P17" s="97">
        <f t="shared" si="1"/>
        <v>13.34</v>
      </c>
    </row>
    <row r="18" spans="1:17" x14ac:dyDescent="0.25">
      <c r="A18" s="80" t="s">
        <v>142</v>
      </c>
      <c r="N18" s="97">
        <f t="shared" si="2"/>
        <v>1.0200000000000001E-3</v>
      </c>
      <c r="O18" s="96">
        <f t="shared" si="0"/>
        <v>10924</v>
      </c>
      <c r="P18" s="97">
        <f t="shared" si="1"/>
        <v>11.14</v>
      </c>
    </row>
    <row r="19" spans="1:17" x14ac:dyDescent="0.25">
      <c r="A19" s="80" t="s">
        <v>143</v>
      </c>
      <c r="N19" s="97">
        <f t="shared" si="2"/>
        <v>1.0200000000000001E-3</v>
      </c>
      <c r="O19" s="96">
        <f t="shared" si="0"/>
        <v>14367</v>
      </c>
      <c r="P19" s="97">
        <f t="shared" si="1"/>
        <v>14.65</v>
      </c>
    </row>
    <row r="20" spans="1:17" x14ac:dyDescent="0.25">
      <c r="A20" s="80" t="s">
        <v>144</v>
      </c>
      <c r="N20" s="97">
        <f t="shared" si="2"/>
        <v>1.0200000000000001E-3</v>
      </c>
      <c r="O20" s="96">
        <f t="shared" si="0"/>
        <v>11806</v>
      </c>
      <c r="P20" s="97">
        <f t="shared" si="1"/>
        <v>12.04</v>
      </c>
    </row>
    <row r="21" spans="1:17" x14ac:dyDescent="0.25">
      <c r="A21" s="80" t="s">
        <v>145</v>
      </c>
      <c r="N21" s="97">
        <f t="shared" si="2"/>
        <v>1.0200000000000001E-3</v>
      </c>
      <c r="O21" s="96">
        <f t="shared" si="0"/>
        <v>11348</v>
      </c>
      <c r="P21" s="97">
        <f t="shared" si="1"/>
        <v>11.57</v>
      </c>
    </row>
    <row r="22" spans="1:17" x14ac:dyDescent="0.25">
      <c r="A22" s="80" t="s">
        <v>146</v>
      </c>
      <c r="N22" s="97">
        <f t="shared" si="2"/>
        <v>1.0200000000000001E-3</v>
      </c>
      <c r="O22" s="96">
        <f t="shared" si="0"/>
        <v>12166</v>
      </c>
      <c r="P22" s="97">
        <f t="shared" si="1"/>
        <v>12.41</v>
      </c>
    </row>
    <row r="23" spans="1:17" x14ac:dyDescent="0.25">
      <c r="A23" s="80" t="s">
        <v>147</v>
      </c>
      <c r="N23" s="97">
        <f t="shared" si="2"/>
        <v>1.0200000000000001E-3</v>
      </c>
      <c r="O23" s="96">
        <f t="shared" si="0"/>
        <v>8979</v>
      </c>
      <c r="P23" s="97">
        <f t="shared" si="1"/>
        <v>9.16</v>
      </c>
    </row>
    <row r="24" spans="1:17" x14ac:dyDescent="0.25">
      <c r="A24" s="80" t="s">
        <v>148</v>
      </c>
      <c r="N24" s="97">
        <f t="shared" si="2"/>
        <v>1.0200000000000001E-3</v>
      </c>
      <c r="O24" s="96">
        <f t="shared" si="0"/>
        <v>13199</v>
      </c>
      <c r="P24" s="97">
        <f t="shared" si="1"/>
        <v>13.46</v>
      </c>
    </row>
    <row r="25" spans="1:17" x14ac:dyDescent="0.25">
      <c r="A25" s="80" t="s">
        <v>149</v>
      </c>
      <c r="N25" s="97">
        <f t="shared" si="2"/>
        <v>1.0200000000000001E-3</v>
      </c>
      <c r="O25" s="96">
        <f t="shared" si="0"/>
        <v>2895</v>
      </c>
      <c r="P25" s="97">
        <f t="shared" si="1"/>
        <v>2.95</v>
      </c>
    </row>
    <row r="26" spans="1:17" x14ac:dyDescent="0.25">
      <c r="A26" s="80" t="s">
        <v>150</v>
      </c>
      <c r="N26" s="97">
        <f t="shared" si="2"/>
        <v>1.0200000000000001E-3</v>
      </c>
      <c r="O26" s="96">
        <f t="shared" si="0"/>
        <v>7058</v>
      </c>
      <c r="P26" s="97">
        <f t="shared" si="1"/>
        <v>7.2</v>
      </c>
    </row>
    <row r="27" spans="1:17" x14ac:dyDescent="0.25">
      <c r="A27" s="80" t="s">
        <v>151</v>
      </c>
      <c r="N27" s="97">
        <f t="shared" si="2"/>
        <v>1.0200000000000001E-3</v>
      </c>
      <c r="O27" s="96">
        <f t="shared" si="0"/>
        <v>13423</v>
      </c>
      <c r="P27" s="97">
        <f t="shared" si="1"/>
        <v>13.69</v>
      </c>
    </row>
    <row r="28" spans="1:17" x14ac:dyDescent="0.25">
      <c r="A28" s="80" t="s">
        <v>152</v>
      </c>
      <c r="N28" s="97">
        <f t="shared" si="2"/>
        <v>1.0200000000000001E-3</v>
      </c>
      <c r="O28" s="96">
        <f t="shared" si="0"/>
        <v>9665</v>
      </c>
      <c r="P28" s="97">
        <f t="shared" si="1"/>
        <v>9.86</v>
      </c>
    </row>
    <row r="29" spans="1:17" x14ac:dyDescent="0.25">
      <c r="A29" s="80" t="s">
        <v>153</v>
      </c>
      <c r="N29" s="97">
        <f t="shared" si="2"/>
        <v>1.0200000000000001E-3</v>
      </c>
      <c r="O29" s="96">
        <f t="shared" si="0"/>
        <v>9513</v>
      </c>
      <c r="P29" s="97">
        <f t="shared" si="1"/>
        <v>9.6999999999999993</v>
      </c>
    </row>
    <row r="30" spans="1:17" x14ac:dyDescent="0.25">
      <c r="A30" s="80" t="s">
        <v>154</v>
      </c>
      <c r="N30" s="97">
        <f t="shared" si="2"/>
        <v>1.0200000000000001E-3</v>
      </c>
      <c r="O30" s="96">
        <f t="shared" si="0"/>
        <v>6096</v>
      </c>
      <c r="P30" s="97">
        <f t="shared" si="1"/>
        <v>6.22</v>
      </c>
    </row>
    <row r="31" spans="1:17" x14ac:dyDescent="0.25">
      <c r="A31" s="80" t="s">
        <v>155</v>
      </c>
      <c r="N31" s="97">
        <f t="shared" si="2"/>
        <v>1.0200000000000001E-3</v>
      </c>
      <c r="O31" s="96">
        <f t="shared" si="0"/>
        <v>12105</v>
      </c>
      <c r="P31" s="97">
        <f t="shared" si="1"/>
        <v>12.35</v>
      </c>
    </row>
    <row r="32" spans="1:17" x14ac:dyDescent="0.25">
      <c r="A32" s="80"/>
      <c r="N32" s="97" t="e">
        <f t="shared" si="2"/>
        <v>#VALUE!</v>
      </c>
      <c r="O32" s="96" t="e">
        <f t="shared" si="0"/>
        <v>#VALUE!</v>
      </c>
      <c r="P32" s="97" t="e">
        <f t="shared" si="1"/>
        <v>#VALUE!</v>
      </c>
      <c r="Q32" t="e">
        <f>+O32*N32</f>
        <v>#VALUE!</v>
      </c>
    </row>
    <row r="33" spans="14:16" x14ac:dyDescent="0.25">
      <c r="N33" s="97" t="e">
        <f t="shared" si="2"/>
        <v>#VALUE!</v>
      </c>
      <c r="O33" s="96" t="e">
        <f t="shared" si="0"/>
        <v>#VALUE!</v>
      </c>
      <c r="P33" s="97" t="e">
        <f t="shared" si="1"/>
        <v>#VALUE!</v>
      </c>
    </row>
    <row r="34" spans="14:16" x14ac:dyDescent="0.25">
      <c r="N34" s="97" t="e">
        <f t="shared" si="2"/>
        <v>#VALUE!</v>
      </c>
      <c r="O34" s="96" t="e">
        <f t="shared" si="0"/>
        <v>#VALUE!</v>
      </c>
      <c r="P34" s="97" t="e">
        <f t="shared" si="1"/>
        <v>#VALUE!</v>
      </c>
    </row>
    <row r="35" spans="14:16" x14ac:dyDescent="0.25">
      <c r="N35" s="97" t="e">
        <f t="shared" si="2"/>
        <v>#VALUE!</v>
      </c>
      <c r="O35" s="96" t="e">
        <f t="shared" si="0"/>
        <v>#VALUE!</v>
      </c>
      <c r="P35" s="97" t="e">
        <f t="shared" si="1"/>
        <v>#VALUE!</v>
      </c>
    </row>
    <row r="36" spans="14:16" x14ac:dyDescent="0.25">
      <c r="N36" s="97" t="e">
        <f t="shared" si="2"/>
        <v>#VALUE!</v>
      </c>
      <c r="O36" s="96" t="e">
        <f t="shared" si="0"/>
        <v>#VALUE!</v>
      </c>
      <c r="P36" s="97" t="e">
        <f t="shared" si="1"/>
        <v>#VALUE!</v>
      </c>
    </row>
    <row r="37" spans="14:16" x14ac:dyDescent="0.25">
      <c r="N37" s="97" t="e">
        <f t="shared" si="2"/>
        <v>#VALUE!</v>
      </c>
      <c r="O37" s="96" t="e">
        <f t="shared" si="0"/>
        <v>#VALUE!</v>
      </c>
      <c r="P37" s="97" t="e">
        <f t="shared" si="1"/>
        <v>#VALUE!</v>
      </c>
    </row>
    <row r="38" spans="14:16" x14ac:dyDescent="0.25">
      <c r="N38" s="97" t="e">
        <f t="shared" si="2"/>
        <v>#VALUE!</v>
      </c>
      <c r="O38" s="96" t="e">
        <f t="shared" si="0"/>
        <v>#VALUE!</v>
      </c>
      <c r="P38" s="97" t="e">
        <f t="shared" si="1"/>
        <v>#VALUE!</v>
      </c>
    </row>
    <row r="39" spans="14:16" x14ac:dyDescent="0.25">
      <c r="N39" s="97" t="e">
        <f t="shared" si="2"/>
        <v>#VALUE!</v>
      </c>
      <c r="O39" s="96" t="e">
        <f t="shared" si="0"/>
        <v>#VALUE!</v>
      </c>
      <c r="P39" s="97" t="e">
        <f t="shared" si="1"/>
        <v>#VALUE!</v>
      </c>
    </row>
    <row r="40" spans="14:16" x14ac:dyDescent="0.25">
      <c r="N40" s="97" t="e">
        <f t="shared" si="2"/>
        <v>#VALUE!</v>
      </c>
      <c r="O40" s="96" t="e">
        <f t="shared" si="0"/>
        <v>#VALUE!</v>
      </c>
      <c r="P40" s="97" t="e">
        <f t="shared" si="1"/>
        <v>#VALUE!</v>
      </c>
    </row>
    <row r="41" spans="14:16" x14ac:dyDescent="0.25">
      <c r="N41" s="97" t="e">
        <f t="shared" si="2"/>
        <v>#VALUE!</v>
      </c>
      <c r="O41" s="96" t="e">
        <f t="shared" si="0"/>
        <v>#VALUE!</v>
      </c>
      <c r="P41" s="97" t="e">
        <f t="shared" si="1"/>
        <v>#VALUE!</v>
      </c>
    </row>
    <row r="42" spans="14:16" x14ac:dyDescent="0.25">
      <c r="N42" s="97" t="e">
        <f t="shared" si="2"/>
        <v>#VALUE!</v>
      </c>
      <c r="O42" s="96" t="e">
        <f t="shared" si="0"/>
        <v>#VALUE!</v>
      </c>
      <c r="P42" s="97" t="e">
        <f t="shared" si="1"/>
        <v>#VALUE!</v>
      </c>
    </row>
    <row r="43" spans="14:16" x14ac:dyDescent="0.25">
      <c r="N43" s="97" t="e">
        <f t="shared" si="2"/>
        <v>#VALUE!</v>
      </c>
      <c r="O43" s="96" t="e">
        <f t="shared" si="0"/>
        <v>#VALUE!</v>
      </c>
      <c r="P43" s="97" t="e">
        <f t="shared" si="1"/>
        <v>#VALUE!</v>
      </c>
    </row>
    <row r="44" spans="14:16" x14ac:dyDescent="0.25">
      <c r="N44" s="97" t="e">
        <f t="shared" si="2"/>
        <v>#VALUE!</v>
      </c>
      <c r="O44" s="96" t="e">
        <f t="shared" si="0"/>
        <v>#VALUE!</v>
      </c>
      <c r="P44" s="97" t="e">
        <f t="shared" si="1"/>
        <v>#VALUE!</v>
      </c>
    </row>
    <row r="45" spans="14:16" x14ac:dyDescent="0.25">
      <c r="N45" s="97" t="e">
        <f t="shared" si="2"/>
        <v>#VALUE!</v>
      </c>
      <c r="O45" s="96" t="e">
        <f t="shared" si="0"/>
        <v>#VALUE!</v>
      </c>
      <c r="P45" s="97" t="e">
        <f t="shared" si="1"/>
        <v>#VALUE!</v>
      </c>
    </row>
    <row r="46" spans="14:16" x14ac:dyDescent="0.25">
      <c r="N46" s="97" t="e">
        <f t="shared" si="2"/>
        <v>#VALUE!</v>
      </c>
      <c r="O46" s="96" t="e">
        <f t="shared" si="0"/>
        <v>#VALUE!</v>
      </c>
      <c r="P46" s="97" t="e">
        <f t="shared" si="1"/>
        <v>#VALUE!</v>
      </c>
    </row>
    <row r="47" spans="14:16" x14ac:dyDescent="0.25">
      <c r="N47" s="97" t="e">
        <f t="shared" si="2"/>
        <v>#VALUE!</v>
      </c>
      <c r="O47" s="96" t="e">
        <f t="shared" si="0"/>
        <v>#VALUE!</v>
      </c>
      <c r="P47" s="97" t="e">
        <f t="shared" si="1"/>
        <v>#VALUE!</v>
      </c>
    </row>
    <row r="48" spans="14:16" x14ac:dyDescent="0.25">
      <c r="N48" s="97" t="e">
        <f t="shared" si="2"/>
        <v>#VALUE!</v>
      </c>
      <c r="O48" s="96" t="e">
        <f t="shared" si="0"/>
        <v>#VALUE!</v>
      </c>
      <c r="P48" s="97" t="e">
        <f t="shared" si="1"/>
        <v>#VALUE!</v>
      </c>
    </row>
    <row r="49" spans="14:16" x14ac:dyDescent="0.25">
      <c r="N49" s="97" t="e">
        <f t="shared" si="2"/>
        <v>#VALUE!</v>
      </c>
      <c r="O49" s="96" t="e">
        <f t="shared" si="0"/>
        <v>#VALUE!</v>
      </c>
      <c r="P49" s="97" t="e">
        <f t="shared" si="1"/>
        <v>#VALUE!</v>
      </c>
    </row>
    <row r="50" spans="14:16" x14ac:dyDescent="0.25">
      <c r="N50" s="97" t="e">
        <f t="shared" si="2"/>
        <v>#VALUE!</v>
      </c>
      <c r="O50" s="96" t="e">
        <f t="shared" si="0"/>
        <v>#VALUE!</v>
      </c>
      <c r="P50" s="97" t="e">
        <f t="shared" si="1"/>
        <v>#VALUE!</v>
      </c>
    </row>
    <row r="51" spans="14:16" x14ac:dyDescent="0.25">
      <c r="N51" s="97" t="e">
        <f t="shared" si="2"/>
        <v>#VALUE!</v>
      </c>
      <c r="O51" s="96" t="e">
        <f t="shared" si="0"/>
        <v>#VALUE!</v>
      </c>
      <c r="P51" s="97" t="e">
        <f t="shared" si="1"/>
        <v>#VALUE!</v>
      </c>
    </row>
    <row r="52" spans="14:16" x14ac:dyDescent="0.25">
      <c r="N52" s="97" t="e">
        <f t="shared" si="2"/>
        <v>#VALUE!</v>
      </c>
      <c r="O52" s="96" t="e">
        <f t="shared" si="0"/>
        <v>#VALUE!</v>
      </c>
      <c r="P52" s="97" t="e">
        <f t="shared" si="1"/>
        <v>#VALUE!</v>
      </c>
    </row>
    <row r="53" spans="14:16" x14ac:dyDescent="0.25">
      <c r="N53" s="97" t="e">
        <f t="shared" si="2"/>
        <v>#VALUE!</v>
      </c>
      <c r="O53" s="96" t="e">
        <f t="shared" si="0"/>
        <v>#VALUE!</v>
      </c>
      <c r="P53" s="97" t="e">
        <f t="shared" si="1"/>
        <v>#VALUE!</v>
      </c>
    </row>
    <row r="54" spans="14:16" x14ac:dyDescent="0.25">
      <c r="N54" s="97" t="e">
        <f t="shared" si="2"/>
        <v>#VALUE!</v>
      </c>
      <c r="O54" s="96" t="e">
        <f t="shared" si="0"/>
        <v>#VALUE!</v>
      </c>
      <c r="P54" s="97" t="e">
        <f t="shared" si="1"/>
        <v>#VALUE!</v>
      </c>
    </row>
    <row r="55" spans="14:16" x14ac:dyDescent="0.25">
      <c r="N55" s="97" t="e">
        <f t="shared" si="2"/>
        <v>#VALUE!</v>
      </c>
      <c r="O55" s="96" t="e">
        <f t="shared" si="0"/>
        <v>#VALUE!</v>
      </c>
      <c r="P55" s="97" t="e">
        <f t="shared" si="1"/>
        <v>#VALUE!</v>
      </c>
    </row>
    <row r="56" spans="14:16" x14ac:dyDescent="0.25">
      <c r="N56" s="97" t="e">
        <f t="shared" si="2"/>
        <v>#VALUE!</v>
      </c>
      <c r="O56" s="96" t="e">
        <f t="shared" si="0"/>
        <v>#VALUE!</v>
      </c>
      <c r="P56" s="97" t="e">
        <f t="shared" si="1"/>
        <v>#VALUE!</v>
      </c>
    </row>
    <row r="57" spans="14:16" x14ac:dyDescent="0.25">
      <c r="N57" s="97" t="e">
        <f t="shared" si="2"/>
        <v>#VALUE!</v>
      </c>
      <c r="O57" s="96" t="e">
        <f t="shared" si="0"/>
        <v>#VALUE!</v>
      </c>
      <c r="P57" s="97" t="e">
        <f t="shared" si="1"/>
        <v>#VALUE!</v>
      </c>
    </row>
    <row r="58" spans="14:16" x14ac:dyDescent="0.25">
      <c r="N58" s="97" t="e">
        <f t="shared" si="2"/>
        <v>#VALUE!</v>
      </c>
      <c r="O58" s="96" t="e">
        <f t="shared" si="0"/>
        <v>#VALUE!</v>
      </c>
      <c r="P58" s="97" t="e">
        <f t="shared" si="1"/>
        <v>#VALUE!</v>
      </c>
    </row>
    <row r="59" spans="14:16" x14ac:dyDescent="0.25">
      <c r="N59" s="97" t="e">
        <f t="shared" si="2"/>
        <v>#VALUE!</v>
      </c>
      <c r="O59" s="96" t="e">
        <f t="shared" si="0"/>
        <v>#VALUE!</v>
      </c>
      <c r="P59" s="97" t="e">
        <f t="shared" si="1"/>
        <v>#VALUE!</v>
      </c>
    </row>
    <row r="60" spans="14:16" x14ac:dyDescent="0.25">
      <c r="N60" s="97" t="e">
        <f t="shared" si="2"/>
        <v>#VALUE!</v>
      </c>
      <c r="O60" s="96" t="e">
        <f t="shared" si="0"/>
        <v>#VALUE!</v>
      </c>
      <c r="P60" s="97" t="e">
        <f t="shared" si="1"/>
        <v>#VALUE!</v>
      </c>
    </row>
    <row r="61" spans="14:16" x14ac:dyDescent="0.25">
      <c r="N61" s="97" t="e">
        <f t="shared" si="2"/>
        <v>#VALUE!</v>
      </c>
      <c r="O61" s="96" t="e">
        <f t="shared" si="0"/>
        <v>#VALUE!</v>
      </c>
      <c r="P61" s="97" t="e">
        <f t="shared" si="1"/>
        <v>#VALUE!</v>
      </c>
    </row>
    <row r="62" spans="14:16" x14ac:dyDescent="0.25">
      <c r="N62" s="97" t="e">
        <f t="shared" si="2"/>
        <v>#VALUE!</v>
      </c>
      <c r="O62" s="96" t="e">
        <f t="shared" si="0"/>
        <v>#VALUE!</v>
      </c>
      <c r="P62" s="97" t="e">
        <f t="shared" si="1"/>
        <v>#VALUE!</v>
      </c>
    </row>
    <row r="63" spans="14:16" x14ac:dyDescent="0.25">
      <c r="N63" s="97" t="e">
        <f t="shared" si="2"/>
        <v>#VALUE!</v>
      </c>
      <c r="O63" s="96" t="e">
        <f t="shared" si="0"/>
        <v>#VALUE!</v>
      </c>
      <c r="P63" s="97" t="e">
        <f t="shared" si="1"/>
        <v>#VALUE!</v>
      </c>
    </row>
    <row r="64" spans="14:16" x14ac:dyDescent="0.25">
      <c r="N64" s="97" t="e">
        <f t="shared" si="2"/>
        <v>#VALUE!</v>
      </c>
      <c r="O64" s="96" t="e">
        <f t="shared" si="0"/>
        <v>#VALUE!</v>
      </c>
      <c r="P64" s="97" t="e">
        <f t="shared" si="1"/>
        <v>#VALUE!</v>
      </c>
    </row>
    <row r="65" spans="14:16" x14ac:dyDescent="0.25">
      <c r="N65" s="97" t="e">
        <f t="shared" si="2"/>
        <v>#VALUE!</v>
      </c>
      <c r="O65" s="96" t="e">
        <f t="shared" si="0"/>
        <v>#VALUE!</v>
      </c>
      <c r="P65" s="97" t="e">
        <f t="shared" si="1"/>
        <v>#VALUE!</v>
      </c>
    </row>
    <row r="66" spans="14:16" x14ac:dyDescent="0.25">
      <c r="N66" s="97" t="e">
        <f t="shared" si="2"/>
        <v>#VALUE!</v>
      </c>
      <c r="O66" s="96" t="e">
        <f t="shared" ref="O66:O97" si="3">MID(A66,76,13)*1</f>
        <v>#VALUE!</v>
      </c>
      <c r="P66" s="97" t="e">
        <f t="shared" ref="P66:P100" si="4">MID(A66,89,13)/100</f>
        <v>#VALUE!</v>
      </c>
    </row>
    <row r="67" spans="14:16" x14ac:dyDescent="0.25">
      <c r="N67" s="97" t="e">
        <f t="shared" si="2"/>
        <v>#VALUE!</v>
      </c>
      <c r="O67" s="96" t="e">
        <f t="shared" si="3"/>
        <v>#VALUE!</v>
      </c>
      <c r="P67" s="97" t="e">
        <f t="shared" si="4"/>
        <v>#VALUE!</v>
      </c>
    </row>
    <row r="68" spans="14:16" x14ac:dyDescent="0.25">
      <c r="N68" s="97" t="e">
        <f t="shared" ref="N68:N100" si="5">MID(A68,63,13)/1000000</f>
        <v>#VALUE!</v>
      </c>
      <c r="O68" s="96" t="e">
        <f t="shared" si="3"/>
        <v>#VALUE!</v>
      </c>
      <c r="P68" s="97" t="e">
        <f t="shared" si="4"/>
        <v>#VALUE!</v>
      </c>
    </row>
    <row r="69" spans="14:16" x14ac:dyDescent="0.25">
      <c r="N69" s="97" t="e">
        <f t="shared" si="5"/>
        <v>#VALUE!</v>
      </c>
      <c r="O69" s="96" t="e">
        <f t="shared" si="3"/>
        <v>#VALUE!</v>
      </c>
      <c r="P69" s="97" t="e">
        <f t="shared" si="4"/>
        <v>#VALUE!</v>
      </c>
    </row>
    <row r="70" spans="14:16" x14ac:dyDescent="0.25">
      <c r="N70" s="97" t="e">
        <f t="shared" si="5"/>
        <v>#VALUE!</v>
      </c>
      <c r="O70" s="96" t="e">
        <f t="shared" si="3"/>
        <v>#VALUE!</v>
      </c>
      <c r="P70" s="97" t="e">
        <f t="shared" si="4"/>
        <v>#VALUE!</v>
      </c>
    </row>
    <row r="71" spans="14:16" x14ac:dyDescent="0.25">
      <c r="N71" s="97" t="e">
        <f t="shared" si="5"/>
        <v>#VALUE!</v>
      </c>
      <c r="O71" s="96" t="e">
        <f t="shared" si="3"/>
        <v>#VALUE!</v>
      </c>
      <c r="P71" s="97" t="e">
        <f t="shared" si="4"/>
        <v>#VALUE!</v>
      </c>
    </row>
    <row r="72" spans="14:16" x14ac:dyDescent="0.25">
      <c r="N72" s="97" t="e">
        <f t="shared" si="5"/>
        <v>#VALUE!</v>
      </c>
      <c r="O72" s="96" t="e">
        <f t="shared" si="3"/>
        <v>#VALUE!</v>
      </c>
      <c r="P72" s="97" t="e">
        <f t="shared" si="4"/>
        <v>#VALUE!</v>
      </c>
    </row>
    <row r="73" spans="14:16" x14ac:dyDescent="0.25">
      <c r="N73" s="97" t="e">
        <f t="shared" si="5"/>
        <v>#VALUE!</v>
      </c>
      <c r="O73" s="96" t="e">
        <f t="shared" si="3"/>
        <v>#VALUE!</v>
      </c>
      <c r="P73" s="97" t="e">
        <f t="shared" si="4"/>
        <v>#VALUE!</v>
      </c>
    </row>
    <row r="74" spans="14:16" x14ac:dyDescent="0.25">
      <c r="N74" s="97" t="e">
        <f t="shared" si="5"/>
        <v>#VALUE!</v>
      </c>
      <c r="O74" s="96" t="e">
        <f t="shared" si="3"/>
        <v>#VALUE!</v>
      </c>
      <c r="P74" s="97" t="e">
        <f t="shared" si="4"/>
        <v>#VALUE!</v>
      </c>
    </row>
    <row r="75" spans="14:16" x14ac:dyDescent="0.25">
      <c r="N75" s="97" t="e">
        <f t="shared" si="5"/>
        <v>#VALUE!</v>
      </c>
      <c r="O75" s="96" t="e">
        <f t="shared" si="3"/>
        <v>#VALUE!</v>
      </c>
      <c r="P75" s="97" t="e">
        <f t="shared" si="4"/>
        <v>#VALUE!</v>
      </c>
    </row>
    <row r="76" spans="14:16" x14ac:dyDescent="0.25">
      <c r="N76" s="97" t="e">
        <f t="shared" si="5"/>
        <v>#VALUE!</v>
      </c>
      <c r="O76" s="96" t="e">
        <f t="shared" si="3"/>
        <v>#VALUE!</v>
      </c>
      <c r="P76" s="97" t="e">
        <f t="shared" si="4"/>
        <v>#VALUE!</v>
      </c>
    </row>
    <row r="77" spans="14:16" x14ac:dyDescent="0.25">
      <c r="N77" s="97" t="e">
        <f t="shared" si="5"/>
        <v>#VALUE!</v>
      </c>
      <c r="O77" s="96" t="e">
        <f t="shared" si="3"/>
        <v>#VALUE!</v>
      </c>
      <c r="P77" s="97" t="e">
        <f t="shared" si="4"/>
        <v>#VALUE!</v>
      </c>
    </row>
    <row r="78" spans="14:16" x14ac:dyDescent="0.25">
      <c r="N78" s="97" t="e">
        <f t="shared" si="5"/>
        <v>#VALUE!</v>
      </c>
      <c r="O78" s="96" t="e">
        <f t="shared" si="3"/>
        <v>#VALUE!</v>
      </c>
      <c r="P78" s="97" t="e">
        <f t="shared" si="4"/>
        <v>#VALUE!</v>
      </c>
    </row>
    <row r="79" spans="14:16" x14ac:dyDescent="0.25">
      <c r="N79" s="97" t="e">
        <f t="shared" si="5"/>
        <v>#VALUE!</v>
      </c>
      <c r="O79" s="96" t="e">
        <f t="shared" si="3"/>
        <v>#VALUE!</v>
      </c>
      <c r="P79" s="97" t="e">
        <f t="shared" si="4"/>
        <v>#VALUE!</v>
      </c>
    </row>
    <row r="80" spans="14:16" x14ac:dyDescent="0.25">
      <c r="N80" s="97" t="e">
        <f t="shared" si="5"/>
        <v>#VALUE!</v>
      </c>
      <c r="O80" s="96" t="e">
        <f t="shared" si="3"/>
        <v>#VALUE!</v>
      </c>
      <c r="P80" s="97" t="e">
        <f t="shared" si="4"/>
        <v>#VALUE!</v>
      </c>
    </row>
    <row r="81" spans="14:16" x14ac:dyDescent="0.25">
      <c r="N81" s="97" t="e">
        <f t="shared" si="5"/>
        <v>#VALUE!</v>
      </c>
      <c r="O81" s="96" t="e">
        <f t="shared" si="3"/>
        <v>#VALUE!</v>
      </c>
      <c r="P81" s="97" t="e">
        <f t="shared" si="4"/>
        <v>#VALUE!</v>
      </c>
    </row>
    <row r="82" spans="14:16" x14ac:dyDescent="0.25">
      <c r="N82" s="97" t="e">
        <f t="shared" si="5"/>
        <v>#VALUE!</v>
      </c>
      <c r="O82" s="96" t="e">
        <f t="shared" si="3"/>
        <v>#VALUE!</v>
      </c>
      <c r="P82" s="97" t="e">
        <f t="shared" si="4"/>
        <v>#VALUE!</v>
      </c>
    </row>
    <row r="83" spans="14:16" x14ac:dyDescent="0.25">
      <c r="N83" s="97" t="e">
        <f t="shared" si="5"/>
        <v>#VALUE!</v>
      </c>
      <c r="O83" s="96" t="e">
        <f t="shared" si="3"/>
        <v>#VALUE!</v>
      </c>
      <c r="P83" s="97" t="e">
        <f t="shared" si="4"/>
        <v>#VALUE!</v>
      </c>
    </row>
    <row r="84" spans="14:16" x14ac:dyDescent="0.25">
      <c r="N84" s="97" t="e">
        <f t="shared" si="5"/>
        <v>#VALUE!</v>
      </c>
      <c r="O84" s="96" t="e">
        <f t="shared" si="3"/>
        <v>#VALUE!</v>
      </c>
      <c r="P84" s="97" t="e">
        <f t="shared" si="4"/>
        <v>#VALUE!</v>
      </c>
    </row>
    <row r="85" spans="14:16" x14ac:dyDescent="0.25">
      <c r="N85" s="97" t="e">
        <f t="shared" si="5"/>
        <v>#VALUE!</v>
      </c>
      <c r="O85" s="96" t="e">
        <f t="shared" si="3"/>
        <v>#VALUE!</v>
      </c>
      <c r="P85" s="97" t="e">
        <f t="shared" si="4"/>
        <v>#VALUE!</v>
      </c>
    </row>
    <row r="86" spans="14:16" x14ac:dyDescent="0.25">
      <c r="N86" s="97" t="e">
        <f t="shared" si="5"/>
        <v>#VALUE!</v>
      </c>
      <c r="O86" s="96" t="e">
        <f t="shared" si="3"/>
        <v>#VALUE!</v>
      </c>
      <c r="P86" s="97" t="e">
        <f t="shared" si="4"/>
        <v>#VALUE!</v>
      </c>
    </row>
    <row r="87" spans="14:16" x14ac:dyDescent="0.25">
      <c r="N87" s="97" t="e">
        <f t="shared" si="5"/>
        <v>#VALUE!</v>
      </c>
      <c r="O87" s="96" t="e">
        <f t="shared" si="3"/>
        <v>#VALUE!</v>
      </c>
      <c r="P87" s="97" t="e">
        <f t="shared" si="4"/>
        <v>#VALUE!</v>
      </c>
    </row>
    <row r="88" spans="14:16" x14ac:dyDescent="0.25">
      <c r="N88" s="97" t="e">
        <f t="shared" si="5"/>
        <v>#VALUE!</v>
      </c>
      <c r="O88" s="96" t="e">
        <f t="shared" si="3"/>
        <v>#VALUE!</v>
      </c>
      <c r="P88" s="97" t="e">
        <f t="shared" si="4"/>
        <v>#VALUE!</v>
      </c>
    </row>
    <row r="89" spans="14:16" x14ac:dyDescent="0.25">
      <c r="N89" s="97" t="e">
        <f t="shared" si="5"/>
        <v>#VALUE!</v>
      </c>
      <c r="O89" s="96" t="e">
        <f t="shared" si="3"/>
        <v>#VALUE!</v>
      </c>
      <c r="P89" s="97" t="e">
        <f t="shared" si="4"/>
        <v>#VALUE!</v>
      </c>
    </row>
    <row r="90" spans="14:16" x14ac:dyDescent="0.25">
      <c r="N90" s="97" t="e">
        <f t="shared" si="5"/>
        <v>#VALUE!</v>
      </c>
      <c r="O90" s="96" t="e">
        <f t="shared" si="3"/>
        <v>#VALUE!</v>
      </c>
      <c r="P90" s="97" t="e">
        <f t="shared" si="4"/>
        <v>#VALUE!</v>
      </c>
    </row>
    <row r="91" spans="14:16" x14ac:dyDescent="0.25">
      <c r="N91" s="97" t="e">
        <f t="shared" si="5"/>
        <v>#VALUE!</v>
      </c>
      <c r="O91" s="96" t="e">
        <f t="shared" si="3"/>
        <v>#VALUE!</v>
      </c>
      <c r="P91" s="97" t="e">
        <f t="shared" si="4"/>
        <v>#VALUE!</v>
      </c>
    </row>
    <row r="92" spans="14:16" x14ac:dyDescent="0.25">
      <c r="N92" s="97" t="e">
        <f t="shared" si="5"/>
        <v>#VALUE!</v>
      </c>
      <c r="O92" s="96" t="e">
        <f t="shared" si="3"/>
        <v>#VALUE!</v>
      </c>
      <c r="P92" s="97" t="e">
        <f t="shared" si="4"/>
        <v>#VALUE!</v>
      </c>
    </row>
    <row r="93" spans="14:16" x14ac:dyDescent="0.25">
      <c r="N93" s="97" t="e">
        <f t="shared" si="5"/>
        <v>#VALUE!</v>
      </c>
      <c r="O93" s="96" t="e">
        <f t="shared" si="3"/>
        <v>#VALUE!</v>
      </c>
      <c r="P93" s="97" t="e">
        <f t="shared" si="4"/>
        <v>#VALUE!</v>
      </c>
    </row>
    <row r="94" spans="14:16" x14ac:dyDescent="0.25">
      <c r="N94" s="97" t="e">
        <f t="shared" si="5"/>
        <v>#VALUE!</v>
      </c>
      <c r="O94" s="96" t="e">
        <f t="shared" si="3"/>
        <v>#VALUE!</v>
      </c>
      <c r="P94" s="97" t="e">
        <f t="shared" si="4"/>
        <v>#VALUE!</v>
      </c>
    </row>
    <row r="95" spans="14:16" x14ac:dyDescent="0.25">
      <c r="N95" s="97" t="e">
        <f t="shared" si="5"/>
        <v>#VALUE!</v>
      </c>
      <c r="O95" s="96" t="e">
        <f t="shared" si="3"/>
        <v>#VALUE!</v>
      </c>
      <c r="P95" s="97" t="e">
        <f t="shared" si="4"/>
        <v>#VALUE!</v>
      </c>
    </row>
    <row r="96" spans="14:16" x14ac:dyDescent="0.25">
      <c r="N96" s="97" t="e">
        <f t="shared" si="5"/>
        <v>#VALUE!</v>
      </c>
      <c r="O96" s="96" t="e">
        <f t="shared" si="3"/>
        <v>#VALUE!</v>
      </c>
      <c r="P96" s="97" t="e">
        <f t="shared" si="4"/>
        <v>#VALUE!</v>
      </c>
    </row>
    <row r="97" spans="14:16" x14ac:dyDescent="0.25">
      <c r="N97" s="97" t="e">
        <f t="shared" si="5"/>
        <v>#VALUE!</v>
      </c>
      <c r="O97" s="96" t="e">
        <f t="shared" si="3"/>
        <v>#VALUE!</v>
      </c>
      <c r="P97" s="97" t="e">
        <f t="shared" si="4"/>
        <v>#VALUE!</v>
      </c>
    </row>
    <row r="98" spans="14:16" x14ac:dyDescent="0.25">
      <c r="N98" s="97" t="e">
        <f t="shared" si="5"/>
        <v>#VALUE!</v>
      </c>
      <c r="P98" s="97" t="e">
        <f t="shared" si="4"/>
        <v>#VALUE!</v>
      </c>
    </row>
    <row r="99" spans="14:16" x14ac:dyDescent="0.25">
      <c r="N99" s="97" t="e">
        <f t="shared" si="5"/>
        <v>#VALUE!</v>
      </c>
      <c r="P99" s="97" t="e">
        <f t="shared" si="4"/>
        <v>#VALUE!</v>
      </c>
    </row>
    <row r="100" spans="14:16" x14ac:dyDescent="0.25">
      <c r="N100" s="97" t="e">
        <f t="shared" si="5"/>
        <v>#VALUE!</v>
      </c>
      <c r="P100" s="97" t="e">
        <f t="shared" si="4"/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Faturação 2018</vt:lpstr>
      <vt:lpstr>Decoup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Oliveira</dc:creator>
  <cp:lastModifiedBy>Sofia Oliveira</cp:lastModifiedBy>
  <dcterms:created xsi:type="dcterms:W3CDTF">2017-09-05T14:19:32Z</dcterms:created>
  <dcterms:modified xsi:type="dcterms:W3CDTF">2019-02-08T18:03:55Z</dcterms:modified>
</cp:coreProperties>
</file>