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4 - Faturação\2019\"/>
    </mc:Choice>
  </mc:AlternateContent>
  <bookViews>
    <workbookView xWindow="0" yWindow="0" windowWidth="19200" windowHeight="6000" tabRatio="254"/>
  </bookViews>
  <sheets>
    <sheet name="Faturação 2019" sheetId="1" r:id="rId1"/>
    <sheet name="Deco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2" l="1"/>
  <c r="N31" i="2"/>
  <c r="O31" i="2"/>
  <c r="N61" i="2" l="1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29" i="2"/>
  <c r="O29" i="2"/>
  <c r="P29" i="2"/>
  <c r="N30" i="2"/>
  <c r="O30" i="2"/>
  <c r="P30" i="2"/>
  <c r="L24" i="1" l="1"/>
  <c r="M5" i="1" l="1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1" i="2"/>
  <c r="O1" i="2"/>
  <c r="P1" i="2"/>
  <c r="N2" i="2"/>
  <c r="O2" i="2"/>
  <c r="P2" i="2"/>
  <c r="N3" i="2"/>
  <c r="O3" i="2"/>
  <c r="P3" i="2"/>
  <c r="AH77" i="1" l="1"/>
  <c r="AN35" i="1"/>
  <c r="AN34" i="1"/>
  <c r="AN33" i="1"/>
  <c r="AN32" i="1"/>
  <c r="AN31" i="1" s="1"/>
  <c r="AN13" i="1" s="1"/>
  <c r="AK35" i="1"/>
  <c r="AK34" i="1"/>
  <c r="AK33" i="1"/>
  <c r="AK32" i="1"/>
  <c r="AK31" i="1" s="1"/>
  <c r="AK13" i="1" s="1"/>
  <c r="AH35" i="1"/>
  <c r="AH34" i="1"/>
  <c r="AH33" i="1"/>
  <c r="AH32" i="1"/>
  <c r="AH31" i="1" s="1"/>
  <c r="AH13" i="1" s="1"/>
  <c r="AE35" i="1"/>
  <c r="AE34" i="1"/>
  <c r="AE33" i="1"/>
  <c r="AE32" i="1"/>
  <c r="AE31" i="1" s="1"/>
  <c r="AE13" i="1" s="1"/>
  <c r="AB35" i="1"/>
  <c r="AB34" i="1"/>
  <c r="AB33" i="1"/>
  <c r="AB32" i="1"/>
  <c r="AB31" i="1" s="1"/>
  <c r="AB13" i="1" s="1"/>
  <c r="Y35" i="1"/>
  <c r="Y34" i="1"/>
  <c r="Y33" i="1"/>
  <c r="Y32" i="1"/>
  <c r="Y31" i="1" s="1"/>
  <c r="Y13" i="1" s="1"/>
  <c r="V35" i="1"/>
  <c r="V34" i="1"/>
  <c r="V33" i="1"/>
  <c r="V32" i="1"/>
  <c r="V31" i="1" s="1"/>
  <c r="V13" i="1" s="1"/>
  <c r="S35" i="1"/>
  <c r="S34" i="1"/>
  <c r="S33" i="1"/>
  <c r="S32" i="1"/>
  <c r="S31" i="1" s="1"/>
  <c r="P35" i="1"/>
  <c r="P34" i="1"/>
  <c r="P33" i="1"/>
  <c r="P32" i="1"/>
  <c r="P31" i="1" s="1"/>
  <c r="M35" i="1"/>
  <c r="M34" i="1"/>
  <c r="M33" i="1"/>
  <c r="M32" i="1"/>
  <c r="M31" i="1" s="1"/>
  <c r="J35" i="1"/>
  <c r="J34" i="1"/>
  <c r="J33" i="1"/>
  <c r="J32" i="1"/>
  <c r="J31" i="1" s="1"/>
  <c r="G35" i="1"/>
  <c r="G34" i="1"/>
  <c r="G31" i="1" s="1"/>
  <c r="G33" i="1"/>
  <c r="G32" i="1"/>
  <c r="E31" i="1"/>
  <c r="E35" i="1"/>
  <c r="E34" i="1"/>
  <c r="E33" i="1"/>
  <c r="E32" i="1"/>
  <c r="E30" i="1"/>
  <c r="E13" i="1" l="1"/>
  <c r="AN24" i="1"/>
  <c r="AN23" i="1"/>
  <c r="AK24" i="1"/>
  <c r="AK23" i="1"/>
  <c r="AH24" i="1"/>
  <c r="AH23" i="1"/>
  <c r="AH20" i="1" s="1"/>
  <c r="AE24" i="1"/>
  <c r="AE23" i="1"/>
  <c r="AB24" i="1"/>
  <c r="AB23" i="1"/>
  <c r="Y24" i="1"/>
  <c r="Y23" i="1"/>
  <c r="V24" i="1"/>
  <c r="V23" i="1"/>
  <c r="V20" i="1" s="1"/>
  <c r="S24" i="1"/>
  <c r="S20" i="1" s="1"/>
  <c r="S23" i="1"/>
  <c r="P24" i="1"/>
  <c r="P23" i="1"/>
  <c r="P20" i="1" s="1"/>
  <c r="M24" i="1"/>
  <c r="M23" i="1"/>
  <c r="J24" i="1"/>
  <c r="J23" i="1"/>
  <c r="G24" i="1"/>
  <c r="G23" i="1"/>
  <c r="E24" i="1"/>
  <c r="E23" i="1"/>
  <c r="AN20" i="1"/>
  <c r="AK20" i="1"/>
  <c r="AE20" i="1"/>
  <c r="AB20" i="1"/>
  <c r="Y20" i="1"/>
  <c r="E20" i="1"/>
  <c r="M20" i="1" l="1"/>
  <c r="J20" i="1"/>
  <c r="G20" i="1"/>
  <c r="O4" i="2"/>
  <c r="O5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P32" i="2" l="1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AN98" i="1" l="1"/>
  <c r="AK98" i="1"/>
  <c r="AH98" i="1" l="1"/>
  <c r="AE98" i="1"/>
  <c r="AB98" i="1"/>
  <c r="Y98" i="1"/>
  <c r="V98" i="1"/>
  <c r="S98" i="1"/>
  <c r="P98" i="1"/>
  <c r="M98" i="1"/>
  <c r="J98" i="1"/>
  <c r="G98" i="1"/>
  <c r="E98" i="1"/>
  <c r="E61" i="1"/>
  <c r="G61" i="1"/>
  <c r="J61" i="1"/>
  <c r="M61" i="1"/>
  <c r="P61" i="1"/>
  <c r="S61" i="1"/>
  <c r="V61" i="1"/>
  <c r="Y61" i="1"/>
  <c r="AB61" i="1"/>
  <c r="AN61" i="1"/>
  <c r="AK61" i="1"/>
  <c r="AH61" i="1"/>
  <c r="AE61" i="1" l="1"/>
  <c r="P4" i="2" l="1"/>
  <c r="P5" i="2"/>
  <c r="N4" i="2"/>
  <c r="N5" i="2"/>
  <c r="Q32" i="2" l="1"/>
  <c r="M8" i="1"/>
  <c r="AN30" i="1" l="1"/>
  <c r="AN29" i="1"/>
  <c r="AN28" i="1"/>
  <c r="AN27" i="1"/>
  <c r="AN26" i="1"/>
  <c r="AK30" i="1"/>
  <c r="AK29" i="1"/>
  <c r="AK28" i="1"/>
  <c r="AK27" i="1"/>
  <c r="AK26" i="1"/>
  <c r="AH30" i="1"/>
  <c r="AH29" i="1"/>
  <c r="AH28" i="1"/>
  <c r="AH27" i="1"/>
  <c r="AH26" i="1"/>
  <c r="AE30" i="1"/>
  <c r="AE29" i="1"/>
  <c r="AE28" i="1"/>
  <c r="AE27" i="1"/>
  <c r="AE26" i="1"/>
  <c r="AB30" i="1"/>
  <c r="AB29" i="1"/>
  <c r="AB28" i="1"/>
  <c r="AB27" i="1"/>
  <c r="AB26" i="1"/>
  <c r="Y30" i="1"/>
  <c r="Y29" i="1"/>
  <c r="Y28" i="1"/>
  <c r="Y27" i="1"/>
  <c r="Y26" i="1"/>
  <c r="V30" i="1"/>
  <c r="V29" i="1"/>
  <c r="V28" i="1"/>
  <c r="V27" i="1"/>
  <c r="V26" i="1"/>
  <c r="S30" i="1"/>
  <c r="S29" i="1"/>
  <c r="S28" i="1"/>
  <c r="S27" i="1"/>
  <c r="S26" i="1"/>
  <c r="P30" i="1"/>
  <c r="P29" i="1"/>
  <c r="P28" i="1"/>
  <c r="P27" i="1"/>
  <c r="P26" i="1"/>
  <c r="M26" i="1"/>
  <c r="M30" i="1"/>
  <c r="M29" i="1"/>
  <c r="M28" i="1"/>
  <c r="M27" i="1"/>
  <c r="J30" i="1"/>
  <c r="J29" i="1"/>
  <c r="J28" i="1"/>
  <c r="J26" i="1"/>
  <c r="J27" i="1"/>
  <c r="J25" i="1" l="1"/>
  <c r="G40" i="1"/>
  <c r="G29" i="1"/>
  <c r="G30" i="1"/>
  <c r="G28" i="1"/>
  <c r="G27" i="1"/>
  <c r="G26" i="1"/>
  <c r="E105" i="1"/>
  <c r="E104" i="1" s="1"/>
  <c r="E103" i="1" s="1"/>
  <c r="E102" i="1"/>
  <c r="E101" i="1" s="1"/>
  <c r="E100" i="1"/>
  <c r="E99" i="1" s="1"/>
  <c r="E97" i="1"/>
  <c r="E96" i="1"/>
  <c r="E95" i="1"/>
  <c r="E94" i="1"/>
  <c r="E91" i="1"/>
  <c r="E90" i="1"/>
  <c r="E89" i="1" s="1"/>
  <c r="E88" i="1" s="1"/>
  <c r="E86" i="1"/>
  <c r="E85" i="1"/>
  <c r="E82" i="1"/>
  <c r="E81" i="1"/>
  <c r="E80" i="1"/>
  <c r="E77" i="1"/>
  <c r="E76" i="1" s="1"/>
  <c r="E75" i="1" s="1"/>
  <c r="E74" i="1"/>
  <c r="E73" i="1"/>
  <c r="E72" i="1"/>
  <c r="E71" i="1"/>
  <c r="E70" i="1"/>
  <c r="E68" i="1"/>
  <c r="E67" i="1"/>
  <c r="E66" i="1"/>
  <c r="E65" i="1"/>
  <c r="E64" i="1"/>
  <c r="E63" i="1"/>
  <c r="E60" i="1"/>
  <c r="E59" i="1"/>
  <c r="E57" i="1"/>
  <c r="E56" i="1"/>
  <c r="E54" i="1"/>
  <c r="E53" i="1" s="1"/>
  <c r="E51" i="1"/>
  <c r="E50" i="1"/>
  <c r="E49" i="1"/>
  <c r="E48" i="1"/>
  <c r="E47" i="1"/>
  <c r="E46" i="1"/>
  <c r="E45" i="1"/>
  <c r="E44" i="1"/>
  <c r="E43" i="1"/>
  <c r="E40" i="1"/>
  <c r="E39" i="1"/>
  <c r="E38" i="1"/>
  <c r="E37" i="1"/>
  <c r="E29" i="1"/>
  <c r="E25" i="1" s="1"/>
  <c r="E28" i="1"/>
  <c r="E27" i="1"/>
  <c r="E26" i="1"/>
  <c r="E19" i="1"/>
  <c r="E18" i="1"/>
  <c r="E17" i="1"/>
  <c r="E16" i="1"/>
  <c r="E15" i="1"/>
  <c r="E12" i="1"/>
  <c r="E11" i="1"/>
  <c r="E8" i="1"/>
  <c r="E7" i="1" s="1"/>
  <c r="E6" i="1" s="1"/>
  <c r="E5" i="1"/>
  <c r="E4" i="1" s="1"/>
  <c r="E3" i="1" s="1"/>
  <c r="E58" i="1" l="1"/>
  <c r="E69" i="1"/>
  <c r="E93" i="1"/>
  <c r="E92" i="1" s="1"/>
  <c r="E55" i="1"/>
  <c r="E52" i="1" s="1"/>
  <c r="E84" i="1"/>
  <c r="E83" i="1" s="1"/>
  <c r="E14" i="1"/>
  <c r="E36" i="1"/>
  <c r="E42" i="1"/>
  <c r="E41" i="1" s="1"/>
  <c r="E10" i="1"/>
  <c r="E9" i="1" s="1"/>
  <c r="E62" i="1"/>
  <c r="E79" i="1"/>
  <c r="E78" i="1" s="1"/>
  <c r="AN105" i="1" l="1"/>
  <c r="AN104" i="1" s="1"/>
  <c r="AN103" i="1" s="1"/>
  <c r="AN102" i="1"/>
  <c r="AN101" i="1" s="1"/>
  <c r="AN100" i="1"/>
  <c r="AN99" i="1" s="1"/>
  <c r="AN97" i="1"/>
  <c r="AN96" i="1"/>
  <c r="AN95" i="1"/>
  <c r="AN94" i="1"/>
  <c r="AN91" i="1"/>
  <c r="AN90" i="1"/>
  <c r="AO87" i="1"/>
  <c r="AN86" i="1"/>
  <c r="AN84" i="1" s="1"/>
  <c r="AN83" i="1" s="1"/>
  <c r="AN85" i="1"/>
  <c r="AN82" i="1"/>
  <c r="AN81" i="1"/>
  <c r="AN80" i="1"/>
  <c r="AN77" i="1"/>
  <c r="AN76" i="1" s="1"/>
  <c r="AN75" i="1" s="1"/>
  <c r="AN74" i="1"/>
  <c r="AN73" i="1"/>
  <c r="AN72" i="1"/>
  <c r="AN71" i="1"/>
  <c r="AN70" i="1"/>
  <c r="AN68" i="1"/>
  <c r="AN67" i="1"/>
  <c r="AN66" i="1"/>
  <c r="AN65" i="1"/>
  <c r="AN64" i="1"/>
  <c r="AN63" i="1"/>
  <c r="AN60" i="1"/>
  <c r="AN59" i="1"/>
  <c r="AN58" i="1" s="1"/>
  <c r="AN57" i="1"/>
  <c r="AN56" i="1"/>
  <c r="AN54" i="1"/>
  <c r="AN53" i="1" s="1"/>
  <c r="AN51" i="1"/>
  <c r="AN50" i="1"/>
  <c r="AN49" i="1"/>
  <c r="AN48" i="1"/>
  <c r="AN47" i="1"/>
  <c r="AN46" i="1"/>
  <c r="AN45" i="1"/>
  <c r="AN44" i="1"/>
  <c r="AN43" i="1"/>
  <c r="AN40" i="1"/>
  <c r="AN39" i="1"/>
  <c r="AN36" i="1" s="1"/>
  <c r="AN38" i="1"/>
  <c r="AN37" i="1"/>
  <c r="AN19" i="1"/>
  <c r="AN18" i="1"/>
  <c r="AN17" i="1"/>
  <c r="AN16" i="1"/>
  <c r="AN15" i="1"/>
  <c r="AN12" i="1"/>
  <c r="AN11" i="1"/>
  <c r="AN8" i="1"/>
  <c r="AN7" i="1" s="1"/>
  <c r="AN6" i="1" s="1"/>
  <c r="AN5" i="1"/>
  <c r="AN4" i="1" s="1"/>
  <c r="AN3" i="1" s="1"/>
  <c r="AK105" i="1"/>
  <c r="AK104" i="1" s="1"/>
  <c r="AK103" i="1" s="1"/>
  <c r="AK102" i="1"/>
  <c r="AK101" i="1" s="1"/>
  <c r="AK100" i="1"/>
  <c r="AK99" i="1" s="1"/>
  <c r="AK97" i="1"/>
  <c r="AK96" i="1"/>
  <c r="AK95" i="1"/>
  <c r="AK94" i="1"/>
  <c r="AK91" i="1"/>
  <c r="AK90" i="1"/>
  <c r="AL87" i="1"/>
  <c r="AK86" i="1"/>
  <c r="AK85" i="1"/>
  <c r="AK82" i="1"/>
  <c r="AK81" i="1"/>
  <c r="AK80" i="1"/>
  <c r="AK77" i="1"/>
  <c r="AK76" i="1" s="1"/>
  <c r="AK75" i="1" s="1"/>
  <c r="AK74" i="1"/>
  <c r="AK73" i="1"/>
  <c r="AK72" i="1"/>
  <c r="AK71" i="1"/>
  <c r="AK70" i="1"/>
  <c r="AK68" i="1"/>
  <c r="AK67" i="1"/>
  <c r="AK66" i="1"/>
  <c r="AK65" i="1"/>
  <c r="AK64" i="1"/>
  <c r="AK63" i="1"/>
  <c r="AK60" i="1"/>
  <c r="AK59" i="1"/>
  <c r="AK57" i="1"/>
  <c r="AK56" i="1"/>
  <c r="AK54" i="1"/>
  <c r="AK53" i="1" s="1"/>
  <c r="AK51" i="1"/>
  <c r="AK50" i="1"/>
  <c r="AK49" i="1"/>
  <c r="AK48" i="1"/>
  <c r="AK47" i="1"/>
  <c r="AK46" i="1"/>
  <c r="AK45" i="1"/>
  <c r="AK44" i="1"/>
  <c r="AK43" i="1"/>
  <c r="AK40" i="1"/>
  <c r="AK39" i="1"/>
  <c r="AK38" i="1"/>
  <c r="AK37" i="1"/>
  <c r="AK19" i="1"/>
  <c r="AK18" i="1"/>
  <c r="AK17" i="1"/>
  <c r="AK16" i="1"/>
  <c r="AK15" i="1"/>
  <c r="AK12" i="1"/>
  <c r="AK11" i="1"/>
  <c r="AK8" i="1"/>
  <c r="AK5" i="1"/>
  <c r="AK4" i="1" s="1"/>
  <c r="AK3" i="1" s="1"/>
  <c r="AH105" i="1"/>
  <c r="AH104" i="1" s="1"/>
  <c r="AH103" i="1" s="1"/>
  <c r="AH102" i="1"/>
  <c r="AH101" i="1" s="1"/>
  <c r="AH100" i="1"/>
  <c r="AH99" i="1" s="1"/>
  <c r="AH97" i="1"/>
  <c r="AH96" i="1"/>
  <c r="AH95" i="1"/>
  <c r="AH94" i="1"/>
  <c r="AH91" i="1"/>
  <c r="AH90" i="1"/>
  <c r="AI87" i="1"/>
  <c r="AH86" i="1"/>
  <c r="AH85" i="1"/>
  <c r="AH82" i="1"/>
  <c r="AH81" i="1"/>
  <c r="AH80" i="1"/>
  <c r="AH79" i="1" s="1"/>
  <c r="AH78" i="1" s="1"/>
  <c r="AH76" i="1"/>
  <c r="AH75" i="1" s="1"/>
  <c r="AH74" i="1"/>
  <c r="AH73" i="1"/>
  <c r="AH72" i="1"/>
  <c r="AH71" i="1"/>
  <c r="AH70" i="1"/>
  <c r="AH68" i="1"/>
  <c r="AH67" i="1"/>
  <c r="AH66" i="1"/>
  <c r="AH65" i="1"/>
  <c r="AH64" i="1"/>
  <c r="AH63" i="1"/>
  <c r="AH60" i="1"/>
  <c r="AH59" i="1"/>
  <c r="AH57" i="1"/>
  <c r="AH56" i="1"/>
  <c r="AH54" i="1"/>
  <c r="AH53" i="1" s="1"/>
  <c r="AH51" i="1"/>
  <c r="AH50" i="1"/>
  <c r="AH49" i="1"/>
  <c r="AH48" i="1"/>
  <c r="AH47" i="1"/>
  <c r="AH46" i="1"/>
  <c r="AH45" i="1"/>
  <c r="AH44" i="1"/>
  <c r="AH43" i="1"/>
  <c r="AH40" i="1"/>
  <c r="AH39" i="1"/>
  <c r="AH38" i="1"/>
  <c r="AH37" i="1"/>
  <c r="AH19" i="1"/>
  <c r="AH18" i="1"/>
  <c r="AH17" i="1"/>
  <c r="AH16" i="1"/>
  <c r="AH15" i="1"/>
  <c r="AH12" i="1"/>
  <c r="AH11" i="1"/>
  <c r="AH8" i="1"/>
  <c r="AH5" i="1"/>
  <c r="AH4" i="1" s="1"/>
  <c r="AH3" i="1" s="1"/>
  <c r="AE105" i="1"/>
  <c r="AE104" i="1" s="1"/>
  <c r="AE103" i="1" s="1"/>
  <c r="AE102" i="1"/>
  <c r="AE101" i="1" s="1"/>
  <c r="AE100" i="1"/>
  <c r="AE99" i="1" s="1"/>
  <c r="AE97" i="1"/>
  <c r="AE96" i="1"/>
  <c r="AE95" i="1"/>
  <c r="AE94" i="1"/>
  <c r="AE91" i="1"/>
  <c r="AE90" i="1"/>
  <c r="AE89" i="1" s="1"/>
  <c r="AE88" i="1" s="1"/>
  <c r="AF87" i="1"/>
  <c r="AE86" i="1"/>
  <c r="AE85" i="1"/>
  <c r="AE84" i="1"/>
  <c r="AE83" i="1" s="1"/>
  <c r="AE82" i="1"/>
  <c r="AE81" i="1"/>
  <c r="AE80" i="1"/>
  <c r="AE77" i="1"/>
  <c r="AE76" i="1" s="1"/>
  <c r="AE75" i="1" s="1"/>
  <c r="AE74" i="1"/>
  <c r="AE73" i="1"/>
  <c r="AE72" i="1"/>
  <c r="AE71" i="1"/>
  <c r="AE70" i="1"/>
  <c r="AE68" i="1"/>
  <c r="AE67" i="1"/>
  <c r="AE66" i="1"/>
  <c r="AE65" i="1"/>
  <c r="AE64" i="1"/>
  <c r="AE63" i="1"/>
  <c r="AE60" i="1"/>
  <c r="AE59" i="1"/>
  <c r="AE58" i="1" s="1"/>
  <c r="AE57" i="1"/>
  <c r="AE56" i="1"/>
  <c r="AE54" i="1"/>
  <c r="AE53" i="1" s="1"/>
  <c r="AE51" i="1"/>
  <c r="AE50" i="1"/>
  <c r="AE49" i="1"/>
  <c r="AE48" i="1"/>
  <c r="AE47" i="1"/>
  <c r="AE46" i="1"/>
  <c r="AE45" i="1"/>
  <c r="AE44" i="1"/>
  <c r="AE43" i="1"/>
  <c r="AE40" i="1"/>
  <c r="AE39" i="1"/>
  <c r="AE38" i="1"/>
  <c r="AE37" i="1"/>
  <c r="AE19" i="1"/>
  <c r="AE18" i="1"/>
  <c r="AE17" i="1"/>
  <c r="AE16" i="1"/>
  <c r="AE15" i="1"/>
  <c r="AE12" i="1"/>
  <c r="AE11" i="1"/>
  <c r="AE10" i="1" s="1"/>
  <c r="AE9" i="1" s="1"/>
  <c r="AE8" i="1"/>
  <c r="AE5" i="1"/>
  <c r="AE4" i="1" s="1"/>
  <c r="AE3" i="1" s="1"/>
  <c r="AK42" i="1" l="1"/>
  <c r="AK41" i="1" s="1"/>
  <c r="AH93" i="1"/>
  <c r="AH58" i="1"/>
  <c r="AE93" i="1"/>
  <c r="AN93" i="1"/>
  <c r="AN92" i="1" s="1"/>
  <c r="AK93" i="1"/>
  <c r="AK58" i="1"/>
  <c r="AK55" i="1"/>
  <c r="AN89" i="1"/>
  <c r="AN88" i="1" s="1"/>
  <c r="AK84" i="1"/>
  <c r="AK83" i="1" s="1"/>
  <c r="AH84" i="1"/>
  <c r="AH83" i="1" s="1"/>
  <c r="AL8" i="1"/>
  <c r="AH42" i="1"/>
  <c r="AH41" i="1" s="1"/>
  <c r="AH10" i="1"/>
  <c r="AH9" i="1" s="1"/>
  <c r="AI9" i="1" s="1"/>
  <c r="AH36" i="1"/>
  <c r="AH89" i="1"/>
  <c r="AH88" i="1" s="1"/>
  <c r="AI88" i="1" s="1"/>
  <c r="AI103" i="1"/>
  <c r="AK62" i="1"/>
  <c r="AL75" i="1"/>
  <c r="AK89" i="1"/>
  <c r="AK88" i="1" s="1"/>
  <c r="AL88" i="1" s="1"/>
  <c r="AN79" i="1"/>
  <c r="AN78" i="1" s="1"/>
  <c r="AN69" i="1"/>
  <c r="AN62" i="1"/>
  <c r="AN55" i="1"/>
  <c r="AN42" i="1"/>
  <c r="AN41" i="1" s="1"/>
  <c r="AO41" i="1" s="1"/>
  <c r="AN25" i="1"/>
  <c r="AN14" i="1"/>
  <c r="AN10" i="1"/>
  <c r="AN9" i="1" s="1"/>
  <c r="AO103" i="1"/>
  <c r="AK92" i="1"/>
  <c r="AK79" i="1"/>
  <c r="AK78" i="1" s="1"/>
  <c r="AL78" i="1" s="1"/>
  <c r="AO75" i="1"/>
  <c r="AK69" i="1"/>
  <c r="AK36" i="1"/>
  <c r="AK25" i="1"/>
  <c r="AK14" i="1"/>
  <c r="AK10" i="1"/>
  <c r="AK9" i="1" s="1"/>
  <c r="AO8" i="1"/>
  <c r="AK7" i="1"/>
  <c r="AK6" i="1" s="1"/>
  <c r="AO6" i="1" s="1"/>
  <c r="AL103" i="1"/>
  <c r="AH92" i="1"/>
  <c r="AH69" i="1"/>
  <c r="AH62" i="1"/>
  <c r="AH55" i="1"/>
  <c r="AL41" i="1"/>
  <c r="AH25" i="1"/>
  <c r="AH14" i="1"/>
  <c r="AE92" i="1"/>
  <c r="AI75" i="1"/>
  <c r="AE7" i="1"/>
  <c r="AE6" i="1" s="1"/>
  <c r="AI8" i="1"/>
  <c r="AH7" i="1"/>
  <c r="AH6" i="1" s="1"/>
  <c r="AO3" i="1"/>
  <c r="AL3" i="1"/>
  <c r="AI3" i="1"/>
  <c r="AE79" i="1"/>
  <c r="AE78" i="1" s="1"/>
  <c r="AE69" i="1"/>
  <c r="AE62" i="1"/>
  <c r="AE55" i="1"/>
  <c r="AE42" i="1"/>
  <c r="AE41" i="1" s="1"/>
  <c r="AE36" i="1"/>
  <c r="AE25" i="1"/>
  <c r="AE14" i="1"/>
  <c r="AO92" i="1" l="1"/>
  <c r="AL9" i="1"/>
  <c r="AO9" i="1"/>
  <c r="AO13" i="1"/>
  <c r="AO88" i="1"/>
  <c r="AO78" i="1"/>
  <c r="AN52" i="1"/>
  <c r="AN106" i="1" s="1"/>
  <c r="AL92" i="1"/>
  <c r="AK52" i="1"/>
  <c r="AH52" i="1"/>
  <c r="AI92" i="1"/>
  <c r="AI78" i="1"/>
  <c r="AE52" i="1"/>
  <c r="AI41" i="1"/>
  <c r="AI6" i="1"/>
  <c r="AL6" i="1"/>
  <c r="AL13" i="1" l="1"/>
  <c r="AK106" i="1"/>
  <c r="AO106" i="1" s="1"/>
  <c r="AO52" i="1"/>
  <c r="AL52" i="1"/>
  <c r="AH106" i="1"/>
  <c r="AI52" i="1"/>
  <c r="AI13" i="1"/>
  <c r="AN107" i="1"/>
  <c r="AN108" i="1" s="1"/>
  <c r="AE106" i="1"/>
  <c r="AE107" i="1" s="1"/>
  <c r="AE108" i="1" s="1"/>
  <c r="AB105" i="1"/>
  <c r="AB104" i="1" s="1"/>
  <c r="AB103" i="1" s="1"/>
  <c r="AF103" i="1" s="1"/>
  <c r="Y105" i="1"/>
  <c r="Y104" i="1" s="1"/>
  <c r="Y103" i="1" s="1"/>
  <c r="V105" i="1"/>
  <c r="V104" i="1" s="1"/>
  <c r="V103" i="1" s="1"/>
  <c r="S105" i="1"/>
  <c r="S104" i="1" s="1"/>
  <c r="S103" i="1" s="1"/>
  <c r="P105" i="1"/>
  <c r="P104" i="1" s="1"/>
  <c r="P103" i="1" s="1"/>
  <c r="M105" i="1"/>
  <c r="M104" i="1" s="1"/>
  <c r="M103" i="1" s="1"/>
  <c r="J105" i="1"/>
  <c r="J104" i="1" s="1"/>
  <c r="J103" i="1" s="1"/>
  <c r="G105" i="1"/>
  <c r="G104" i="1" s="1"/>
  <c r="G103" i="1" s="1"/>
  <c r="AB102" i="1"/>
  <c r="AB101" i="1" s="1"/>
  <c r="Y102" i="1"/>
  <c r="Y101" i="1" s="1"/>
  <c r="V102" i="1"/>
  <c r="V101" i="1" s="1"/>
  <c r="S102" i="1"/>
  <c r="S101" i="1" s="1"/>
  <c r="P102" i="1"/>
  <c r="P101" i="1" s="1"/>
  <c r="M102" i="1"/>
  <c r="M101" i="1" s="1"/>
  <c r="J102" i="1"/>
  <c r="J101" i="1" s="1"/>
  <c r="G102" i="1"/>
  <c r="G101" i="1" s="1"/>
  <c r="AB100" i="1"/>
  <c r="AB99" i="1" s="1"/>
  <c r="Y100" i="1"/>
  <c r="Y99" i="1" s="1"/>
  <c r="V100" i="1"/>
  <c r="V99" i="1" s="1"/>
  <c r="S100" i="1"/>
  <c r="S99" i="1" s="1"/>
  <c r="P100" i="1"/>
  <c r="P99" i="1" s="1"/>
  <c r="M100" i="1"/>
  <c r="M99" i="1" s="1"/>
  <c r="J100" i="1"/>
  <c r="J99" i="1" s="1"/>
  <c r="G100" i="1"/>
  <c r="G99" i="1" s="1"/>
  <c r="AB97" i="1"/>
  <c r="Y97" i="1"/>
  <c r="V97" i="1"/>
  <c r="S97" i="1"/>
  <c r="P97" i="1"/>
  <c r="M97" i="1"/>
  <c r="J97" i="1"/>
  <c r="G97" i="1"/>
  <c r="AB96" i="1"/>
  <c r="Y96" i="1"/>
  <c r="V96" i="1"/>
  <c r="S96" i="1"/>
  <c r="P96" i="1"/>
  <c r="M96" i="1"/>
  <c r="J96" i="1"/>
  <c r="G96" i="1"/>
  <c r="AB95" i="1"/>
  <c r="Y95" i="1"/>
  <c r="V95" i="1"/>
  <c r="S95" i="1"/>
  <c r="P95" i="1"/>
  <c r="M95" i="1"/>
  <c r="J95" i="1"/>
  <c r="G95" i="1"/>
  <c r="AB94" i="1"/>
  <c r="AB93" i="1" s="1"/>
  <c r="Y94" i="1"/>
  <c r="Y93" i="1" s="1"/>
  <c r="V94" i="1"/>
  <c r="V93" i="1" s="1"/>
  <c r="S94" i="1"/>
  <c r="S93" i="1" s="1"/>
  <c r="P94" i="1"/>
  <c r="P93" i="1" s="1"/>
  <c r="M94" i="1"/>
  <c r="J94" i="1"/>
  <c r="J93" i="1" s="1"/>
  <c r="G94" i="1"/>
  <c r="G93" i="1" s="1"/>
  <c r="AB91" i="1"/>
  <c r="Y91" i="1"/>
  <c r="V91" i="1"/>
  <c r="S91" i="1"/>
  <c r="P91" i="1"/>
  <c r="M91" i="1"/>
  <c r="J91" i="1"/>
  <c r="G91" i="1"/>
  <c r="AB90" i="1"/>
  <c r="Y90" i="1"/>
  <c r="V90" i="1"/>
  <c r="S90" i="1"/>
  <c r="P90" i="1"/>
  <c r="M90" i="1"/>
  <c r="M89" i="1" s="1"/>
  <c r="M88" i="1" s="1"/>
  <c r="J90" i="1"/>
  <c r="G90" i="1"/>
  <c r="AB89" i="1"/>
  <c r="AB88" i="1" s="1"/>
  <c r="Y89" i="1"/>
  <c r="Y88" i="1" s="1"/>
  <c r="V89" i="1"/>
  <c r="V88" i="1" s="1"/>
  <c r="S89" i="1"/>
  <c r="S88" i="1" s="1"/>
  <c r="P89" i="1"/>
  <c r="P88" i="1" s="1"/>
  <c r="J89" i="1"/>
  <c r="J88" i="1" s="1"/>
  <c r="G89" i="1"/>
  <c r="G88" i="1"/>
  <c r="H88" i="1" s="1"/>
  <c r="AC87" i="1"/>
  <c r="Z87" i="1"/>
  <c r="W87" i="1"/>
  <c r="T87" i="1"/>
  <c r="Q87" i="1"/>
  <c r="N87" i="1"/>
  <c r="K87" i="1"/>
  <c r="H87" i="1"/>
  <c r="AB86" i="1"/>
  <c r="Y86" i="1"/>
  <c r="V86" i="1"/>
  <c r="S86" i="1"/>
  <c r="P86" i="1"/>
  <c r="M86" i="1"/>
  <c r="J86" i="1"/>
  <c r="J84" i="1" s="1"/>
  <c r="J83" i="1" s="1"/>
  <c r="K83" i="1" s="1"/>
  <c r="AB85" i="1"/>
  <c r="Y85" i="1"/>
  <c r="V85" i="1"/>
  <c r="S85" i="1"/>
  <c r="P85" i="1"/>
  <c r="M85" i="1"/>
  <c r="J85" i="1"/>
  <c r="H83" i="1"/>
  <c r="AB82" i="1"/>
  <c r="Y82" i="1"/>
  <c r="V82" i="1"/>
  <c r="S82" i="1"/>
  <c r="P82" i="1"/>
  <c r="M82" i="1"/>
  <c r="J82" i="1"/>
  <c r="G82" i="1"/>
  <c r="AB81" i="1"/>
  <c r="Y81" i="1"/>
  <c r="V81" i="1"/>
  <c r="S81" i="1"/>
  <c r="P81" i="1"/>
  <c r="M81" i="1"/>
  <c r="J81" i="1"/>
  <c r="G81" i="1"/>
  <c r="AB80" i="1"/>
  <c r="Y80" i="1"/>
  <c r="V80" i="1"/>
  <c r="S80" i="1"/>
  <c r="P80" i="1"/>
  <c r="M80" i="1"/>
  <c r="J80" i="1"/>
  <c r="G80" i="1"/>
  <c r="AB77" i="1"/>
  <c r="AB76" i="1" s="1"/>
  <c r="AB75" i="1" s="1"/>
  <c r="AF75" i="1" s="1"/>
  <c r="Y77" i="1"/>
  <c r="Y76" i="1" s="1"/>
  <c r="Y75" i="1" s="1"/>
  <c r="V77" i="1"/>
  <c r="V76" i="1" s="1"/>
  <c r="V75" i="1" s="1"/>
  <c r="S77" i="1"/>
  <c r="S76" i="1" s="1"/>
  <c r="S75" i="1" s="1"/>
  <c r="P77" i="1"/>
  <c r="P76" i="1" s="1"/>
  <c r="P75" i="1" s="1"/>
  <c r="M77" i="1"/>
  <c r="M76" i="1" s="1"/>
  <c r="M75" i="1" s="1"/>
  <c r="J77" i="1"/>
  <c r="J76" i="1" s="1"/>
  <c r="J75" i="1" s="1"/>
  <c r="G77" i="1"/>
  <c r="G76" i="1" s="1"/>
  <c r="G75" i="1" s="1"/>
  <c r="H75" i="1" s="1"/>
  <c r="AB74" i="1"/>
  <c r="Y74" i="1"/>
  <c r="V74" i="1"/>
  <c r="S74" i="1"/>
  <c r="P74" i="1"/>
  <c r="M74" i="1"/>
  <c r="J74" i="1"/>
  <c r="G74" i="1"/>
  <c r="AB73" i="1"/>
  <c r="Y73" i="1"/>
  <c r="V73" i="1"/>
  <c r="S73" i="1"/>
  <c r="P73" i="1"/>
  <c r="M73" i="1"/>
  <c r="J73" i="1"/>
  <c r="G73" i="1"/>
  <c r="AB72" i="1"/>
  <c r="Y72" i="1"/>
  <c r="V72" i="1"/>
  <c r="S72" i="1"/>
  <c r="P72" i="1"/>
  <c r="M72" i="1"/>
  <c r="J72" i="1"/>
  <c r="G72" i="1"/>
  <c r="AB71" i="1"/>
  <c r="Y71" i="1"/>
  <c r="V71" i="1"/>
  <c r="S71" i="1"/>
  <c r="P71" i="1"/>
  <c r="M71" i="1"/>
  <c r="J71" i="1"/>
  <c r="G71" i="1"/>
  <c r="AB70" i="1"/>
  <c r="Y70" i="1"/>
  <c r="V70" i="1"/>
  <c r="S70" i="1"/>
  <c r="P70" i="1"/>
  <c r="M70" i="1"/>
  <c r="J70" i="1"/>
  <c r="G70" i="1"/>
  <c r="AB68" i="1"/>
  <c r="Y68" i="1"/>
  <c r="V68" i="1"/>
  <c r="S68" i="1"/>
  <c r="P68" i="1"/>
  <c r="M68" i="1"/>
  <c r="J68" i="1"/>
  <c r="G68" i="1"/>
  <c r="AB67" i="1"/>
  <c r="Y67" i="1"/>
  <c r="V67" i="1"/>
  <c r="S67" i="1"/>
  <c r="P67" i="1"/>
  <c r="M67" i="1"/>
  <c r="J67" i="1"/>
  <c r="G67" i="1"/>
  <c r="AB66" i="1"/>
  <c r="Y66" i="1"/>
  <c r="V66" i="1"/>
  <c r="S66" i="1"/>
  <c r="P66" i="1"/>
  <c r="M66" i="1"/>
  <c r="J66" i="1"/>
  <c r="G66" i="1"/>
  <c r="AB65" i="1"/>
  <c r="Y65" i="1"/>
  <c r="V65" i="1"/>
  <c r="S65" i="1"/>
  <c r="P65" i="1"/>
  <c r="M65" i="1"/>
  <c r="J65" i="1"/>
  <c r="G65" i="1"/>
  <c r="AB64" i="1"/>
  <c r="Y64" i="1"/>
  <c r="V64" i="1"/>
  <c r="S64" i="1"/>
  <c r="P64" i="1"/>
  <c r="M64" i="1"/>
  <c r="J64" i="1"/>
  <c r="G64" i="1"/>
  <c r="AB63" i="1"/>
  <c r="Y63" i="1"/>
  <c r="V63" i="1"/>
  <c r="S63" i="1"/>
  <c r="P63" i="1"/>
  <c r="M63" i="1"/>
  <c r="J63" i="1"/>
  <c r="G63" i="1"/>
  <c r="AB60" i="1"/>
  <c r="Y60" i="1"/>
  <c r="V60" i="1"/>
  <c r="S60" i="1"/>
  <c r="P60" i="1"/>
  <c r="M60" i="1"/>
  <c r="J60" i="1"/>
  <c r="G60" i="1"/>
  <c r="AB59" i="1"/>
  <c r="AB58" i="1" s="1"/>
  <c r="Y59" i="1"/>
  <c r="Y58" i="1" s="1"/>
  <c r="V59" i="1"/>
  <c r="V58" i="1" s="1"/>
  <c r="S59" i="1"/>
  <c r="P59" i="1"/>
  <c r="P58" i="1" s="1"/>
  <c r="M59" i="1"/>
  <c r="M58" i="1" s="1"/>
  <c r="J59" i="1"/>
  <c r="G59" i="1"/>
  <c r="AB57" i="1"/>
  <c r="Y57" i="1"/>
  <c r="V57" i="1"/>
  <c r="S57" i="1"/>
  <c r="P57" i="1"/>
  <c r="M57" i="1"/>
  <c r="J57" i="1"/>
  <c r="G57" i="1"/>
  <c r="AB56" i="1"/>
  <c r="Y56" i="1"/>
  <c r="Y55" i="1" s="1"/>
  <c r="V56" i="1"/>
  <c r="S56" i="1"/>
  <c r="P56" i="1"/>
  <c r="M56" i="1"/>
  <c r="M55" i="1" s="1"/>
  <c r="J56" i="1"/>
  <c r="G56" i="1"/>
  <c r="AB54" i="1"/>
  <c r="AB53" i="1" s="1"/>
  <c r="Y54" i="1"/>
  <c r="Y53" i="1" s="1"/>
  <c r="V54" i="1"/>
  <c r="V53" i="1" s="1"/>
  <c r="S54" i="1"/>
  <c r="S53" i="1" s="1"/>
  <c r="P54" i="1"/>
  <c r="P53" i="1" s="1"/>
  <c r="M54" i="1"/>
  <c r="M53" i="1" s="1"/>
  <c r="J54" i="1"/>
  <c r="J53" i="1" s="1"/>
  <c r="G54" i="1"/>
  <c r="G53" i="1" s="1"/>
  <c r="AB51" i="1"/>
  <c r="Y51" i="1"/>
  <c r="V51" i="1"/>
  <c r="S51" i="1"/>
  <c r="P51" i="1"/>
  <c r="M51" i="1"/>
  <c r="J51" i="1"/>
  <c r="G51" i="1"/>
  <c r="AB50" i="1"/>
  <c r="Y50" i="1"/>
  <c r="V50" i="1"/>
  <c r="S50" i="1"/>
  <c r="P50" i="1"/>
  <c r="M50" i="1"/>
  <c r="J50" i="1"/>
  <c r="G50" i="1"/>
  <c r="AB49" i="1"/>
  <c r="Y49" i="1"/>
  <c r="V49" i="1"/>
  <c r="S49" i="1"/>
  <c r="P49" i="1"/>
  <c r="M49" i="1"/>
  <c r="J49" i="1"/>
  <c r="G49" i="1"/>
  <c r="AB48" i="1"/>
  <c r="Y48" i="1"/>
  <c r="V48" i="1"/>
  <c r="S48" i="1"/>
  <c r="P48" i="1"/>
  <c r="M48" i="1"/>
  <c r="J48" i="1"/>
  <c r="G48" i="1"/>
  <c r="AB47" i="1"/>
  <c r="Y47" i="1"/>
  <c r="V47" i="1"/>
  <c r="S47" i="1"/>
  <c r="P47" i="1"/>
  <c r="M47" i="1"/>
  <c r="J47" i="1"/>
  <c r="G47" i="1"/>
  <c r="AB46" i="1"/>
  <c r="Y46" i="1"/>
  <c r="V46" i="1"/>
  <c r="S46" i="1"/>
  <c r="P46" i="1"/>
  <c r="M46" i="1"/>
  <c r="J46" i="1"/>
  <c r="G46" i="1"/>
  <c r="AB45" i="1"/>
  <c r="Y45" i="1"/>
  <c r="V45" i="1"/>
  <c r="S45" i="1"/>
  <c r="P45" i="1"/>
  <c r="M45" i="1"/>
  <c r="J45" i="1"/>
  <c r="G45" i="1"/>
  <c r="AB44" i="1"/>
  <c r="Y44" i="1"/>
  <c r="V44" i="1"/>
  <c r="S44" i="1"/>
  <c r="P44" i="1"/>
  <c r="M44" i="1"/>
  <c r="J44" i="1"/>
  <c r="G44" i="1"/>
  <c r="AB43" i="1"/>
  <c r="Y43" i="1"/>
  <c r="V43" i="1"/>
  <c r="S43" i="1"/>
  <c r="P43" i="1"/>
  <c r="M43" i="1"/>
  <c r="J43" i="1"/>
  <c r="G43" i="1"/>
  <c r="AB40" i="1"/>
  <c r="Y40" i="1"/>
  <c r="V40" i="1"/>
  <c r="S40" i="1"/>
  <c r="P40" i="1"/>
  <c r="M40" i="1"/>
  <c r="J40" i="1"/>
  <c r="AB39" i="1"/>
  <c r="Y39" i="1"/>
  <c r="V39" i="1"/>
  <c r="S39" i="1"/>
  <c r="P39" i="1"/>
  <c r="M39" i="1"/>
  <c r="J39" i="1"/>
  <c r="G39" i="1"/>
  <c r="AB38" i="1"/>
  <c r="Y38" i="1"/>
  <c r="V38" i="1"/>
  <c r="S38" i="1"/>
  <c r="P38" i="1"/>
  <c r="M38" i="1"/>
  <c r="J38" i="1"/>
  <c r="G38" i="1"/>
  <c r="AB37" i="1"/>
  <c r="Y37" i="1"/>
  <c r="V37" i="1"/>
  <c r="S37" i="1"/>
  <c r="P37" i="1"/>
  <c r="M37" i="1"/>
  <c r="J37" i="1"/>
  <c r="G37" i="1"/>
  <c r="S25" i="1"/>
  <c r="G25" i="1"/>
  <c r="AB19" i="1"/>
  <c r="Y19" i="1"/>
  <c r="V19" i="1"/>
  <c r="S19" i="1"/>
  <c r="P19" i="1"/>
  <c r="M19" i="1"/>
  <c r="J19" i="1"/>
  <c r="G19" i="1"/>
  <c r="AB18" i="1"/>
  <c r="Y18" i="1"/>
  <c r="V18" i="1"/>
  <c r="S18" i="1"/>
  <c r="P18" i="1"/>
  <c r="M18" i="1"/>
  <c r="J18" i="1"/>
  <c r="G18" i="1"/>
  <c r="AB17" i="1"/>
  <c r="Y17" i="1"/>
  <c r="V17" i="1"/>
  <c r="S17" i="1"/>
  <c r="P17" i="1"/>
  <c r="M17" i="1"/>
  <c r="J17" i="1"/>
  <c r="G17" i="1"/>
  <c r="AB16" i="1"/>
  <c r="Y16" i="1"/>
  <c r="V16" i="1"/>
  <c r="S16" i="1"/>
  <c r="P16" i="1"/>
  <c r="M16" i="1"/>
  <c r="J16" i="1"/>
  <c r="G16" i="1"/>
  <c r="AB15" i="1"/>
  <c r="Y15" i="1"/>
  <c r="V15" i="1"/>
  <c r="S15" i="1"/>
  <c r="P15" i="1"/>
  <c r="M15" i="1"/>
  <c r="M14" i="1" s="1"/>
  <c r="J15" i="1"/>
  <c r="G15" i="1"/>
  <c r="AB12" i="1"/>
  <c r="Y12" i="1"/>
  <c r="V12" i="1"/>
  <c r="S12" i="1"/>
  <c r="P12" i="1"/>
  <c r="M12" i="1"/>
  <c r="J12" i="1"/>
  <c r="G12" i="1"/>
  <c r="AB11" i="1"/>
  <c r="Y11" i="1"/>
  <c r="V11" i="1"/>
  <c r="S11" i="1"/>
  <c r="P11" i="1"/>
  <c r="M11" i="1"/>
  <c r="J11" i="1"/>
  <c r="G11" i="1"/>
  <c r="AB8" i="1"/>
  <c r="AF8" i="1" s="1"/>
  <c r="Y8" i="1"/>
  <c r="V8" i="1"/>
  <c r="V7" i="1" s="1"/>
  <c r="V6" i="1" s="1"/>
  <c r="S8" i="1"/>
  <c r="S7" i="1" s="1"/>
  <c r="S6" i="1" s="1"/>
  <c r="P8" i="1"/>
  <c r="P7" i="1" s="1"/>
  <c r="P6" i="1" s="1"/>
  <c r="M7" i="1"/>
  <c r="M6" i="1" s="1"/>
  <c r="J8" i="1"/>
  <c r="J7" i="1" s="1"/>
  <c r="J6" i="1" s="1"/>
  <c r="G8" i="1"/>
  <c r="G7" i="1" s="1"/>
  <c r="G6" i="1" s="1"/>
  <c r="AB5" i="1"/>
  <c r="AB4" i="1" s="1"/>
  <c r="AB3" i="1" s="1"/>
  <c r="AF3" i="1" s="1"/>
  <c r="Y5" i="1"/>
  <c r="Y4" i="1" s="1"/>
  <c r="Y3" i="1" s="1"/>
  <c r="V5" i="1"/>
  <c r="V4" i="1" s="1"/>
  <c r="V3" i="1" s="1"/>
  <c r="S5" i="1"/>
  <c r="S4" i="1" s="1"/>
  <c r="S3" i="1" s="1"/>
  <c r="P5" i="1"/>
  <c r="P4" i="1" s="1"/>
  <c r="P3" i="1" s="1"/>
  <c r="J5" i="1"/>
  <c r="J4" i="1" s="1"/>
  <c r="J3" i="1" s="1"/>
  <c r="G5" i="1"/>
  <c r="G4" i="1" s="1"/>
  <c r="G3" i="1" s="1"/>
  <c r="M4" i="1"/>
  <c r="M3" i="1" s="1"/>
  <c r="S58" i="1" l="1"/>
  <c r="M93" i="1"/>
  <c r="J58" i="1"/>
  <c r="G58" i="1"/>
  <c r="V84" i="1"/>
  <c r="V83" i="1" s="1"/>
  <c r="M84" i="1"/>
  <c r="M83" i="1" s="1"/>
  <c r="Y84" i="1"/>
  <c r="Y83" i="1" s="1"/>
  <c r="AK107" i="1"/>
  <c r="AK108" i="1" s="1"/>
  <c r="Y10" i="1"/>
  <c r="Y9" i="1" s="1"/>
  <c r="V10" i="1"/>
  <c r="V9" i="1" s="1"/>
  <c r="S10" i="1"/>
  <c r="S9" i="1" s="1"/>
  <c r="W9" i="1" s="1"/>
  <c r="P10" i="1"/>
  <c r="P9" i="1" s="1"/>
  <c r="M10" i="1"/>
  <c r="M9" i="1" s="1"/>
  <c r="Q9" i="1" s="1"/>
  <c r="AL106" i="1"/>
  <c r="J10" i="1"/>
  <c r="J9" i="1" s="1"/>
  <c r="Z75" i="1"/>
  <c r="S84" i="1"/>
  <c r="S83" i="1" s="1"/>
  <c r="M36" i="1"/>
  <c r="M69" i="1"/>
  <c r="N88" i="1"/>
  <c r="N75" i="1"/>
  <c r="K88" i="1"/>
  <c r="G10" i="1"/>
  <c r="G9" i="1" s="1"/>
  <c r="H9" i="1" s="1"/>
  <c r="Y69" i="1"/>
  <c r="N83" i="1"/>
  <c r="P42" i="1"/>
  <c r="P41" i="1" s="1"/>
  <c r="AB42" i="1"/>
  <c r="AB41" i="1" s="1"/>
  <c r="AF41" i="1" s="1"/>
  <c r="P55" i="1"/>
  <c r="M92" i="1"/>
  <c r="S14" i="1"/>
  <c r="P14" i="1"/>
  <c r="W88" i="1"/>
  <c r="G14" i="1"/>
  <c r="V14" i="1"/>
  <c r="P25" i="1"/>
  <c r="T37" i="1"/>
  <c r="G79" i="1"/>
  <c r="G78" i="1" s="1"/>
  <c r="H78" i="1" s="1"/>
  <c r="S79" i="1"/>
  <c r="S78" i="1" s="1"/>
  <c r="H103" i="1"/>
  <c r="T75" i="1"/>
  <c r="W103" i="1"/>
  <c r="N103" i="1"/>
  <c r="Z103" i="1"/>
  <c r="AB7" i="1"/>
  <c r="AB6" i="1" s="1"/>
  <c r="AF6" i="1" s="1"/>
  <c r="N6" i="1"/>
  <c r="AC8" i="1"/>
  <c r="AB55" i="1"/>
  <c r="G62" i="1"/>
  <c r="S62" i="1"/>
  <c r="P62" i="1"/>
  <c r="J62" i="1"/>
  <c r="V62" i="1"/>
  <c r="G69" i="1"/>
  <c r="S69" i="1"/>
  <c r="W75" i="1"/>
  <c r="K6" i="1"/>
  <c r="J14" i="1"/>
  <c r="V25" i="1"/>
  <c r="J36" i="1"/>
  <c r="P36" i="1"/>
  <c r="AB36" i="1"/>
  <c r="Y36" i="1"/>
  <c r="M42" i="1"/>
  <c r="M41" i="1" s="1"/>
  <c r="Y42" i="1"/>
  <c r="Y41" i="1" s="1"/>
  <c r="J42" i="1"/>
  <c r="J41" i="1" s="1"/>
  <c r="V42" i="1"/>
  <c r="V41" i="1" s="1"/>
  <c r="G42" i="1"/>
  <c r="G41" i="1" s="1"/>
  <c r="H41" i="1" s="1"/>
  <c r="S42" i="1"/>
  <c r="S41" i="1" s="1"/>
  <c r="J69" i="1"/>
  <c r="V69" i="1"/>
  <c r="P69" i="1"/>
  <c r="M79" i="1"/>
  <c r="M78" i="1" s="1"/>
  <c r="Y79" i="1"/>
  <c r="Y78" i="1" s="1"/>
  <c r="Z88" i="1"/>
  <c r="Q88" i="1"/>
  <c r="AC88" i="1"/>
  <c r="AF88" i="1"/>
  <c r="G92" i="1"/>
  <c r="H92" i="1" s="1"/>
  <c r="S92" i="1"/>
  <c r="W6" i="1"/>
  <c r="Y14" i="1"/>
  <c r="AB14" i="1"/>
  <c r="AB25" i="1"/>
  <c r="G36" i="1"/>
  <c r="G13" i="1" s="1"/>
  <c r="S36" i="1"/>
  <c r="J55" i="1"/>
  <c r="V55" i="1"/>
  <c r="P79" i="1"/>
  <c r="P78" i="1" s="1"/>
  <c r="Q78" i="1" s="1"/>
  <c r="AB79" i="1"/>
  <c r="AB78" i="1" s="1"/>
  <c r="J79" i="1"/>
  <c r="J78" i="1" s="1"/>
  <c r="V79" i="1"/>
  <c r="V78" i="1" s="1"/>
  <c r="P84" i="1"/>
  <c r="P83" i="1" s="1"/>
  <c r="Q83" i="1" s="1"/>
  <c r="AB84" i="1"/>
  <c r="AB83" i="1" s="1"/>
  <c r="J92" i="1"/>
  <c r="V92" i="1"/>
  <c r="P92" i="1"/>
  <c r="AB92" i="1"/>
  <c r="AF92" i="1" s="1"/>
  <c r="AH107" i="1"/>
  <c r="AH108" i="1" s="1"/>
  <c r="AI106" i="1"/>
  <c r="AB69" i="1"/>
  <c r="AB62" i="1"/>
  <c r="AB10" i="1"/>
  <c r="AB9" i="1" s="1"/>
  <c r="Q3" i="1"/>
  <c r="N3" i="1"/>
  <c r="H3" i="1"/>
  <c r="Q6" i="1"/>
  <c r="T3" i="1"/>
  <c r="H6" i="1"/>
  <c r="Z3" i="1"/>
  <c r="AC3" i="1"/>
  <c r="K3" i="1"/>
  <c r="W3" i="1"/>
  <c r="T6" i="1"/>
  <c r="AC75" i="1"/>
  <c r="Z8" i="1"/>
  <c r="V36" i="1"/>
  <c r="Y92" i="1"/>
  <c r="K103" i="1"/>
  <c r="T103" i="1"/>
  <c r="G55" i="1"/>
  <c r="S55" i="1"/>
  <c r="Q75" i="1"/>
  <c r="T88" i="1"/>
  <c r="Y7" i="1"/>
  <c r="Y6" i="1" s="1"/>
  <c r="Z6" i="1" s="1"/>
  <c r="M25" i="1"/>
  <c r="Y25" i="1"/>
  <c r="M62" i="1"/>
  <c r="Y62" i="1"/>
  <c r="K75" i="1"/>
  <c r="Q103" i="1"/>
  <c r="AC103" i="1"/>
  <c r="S13" i="1" l="1"/>
  <c r="T9" i="1"/>
  <c r="P13" i="1"/>
  <c r="M13" i="1"/>
  <c r="J13" i="1"/>
  <c r="K13" i="1"/>
  <c r="Y52" i="1"/>
  <c r="Z9" i="1"/>
  <c r="K78" i="1"/>
  <c r="T41" i="1"/>
  <c r="N9" i="1"/>
  <c r="AF13" i="1"/>
  <c r="V52" i="1"/>
  <c r="W78" i="1"/>
  <c r="S52" i="1"/>
  <c r="W52" i="1" s="1"/>
  <c r="P52" i="1"/>
  <c r="N92" i="1"/>
  <c r="Q92" i="1"/>
  <c r="M52" i="1"/>
  <c r="J52" i="1"/>
  <c r="V106" i="1"/>
  <c r="K9" i="1"/>
  <c r="W41" i="1"/>
  <c r="W92" i="1"/>
  <c r="T83" i="1"/>
  <c r="N78" i="1"/>
  <c r="K92" i="1"/>
  <c r="T92" i="1"/>
  <c r="Z41" i="1"/>
  <c r="G52" i="1"/>
  <c r="H52" i="1" s="1"/>
  <c r="E106" i="1"/>
  <c r="E107" i="1" s="1"/>
  <c r="E108" i="1" s="1"/>
  <c r="N41" i="1"/>
  <c r="AC9" i="1"/>
  <c r="AF9" i="1"/>
  <c r="AC41" i="1"/>
  <c r="Z92" i="1"/>
  <c r="AC78" i="1"/>
  <c r="AF78" i="1"/>
  <c r="Z78" i="1"/>
  <c r="Q41" i="1"/>
  <c r="Z52" i="1"/>
  <c r="K41" i="1"/>
  <c r="T78" i="1"/>
  <c r="AB52" i="1"/>
  <c r="AF52" i="1" s="1"/>
  <c r="AC92" i="1"/>
  <c r="AC6" i="1"/>
  <c r="T13" i="1" l="1"/>
  <c r="N13" i="1"/>
  <c r="N52" i="1"/>
  <c r="W13" i="1"/>
  <c r="S106" i="1"/>
  <c r="W106" i="1" s="1"/>
  <c r="T52" i="1"/>
  <c r="Z13" i="1"/>
  <c r="AB106" i="1"/>
  <c r="AF106" i="1" s="1"/>
  <c r="AC52" i="1"/>
  <c r="Y106" i="1"/>
  <c r="Y107" i="1" s="1"/>
  <c r="Y108" i="1" s="1"/>
  <c r="AC13" i="1"/>
  <c r="Q13" i="1"/>
  <c r="Q52" i="1"/>
  <c r="M106" i="1"/>
  <c r="M107" i="1" s="1"/>
  <c r="M108" i="1" s="1"/>
  <c r="P106" i="1"/>
  <c r="P107" i="1" s="1"/>
  <c r="P108" i="1" s="1"/>
  <c r="G106" i="1"/>
  <c r="K52" i="1"/>
  <c r="H13" i="1"/>
  <c r="J106" i="1"/>
  <c r="V107" i="1"/>
  <c r="V108" i="1" s="1"/>
  <c r="S107" i="1" l="1"/>
  <c r="S108" i="1" s="1"/>
  <c r="AB107" i="1"/>
  <c r="AB108" i="1" s="1"/>
  <c r="AC106" i="1"/>
  <c r="Z106" i="1"/>
  <c r="Q106" i="1"/>
  <c r="N106" i="1"/>
  <c r="T106" i="1"/>
  <c r="J107" i="1"/>
  <c r="J108" i="1" s="1"/>
  <c r="K106" i="1"/>
  <c r="G107" i="1"/>
  <c r="G108" i="1" s="1"/>
  <c r="H106" i="1"/>
</calcChain>
</file>

<file path=xl/comments1.xml><?xml version="1.0" encoding="utf-8"?>
<comments xmlns="http://schemas.openxmlformats.org/spreadsheetml/2006/main">
  <authors>
    <author>aalcobia</author>
    <author>Sofia Oliveira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VALORES SEM IVA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1" shapeId="0">
      <text>
        <r>
          <rPr>
            <b/>
            <sz val="9"/>
            <color indexed="81"/>
            <rFont val="Tahoma"/>
            <charset val="1"/>
          </rPr>
          <t>Sofia Oliveira:</t>
        </r>
        <r>
          <rPr>
            <sz val="9"/>
            <color indexed="81"/>
            <rFont val="Tahoma"/>
            <charset val="1"/>
          </rPr>
          <t xml:space="preserve">
Considera todos os tipos de cartão ativos (provisórios, mastercard, pvl, etc.)</t>
        </r>
      </text>
    </comment>
    <comment ref="L24" authorId="1" shapeId="0">
      <text>
        <r>
          <rPr>
            <b/>
            <sz val="9"/>
            <color indexed="81"/>
            <rFont val="Tahoma"/>
            <charset val="1"/>
          </rPr>
          <t>Sofia Oliveira:</t>
        </r>
        <r>
          <rPr>
            <sz val="9"/>
            <color indexed="81"/>
            <rFont val="Tahoma"/>
            <charset val="1"/>
          </rPr>
          <t xml:space="preserve">
Erro de faturação SIBS - Reportado IM257143. SIBS faturou duas vezes os 196 cartões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Erro de faturação SIBS - SIBS faturou duas vezes um cartão</t>
        </r>
      </text>
    </comment>
    <comment ref="B93" authorId="1" shapeId="0">
      <text>
        <r>
          <rPr>
            <b/>
            <sz val="9"/>
            <color indexed="81"/>
            <rFont val="Tahoma"/>
            <charset val="1"/>
          </rPr>
          <t>Sofia Oliveira:</t>
        </r>
        <r>
          <rPr>
            <sz val="9"/>
            <color indexed="81"/>
            <rFont val="Tahoma"/>
            <charset val="1"/>
          </rPr>
          <t xml:space="preserve">
Considera todos os cartões ativos, mas apenas os que transacionam em CNP</t>
        </r>
      </text>
    </comment>
  </commentList>
</comments>
</file>

<file path=xl/sharedStrings.xml><?xml version="1.0" encoding="utf-8"?>
<sst xmlns="http://schemas.openxmlformats.org/spreadsheetml/2006/main" count="253" uniqueCount="165">
  <si>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</si>
  <si>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</si>
  <si>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</si>
  <si>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</si>
  <si>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</si>
  <si>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</si>
  <si>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</si>
  <si>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</si>
  <si>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</si>
  <si>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Freqª</t>
  </si>
  <si>
    <t>Rubrica</t>
  </si>
  <si>
    <t>Custo
Unitário</t>
  </si>
  <si>
    <t>Quant.</t>
  </si>
  <si>
    <t>Total</t>
  </si>
  <si>
    <t>Desvio</t>
  </si>
  <si>
    <t>A – LIGAÇÃO CENTRAL</t>
  </si>
  <si>
    <t>A1 – ADERENTES ÀS REDES SIBS</t>
  </si>
  <si>
    <t>Mensal</t>
  </si>
  <si>
    <t>A11 – CPU LIGADO EM REAL TIME</t>
  </si>
  <si>
    <t>C – ACESSO A SERVIÇOS SIBS</t>
  </si>
  <si>
    <t>C1 – PACOTE “INTEGRAL”</t>
  </si>
  <si>
    <t>C12 – POR OPERAÇÃO REALIZADA COM CARTÕES EMITIDOS</t>
  </si>
  <si>
    <t>D – SISTEMA MULTIBANCO</t>
  </si>
  <si>
    <t>D5 – TARIFAS DE PROCESSAMENTO SERVIÇOS MULTIBANCO – VERTENTE EMISSORA</t>
  </si>
  <si>
    <t>D51 – DE 1 A 750.000 TRANSACÇÕES</t>
  </si>
  <si>
    <t>D5A – MENSALIDADE</t>
  </si>
  <si>
    <t>E – UTILIZAÇÃO DE CARTÕES</t>
  </si>
  <si>
    <t>E1 – DIREITOS DE UTILIZAÇÃO</t>
  </si>
  <si>
    <t>E11 – DE 1 A 50.000 CARTÕES</t>
  </si>
  <si>
    <t>E12 – NO EXCEDENTE, DE 50.001 A 150.000</t>
  </si>
  <si>
    <t>E13 – NO EXCEDENTE, DE 150.001 A 375.000</t>
  </si>
  <si>
    <t>E14 – NO EXCEDENTE, DE 375.001 A 750.000</t>
  </si>
  <si>
    <t>E15 – NO EXCEDENTE, DE 750.001 A 1.500.000</t>
  </si>
  <si>
    <t>E2 – EMISSÃO LÓGICA DE CARTÕES</t>
  </si>
  <si>
    <t>E24 – POR CARTÃO LÓGICO GERADO</t>
  </si>
  <si>
    <t>E25 – MANUTENÇÃO ANUAL POR EXTENSÃO DE BIN ACTIVO</t>
  </si>
  <si>
    <t>E3 – GESTÃO DE CARTÕES ENROLLED 3D SECURE</t>
  </si>
  <si>
    <t>E31 – ATÉ 100.000 CARTÕES (POR CARTÃO/MÊS)</t>
  </si>
  <si>
    <t>E32 – NO EXCEDENTE, DE 100.000 A 500.000 CARTÕES (POR CARTÃO/MÊS)</t>
  </si>
  <si>
    <t>E33 – NO EXCEDENTE DE 500.000 CARTÕES (POR CARTÃO/MÊS)</t>
  </si>
  <si>
    <t>E39 – FACTURAÇÃO MÍNIMA</t>
  </si>
  <si>
    <t>Anual</t>
  </si>
  <si>
    <t>E3A – ANUIDADE SERVIÇO 3D SECURE</t>
  </si>
  <si>
    <t>E9 – MOVIMENTOS DE LISTAS DE CARTÃO</t>
  </si>
  <si>
    <t>E91 – ALTERAÇÃO DE SITUAÇÃO DE CARTÃO</t>
  </si>
  <si>
    <t>E92 – POR INSERÇÃO DE CARTÃO EM LISTA NEGRA</t>
  </si>
  <si>
    <t>E93 – POR INSERÇÃO DE CARTÃO EM LISTA NEGRA URGENTE</t>
  </si>
  <si>
    <t>E94 – PERMANÊNCIA EM LISTA NEGRA (CARTÃO)</t>
  </si>
  <si>
    <t>F – GESTÃO DE FICHEIRO DE PIN</t>
  </si>
  <si>
    <t>F7 – GESTÃO DE FICHEIRO DE PIN</t>
  </si>
  <si>
    <t>F71 – DE 1 A 25.000 PINS</t>
  </si>
  <si>
    <t>F72 – NO EXCEDENTE, DE 25.001 A 50.000</t>
  </si>
  <si>
    <t>F73 – NO EXCEDENTE, DE 50.001 A 75.000</t>
  </si>
  <si>
    <t>F74 – NO EXCEDENTE, DE 75.001 A 100.000</t>
  </si>
  <si>
    <t>F75 – NO EXCEDENTE, DE 100.001 A 125.000</t>
  </si>
  <si>
    <t>F76 – NO EXCEDENTE, DE 125.001 A 150.000</t>
  </si>
  <si>
    <t>F77 – NO EXCEDENTE, DE 150.001 A 175.000</t>
  </si>
  <si>
    <t>F78 – NO EXCEDENTE, DE 175.001 A 200.000</t>
  </si>
  <si>
    <t>F79 – NO EXCEDENTE DE 200.000</t>
  </si>
  <si>
    <t>G – TRANSACÇÕES</t>
  </si>
  <si>
    <t>G8 – AUTORIZAÇÃO EM TPA</t>
  </si>
  <si>
    <t>G81 – DE 1 A 200.000</t>
  </si>
  <si>
    <t>GA – LEVANTAMENTOS – EMISSOR/ ACQUIRER</t>
  </si>
  <si>
    <t>GA1 – MENSALIDADE ≤ 100.000 TRANSACÇÕES</t>
  </si>
  <si>
    <t>GA3 – POR TRANSACÇÃO</t>
  </si>
  <si>
    <t>GB – OUTRAS OPERAÇÕES – EMISSOR/ ACQUIRER</t>
  </si>
  <si>
    <t>GB2 – MENSALIDADE &gt; 100.000 TRANSACÇÕES</t>
  </si>
  <si>
    <t>GB3 – POR TRANSACÇÃO</t>
  </si>
  <si>
    <t>GC – COMPRAS TPA – EMISSOR/ ACQUIRER</t>
  </si>
  <si>
    <t>GC1 – MENSALIDADE ≤ 100.000 TRANSACÇÕES - EMISSOR</t>
  </si>
  <si>
    <t>GC2 – MENSALIDADE &gt; 100.000 TRANSACÇÕES - EMISSOR</t>
  </si>
  <si>
    <t>GC3 – POR TRANSACÇÃO - EMISSOR</t>
  </si>
  <si>
    <t>GC4 – MENSALIDADE ≤ 100.000 TRANSACÇÕES - ACQUIRER</t>
  </si>
  <si>
    <t>GC5 – MENSALIDADE &gt; 100.000 TRANSACÇÕES - ACQUIRER</t>
  </si>
  <si>
    <t>GC6 – POR TRANSACÇÃO - ACQUIRER</t>
  </si>
  <si>
    <t>GD – CLEARING – EMISSOR/ ACQUIRER</t>
  </si>
  <si>
    <t>GD1 – MENSALIDADE ≤ 500.000 TRANSACÇÕES - EMISSOR</t>
  </si>
  <si>
    <t>GD2 – MENSALIDADE &gt; 500.000 TRANSACÇÕES</t>
  </si>
  <si>
    <t>GD3 – POR TRANSACÇÃO - EMISSOR</t>
  </si>
  <si>
    <t>GD4 – MENSALIDADE ≤ 500.000 TRANSACÇÕES - ACQUIRER</t>
  </si>
  <si>
    <t>GD6 – POR TRANSACÇÃO - ACQUIRER</t>
  </si>
  <si>
    <t>I – ENCARGOS DE SERVIÇOS EM TPA  (Extractos Fecho TPA)</t>
  </si>
  <si>
    <t>I2 – EMISSÃO DE EXTRACTO</t>
  </si>
  <si>
    <t>I22 – TARIFA POR EXTRACTO EM FORMATO ELECTRÓNICO</t>
  </si>
  <si>
    <t>J – TRANSMISSÃO DE FICHEIROS</t>
  </si>
  <si>
    <t>J8 – SERVIÇO DE TRANSMISSÃO DE FICHEIROS</t>
  </si>
  <si>
    <t>J81 – POR KB, ≤150.000KB</t>
  </si>
  <si>
    <t>J82 – POR KB, &gt;150.000KB</t>
  </si>
  <si>
    <t>J89 – MENSALIDADE &gt;150.000KB</t>
  </si>
  <si>
    <t>K – PORTAL DE SERVIÇOS SIBS</t>
  </si>
  <si>
    <t>K6 – PORTAL DE SERVIÇOS SIBS</t>
  </si>
  <si>
    <t>Evento</t>
  </si>
  <si>
    <t>K6B – LEITOR PARA AUTENTICAÇÃO NO PORTAL DE SERVIÇOS SIBS</t>
  </si>
  <si>
    <t>K6C – CARTÃO SAF PARA AUTENTICAÇÃO NO PORTAL DE SERVIÇOS SIBS</t>
  </si>
  <si>
    <t>L – SERVIÇOS DE AUTENTICAÇÃO FORTE</t>
  </si>
  <si>
    <t>V – SERVIÇOS DE BACKOFFICE</t>
  </si>
  <si>
    <t>V5 – PEDIDO DE LISTAGEM</t>
  </si>
  <si>
    <t>V51 – PEDIDO RECEBIDO VIA SERVIÇO ATENDIMENTO E REGULARIZAÇÕES</t>
  </si>
  <si>
    <t>V53 – POR DIA DE PROCESSAMENTO</t>
  </si>
  <si>
    <t>X – SERVIÇOS DE MONITORIZAÇÃO DE FRAUDE</t>
  </si>
  <si>
    <t>X2 – MONITORIZAÇÃO DE CARTÕES</t>
  </si>
  <si>
    <t>X21 – DE 1 A 50.000 CARTÕES</t>
  </si>
  <si>
    <t>X22 – DE 50.001 A 150.000 CARTÕES</t>
  </si>
  <si>
    <t>X23 – DE 150.001 A 375.000 CARTÕES</t>
  </si>
  <si>
    <t>X24 – DE 375.001 A 750.000 CARTÕES</t>
  </si>
  <si>
    <t>X3 – MONITORIZAÇÃO DE TRANSACÇÕES EMISSOR</t>
  </si>
  <si>
    <t>X31 – DE 1 A 500.000 TRANSACÇÕES</t>
  </si>
  <si>
    <t>X5 – MONITORIZAÇÃO DE TRANSACÇÕES ACQUIRER/IAE</t>
  </si>
  <si>
    <t>X51 – DE 1 A 500.000 TRANSACÇÕES</t>
  </si>
  <si>
    <t>Z – OUTROS SERVIÇOS</t>
  </si>
  <si>
    <t>Z8 – ENVIO DE MENSAGENS</t>
  </si>
  <si>
    <t>Z81 – ENVIO DE SMS NACIONAL</t>
  </si>
  <si>
    <t>TOTAL</t>
  </si>
  <si>
    <t>IVA - Taxa 23%</t>
  </si>
  <si>
    <t>TOTAL FATURA</t>
  </si>
  <si>
    <t>Ficheiro MEFAC</t>
  </si>
  <si>
    <t>Setembro</t>
  </si>
  <si>
    <t>Outubro</t>
  </si>
  <si>
    <t>Novembro</t>
  </si>
  <si>
    <t>GB7 – POR CONSULTA DE SALDOS NOUTRAS REDES</t>
  </si>
  <si>
    <t>X25 – DE 750.001 A 1.500.000 CARTÕES</t>
  </si>
  <si>
    <t>Dezembro 2018</t>
  </si>
  <si>
    <t>E26 – MENSALIDADE MANUT. DE CARTÕES COM MODALIDADES PAGAMENTO EMV</t>
  </si>
  <si>
    <t>E27 – POR CARTÃO GERADO, COM MODALIDADES PAGAMENTO EMV</t>
  </si>
  <si>
    <t>E6 – E6 – GESTÃO DE BASE DE DADOS DE CARTÕES COM MODALIDADES DE PAGAMENTO EMV</t>
  </si>
  <si>
    <t>E61 - DE 1 A 50.000 CARTÕES</t>
  </si>
  <si>
    <t>E62 - NO EXCEDENTE, DE 50.001 A 150.000</t>
  </si>
  <si>
    <t>E63 - NO EXCEDENTE, DE 150.001 A 375.000</t>
  </si>
  <si>
    <t>E64 - NO EXCEDENTE, DE 375.001 A 750.000</t>
  </si>
  <si>
    <t>190056</t>
  </si>
  <si>
    <t>190282</t>
  </si>
  <si>
    <t>190494</t>
  </si>
  <si>
    <t>190697</t>
  </si>
  <si>
    <t>4Z 8 1 20190501MDST520190501001         Envio SMS Nac         000000002500000000000002610000000000653D</t>
  </si>
  <si>
    <t>4Z 8 1 20190502MDST520190502001         Envio SMS Nac         000000002500000000000002620000000000655D</t>
  </si>
  <si>
    <t>4Z 8 1 20190503MDST520190503001         Envio SMS Nac         000000002500000000000003330000000000833D</t>
  </si>
  <si>
    <t>4Z 8 1 20190504MDST520190504001         Envio SMS Nac         000000002500000000000003560000000000890D</t>
  </si>
  <si>
    <t>4Z 8 1 20190505MDST520190505001         Envio SMS Nac         000000002500000000000002580000000000645D</t>
  </si>
  <si>
    <t>4Z 8 1 20190506MDST520190506001         Envio SMS Nac         000000002500000000000003490000000000873D</t>
  </si>
  <si>
    <t>4Z 8 1 20190507MDST520190507001         Envio SMS Nac         000000002500000000000003900000000000975D</t>
  </si>
  <si>
    <t>4Z 8 1 20190508MDST520190508001         Envio SMS Nac         000000002500000000000003570000000000893D</t>
  </si>
  <si>
    <t>4Z 8 1 20190509MDST520190509001         Envio SMS Nac         000000002500000000000003340000000000835D</t>
  </si>
  <si>
    <t>4Z 8 1 20190510MDST520190510001         Envio SMS Nac         000000002500000000000003190000000000798D</t>
  </si>
  <si>
    <t>4Z 8 1 20190511MDST520190511001         Envio SMS Nac         000000002500000000000002750000000000688D</t>
  </si>
  <si>
    <t>4Z 8 1 20190512MDST520190512001         Envio SMS Nac         000000002500000000000002940000000000735D</t>
  </si>
  <si>
    <t>4Z 8 1 20190513MDST520190513001         Envio SMS Nac         000000002500000000000002750000000000688D</t>
  </si>
  <si>
    <t>4Z 8 1 20190514MDST520190514001         Envio SMS Nac         000000002500000000000002820000000000705D</t>
  </si>
  <si>
    <t>4Z 8 1 20190515MDST520190515001         Envio SMS Nac         000000002500000000000003830000000000958D</t>
  </si>
  <si>
    <t>4Z 8 1 20190516MDST520190516001         Envio SMS Nac         000000002500000000000002740000000000685D</t>
  </si>
  <si>
    <t>4Z 8 1 20190517MDST520190517001         Envio SMS Nac         000000002500000000000003000000000000750D</t>
  </si>
  <si>
    <t>4Z 8 1 20190518MDST520190518001         Envio SMS Nac         000000002500000000000002340000000000585D</t>
  </si>
  <si>
    <t>4Z 8 1 20190519MDST520190519001         Envio SMS Nac         000000002500000000000002290000000000573D</t>
  </si>
  <si>
    <t>4Z 8 1 20190520MDST520190520001         Envio SMS Nac         000000002500000000000002980000000000745D</t>
  </si>
  <si>
    <t>4Z 8 1 20190521MDST520190521001         Envio SMS Nac         000000002500000000000002930000000000733D</t>
  </si>
  <si>
    <t>4Z 8 1 20190522MDST520190522001         Envio SMS Nac         000000002500000000000003000000000000750D</t>
  </si>
  <si>
    <t>4Z 8 1 20190523MDST520190523001         Envio SMS Nac         000000002500000000000003390000000000848D</t>
  </si>
  <si>
    <t>4Z 8 1 20190524MDST520190524001         Envio SMS Nac         000000002500000000000003030000000000758D</t>
  </si>
  <si>
    <t>4Z 8 1 20190525MDST520190525001         Envio SMS Nac         000000002500000000000002410000000000603D</t>
  </si>
  <si>
    <t>4Z 8 1 20190526MDST520190526001         Envio SMS Nac         000000002500000000000002440000000000610D</t>
  </si>
  <si>
    <t>4Z 8 1 20190527MDST520190527001         Envio SMS Nac         000000002500000000000002900000000000725D</t>
  </si>
  <si>
    <t>4Z 8 1 20190528MDST520190528001         Envio SMS Nac         000000002500000000000002740000000000685D</t>
  </si>
  <si>
    <t>4Z 8 1 20190529MDST520190529001         Envio SMS Nac         000000002500000000000003510000000000878D</t>
  </si>
  <si>
    <t>4Z 8 1 20190530MDST520190530001         Envio SMS Nac         000000002500000000000003300000000000825D</t>
  </si>
  <si>
    <t>4Z 8 1 20190531MDST520190531001         Envio SMS Nac         000000002500000000000003090000000000773D</t>
  </si>
  <si>
    <t>190900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</si>
</sst>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164" formatCode="#,##0.000\ &quot;€&quot;"/>
    <numFmt numFmtId="165" formatCode="_-* #,##0.0\ &quot;€&quot;_-;\-* #,##0.0\ &quot;€&quot;_-;_-* &quot;-&quot;??\ &quot;€&quot;_-;_-@_-"/>
    <numFmt numFmtId="166" formatCode="#,##0.00\ &quot;€&quot;"/>
    <numFmt numFmtId="167" formatCode="#,##0.00000\ &quot;€&quot;"/>
    <numFmt numFmtId="168" formatCode="#,##0.0000\ &quot;€&quot;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rgb="FFC00000"/>
      </right>
      <top/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theme="1"/>
      </left>
      <right style="thin">
        <color rgb="FFC00000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n">
        <color rgb="FFC00000"/>
      </right>
      <top/>
      <bottom/>
      <diagonal/>
    </border>
    <border>
      <left style="thin">
        <color rgb="FFC00000"/>
      </left>
      <right style="dotted">
        <color auto="1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Border="1"/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vertical="center"/>
    </xf>
    <xf numFmtId="165" fontId="3" fillId="3" borderId="5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/>
    </xf>
    <xf numFmtId="44" fontId="3" fillId="3" borderId="8" xfId="1" applyFont="1" applyFill="1" applyBorder="1" applyAlignment="1">
      <alignment horizontal="center" vertical="center"/>
    </xf>
    <xf numFmtId="165" fontId="3" fillId="3" borderId="6" xfId="1" applyNumberFormat="1" applyFont="1" applyFill="1" applyBorder="1" applyAlignment="1">
      <alignment horizontal="center" vertical="center"/>
    </xf>
    <xf numFmtId="44" fontId="5" fillId="0" borderId="7" xfId="1" applyFont="1" applyBorder="1" applyAlignment="1">
      <alignment horizontal="center"/>
    </xf>
    <xf numFmtId="0" fontId="6" fillId="4" borderId="0" xfId="0" applyFont="1" applyFill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6" fontId="6" fillId="4" borderId="2" xfId="0" applyNumberFormat="1" applyFont="1" applyFill="1" applyBorder="1" applyAlignment="1">
      <alignment vertical="center"/>
    </xf>
    <xf numFmtId="0" fontId="7" fillId="4" borderId="8" xfId="0" applyFont="1" applyFill="1" applyBorder="1" applyAlignment="1">
      <alignment horizontal="right" vertical="center"/>
    </xf>
    <xf numFmtId="44" fontId="8" fillId="0" borderId="7" xfId="1" applyFont="1" applyBorder="1" applyAlignment="1">
      <alignment horizontal="center"/>
    </xf>
    <xf numFmtId="0" fontId="9" fillId="5" borderId="0" xfId="0" applyFont="1" applyFill="1" applyBorder="1" applyAlignment="1">
      <alignment horizontal="left" vertical="center" indent="1"/>
    </xf>
    <xf numFmtId="165" fontId="9" fillId="5" borderId="2" xfId="0" applyNumberFormat="1" applyFont="1" applyFill="1" applyBorder="1" applyAlignment="1">
      <alignment vertical="center"/>
    </xf>
    <xf numFmtId="165" fontId="9" fillId="5" borderId="5" xfId="0" applyNumberFormat="1" applyFont="1" applyFill="1" applyBorder="1" applyAlignment="1">
      <alignment vertical="center"/>
    </xf>
    <xf numFmtId="0" fontId="9" fillId="5" borderId="8" xfId="0" applyFont="1" applyFill="1" applyBorder="1" applyAlignment="1">
      <alignment horizontal="right" vertical="center"/>
    </xf>
    <xf numFmtId="165" fontId="9" fillId="5" borderId="6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 indent="2"/>
    </xf>
    <xf numFmtId="165" fontId="10" fillId="0" borderId="2" xfId="0" applyNumberFormat="1" applyFont="1" applyFill="1" applyBorder="1" applyAlignment="1">
      <alignment vertical="center"/>
    </xf>
    <xf numFmtId="165" fontId="10" fillId="0" borderId="5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165" fontId="10" fillId="0" borderId="6" xfId="0" applyNumberFormat="1" applyFont="1" applyFill="1" applyBorder="1" applyAlignment="1">
      <alignment vertical="center"/>
    </xf>
    <xf numFmtId="44" fontId="6" fillId="4" borderId="2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horizontal="right" vertical="center"/>
    </xf>
    <xf numFmtId="44" fontId="9" fillId="5" borderId="2" xfId="0" applyNumberFormat="1" applyFont="1" applyFill="1" applyBorder="1" applyAlignment="1">
      <alignment vertical="center"/>
    </xf>
    <xf numFmtId="44" fontId="9" fillId="5" borderId="5" xfId="0" applyNumberFormat="1" applyFont="1" applyFill="1" applyBorder="1" applyAlignment="1">
      <alignment vertical="center"/>
    </xf>
    <xf numFmtId="0" fontId="9" fillId="5" borderId="0" xfId="0" applyFont="1" applyFill="1" applyBorder="1" applyAlignment="1">
      <alignment horizontal="right" vertical="center"/>
    </xf>
    <xf numFmtId="44" fontId="9" fillId="5" borderId="6" xfId="0" applyNumberFormat="1" applyFont="1" applyFill="1" applyBorder="1" applyAlignment="1">
      <alignment vertical="center"/>
    </xf>
    <xf numFmtId="44" fontId="10" fillId="0" borderId="2" xfId="0" applyNumberFormat="1" applyFont="1" applyFill="1" applyBorder="1" applyAlignment="1">
      <alignment vertical="center"/>
    </xf>
    <xf numFmtId="44" fontId="10" fillId="0" borderId="5" xfId="0" applyNumberFormat="1" applyFont="1" applyFill="1" applyBorder="1" applyAlignment="1">
      <alignment vertical="center"/>
    </xf>
    <xf numFmtId="44" fontId="10" fillId="0" borderId="6" xfId="0" applyNumberFormat="1" applyFont="1" applyFill="1" applyBorder="1" applyAlignment="1">
      <alignment vertical="center"/>
    </xf>
    <xf numFmtId="44" fontId="7" fillId="4" borderId="2" xfId="0" applyNumberFormat="1" applyFont="1" applyFill="1" applyBorder="1" applyAlignment="1">
      <alignment vertical="center"/>
    </xf>
    <xf numFmtId="0" fontId="6" fillId="4" borderId="0" xfId="0" applyFont="1" applyFill="1" applyBorder="1" applyAlignment="1">
      <alignment horizontal="right" vertical="center"/>
    </xf>
    <xf numFmtId="44" fontId="5" fillId="5" borderId="2" xfId="0" applyNumberFormat="1" applyFont="1" applyFill="1" applyBorder="1" applyAlignment="1">
      <alignment vertical="center"/>
    </xf>
    <xf numFmtId="44" fontId="5" fillId="5" borderId="5" xfId="0" applyNumberFormat="1" applyFont="1" applyFill="1" applyBorder="1" applyAlignment="1">
      <alignment vertical="center"/>
    </xf>
    <xf numFmtId="44" fontId="5" fillId="5" borderId="6" xfId="0" applyNumberFormat="1" applyFont="1" applyFill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44" fontId="5" fillId="0" borderId="7" xfId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5" fillId="5" borderId="0" xfId="0" applyFont="1" applyFill="1" applyBorder="1" applyAlignment="1">
      <alignment horizontal="right" vertical="center"/>
    </xf>
    <xf numFmtId="44" fontId="6" fillId="5" borderId="2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right" vertical="center"/>
    </xf>
    <xf numFmtId="0" fontId="8" fillId="5" borderId="8" xfId="0" applyFont="1" applyFill="1" applyBorder="1" applyAlignment="1">
      <alignment horizontal="right" vertical="center"/>
    </xf>
    <xf numFmtId="0" fontId="10" fillId="0" borderId="8" xfId="0" applyFont="1" applyFill="1" applyBorder="1" applyAlignment="1">
      <alignment horizontal="right" vertical="center"/>
    </xf>
    <xf numFmtId="44" fontId="8" fillId="5" borderId="2" xfId="0" applyNumberFormat="1" applyFont="1" applyFill="1" applyBorder="1" applyAlignment="1">
      <alignment vertical="center"/>
    </xf>
    <xf numFmtId="44" fontId="8" fillId="5" borderId="5" xfId="0" applyNumberFormat="1" applyFont="1" applyFill="1" applyBorder="1" applyAlignment="1">
      <alignment vertical="center"/>
    </xf>
    <xf numFmtId="44" fontId="8" fillId="5" borderId="6" xfId="0" applyNumberFormat="1" applyFont="1" applyFill="1" applyBorder="1" applyAlignment="1">
      <alignment vertical="center"/>
    </xf>
    <xf numFmtId="0" fontId="5" fillId="5" borderId="8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left" vertical="center"/>
    </xf>
    <xf numFmtId="44" fontId="7" fillId="4" borderId="5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horizontal="left" vertical="center" indent="1"/>
    </xf>
    <xf numFmtId="167" fontId="7" fillId="4" borderId="8" xfId="0" applyNumberFormat="1" applyFont="1" applyFill="1" applyBorder="1" applyAlignment="1">
      <alignment horizontal="right" vertical="center"/>
    </xf>
    <xf numFmtId="167" fontId="8" fillId="5" borderId="8" xfId="0" applyNumberFormat="1" applyFont="1" applyFill="1" applyBorder="1" applyAlignment="1">
      <alignment horizontal="right" vertical="center"/>
    </xf>
    <xf numFmtId="44" fontId="12" fillId="3" borderId="7" xfId="1" applyFont="1" applyFill="1" applyBorder="1" applyAlignment="1">
      <alignment horizontal="center"/>
    </xf>
    <xf numFmtId="0" fontId="13" fillId="3" borderId="0" xfId="0" applyFont="1" applyFill="1" applyBorder="1" applyAlignment="1">
      <alignment horizontal="right" vertical="center"/>
    </xf>
    <xf numFmtId="44" fontId="13" fillId="3" borderId="2" xfId="0" applyNumberFormat="1" applyFont="1" applyFill="1" applyBorder="1" applyAlignment="1">
      <alignment vertical="center"/>
    </xf>
    <xf numFmtId="44" fontId="13" fillId="3" borderId="5" xfId="0" applyNumberFormat="1" applyFont="1" applyFill="1" applyBorder="1" applyAlignment="1">
      <alignment vertical="center"/>
    </xf>
    <xf numFmtId="166" fontId="13" fillId="3" borderId="2" xfId="0" applyNumberFormat="1" applyFont="1" applyFill="1" applyBorder="1" applyAlignment="1">
      <alignment vertical="center"/>
    </xf>
    <xf numFmtId="0" fontId="12" fillId="3" borderId="8" xfId="0" applyFont="1" applyFill="1" applyBorder="1" applyAlignment="1">
      <alignment horizontal="right" vertical="center"/>
    </xf>
    <xf numFmtId="0" fontId="12" fillId="3" borderId="0" xfId="0" applyFont="1" applyFill="1" applyBorder="1" applyAlignment="1">
      <alignment horizontal="right" vertical="center"/>
    </xf>
    <xf numFmtId="44" fontId="12" fillId="3" borderId="2" xfId="0" applyNumberFormat="1" applyFont="1" applyFill="1" applyBorder="1" applyAlignment="1">
      <alignment vertical="center"/>
    </xf>
    <xf numFmtId="44" fontId="12" fillId="3" borderId="5" xfId="0" applyNumberFormat="1" applyFont="1" applyFill="1" applyBorder="1" applyAlignment="1">
      <alignment vertical="center"/>
    </xf>
    <xf numFmtId="44" fontId="12" fillId="3" borderId="6" xfId="0" applyNumberFormat="1" applyFont="1" applyFill="1" applyBorder="1" applyAlignment="1">
      <alignment vertical="center"/>
    </xf>
    <xf numFmtId="0" fontId="12" fillId="3" borderId="7" xfId="0" applyFont="1" applyFill="1" applyBorder="1" applyAlignment="1">
      <alignment horizontal="right" vertical="center"/>
    </xf>
    <xf numFmtId="44" fontId="13" fillId="3" borderId="2" xfId="0" applyNumberFormat="1" applyFont="1" applyFill="1" applyBorder="1" applyAlignment="1">
      <alignment horizontal="right" vertical="center"/>
    </xf>
    <xf numFmtId="44" fontId="13" fillId="3" borderId="5" xfId="0" applyNumberFormat="1" applyFont="1" applyFill="1" applyBorder="1" applyAlignment="1">
      <alignment horizontal="right" vertical="center"/>
    </xf>
    <xf numFmtId="0" fontId="13" fillId="3" borderId="8" xfId="0" applyFont="1" applyFill="1" applyBorder="1" applyAlignment="1">
      <alignment horizontal="right" vertical="center"/>
    </xf>
    <xf numFmtId="44" fontId="13" fillId="3" borderId="6" xfId="0" applyNumberFormat="1" applyFont="1" applyFill="1" applyBorder="1" applyAlignment="1">
      <alignment horizontal="right" vertical="center"/>
    </xf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Font="1"/>
    <xf numFmtId="0" fontId="0" fillId="0" borderId="0" xfId="0" applyFont="1"/>
    <xf numFmtId="0" fontId="0" fillId="0" borderId="4" xfId="0" applyBorder="1"/>
    <xf numFmtId="164" fontId="1" fillId="0" borderId="4" xfId="0" applyNumberFormat="1" applyFont="1" applyBorder="1"/>
    <xf numFmtId="164" fontId="3" fillId="3" borderId="9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vertical="center"/>
    </xf>
    <xf numFmtId="164" fontId="9" fillId="5" borderId="9" xfId="1" applyNumberFormat="1" applyFont="1" applyFill="1" applyBorder="1" applyAlignment="1">
      <alignment vertical="center"/>
    </xf>
    <xf numFmtId="164" fontId="10" fillId="0" borderId="9" xfId="0" applyNumberFormat="1" applyFont="1" applyFill="1" applyBorder="1" applyAlignment="1">
      <alignment vertical="center"/>
    </xf>
    <xf numFmtId="164" fontId="8" fillId="5" borderId="9" xfId="0" applyNumberFormat="1" applyFont="1" applyFill="1" applyBorder="1" applyAlignment="1">
      <alignment vertical="center"/>
    </xf>
    <xf numFmtId="167" fontId="10" fillId="0" borderId="9" xfId="0" applyNumberFormat="1" applyFont="1" applyFill="1" applyBorder="1" applyAlignment="1">
      <alignment vertical="center"/>
    </xf>
    <xf numFmtId="164" fontId="5" fillId="5" borderId="9" xfId="0" applyNumberFormat="1" applyFont="1" applyFill="1" applyBorder="1" applyAlignment="1">
      <alignment vertical="center"/>
    </xf>
    <xf numFmtId="166" fontId="10" fillId="0" borderId="9" xfId="0" applyNumberFormat="1" applyFont="1" applyFill="1" applyBorder="1" applyAlignment="1">
      <alignment vertical="center"/>
    </xf>
    <xf numFmtId="168" fontId="10" fillId="0" borderId="9" xfId="0" applyNumberFormat="1" applyFont="1" applyFill="1" applyBorder="1" applyAlignment="1">
      <alignment vertical="center"/>
    </xf>
    <xf numFmtId="167" fontId="8" fillId="5" borderId="9" xfId="0" applyNumberFormat="1" applyFont="1" applyFill="1" applyBorder="1" applyAlignment="1">
      <alignment vertical="center"/>
    </xf>
    <xf numFmtId="164" fontId="12" fillId="3" borderId="9" xfId="0" applyNumberFormat="1" applyFont="1" applyFill="1" applyBorder="1" applyAlignment="1">
      <alignment vertical="center"/>
    </xf>
    <xf numFmtId="164" fontId="12" fillId="3" borderId="9" xfId="0" applyNumberFormat="1" applyFont="1" applyFill="1" applyBorder="1" applyAlignment="1">
      <alignment horizontal="right" vertical="center"/>
    </xf>
    <xf numFmtId="0" fontId="13" fillId="3" borderId="8" xfId="0" quotePrefix="1" applyFont="1" applyFill="1" applyBorder="1" applyAlignment="1">
      <alignment horizontal="right" vertical="center"/>
    </xf>
    <xf numFmtId="0" fontId="0" fillId="4" borderId="0" xfId="0" applyNumberFormat="1" applyFill="1"/>
    <xf numFmtId="0" fontId="0" fillId="0" borderId="0" xfId="0" applyNumberFormat="1"/>
    <xf numFmtId="49" fontId="0" fillId="0" borderId="0" xfId="0" applyNumberFormat="1" applyAlignment="1">
      <alignment horizontal="right"/>
    </xf>
    <xf numFmtId="44" fontId="0" fillId="0" borderId="0" xfId="0" applyNumberFormat="1"/>
    <xf numFmtId="1" fontId="8" fillId="5" borderId="8" xfId="0" applyNumberFormat="1" applyFont="1" applyFill="1" applyBorder="1" applyAlignment="1">
      <alignment horizontal="right" vertical="center"/>
    </xf>
    <xf numFmtId="44" fontId="8" fillId="5" borderId="4" xfId="0" applyNumberFormat="1" applyFont="1" applyFill="1" applyBorder="1" applyAlignment="1">
      <alignment vertical="center"/>
    </xf>
    <xf numFmtId="44" fontId="10" fillId="0" borderId="4" xfId="0" applyNumberFormat="1" applyFont="1" applyFill="1" applyBorder="1" applyAlignment="1">
      <alignment vertical="center"/>
    </xf>
    <xf numFmtId="44" fontId="8" fillId="5" borderId="1" xfId="0" applyNumberFormat="1" applyFont="1" applyFill="1" applyBorder="1" applyAlignment="1">
      <alignment vertical="center"/>
    </xf>
    <xf numFmtId="44" fontId="10" fillId="0" borderId="1" xfId="0" applyNumberFormat="1" applyFont="1" applyFill="1" applyBorder="1" applyAlignment="1">
      <alignment vertical="center"/>
    </xf>
    <xf numFmtId="0" fontId="16" fillId="0" borderId="8" xfId="0" applyFont="1" applyFill="1" applyBorder="1" applyAlignment="1">
      <alignment horizontal="right" vertical="center"/>
    </xf>
    <xf numFmtId="1" fontId="8" fillId="5" borderId="0" xfId="0" applyNumberFormat="1" applyFont="1" applyFill="1" applyBorder="1" applyAlignment="1">
      <alignment horizontal="right" vertical="center"/>
    </xf>
    <xf numFmtId="1" fontId="8" fillId="5" borderId="10" xfId="0" applyNumberFormat="1" applyFont="1" applyFill="1" applyBorder="1" applyAlignment="1">
      <alignment horizontal="right" vertical="center"/>
    </xf>
    <xf numFmtId="1" fontId="8" fillId="5" borderId="2" xfId="0" applyNumberFormat="1" applyFont="1" applyFill="1" applyBorder="1" applyAlignment="1">
      <alignment horizontal="right" vertical="center"/>
    </xf>
    <xf numFmtId="166" fontId="10" fillId="5" borderId="9" xfId="0" applyNumberFormat="1" applyFont="1" applyFill="1" applyBorder="1" applyAlignment="1">
      <alignment vertical="center"/>
    </xf>
    <xf numFmtId="0" fontId="10" fillId="5" borderId="0" xfId="0" applyFont="1" applyFill="1" applyBorder="1" applyAlignment="1">
      <alignment horizontal="right" vertical="center"/>
    </xf>
    <xf numFmtId="44" fontId="10" fillId="5" borderId="2" xfId="0" applyNumberFormat="1" applyFont="1" applyFill="1" applyBorder="1" applyAlignment="1">
      <alignment vertical="center"/>
    </xf>
    <xf numFmtId="44" fontId="19" fillId="5" borderId="2" xfId="0" applyNumberFormat="1" applyFont="1" applyFill="1" applyBorder="1" applyAlignment="1">
      <alignment vertical="center"/>
    </xf>
    <xf numFmtId="44" fontId="10" fillId="5" borderId="4" xfId="0" applyNumberFormat="1" applyFont="1" applyFill="1" applyBorder="1" applyAlignment="1">
      <alignment vertical="center"/>
    </xf>
    <xf numFmtId="44" fontId="19" fillId="5" borderId="1" xfId="0" applyNumberFormat="1" applyFont="1" applyFill="1" applyBorder="1" applyAlignment="1">
      <alignment vertical="center"/>
    </xf>
    <xf numFmtId="44" fontId="6" fillId="5" borderId="4" xfId="0" applyNumberFormat="1" applyFont="1" applyFill="1" applyBorder="1" applyAlignment="1">
      <alignment vertical="center"/>
    </xf>
    <xf numFmtId="44" fontId="9" fillId="5" borderId="4" xfId="0" applyNumberFormat="1" applyFont="1" applyFill="1" applyBorder="1" applyAlignment="1">
      <alignment vertical="center"/>
    </xf>
    <xf numFmtId="44" fontId="6" fillId="5" borderId="1" xfId="0" applyNumberFormat="1" applyFont="1" applyFill="1" applyBorder="1" applyAlignment="1">
      <alignment vertical="center"/>
    </xf>
    <xf numFmtId="44" fontId="9" fillId="5" borderId="1" xfId="0" applyNumberFormat="1" applyFont="1" applyFill="1" applyBorder="1" applyAlignment="1">
      <alignment vertical="center"/>
    </xf>
    <xf numFmtId="166" fontId="6" fillId="4" borderId="4" xfId="0" applyNumberFormat="1" applyFont="1" applyFill="1" applyBorder="1" applyAlignment="1">
      <alignment vertical="center"/>
    </xf>
    <xf numFmtId="44" fontId="6" fillId="4" borderId="1" xfId="0" applyNumberFormat="1" applyFont="1" applyFill="1" applyBorder="1" applyAlignment="1">
      <alignment vertical="center"/>
    </xf>
    <xf numFmtId="44" fontId="5" fillId="5" borderId="4" xfId="0" applyNumberFormat="1" applyFont="1" applyFill="1" applyBorder="1" applyAlignment="1">
      <alignment vertical="center"/>
    </xf>
    <xf numFmtId="44" fontId="5" fillId="5" borderId="1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Font="1" applyAlignment="1"/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8"/>
  <sheetViews>
    <sheetView tabSelected="1" zoomScaleNormal="100" workbookViewId="0">
      <pane ySplit="2" topLeftCell="A3" activePane="bottomLeft" state="frozen"/>
      <selection activeCell="M19" sqref="M19"/>
      <selection pane="bottomLeft" activeCell="G21" sqref="G21"/>
    </sheetView>
  </sheetViews>
  <sheetFormatPr defaultRowHeight="15" x14ac:dyDescent="0.25"/>
  <cols>
    <col min="1" max="1" width="7.85546875" bestFit="1" customWidth="1"/>
    <col min="2" max="2" width="75.28515625" customWidth="1"/>
    <col min="3" max="3" width="9.140625" style="79"/>
    <col min="4" max="4" width="8.140625" customWidth="1"/>
    <col min="5" max="5" width="11.42578125" style="79" customWidth="1"/>
    <col min="6" max="6" width="8.140625" customWidth="1"/>
    <col min="7" max="7" width="11.42578125" customWidth="1"/>
    <col min="8" max="8" width="9.85546875" customWidth="1"/>
    <col min="9" max="9" width="8.140625" customWidth="1"/>
    <col min="10" max="10" width="11.42578125" customWidth="1"/>
    <col min="11" max="11" width="10.85546875" customWidth="1"/>
    <col min="12" max="12" width="8.140625" customWidth="1"/>
    <col min="13" max="13" width="11.42578125" customWidth="1"/>
    <col min="14" max="14" width="10.85546875" customWidth="1"/>
    <col min="15" max="15" width="8.140625" customWidth="1"/>
    <col min="16" max="16" width="11.42578125" customWidth="1"/>
    <col min="17" max="17" width="11.140625" customWidth="1"/>
    <col min="18" max="18" width="8.140625" customWidth="1"/>
    <col min="19" max="19" width="11.42578125" customWidth="1"/>
    <col min="20" max="20" width="10.85546875" customWidth="1"/>
    <col min="21" max="21" width="8.140625" customWidth="1"/>
    <col min="22" max="22" width="11.42578125" customWidth="1"/>
    <col min="23" max="23" width="9.85546875" customWidth="1"/>
    <col min="24" max="24" width="8.140625" customWidth="1"/>
    <col min="25" max="25" width="11.42578125" customWidth="1"/>
    <col min="26" max="26" width="10.85546875" customWidth="1"/>
    <col min="27" max="27" width="8.140625" customWidth="1"/>
    <col min="28" max="28" width="11.42578125" customWidth="1"/>
    <col min="29" max="29" width="10.85546875" customWidth="1"/>
    <col min="30" max="30" width="8.140625" customWidth="1"/>
    <col min="31" max="31" width="11.42578125" customWidth="1"/>
    <col min="32" max="32" width="10.85546875" customWidth="1"/>
    <col min="33" max="33" width="9.7109375" customWidth="1"/>
    <col min="34" max="34" width="11.42578125" customWidth="1"/>
    <col min="35" max="35" width="12.42578125" customWidth="1"/>
    <col min="36" max="36" width="8.140625" bestFit="1" customWidth="1"/>
    <col min="37" max="37" width="11.42578125" bestFit="1" customWidth="1"/>
    <col min="38" max="38" width="10.85546875" bestFit="1" customWidth="1"/>
    <col min="39" max="39" width="8.140625" bestFit="1" customWidth="1"/>
    <col min="40" max="40" width="11.42578125" bestFit="1" customWidth="1"/>
    <col min="41" max="42" width="10.85546875" bestFit="1" customWidth="1"/>
  </cols>
  <sheetData>
    <row r="1" spans="1:41" x14ac:dyDescent="0.25">
      <c r="A1" s="76" t="s">
        <v>115</v>
      </c>
      <c r="B1" s="1"/>
      <c r="C1" s="80"/>
      <c r="D1" s="125" t="s">
        <v>121</v>
      </c>
      <c r="E1" s="126"/>
      <c r="F1" s="122" t="s">
        <v>1</v>
      </c>
      <c r="G1" s="123"/>
      <c r="H1" s="124"/>
      <c r="I1" s="127" t="s">
        <v>2</v>
      </c>
      <c r="J1" s="128"/>
      <c r="K1" s="2"/>
      <c r="L1" s="122" t="s">
        <v>3</v>
      </c>
      <c r="M1" s="123"/>
      <c r="N1" s="124"/>
      <c r="O1" s="122" t="s">
        <v>4</v>
      </c>
      <c r="P1" s="123"/>
      <c r="Q1" s="124"/>
      <c r="R1" s="122" t="s">
        <v>5</v>
      </c>
      <c r="S1" s="123"/>
      <c r="T1" s="124"/>
      <c r="U1" s="122" t="s">
        <v>6</v>
      </c>
      <c r="V1" s="123"/>
      <c r="W1" s="124"/>
      <c r="X1" s="122" t="s">
        <v>7</v>
      </c>
      <c r="Y1" s="123"/>
      <c r="Z1" s="124"/>
      <c r="AA1" s="122" t="s">
        <v>8</v>
      </c>
      <c r="AB1" s="123"/>
      <c r="AC1" s="124"/>
      <c r="AD1" s="122" t="s">
        <v>116</v>
      </c>
      <c r="AE1" s="123"/>
      <c r="AF1" s="124"/>
      <c r="AG1" s="122" t="s">
        <v>117</v>
      </c>
      <c r="AH1" s="123"/>
      <c r="AI1" s="124"/>
      <c r="AJ1" s="122" t="s">
        <v>118</v>
      </c>
      <c r="AK1" s="123"/>
      <c r="AL1" s="124"/>
      <c r="AM1" s="122" t="s">
        <v>0</v>
      </c>
      <c r="AN1" s="123"/>
      <c r="AO1" s="124"/>
    </row>
    <row r="2" spans="1:41" ht="25.5" x14ac:dyDescent="0.25">
      <c r="A2" s="3" t="s">
        <v>9</v>
      </c>
      <c r="B2" s="4" t="s">
        <v>10</v>
      </c>
      <c r="C2" s="81" t="s">
        <v>11</v>
      </c>
      <c r="D2" s="8" t="s">
        <v>12</v>
      </c>
      <c r="E2" s="5" t="s">
        <v>13</v>
      </c>
      <c r="F2" s="8" t="s">
        <v>12</v>
      </c>
      <c r="G2" s="6" t="s">
        <v>13</v>
      </c>
      <c r="H2" s="7" t="s">
        <v>14</v>
      </c>
      <c r="I2" s="8" t="s">
        <v>12</v>
      </c>
      <c r="J2" s="6" t="s">
        <v>13</v>
      </c>
      <c r="K2" s="9" t="s">
        <v>14</v>
      </c>
      <c r="L2" s="8" t="s">
        <v>12</v>
      </c>
      <c r="M2" s="6" t="s">
        <v>13</v>
      </c>
      <c r="N2" s="7" t="s">
        <v>14</v>
      </c>
      <c r="O2" s="8" t="s">
        <v>12</v>
      </c>
      <c r="P2" s="6" t="s">
        <v>13</v>
      </c>
      <c r="Q2" s="7" t="s">
        <v>14</v>
      </c>
      <c r="R2" s="8" t="s">
        <v>12</v>
      </c>
      <c r="S2" s="6" t="s">
        <v>13</v>
      </c>
      <c r="T2" s="7" t="s">
        <v>14</v>
      </c>
      <c r="U2" s="8" t="s">
        <v>12</v>
      </c>
      <c r="V2" s="6" t="s">
        <v>13</v>
      </c>
      <c r="W2" s="7" t="s">
        <v>14</v>
      </c>
      <c r="X2" s="8" t="s">
        <v>12</v>
      </c>
      <c r="Y2" s="6" t="s">
        <v>13</v>
      </c>
      <c r="Z2" s="7" t="s">
        <v>14</v>
      </c>
      <c r="AA2" s="8" t="s">
        <v>12</v>
      </c>
      <c r="AB2" s="6" t="s">
        <v>13</v>
      </c>
      <c r="AC2" s="7" t="s">
        <v>14</v>
      </c>
      <c r="AD2" s="8" t="s">
        <v>12</v>
      </c>
      <c r="AE2" s="6" t="s">
        <v>13</v>
      </c>
      <c r="AF2" s="7" t="s">
        <v>14</v>
      </c>
      <c r="AG2" s="8" t="s">
        <v>12</v>
      </c>
      <c r="AH2" s="6" t="s">
        <v>13</v>
      </c>
      <c r="AI2" s="7" t="s">
        <v>14</v>
      </c>
      <c r="AJ2" s="8" t="s">
        <v>12</v>
      </c>
      <c r="AK2" s="6" t="s">
        <v>13</v>
      </c>
      <c r="AL2" s="7" t="s">
        <v>14</v>
      </c>
      <c r="AM2" s="8" t="s">
        <v>12</v>
      </c>
      <c r="AN2" s="6" t="s">
        <v>13</v>
      </c>
      <c r="AO2" s="7" t="s">
        <v>14</v>
      </c>
    </row>
    <row r="3" spans="1:41" x14ac:dyDescent="0.25">
      <c r="A3" s="10"/>
      <c r="B3" s="11" t="s">
        <v>15</v>
      </c>
      <c r="C3" s="82"/>
      <c r="D3" s="15"/>
      <c r="E3" s="12">
        <f>+E4</f>
        <v>1000</v>
      </c>
      <c r="F3" s="15"/>
      <c r="G3" s="13">
        <f>+G4</f>
        <v>1000</v>
      </c>
      <c r="H3" s="14">
        <f>+G3-E3</f>
        <v>0</v>
      </c>
      <c r="I3" s="15"/>
      <c r="J3" s="13">
        <f>+J4</f>
        <v>1000</v>
      </c>
      <c r="K3" s="14">
        <f>+J3-G3</f>
        <v>0</v>
      </c>
      <c r="L3" s="15"/>
      <c r="M3" s="13">
        <f>+M4</f>
        <v>1000</v>
      </c>
      <c r="N3" s="14">
        <f>+M3-J3</f>
        <v>0</v>
      </c>
      <c r="O3" s="15"/>
      <c r="P3" s="13">
        <f>+P4</f>
        <v>1000</v>
      </c>
      <c r="Q3" s="14">
        <f>+P3-M3</f>
        <v>0</v>
      </c>
      <c r="R3" s="15"/>
      <c r="S3" s="13">
        <f>+S4</f>
        <v>1000</v>
      </c>
      <c r="T3" s="14">
        <f>+S3-P3</f>
        <v>0</v>
      </c>
      <c r="U3" s="15"/>
      <c r="V3" s="13">
        <f>+V4</f>
        <v>0</v>
      </c>
      <c r="W3" s="14">
        <f>+V3-S3</f>
        <v>-1000</v>
      </c>
      <c r="X3" s="15"/>
      <c r="Y3" s="13">
        <f>+Y4</f>
        <v>0</v>
      </c>
      <c r="Z3" s="14">
        <f>+Y3-V3</f>
        <v>0</v>
      </c>
      <c r="AA3" s="15"/>
      <c r="AB3" s="13">
        <f>+AB4</f>
        <v>0</v>
      </c>
      <c r="AC3" s="14">
        <f>+AB3-Y3</f>
        <v>0</v>
      </c>
      <c r="AD3" s="15"/>
      <c r="AE3" s="13">
        <f>+AE4</f>
        <v>0</v>
      </c>
      <c r="AF3" s="14">
        <f>+AE3-AB3</f>
        <v>0</v>
      </c>
      <c r="AG3" s="15"/>
      <c r="AH3" s="13">
        <f>+AH4</f>
        <v>0</v>
      </c>
      <c r="AI3" s="14">
        <f>+AH3-AE3</f>
        <v>0</v>
      </c>
      <c r="AJ3" s="15"/>
      <c r="AK3" s="13">
        <f>+AK4</f>
        <v>0</v>
      </c>
      <c r="AL3" s="14">
        <f>+AK3-AH3</f>
        <v>0</v>
      </c>
      <c r="AM3" s="15"/>
      <c r="AN3" s="13">
        <f>+AN4</f>
        <v>0</v>
      </c>
      <c r="AO3" s="14">
        <f>+AN3-AK3</f>
        <v>0</v>
      </c>
    </row>
    <row r="4" spans="1:41" x14ac:dyDescent="0.25">
      <c r="A4" s="16"/>
      <c r="B4" s="17" t="s">
        <v>16</v>
      </c>
      <c r="C4" s="83"/>
      <c r="D4" s="20"/>
      <c r="E4" s="18">
        <f>+E5</f>
        <v>1000</v>
      </c>
      <c r="F4" s="20"/>
      <c r="G4" s="19">
        <f>+G5</f>
        <v>1000</v>
      </c>
      <c r="H4" s="18"/>
      <c r="I4" s="20"/>
      <c r="J4" s="19">
        <f>+J5</f>
        <v>1000</v>
      </c>
      <c r="K4" s="21"/>
      <c r="L4" s="20"/>
      <c r="M4" s="19">
        <f>+M5</f>
        <v>1000</v>
      </c>
      <c r="N4" s="18"/>
      <c r="O4" s="20"/>
      <c r="P4" s="19">
        <f>+P5</f>
        <v>1000</v>
      </c>
      <c r="Q4" s="18"/>
      <c r="R4" s="20"/>
      <c r="S4" s="19">
        <f>+S5</f>
        <v>1000</v>
      </c>
      <c r="T4" s="18"/>
      <c r="U4" s="20"/>
      <c r="V4" s="19">
        <f>+V5</f>
        <v>0</v>
      </c>
      <c r="W4" s="18"/>
      <c r="X4" s="20"/>
      <c r="Y4" s="19">
        <f>+Y5</f>
        <v>0</v>
      </c>
      <c r="Z4" s="18"/>
      <c r="AA4" s="20"/>
      <c r="AB4" s="19">
        <f>+AB5</f>
        <v>0</v>
      </c>
      <c r="AC4" s="18"/>
      <c r="AD4" s="20"/>
      <c r="AE4" s="19">
        <f>+AE5</f>
        <v>0</v>
      </c>
      <c r="AF4" s="18"/>
      <c r="AG4" s="20"/>
      <c r="AH4" s="19">
        <f>+AH5</f>
        <v>0</v>
      </c>
      <c r="AI4" s="18"/>
      <c r="AJ4" s="20"/>
      <c r="AK4" s="19">
        <f>+AK5</f>
        <v>0</v>
      </c>
      <c r="AL4" s="18"/>
      <c r="AM4" s="20"/>
      <c r="AN4" s="19">
        <f>+AN5</f>
        <v>0</v>
      </c>
      <c r="AO4" s="18"/>
    </row>
    <row r="5" spans="1:41" x14ac:dyDescent="0.25">
      <c r="A5" s="22" t="s">
        <v>17</v>
      </c>
      <c r="B5" s="23" t="s">
        <v>18</v>
      </c>
      <c r="C5" s="84">
        <v>1000</v>
      </c>
      <c r="D5" s="26">
        <v>1</v>
      </c>
      <c r="E5" s="24">
        <f>+D5*$C$5</f>
        <v>1000</v>
      </c>
      <c r="F5" s="26">
        <v>1</v>
      </c>
      <c r="G5" s="25">
        <f>+F5*$C$5</f>
        <v>1000</v>
      </c>
      <c r="H5" s="24"/>
      <c r="I5" s="26">
        <v>1</v>
      </c>
      <c r="J5" s="25">
        <f>+I5*$C$5</f>
        <v>1000</v>
      </c>
      <c r="K5" s="27"/>
      <c r="L5" s="26">
        <v>1</v>
      </c>
      <c r="M5" s="25">
        <f>+L5*$C$5</f>
        <v>1000</v>
      </c>
      <c r="N5" s="24"/>
      <c r="O5" s="26">
        <v>1</v>
      </c>
      <c r="P5" s="25">
        <f>+O5*$C$5</f>
        <v>1000</v>
      </c>
      <c r="Q5" s="24"/>
      <c r="R5" s="26">
        <v>1</v>
      </c>
      <c r="S5" s="25">
        <f>+R5*$C$5</f>
        <v>1000</v>
      </c>
      <c r="T5" s="24"/>
      <c r="U5" s="26"/>
      <c r="V5" s="25">
        <f>+U5*$C$5</f>
        <v>0</v>
      </c>
      <c r="W5" s="24"/>
      <c r="X5" s="26"/>
      <c r="Y5" s="25">
        <f>+X5*$C$5</f>
        <v>0</v>
      </c>
      <c r="Z5" s="24"/>
      <c r="AA5" s="26"/>
      <c r="AB5" s="25">
        <f>+AA5*$C$5</f>
        <v>0</v>
      </c>
      <c r="AC5" s="24"/>
      <c r="AD5" s="26"/>
      <c r="AE5" s="25">
        <f>+AD5*$C$5</f>
        <v>0</v>
      </c>
      <c r="AF5" s="24"/>
      <c r="AG5" s="26"/>
      <c r="AH5" s="25">
        <f>+AG5*$C$5</f>
        <v>0</v>
      </c>
      <c r="AI5" s="24"/>
      <c r="AJ5" s="26"/>
      <c r="AK5" s="25">
        <f>+AJ5*$C$5</f>
        <v>0</v>
      </c>
      <c r="AL5" s="24"/>
      <c r="AM5" s="26"/>
      <c r="AN5" s="25">
        <f>+AM5*$C$5</f>
        <v>0</v>
      </c>
      <c r="AO5" s="24"/>
    </row>
    <row r="6" spans="1:41" x14ac:dyDescent="0.25">
      <c r="A6" s="10"/>
      <c r="B6" s="11" t="s">
        <v>19</v>
      </c>
      <c r="C6" s="82"/>
      <c r="D6" s="30"/>
      <c r="E6" s="28">
        <f>SUM(E7)</f>
        <v>13741.487999999999</v>
      </c>
      <c r="F6" s="30"/>
      <c r="G6" s="29">
        <f>SUM(G7)</f>
        <v>13605.272999999999</v>
      </c>
      <c r="H6" s="14">
        <f>+G6-E6</f>
        <v>-136.21500000000015</v>
      </c>
      <c r="I6" s="30"/>
      <c r="J6" s="29">
        <f>SUM(J7)</f>
        <v>13169.493</v>
      </c>
      <c r="K6" s="14">
        <f>+J6-G6</f>
        <v>-435.77999999999884</v>
      </c>
      <c r="L6" s="30"/>
      <c r="M6" s="29">
        <f>SUM(M7)</f>
        <v>14464.089</v>
      </c>
      <c r="N6" s="14">
        <f>+M6-J6</f>
        <v>1294.5959999999995</v>
      </c>
      <c r="O6" s="30"/>
      <c r="P6" s="29">
        <f>SUM(P7)</f>
        <v>14262.344999999999</v>
      </c>
      <c r="Q6" s="14">
        <f>+P6-M6</f>
        <v>-201.7440000000006</v>
      </c>
      <c r="R6" s="30"/>
      <c r="S6" s="29">
        <f>SUM(S7)</f>
        <v>13583.106</v>
      </c>
      <c r="T6" s="14">
        <f>+S6-P6</f>
        <v>-679.23899999999958</v>
      </c>
      <c r="U6" s="30"/>
      <c r="V6" s="29">
        <f>SUM(V7)</f>
        <v>0</v>
      </c>
      <c r="W6" s="14">
        <f>+V6-S6</f>
        <v>-13583.106</v>
      </c>
      <c r="X6" s="30"/>
      <c r="Y6" s="29">
        <f>SUM(Y7)</f>
        <v>0</v>
      </c>
      <c r="Z6" s="14">
        <f>+Y6-V6</f>
        <v>0</v>
      </c>
      <c r="AA6" s="30"/>
      <c r="AB6" s="29">
        <f>SUM(AB7)</f>
        <v>0</v>
      </c>
      <c r="AC6" s="14">
        <f>+AB6-Y6</f>
        <v>0</v>
      </c>
      <c r="AD6" s="30"/>
      <c r="AE6" s="29">
        <f>SUM(AE7)</f>
        <v>0</v>
      </c>
      <c r="AF6" s="14">
        <f>+AE6-AB6</f>
        <v>0</v>
      </c>
      <c r="AG6" s="30"/>
      <c r="AH6" s="29">
        <f>SUM(AH7)</f>
        <v>0</v>
      </c>
      <c r="AI6" s="14">
        <f>+AH6-AE6</f>
        <v>0</v>
      </c>
      <c r="AJ6" s="30"/>
      <c r="AK6" s="29">
        <f>SUM(AK7)</f>
        <v>0</v>
      </c>
      <c r="AL6" s="14">
        <f>+AK6-AH6</f>
        <v>0</v>
      </c>
      <c r="AM6" s="30"/>
      <c r="AN6" s="29">
        <f>SUM(AN7)</f>
        <v>0</v>
      </c>
      <c r="AO6" s="14">
        <f>+AN6-AK6</f>
        <v>0</v>
      </c>
    </row>
    <row r="7" spans="1:41" x14ac:dyDescent="0.25">
      <c r="A7" s="16"/>
      <c r="B7" s="17" t="s">
        <v>20</v>
      </c>
      <c r="C7" s="85"/>
      <c r="D7" s="33"/>
      <c r="E7" s="31">
        <f>SUM(E8)</f>
        <v>13741.487999999999</v>
      </c>
      <c r="F7" s="33"/>
      <c r="G7" s="32">
        <f>SUM(G8)</f>
        <v>13605.272999999999</v>
      </c>
      <c r="H7" s="31"/>
      <c r="I7" s="33"/>
      <c r="J7" s="32">
        <f>SUM(J8)</f>
        <v>13169.493</v>
      </c>
      <c r="K7" s="34"/>
      <c r="L7" s="33"/>
      <c r="M7" s="32">
        <f>SUM(M8)</f>
        <v>14464.089</v>
      </c>
      <c r="N7" s="31"/>
      <c r="O7" s="33"/>
      <c r="P7" s="32">
        <f>SUM(P8)</f>
        <v>14262.344999999999</v>
      </c>
      <c r="Q7" s="31"/>
      <c r="R7" s="33"/>
      <c r="S7" s="32">
        <f>SUM(S8)</f>
        <v>13583.106</v>
      </c>
      <c r="T7" s="31"/>
      <c r="U7" s="33"/>
      <c r="V7" s="32">
        <f>SUM(V8)</f>
        <v>0</v>
      </c>
      <c r="W7" s="31"/>
      <c r="X7" s="33"/>
      <c r="Y7" s="116">
        <f>SUM(Y8)</f>
        <v>0</v>
      </c>
      <c r="Z7" s="114"/>
      <c r="AA7" s="33"/>
      <c r="AB7" s="32">
        <f>SUM(AB8)</f>
        <v>0</v>
      </c>
      <c r="AC7" s="31"/>
      <c r="AD7" s="33"/>
      <c r="AE7" s="32">
        <f>SUM(AE8)</f>
        <v>0</v>
      </c>
      <c r="AF7" s="31"/>
      <c r="AG7" s="33"/>
      <c r="AH7" s="32">
        <f>SUM(AH8)</f>
        <v>0</v>
      </c>
      <c r="AI7" s="31"/>
      <c r="AJ7" s="33"/>
      <c r="AK7" s="32">
        <f>SUM(AK8)</f>
        <v>0</v>
      </c>
      <c r="AL7" s="31"/>
      <c r="AM7" s="33"/>
      <c r="AN7" s="32">
        <f>SUM(AN8)</f>
        <v>0</v>
      </c>
      <c r="AO7" s="31"/>
    </row>
    <row r="8" spans="1:41" x14ac:dyDescent="0.25">
      <c r="A8" s="22" t="s">
        <v>17</v>
      </c>
      <c r="B8" s="23" t="s">
        <v>21</v>
      </c>
      <c r="C8" s="86">
        <v>2.7E-2</v>
      </c>
      <c r="D8" s="26">
        <v>508944</v>
      </c>
      <c r="E8" s="35">
        <f>+D8*$C$8</f>
        <v>13741.487999999999</v>
      </c>
      <c r="F8" s="26">
        <v>503899</v>
      </c>
      <c r="G8" s="36">
        <f>+F8*$C$8</f>
        <v>13605.272999999999</v>
      </c>
      <c r="H8" s="35"/>
      <c r="I8" s="26">
        <v>487759</v>
      </c>
      <c r="J8" s="36">
        <f>+I8*$C$8</f>
        <v>13169.493</v>
      </c>
      <c r="K8" s="37"/>
      <c r="L8" s="26">
        <v>535707</v>
      </c>
      <c r="M8" s="36">
        <f>+L8*$C$8</f>
        <v>14464.089</v>
      </c>
      <c r="N8" s="35"/>
      <c r="O8" s="26">
        <v>528235</v>
      </c>
      <c r="P8" s="36">
        <f>+O8*$C$8</f>
        <v>14262.344999999999</v>
      </c>
      <c r="Q8" s="35"/>
      <c r="R8" s="26">
        <v>503078</v>
      </c>
      <c r="S8" s="36">
        <f>+R8*$C$8</f>
        <v>13583.106</v>
      </c>
      <c r="T8" s="35"/>
      <c r="U8" s="26"/>
      <c r="V8" s="102">
        <f>+U8*$C$8</f>
        <v>0</v>
      </c>
      <c r="W8" s="100"/>
      <c r="X8" s="26"/>
      <c r="Y8" s="102">
        <f>+X8*$C$8</f>
        <v>0</v>
      </c>
      <c r="Z8" s="100">
        <f>+Y8-V8</f>
        <v>0</v>
      </c>
      <c r="AA8" s="26"/>
      <c r="AB8" s="36">
        <f>+AA8*$C$8</f>
        <v>0</v>
      </c>
      <c r="AC8" s="35">
        <f>+AB8-Y8</f>
        <v>0</v>
      </c>
      <c r="AD8" s="26"/>
      <c r="AE8" s="36">
        <f>+AD8*$C$8</f>
        <v>0</v>
      </c>
      <c r="AF8" s="35">
        <f>+AE8-AB8</f>
        <v>0</v>
      </c>
      <c r="AG8" s="26"/>
      <c r="AH8" s="36">
        <f>+AG8*$C$8</f>
        <v>0</v>
      </c>
      <c r="AI8" s="35">
        <f>+AH8-AE8</f>
        <v>0</v>
      </c>
      <c r="AJ8" s="26"/>
      <c r="AK8" s="36">
        <f>+AJ8*$C$8</f>
        <v>0</v>
      </c>
      <c r="AL8" s="35">
        <f>+AK8-AH8</f>
        <v>0</v>
      </c>
      <c r="AM8" s="26"/>
      <c r="AN8" s="36">
        <f>+AM8*$C$8</f>
        <v>0</v>
      </c>
      <c r="AO8" s="35">
        <f>+AN8-AK8</f>
        <v>0</v>
      </c>
    </row>
    <row r="9" spans="1:41" x14ac:dyDescent="0.25">
      <c r="A9" s="10"/>
      <c r="B9" s="11" t="s">
        <v>22</v>
      </c>
      <c r="C9" s="82"/>
      <c r="D9" s="39"/>
      <c r="E9" s="28">
        <f>+E10</f>
        <v>798.62013000000002</v>
      </c>
      <c r="F9" s="39"/>
      <c r="G9" s="29">
        <f>+G10</f>
        <v>802.91120000000001</v>
      </c>
      <c r="H9" s="14">
        <f>+G9-E9</f>
        <v>4.2910699999999906</v>
      </c>
      <c r="I9" s="39"/>
      <c r="J9" s="29">
        <f>+J10</f>
        <v>801.64269999999999</v>
      </c>
      <c r="K9" s="14">
        <f>+J9-G9</f>
        <v>-1.2685000000000173</v>
      </c>
      <c r="L9" s="39"/>
      <c r="M9" s="29">
        <f>+M10</f>
        <v>804.61216999999999</v>
      </c>
      <c r="N9" s="14">
        <f>+M9-J9</f>
        <v>2.9694700000000012</v>
      </c>
      <c r="O9" s="39"/>
      <c r="P9" s="29">
        <f>+P10</f>
        <v>800.38599999999997</v>
      </c>
      <c r="Q9" s="14">
        <f>+P9-M9</f>
        <v>-4.2261700000000246</v>
      </c>
      <c r="R9" s="39"/>
      <c r="S9" s="29">
        <f>+S10</f>
        <v>802.22325999999998</v>
      </c>
      <c r="T9" s="14">
        <f>+S9-P9</f>
        <v>1.8372600000000148</v>
      </c>
      <c r="U9" s="39"/>
      <c r="V9" s="118">
        <f>+V10</f>
        <v>0</v>
      </c>
      <c r="W9" s="117">
        <f>+V9-S9</f>
        <v>-802.22325999999998</v>
      </c>
      <c r="X9" s="39"/>
      <c r="Y9" s="118">
        <f>+Y10</f>
        <v>0</v>
      </c>
      <c r="Z9" s="117">
        <f>+Y9-V9</f>
        <v>0</v>
      </c>
      <c r="AA9" s="39"/>
      <c r="AB9" s="29">
        <f>+AB10</f>
        <v>0</v>
      </c>
      <c r="AC9" s="14">
        <f>+AB9-Y9</f>
        <v>0</v>
      </c>
      <c r="AD9" s="39"/>
      <c r="AE9" s="29">
        <f>+AE10</f>
        <v>0</v>
      </c>
      <c r="AF9" s="14">
        <f>+AE9-AB9</f>
        <v>0</v>
      </c>
      <c r="AG9" s="39"/>
      <c r="AH9" s="29">
        <f>+AH10</f>
        <v>0</v>
      </c>
      <c r="AI9" s="14">
        <f>+AH9-AE9</f>
        <v>0</v>
      </c>
      <c r="AJ9" s="39"/>
      <c r="AK9" s="29">
        <f>+AK10</f>
        <v>0</v>
      </c>
      <c r="AL9" s="14">
        <f>+AK9-AH9</f>
        <v>0</v>
      </c>
      <c r="AM9" s="39"/>
      <c r="AN9" s="29">
        <f>+AN10</f>
        <v>0</v>
      </c>
      <c r="AO9" s="14">
        <f>+AN9-AK9</f>
        <v>0</v>
      </c>
    </row>
    <row r="10" spans="1:41" x14ac:dyDescent="0.25">
      <c r="A10" s="10"/>
      <c r="B10" s="17" t="s">
        <v>23</v>
      </c>
      <c r="C10" s="87"/>
      <c r="D10" s="33"/>
      <c r="E10" s="40">
        <f>+E11+E12</f>
        <v>798.62013000000002</v>
      </c>
      <c r="F10" s="33"/>
      <c r="G10" s="41">
        <f>+G11+G12</f>
        <v>802.91120000000001</v>
      </c>
      <c r="H10" s="40"/>
      <c r="I10" s="33"/>
      <c r="J10" s="41">
        <f>+J11+J12</f>
        <v>801.64269999999999</v>
      </c>
      <c r="K10" s="42"/>
      <c r="L10" s="33"/>
      <c r="M10" s="41">
        <f>+M11+M12</f>
        <v>804.61216999999999</v>
      </c>
      <c r="N10" s="40"/>
      <c r="O10" s="33"/>
      <c r="P10" s="41">
        <f>+P11+P12</f>
        <v>800.38599999999997</v>
      </c>
      <c r="Q10" s="40"/>
      <c r="R10" s="33"/>
      <c r="S10" s="41">
        <f>+S11+S12</f>
        <v>802.22325999999998</v>
      </c>
      <c r="T10" s="40"/>
      <c r="U10" s="33"/>
      <c r="V10" s="120">
        <f>+V11+V12</f>
        <v>0</v>
      </c>
      <c r="W10" s="119"/>
      <c r="X10" s="33"/>
      <c r="Y10" s="120">
        <f>+Y11+Y12</f>
        <v>0</v>
      </c>
      <c r="Z10" s="119"/>
      <c r="AA10" s="33"/>
      <c r="AB10" s="41">
        <f>+AB11+AB12</f>
        <v>0</v>
      </c>
      <c r="AC10" s="40"/>
      <c r="AD10" s="33"/>
      <c r="AE10" s="120">
        <f>+AE11+AE12</f>
        <v>0</v>
      </c>
      <c r="AF10" s="119"/>
      <c r="AG10" s="33"/>
      <c r="AH10" s="41">
        <f>+AH11+AH12</f>
        <v>0</v>
      </c>
      <c r="AI10" s="40"/>
      <c r="AJ10" s="33"/>
      <c r="AK10" s="41">
        <f>+AK11+AK12</f>
        <v>0</v>
      </c>
      <c r="AL10" s="40"/>
      <c r="AM10" s="33"/>
      <c r="AN10" s="41">
        <f>+AN11+AN12</f>
        <v>0</v>
      </c>
      <c r="AO10" s="40"/>
    </row>
    <row r="11" spans="1:41" x14ac:dyDescent="0.25">
      <c r="A11" s="10"/>
      <c r="B11" s="23" t="s">
        <v>24</v>
      </c>
      <c r="C11" s="86">
        <v>5.9000000000000003E-4</v>
      </c>
      <c r="D11" s="43">
        <v>82407</v>
      </c>
      <c r="E11" s="35">
        <f>+D11*$C$11</f>
        <v>48.620130000000003</v>
      </c>
      <c r="F11" s="43">
        <v>89680</v>
      </c>
      <c r="G11" s="36">
        <f>+F11*$C$11</f>
        <v>52.911200000000001</v>
      </c>
      <c r="H11" s="35"/>
      <c r="I11" s="43">
        <v>87530</v>
      </c>
      <c r="J11" s="36">
        <f>+I11*$C$11</f>
        <v>51.642700000000005</v>
      </c>
      <c r="K11" s="37"/>
      <c r="L11" s="43">
        <v>92563</v>
      </c>
      <c r="M11" s="36">
        <f>+L11*$C$11</f>
        <v>54.612170000000006</v>
      </c>
      <c r="N11" s="35"/>
      <c r="O11" s="43">
        <v>85400</v>
      </c>
      <c r="P11" s="36">
        <f>+O11*$C$11</f>
        <v>50.386000000000003</v>
      </c>
      <c r="Q11" s="35"/>
      <c r="R11" s="43">
        <v>88514</v>
      </c>
      <c r="S11" s="36">
        <f>+R11*$C$11</f>
        <v>52.223260000000003</v>
      </c>
      <c r="T11" s="35"/>
      <c r="U11" s="43"/>
      <c r="V11" s="102">
        <f>+U11*$C$11</f>
        <v>0</v>
      </c>
      <c r="W11" s="100"/>
      <c r="X11" s="43"/>
      <c r="Y11" s="102">
        <f>+X11*$C$11</f>
        <v>0</v>
      </c>
      <c r="Z11" s="100"/>
      <c r="AA11" s="43"/>
      <c r="AB11" s="36">
        <f>+AA11*$C$11</f>
        <v>0</v>
      </c>
      <c r="AC11" s="35"/>
      <c r="AD11" s="43"/>
      <c r="AE11" s="102">
        <f>+AD11*$C$11</f>
        <v>0</v>
      </c>
      <c r="AF11" s="100"/>
      <c r="AG11" s="43"/>
      <c r="AH11" s="36">
        <f>+AG11*$C$11</f>
        <v>0</v>
      </c>
      <c r="AI11" s="35"/>
      <c r="AJ11" s="43"/>
      <c r="AK11" s="36">
        <f>+AJ11*$C$11</f>
        <v>0</v>
      </c>
      <c r="AL11" s="35"/>
      <c r="AM11" s="43"/>
      <c r="AN11" s="36">
        <f>+AM11*$C$11</f>
        <v>0</v>
      </c>
      <c r="AO11" s="35"/>
    </row>
    <row r="12" spans="1:41" x14ac:dyDescent="0.25">
      <c r="A12" s="10"/>
      <c r="B12" s="23" t="s">
        <v>25</v>
      </c>
      <c r="C12" s="88">
        <v>750</v>
      </c>
      <c r="D12" s="43">
        <v>1</v>
      </c>
      <c r="E12" s="35">
        <f>+D12*$C$12</f>
        <v>750</v>
      </c>
      <c r="F12" s="43">
        <v>1</v>
      </c>
      <c r="G12" s="36">
        <f>+F12*$C$12</f>
        <v>750</v>
      </c>
      <c r="H12" s="35"/>
      <c r="I12" s="43">
        <v>1</v>
      </c>
      <c r="J12" s="36">
        <f>+I12*$C$12</f>
        <v>750</v>
      </c>
      <c r="K12" s="37"/>
      <c r="L12" s="43">
        <v>1</v>
      </c>
      <c r="M12" s="36">
        <f>+L12*$C$12</f>
        <v>750</v>
      </c>
      <c r="N12" s="35"/>
      <c r="O12" s="43">
        <v>1</v>
      </c>
      <c r="P12" s="36">
        <f>+O12*$C$12</f>
        <v>750</v>
      </c>
      <c r="Q12" s="35"/>
      <c r="R12" s="43">
        <v>1</v>
      </c>
      <c r="S12" s="36">
        <f>+R12*$C$12</f>
        <v>750</v>
      </c>
      <c r="T12" s="35"/>
      <c r="U12" s="43"/>
      <c r="V12" s="102">
        <f>+U12*$C$12</f>
        <v>0</v>
      </c>
      <c r="W12" s="100"/>
      <c r="X12" s="43"/>
      <c r="Y12" s="102">
        <f>+X12*$C$12</f>
        <v>0</v>
      </c>
      <c r="Z12" s="100"/>
      <c r="AA12" s="43"/>
      <c r="AB12" s="36">
        <f>+AA12*$C$12</f>
        <v>0</v>
      </c>
      <c r="AC12" s="35"/>
      <c r="AD12" s="43"/>
      <c r="AE12" s="102">
        <f>+AD12*$C$12</f>
        <v>0</v>
      </c>
      <c r="AF12" s="100"/>
      <c r="AG12" s="43"/>
      <c r="AH12" s="102">
        <f>+AG12*$C$12</f>
        <v>0</v>
      </c>
      <c r="AI12" s="100"/>
      <c r="AJ12" s="43"/>
      <c r="AK12" s="102">
        <f>+AJ12*$C$12</f>
        <v>0</v>
      </c>
      <c r="AL12" s="100"/>
      <c r="AM12" s="43"/>
      <c r="AN12" s="102">
        <f>+AM12*$C$12</f>
        <v>0</v>
      </c>
      <c r="AO12" s="100"/>
    </row>
    <row r="13" spans="1:41" x14ac:dyDescent="0.25">
      <c r="A13" s="44"/>
      <c r="B13" s="11" t="s">
        <v>26</v>
      </c>
      <c r="C13" s="82"/>
      <c r="D13" s="30"/>
      <c r="E13" s="28">
        <f>E14+E25+E36+E20+E31</f>
        <v>9919.632959999999</v>
      </c>
      <c r="F13" s="30"/>
      <c r="G13" s="28">
        <f>G14+G25+G36+G20+G31</f>
        <v>12353.897849999999</v>
      </c>
      <c r="H13" s="14">
        <f>+G13-E13</f>
        <v>2434.2648900000004</v>
      </c>
      <c r="I13" s="30"/>
      <c r="J13" s="118">
        <f>J14+J25+J36+J20+J31</f>
        <v>24279.329409999998</v>
      </c>
      <c r="K13" s="117">
        <f>+J13-G13</f>
        <v>11925.431559999999</v>
      </c>
      <c r="L13" s="30"/>
      <c r="M13" s="28">
        <f>M14+M25+M36+M20+M31</f>
        <v>13258.160049999999</v>
      </c>
      <c r="N13" s="14">
        <f>+M13-J13</f>
        <v>-11021.16936</v>
      </c>
      <c r="O13" s="30"/>
      <c r="P13" s="118">
        <f>P14+P25+P36+P20+P31</f>
        <v>13114.06021</v>
      </c>
      <c r="Q13" s="117">
        <f>+P13-M13</f>
        <v>-144.09983999999895</v>
      </c>
      <c r="R13" s="30"/>
      <c r="S13" s="28">
        <f>S14+S25+S36+S20+S31</f>
        <v>13104.051940000001</v>
      </c>
      <c r="T13" s="14">
        <f>+S13-P13</f>
        <v>-10.008269999998447</v>
      </c>
      <c r="U13" s="30"/>
      <c r="V13" s="118">
        <f>V14+V25+V36+V20+V31</f>
        <v>0</v>
      </c>
      <c r="W13" s="117">
        <f>+V13-S13</f>
        <v>-13104.051940000001</v>
      </c>
      <c r="X13" s="30"/>
      <c r="Y13" s="118">
        <f>Y14+Y25+Y36+Y20+Y31</f>
        <v>0</v>
      </c>
      <c r="Z13" s="117">
        <f>+Y13-V13</f>
        <v>0</v>
      </c>
      <c r="AA13" s="30"/>
      <c r="AB13" s="28">
        <f>AB14+AB25+AB36+AB20+AB31</f>
        <v>0</v>
      </c>
      <c r="AC13" s="14">
        <f>+AB13-Y13</f>
        <v>0</v>
      </c>
      <c r="AD13" s="30"/>
      <c r="AE13" s="118">
        <f>AE14+AE25+AE36+AE20+AE31</f>
        <v>0</v>
      </c>
      <c r="AF13" s="117">
        <f>+AE13-AB13</f>
        <v>0</v>
      </c>
      <c r="AG13" s="30"/>
      <c r="AH13" s="118">
        <f>AH14+AH25+AH36+AH20+AH31</f>
        <v>0</v>
      </c>
      <c r="AI13" s="117">
        <f>+AH13-AE13</f>
        <v>0</v>
      </c>
      <c r="AJ13" s="30"/>
      <c r="AK13" s="118">
        <f>AK14+AK25+AK36+AK20+AK31</f>
        <v>0</v>
      </c>
      <c r="AL13" s="117">
        <f>+AK13-AH13</f>
        <v>0</v>
      </c>
      <c r="AM13" s="30"/>
      <c r="AN13" s="118">
        <f>AN14+AN25+AN36+AN20+AN31</f>
        <v>0</v>
      </c>
      <c r="AO13" s="117">
        <f>+AN13-AK13</f>
        <v>0</v>
      </c>
    </row>
    <row r="14" spans="1:41" x14ac:dyDescent="0.25">
      <c r="A14" s="45"/>
      <c r="B14" s="17" t="s">
        <v>27</v>
      </c>
      <c r="C14" s="85"/>
      <c r="D14" s="46"/>
      <c r="E14" s="31">
        <f>SUM(E15:E19)</f>
        <v>4600.0857599999999</v>
      </c>
      <c r="F14" s="46"/>
      <c r="G14" s="32">
        <f>SUM(G15:G19)</f>
        <v>4256.5980600000003</v>
      </c>
      <c r="H14" s="31"/>
      <c r="I14" s="46"/>
      <c r="J14" s="32">
        <f>SUM(J15:J19)</f>
        <v>3958.28226</v>
      </c>
      <c r="K14" s="34"/>
      <c r="L14" s="46"/>
      <c r="M14" s="32">
        <f>SUM(M15:M19)</f>
        <v>3964.5341400000002</v>
      </c>
      <c r="N14" s="31"/>
      <c r="O14" s="46"/>
      <c r="P14" s="32">
        <f>SUM(P15:P19)</f>
        <v>3976.9234200000001</v>
      </c>
      <c r="Q14" s="31"/>
      <c r="R14" s="46"/>
      <c r="S14" s="32">
        <f>SUM(S15:S19)</f>
        <v>3978.1095599999999</v>
      </c>
      <c r="T14" s="31"/>
      <c r="U14" s="46"/>
      <c r="V14" s="116">
        <f>SUM(V15:V19)</f>
        <v>0</v>
      </c>
      <c r="W14" s="114"/>
      <c r="X14" s="46"/>
      <c r="Y14" s="116">
        <f>SUM(Y15:Y19)</f>
        <v>0</v>
      </c>
      <c r="Z14" s="114"/>
      <c r="AA14" s="46"/>
      <c r="AB14" s="32">
        <f>SUM(AB15:AB19)</f>
        <v>0</v>
      </c>
      <c r="AC14" s="31"/>
      <c r="AD14" s="46"/>
      <c r="AE14" s="116">
        <f>SUM(AE15:AE19)</f>
        <v>0</v>
      </c>
      <c r="AF14" s="114"/>
      <c r="AG14" s="46"/>
      <c r="AH14" s="116">
        <f>SUM(AH15:AH19)</f>
        <v>0</v>
      </c>
      <c r="AI14" s="114"/>
      <c r="AJ14" s="46"/>
      <c r="AK14" s="116">
        <f>SUM(AK15:AK19)</f>
        <v>0</v>
      </c>
      <c r="AL14" s="114"/>
      <c r="AM14" s="46"/>
      <c r="AN14" s="116">
        <f>SUM(AN15:AN19)</f>
        <v>0</v>
      </c>
      <c r="AO14" s="114"/>
    </row>
    <row r="15" spans="1:41" x14ac:dyDescent="0.25">
      <c r="A15" s="22" t="s">
        <v>17</v>
      </c>
      <c r="B15" s="23" t="s">
        <v>28</v>
      </c>
      <c r="C15" s="86">
        <v>7.2700000000000004E-3</v>
      </c>
      <c r="D15" s="26">
        <v>50000</v>
      </c>
      <c r="E15" s="35">
        <f>+D15*$C$15</f>
        <v>363.5</v>
      </c>
      <c r="F15" s="26">
        <v>50000</v>
      </c>
      <c r="G15" s="36">
        <f>+F15*$C$15</f>
        <v>363.5</v>
      </c>
      <c r="H15" s="35"/>
      <c r="I15" s="26">
        <v>50000</v>
      </c>
      <c r="J15" s="36">
        <f>+I15*$C$15</f>
        <v>363.5</v>
      </c>
      <c r="K15" s="37"/>
      <c r="L15" s="26">
        <v>50000</v>
      </c>
      <c r="M15" s="36">
        <f>+L15*$C$15</f>
        <v>363.5</v>
      </c>
      <c r="N15" s="35"/>
      <c r="O15" s="26">
        <v>50000</v>
      </c>
      <c r="P15" s="36">
        <f>+O15*$C$15</f>
        <v>363.5</v>
      </c>
      <c r="Q15" s="35"/>
      <c r="R15" s="26">
        <v>50000</v>
      </c>
      <c r="S15" s="36">
        <f>+R15*$C$15</f>
        <v>363.5</v>
      </c>
      <c r="T15" s="35"/>
      <c r="U15" s="26"/>
      <c r="V15" s="102">
        <f>+U15*$C$15</f>
        <v>0</v>
      </c>
      <c r="W15" s="100"/>
      <c r="X15" s="26"/>
      <c r="Y15" s="102">
        <f>+X15*$C$15</f>
        <v>0</v>
      </c>
      <c r="Z15" s="100"/>
      <c r="AA15" s="26"/>
      <c r="AB15" s="36">
        <f>+AA15*$C$15</f>
        <v>0</v>
      </c>
      <c r="AC15" s="35"/>
      <c r="AD15" s="26"/>
      <c r="AE15" s="102">
        <f>+AD15*$C$15</f>
        <v>0</v>
      </c>
      <c r="AF15" s="100"/>
      <c r="AG15" s="26"/>
      <c r="AH15" s="102">
        <f>+AG15*$C$15</f>
        <v>0</v>
      </c>
      <c r="AI15" s="100"/>
      <c r="AJ15" s="26"/>
      <c r="AK15" s="102">
        <f>+AJ15*$C$15</f>
        <v>0</v>
      </c>
      <c r="AL15" s="100"/>
      <c r="AM15" s="26"/>
      <c r="AN15" s="102">
        <f>+AM15*$C$15</f>
        <v>0</v>
      </c>
      <c r="AO15" s="100"/>
    </row>
    <row r="16" spans="1:41" x14ac:dyDescent="0.25">
      <c r="A16" s="22" t="s">
        <v>17</v>
      </c>
      <c r="B16" s="23" t="s">
        <v>29</v>
      </c>
      <c r="C16" s="86">
        <v>5.6800000000000002E-3</v>
      </c>
      <c r="D16" s="26">
        <v>100000</v>
      </c>
      <c r="E16" s="35">
        <f>+D16*$C$16</f>
        <v>568</v>
      </c>
      <c r="F16" s="26">
        <v>100000</v>
      </c>
      <c r="G16" s="36">
        <f>+F16*$C$16</f>
        <v>568</v>
      </c>
      <c r="H16" s="35"/>
      <c r="I16" s="26">
        <v>100000</v>
      </c>
      <c r="J16" s="36">
        <f>+I16*$C$16</f>
        <v>568</v>
      </c>
      <c r="K16" s="37"/>
      <c r="L16" s="26">
        <v>100000</v>
      </c>
      <c r="M16" s="36">
        <f>+L16*$C$16</f>
        <v>568</v>
      </c>
      <c r="N16" s="35"/>
      <c r="O16" s="26">
        <v>100000</v>
      </c>
      <c r="P16" s="102">
        <f>+O16*$C$16</f>
        <v>568</v>
      </c>
      <c r="Q16" s="100"/>
      <c r="R16" s="26">
        <v>100000</v>
      </c>
      <c r="S16" s="36">
        <f>+R16*$C$16</f>
        <v>568</v>
      </c>
      <c r="T16" s="35"/>
      <c r="U16" s="26"/>
      <c r="V16" s="102">
        <f>+U16*$C$16</f>
        <v>0</v>
      </c>
      <c r="W16" s="100"/>
      <c r="X16" s="26"/>
      <c r="Y16" s="102">
        <f>+X16*$C$16</f>
        <v>0</v>
      </c>
      <c r="Z16" s="100"/>
      <c r="AA16" s="26"/>
      <c r="AB16" s="36">
        <f>+AA16*$C$16</f>
        <v>0</v>
      </c>
      <c r="AC16" s="35"/>
      <c r="AD16" s="26"/>
      <c r="AE16" s="102">
        <f>+AD16*$C$16</f>
        <v>0</v>
      </c>
      <c r="AF16" s="100"/>
      <c r="AG16" s="26"/>
      <c r="AH16" s="102">
        <f>+AG16*$C$16</f>
        <v>0</v>
      </c>
      <c r="AI16" s="100"/>
      <c r="AJ16" s="26"/>
      <c r="AK16" s="102">
        <f>+AJ16*$C$16</f>
        <v>0</v>
      </c>
      <c r="AL16" s="100"/>
      <c r="AM16" s="26"/>
      <c r="AN16" s="102">
        <f>+AM16*$C$16</f>
        <v>0</v>
      </c>
      <c r="AO16" s="100"/>
    </row>
    <row r="17" spans="1:41" x14ac:dyDescent="0.25">
      <c r="A17" s="22" t="s">
        <v>17</v>
      </c>
      <c r="B17" s="23" t="s">
        <v>30</v>
      </c>
      <c r="C17" s="86">
        <v>4.7699999999999999E-3</v>
      </c>
      <c r="D17" s="26">
        <v>225000</v>
      </c>
      <c r="E17" s="35">
        <f>+D17*$C$17</f>
        <v>1073.25</v>
      </c>
      <c r="F17" s="26">
        <v>225000</v>
      </c>
      <c r="G17" s="36">
        <f>+F17*$C$17</f>
        <v>1073.25</v>
      </c>
      <c r="H17" s="35"/>
      <c r="I17" s="26">
        <v>225000</v>
      </c>
      <c r="J17" s="36">
        <f>+I17*$C$17</f>
        <v>1073.25</v>
      </c>
      <c r="K17" s="37"/>
      <c r="L17" s="26">
        <v>225000</v>
      </c>
      <c r="M17" s="36">
        <f>+L17*$C$17</f>
        <v>1073.25</v>
      </c>
      <c r="N17" s="35"/>
      <c r="O17" s="26">
        <v>225000</v>
      </c>
      <c r="P17" s="102">
        <f>+O17*$C$17</f>
        <v>1073.25</v>
      </c>
      <c r="Q17" s="100"/>
      <c r="R17" s="26">
        <v>225000</v>
      </c>
      <c r="S17" s="36">
        <f>+R17*$C$17</f>
        <v>1073.25</v>
      </c>
      <c r="T17" s="35"/>
      <c r="U17" s="26"/>
      <c r="V17" s="102">
        <f>+U17*$C$17</f>
        <v>0</v>
      </c>
      <c r="W17" s="100"/>
      <c r="X17" s="26"/>
      <c r="Y17" s="102">
        <f>+X17*$C$17</f>
        <v>0</v>
      </c>
      <c r="Z17" s="100"/>
      <c r="AA17" s="26"/>
      <c r="AB17" s="102">
        <f>+AA17*$C$17</f>
        <v>0</v>
      </c>
      <c r="AC17" s="100"/>
      <c r="AD17" s="26"/>
      <c r="AE17" s="102">
        <f>+AD17*$C$17</f>
        <v>0</v>
      </c>
      <c r="AF17" s="100"/>
      <c r="AG17" s="26"/>
      <c r="AH17" s="102">
        <f>+AG17*$C$17</f>
        <v>0</v>
      </c>
      <c r="AI17" s="100"/>
      <c r="AJ17" s="26"/>
      <c r="AK17" s="102">
        <f>+AJ17*$C$17</f>
        <v>0</v>
      </c>
      <c r="AL17" s="100"/>
      <c r="AM17" s="26"/>
      <c r="AN17" s="102">
        <f>+AM17*$C$17</f>
        <v>0</v>
      </c>
      <c r="AO17" s="100"/>
    </row>
    <row r="18" spans="1:41" x14ac:dyDescent="0.25">
      <c r="A18" s="22" t="s">
        <v>17</v>
      </c>
      <c r="B18" s="23" t="s">
        <v>31</v>
      </c>
      <c r="C18" s="86">
        <v>4.0899999999999999E-3</v>
      </c>
      <c r="D18" s="26">
        <v>375000</v>
      </c>
      <c r="E18" s="35">
        <f>+D18*$C$18</f>
        <v>1533.75</v>
      </c>
      <c r="F18" s="26">
        <v>375000</v>
      </c>
      <c r="G18" s="36">
        <f>+F18*$C$18</f>
        <v>1533.75</v>
      </c>
      <c r="H18" s="35"/>
      <c r="I18" s="26">
        <v>375000</v>
      </c>
      <c r="J18" s="36">
        <f>+I18*$C$18</f>
        <v>1533.75</v>
      </c>
      <c r="K18" s="37"/>
      <c r="L18" s="26">
        <v>375000</v>
      </c>
      <c r="M18" s="36">
        <f>+L18*$C$18</f>
        <v>1533.75</v>
      </c>
      <c r="N18" s="35"/>
      <c r="O18" s="26">
        <v>375000</v>
      </c>
      <c r="P18" s="102">
        <f>+O18*$C$18</f>
        <v>1533.75</v>
      </c>
      <c r="Q18" s="100"/>
      <c r="R18" s="26">
        <v>375000</v>
      </c>
      <c r="S18" s="36">
        <f>+R18*$C$18</f>
        <v>1533.75</v>
      </c>
      <c r="T18" s="35"/>
      <c r="U18" s="26"/>
      <c r="V18" s="102">
        <f>+U18*$C$18</f>
        <v>0</v>
      </c>
      <c r="W18" s="100"/>
      <c r="X18" s="26"/>
      <c r="Y18" s="102">
        <f>+X18*$C$18</f>
        <v>0</v>
      </c>
      <c r="Z18" s="100"/>
      <c r="AA18" s="26"/>
      <c r="AB18" s="102">
        <f>+AA18*$C$18</f>
        <v>0</v>
      </c>
      <c r="AC18" s="100"/>
      <c r="AD18" s="26"/>
      <c r="AE18" s="102">
        <f>+AD18*$C$18</f>
        <v>0</v>
      </c>
      <c r="AF18" s="100"/>
      <c r="AG18" s="26"/>
      <c r="AH18" s="102">
        <f>+AG18*$C$18</f>
        <v>0</v>
      </c>
      <c r="AI18" s="100"/>
      <c r="AJ18" s="26"/>
      <c r="AK18" s="102">
        <f>+AJ18*$C$18</f>
        <v>0</v>
      </c>
      <c r="AL18" s="100"/>
      <c r="AM18" s="26"/>
      <c r="AN18" s="102">
        <f>+AM18*$C$18</f>
        <v>0</v>
      </c>
      <c r="AO18" s="100"/>
    </row>
    <row r="19" spans="1:41" x14ac:dyDescent="0.25">
      <c r="A19" s="22" t="s">
        <v>17</v>
      </c>
      <c r="B19" s="23" t="s">
        <v>32</v>
      </c>
      <c r="C19" s="86">
        <v>3.1800000000000001E-3</v>
      </c>
      <c r="D19" s="26">
        <v>333832</v>
      </c>
      <c r="E19" s="35">
        <f>+D19*$C$19</f>
        <v>1061.5857599999999</v>
      </c>
      <c r="F19" s="26">
        <v>225817</v>
      </c>
      <c r="G19" s="36">
        <f>+F19*$C$19</f>
        <v>718.09806000000003</v>
      </c>
      <c r="H19" s="35"/>
      <c r="I19" s="26">
        <v>132007</v>
      </c>
      <c r="J19" s="36">
        <f>+I19*$C$19</f>
        <v>419.78226000000001</v>
      </c>
      <c r="K19" s="37"/>
      <c r="L19" s="26">
        <v>133973</v>
      </c>
      <c r="M19" s="36">
        <f>+L19*$C$19</f>
        <v>426.03414000000004</v>
      </c>
      <c r="N19" s="35"/>
      <c r="O19" s="26">
        <v>137869</v>
      </c>
      <c r="P19" s="102">
        <f>+O19*$C$19</f>
        <v>438.42342000000002</v>
      </c>
      <c r="Q19" s="100"/>
      <c r="R19" s="26">
        <v>138242</v>
      </c>
      <c r="S19" s="36">
        <f>+R19*$C$19</f>
        <v>439.60955999999999</v>
      </c>
      <c r="T19" s="35"/>
      <c r="U19" s="26"/>
      <c r="V19" s="102">
        <f>+U19*$C$19</f>
        <v>0</v>
      </c>
      <c r="W19" s="100"/>
      <c r="X19" s="26"/>
      <c r="Y19" s="102">
        <f>+X19*$C$19</f>
        <v>0</v>
      </c>
      <c r="Z19" s="100"/>
      <c r="AA19" s="26"/>
      <c r="AB19" s="102">
        <f>+AA19*$C$19</f>
        <v>0</v>
      </c>
      <c r="AC19" s="100"/>
      <c r="AD19" s="26"/>
      <c r="AE19" s="102">
        <f>+AD19*$C$19</f>
        <v>0</v>
      </c>
      <c r="AF19" s="100"/>
      <c r="AG19" s="26"/>
      <c r="AH19" s="102">
        <f>+AG19*$C$19</f>
        <v>0</v>
      </c>
      <c r="AI19" s="100"/>
      <c r="AJ19" s="26"/>
      <c r="AK19" s="102">
        <f>+AJ19*$C$19</f>
        <v>0</v>
      </c>
      <c r="AL19" s="100"/>
      <c r="AM19" s="26"/>
      <c r="AN19" s="102">
        <f>+AM19*$C$19</f>
        <v>0</v>
      </c>
      <c r="AO19" s="100"/>
    </row>
    <row r="20" spans="1:41" x14ac:dyDescent="0.25">
      <c r="A20" s="45"/>
      <c r="B20" s="17" t="s">
        <v>33</v>
      </c>
      <c r="C20" s="85"/>
      <c r="D20" s="48"/>
      <c r="E20" s="47">
        <f>SUM(E21:E24)</f>
        <v>0</v>
      </c>
      <c r="F20" s="48"/>
      <c r="G20" s="115">
        <f>SUM(G21:G24)</f>
        <v>2850.5</v>
      </c>
      <c r="H20" s="113"/>
      <c r="I20" s="48"/>
      <c r="J20" s="115">
        <f>SUM(J21:J24)</f>
        <v>2850.2</v>
      </c>
      <c r="K20" s="113"/>
      <c r="L20" s="48"/>
      <c r="M20" s="115">
        <f>SUM(M21:M24)</f>
        <v>2889.2</v>
      </c>
      <c r="N20" s="113"/>
      <c r="O20" s="48"/>
      <c r="P20" s="115">
        <f>SUM(P21:P24)</f>
        <v>2850.2</v>
      </c>
      <c r="Q20" s="113"/>
      <c r="R20" s="48"/>
      <c r="S20" s="47">
        <f>SUM(S21:S24)</f>
        <v>2864.6</v>
      </c>
      <c r="T20" s="47"/>
      <c r="U20" s="48"/>
      <c r="V20" s="115">
        <f>SUM(V21:V24)</f>
        <v>0</v>
      </c>
      <c r="W20" s="113"/>
      <c r="X20" s="48"/>
      <c r="Y20" s="115">
        <f>SUM(Y21:Y24)</f>
        <v>0</v>
      </c>
      <c r="Z20" s="113"/>
      <c r="AA20" s="48"/>
      <c r="AB20" s="115">
        <f>SUM(AB21:AB24)</f>
        <v>0</v>
      </c>
      <c r="AC20" s="113"/>
      <c r="AD20" s="48"/>
      <c r="AE20" s="115">
        <f>SUM(AE21:AE24)</f>
        <v>0</v>
      </c>
      <c r="AF20" s="113"/>
      <c r="AG20" s="48"/>
      <c r="AH20" s="115">
        <f>SUM(AH21:AH24)</f>
        <v>0</v>
      </c>
      <c r="AI20" s="113"/>
      <c r="AJ20" s="48"/>
      <c r="AK20" s="115">
        <f>SUM(AK21:AK24)</f>
        <v>0</v>
      </c>
      <c r="AL20" s="113"/>
      <c r="AM20" s="48"/>
      <c r="AN20" s="115">
        <f>SUM(AN21:AN24)</f>
        <v>0</v>
      </c>
      <c r="AO20" s="113"/>
    </row>
    <row r="21" spans="1:41" x14ac:dyDescent="0.25">
      <c r="A21" s="44"/>
      <c r="B21" s="23" t="s">
        <v>34</v>
      </c>
      <c r="C21" s="88">
        <v>0.05</v>
      </c>
      <c r="D21" s="26"/>
      <c r="E21" s="35"/>
      <c r="F21" s="26"/>
      <c r="G21" s="102"/>
      <c r="H21" s="100"/>
      <c r="I21" s="26"/>
      <c r="J21" s="102"/>
      <c r="K21" s="100"/>
      <c r="L21" s="26"/>
      <c r="M21" s="102"/>
      <c r="N21" s="100"/>
      <c r="O21" s="26"/>
      <c r="P21" s="102"/>
      <c r="Q21" s="100"/>
      <c r="R21" s="26"/>
      <c r="S21" s="36"/>
      <c r="T21" s="35"/>
      <c r="U21" s="26"/>
      <c r="V21" s="102"/>
      <c r="W21" s="100"/>
      <c r="X21" s="26"/>
      <c r="Y21" s="102"/>
      <c r="Z21" s="100"/>
      <c r="AA21" s="26"/>
      <c r="AB21" s="102"/>
      <c r="AC21" s="100"/>
      <c r="AD21" s="26"/>
      <c r="AE21" s="102"/>
      <c r="AF21" s="100"/>
      <c r="AG21" s="26"/>
      <c r="AH21" s="102"/>
      <c r="AI21" s="100"/>
      <c r="AJ21" s="26"/>
      <c r="AK21" s="102"/>
      <c r="AL21" s="100"/>
      <c r="AM21" s="26"/>
      <c r="AN21" s="102"/>
      <c r="AO21" s="100"/>
    </row>
    <row r="22" spans="1:41" x14ac:dyDescent="0.25">
      <c r="A22" s="44"/>
      <c r="B22" s="23" t="s">
        <v>35</v>
      </c>
      <c r="C22" s="88">
        <v>80</v>
      </c>
      <c r="D22" s="26"/>
      <c r="E22" s="35"/>
      <c r="F22" s="26"/>
      <c r="G22" s="102"/>
      <c r="H22" s="100"/>
      <c r="I22" s="26"/>
      <c r="J22" s="102"/>
      <c r="K22" s="100"/>
      <c r="L22" s="26"/>
      <c r="M22" s="102"/>
      <c r="N22" s="100"/>
      <c r="O22" s="26"/>
      <c r="P22" s="102"/>
      <c r="Q22" s="100"/>
      <c r="R22" s="26"/>
      <c r="S22" s="36"/>
      <c r="T22" s="35"/>
      <c r="U22" s="26"/>
      <c r="V22" s="102"/>
      <c r="W22" s="100"/>
      <c r="X22" s="26"/>
      <c r="Y22" s="102"/>
      <c r="Z22" s="100"/>
      <c r="AA22" s="26"/>
      <c r="AB22" s="102"/>
      <c r="AC22" s="100"/>
      <c r="AD22" s="26"/>
      <c r="AE22" s="102"/>
      <c r="AF22" s="100"/>
      <c r="AG22" s="26"/>
      <c r="AH22" s="102"/>
      <c r="AI22" s="100"/>
      <c r="AJ22" s="26"/>
      <c r="AK22" s="102"/>
      <c r="AL22" s="100"/>
      <c r="AM22" s="26"/>
      <c r="AN22" s="102"/>
      <c r="AO22" s="100"/>
    </row>
    <row r="23" spans="1:41" x14ac:dyDescent="0.25">
      <c r="A23" s="44"/>
      <c r="B23" s="23" t="s">
        <v>122</v>
      </c>
      <c r="C23" s="88">
        <v>2850</v>
      </c>
      <c r="D23" s="26"/>
      <c r="E23" s="35">
        <f>+D23*$C$23</f>
        <v>0</v>
      </c>
      <c r="F23" s="26">
        <v>1</v>
      </c>
      <c r="G23" s="102">
        <f>+F23*$C$23</f>
        <v>2850</v>
      </c>
      <c r="H23" s="100"/>
      <c r="I23" s="26">
        <v>1</v>
      </c>
      <c r="J23" s="102">
        <f>+I23*$C$23</f>
        <v>2850</v>
      </c>
      <c r="K23" s="100"/>
      <c r="L23" s="26">
        <v>1</v>
      </c>
      <c r="M23" s="102">
        <f>+L23*$C$23</f>
        <v>2850</v>
      </c>
      <c r="N23" s="100"/>
      <c r="O23" s="26">
        <v>1</v>
      </c>
      <c r="P23" s="102">
        <f>+O23*$C$23</f>
        <v>2850</v>
      </c>
      <c r="Q23" s="100"/>
      <c r="R23" s="26">
        <v>1</v>
      </c>
      <c r="S23" s="35">
        <f>+R23*$C$23</f>
        <v>2850</v>
      </c>
      <c r="T23" s="35"/>
      <c r="U23" s="26"/>
      <c r="V23" s="102">
        <f>+U23*$C$23</f>
        <v>0</v>
      </c>
      <c r="W23" s="100"/>
      <c r="X23" s="26"/>
      <c r="Y23" s="102">
        <f>+X23*$C$23</f>
        <v>0</v>
      </c>
      <c r="Z23" s="100"/>
      <c r="AA23" s="26"/>
      <c r="AB23" s="102">
        <f>+AA23*$C$23</f>
        <v>0</v>
      </c>
      <c r="AC23" s="100"/>
      <c r="AD23" s="26"/>
      <c r="AE23" s="102">
        <f>+AD23*$C$23</f>
        <v>0</v>
      </c>
      <c r="AF23" s="100"/>
      <c r="AG23" s="26"/>
      <c r="AH23" s="102">
        <f>+AG23*$C$23</f>
        <v>0</v>
      </c>
      <c r="AI23" s="100"/>
      <c r="AJ23" s="26"/>
      <c r="AK23" s="102">
        <f>+AJ23*$C$23</f>
        <v>0</v>
      </c>
      <c r="AL23" s="100"/>
      <c r="AM23" s="26"/>
      <c r="AN23" s="102">
        <f>+AM23*$C$23</f>
        <v>0</v>
      </c>
      <c r="AO23" s="100"/>
    </row>
    <row r="24" spans="1:41" x14ac:dyDescent="0.25">
      <c r="A24" s="44"/>
      <c r="B24" s="23" t="s">
        <v>123</v>
      </c>
      <c r="C24" s="88">
        <v>0.1</v>
      </c>
      <c r="D24" s="26"/>
      <c r="E24" s="35">
        <f>+D24*$C$24</f>
        <v>0</v>
      </c>
      <c r="F24" s="26">
        <v>5</v>
      </c>
      <c r="G24" s="102">
        <f>+F24*$C$24</f>
        <v>0.5</v>
      </c>
      <c r="H24" s="100"/>
      <c r="I24" s="26">
        <v>2</v>
      </c>
      <c r="J24" s="102">
        <f>+I24*$C$24</f>
        <v>0.2</v>
      </c>
      <c r="K24" s="100"/>
      <c r="L24" s="121">
        <f>196*2</f>
        <v>392</v>
      </c>
      <c r="M24" s="102">
        <f>+L24*$C$24</f>
        <v>39.200000000000003</v>
      </c>
      <c r="N24" s="100"/>
      <c r="O24" s="26">
        <v>2</v>
      </c>
      <c r="P24" s="102">
        <f>+O24*$C$24</f>
        <v>0.2</v>
      </c>
      <c r="Q24" s="100"/>
      <c r="R24" s="26">
        <v>146</v>
      </c>
      <c r="S24" s="35">
        <f>+R24*$C$24</f>
        <v>14.600000000000001</v>
      </c>
      <c r="T24" s="35"/>
      <c r="U24" s="26"/>
      <c r="V24" s="102">
        <f>+U24*$C$24</f>
        <v>0</v>
      </c>
      <c r="W24" s="100"/>
      <c r="X24" s="26"/>
      <c r="Y24" s="102">
        <f>+X24*$C$24</f>
        <v>0</v>
      </c>
      <c r="Z24" s="100"/>
      <c r="AA24" s="26"/>
      <c r="AB24" s="102">
        <f>+AA24*$C$24</f>
        <v>0</v>
      </c>
      <c r="AC24" s="100"/>
      <c r="AD24" s="26"/>
      <c r="AE24" s="102">
        <f>+AD24*$C$24</f>
        <v>0</v>
      </c>
      <c r="AF24" s="100"/>
      <c r="AG24" s="26"/>
      <c r="AH24" s="102">
        <f>+AG24*$C$24</f>
        <v>0</v>
      </c>
      <c r="AI24" s="100"/>
      <c r="AJ24" s="26"/>
      <c r="AK24" s="102">
        <f>+AJ24*$C$24</f>
        <v>0</v>
      </c>
      <c r="AL24" s="100"/>
      <c r="AM24" s="26"/>
      <c r="AN24" s="102">
        <f>+AM24*$C$24</f>
        <v>0</v>
      </c>
      <c r="AO24" s="100"/>
    </row>
    <row r="25" spans="1:41" x14ac:dyDescent="0.25">
      <c r="A25" s="45"/>
      <c r="B25" s="17" t="s">
        <v>36</v>
      </c>
      <c r="C25" s="85"/>
      <c r="D25" s="48"/>
      <c r="E25" s="31">
        <f>SUM(E26:E30)</f>
        <v>3859.3191999999999</v>
      </c>
      <c r="F25" s="48"/>
      <c r="G25" s="116">
        <f>SUM(G26:G30)</f>
        <v>3881.74944</v>
      </c>
      <c r="H25" s="114"/>
      <c r="I25" s="48"/>
      <c r="J25" s="116">
        <f>SUM(J26:J30)</f>
        <v>3938.7188000000001</v>
      </c>
      <c r="K25" s="114"/>
      <c r="L25" s="48"/>
      <c r="M25" s="116">
        <f>SUM(M26:M30)</f>
        <v>3961.7566400000001</v>
      </c>
      <c r="N25" s="114"/>
      <c r="O25" s="48"/>
      <c r="P25" s="116">
        <f>SUM(P26:P30)</f>
        <v>3984.74352</v>
      </c>
      <c r="Q25" s="114"/>
      <c r="R25" s="48"/>
      <c r="S25" s="32">
        <f>SUM(S26:S30)</f>
        <v>4017.2363999999998</v>
      </c>
      <c r="T25" s="31"/>
      <c r="U25" s="48"/>
      <c r="V25" s="116">
        <f>SUM(V26:V30)</f>
        <v>0</v>
      </c>
      <c r="W25" s="114"/>
      <c r="X25" s="48"/>
      <c r="Y25" s="116">
        <f>SUM(Y26:Y30)</f>
        <v>0</v>
      </c>
      <c r="Z25" s="114"/>
      <c r="AA25" s="48"/>
      <c r="AB25" s="116">
        <f>SUM(AB26:AB30)</f>
        <v>0</v>
      </c>
      <c r="AC25" s="114"/>
      <c r="AD25" s="48"/>
      <c r="AE25" s="116">
        <f>SUM(AE26:AE30)</f>
        <v>0</v>
      </c>
      <c r="AF25" s="114"/>
      <c r="AG25" s="48"/>
      <c r="AH25" s="116">
        <f>SUM(AH26:AH30)</f>
        <v>0</v>
      </c>
      <c r="AI25" s="114"/>
      <c r="AJ25" s="48"/>
      <c r="AK25" s="116">
        <f>SUM(AK26:AK30)</f>
        <v>0</v>
      </c>
      <c r="AL25" s="114"/>
      <c r="AM25" s="48"/>
      <c r="AN25" s="116">
        <f>SUM(AN26:AN30)</f>
        <v>0</v>
      </c>
      <c r="AO25" s="114"/>
    </row>
    <row r="26" spans="1:41" x14ac:dyDescent="0.25">
      <c r="A26" s="44" t="s">
        <v>17</v>
      </c>
      <c r="B26" s="23" t="s">
        <v>37</v>
      </c>
      <c r="C26" s="86">
        <v>8.0000000000000002E-3</v>
      </c>
      <c r="D26" s="26">
        <v>100000</v>
      </c>
      <c r="E26" s="35">
        <f>+D26*$C26</f>
        <v>800</v>
      </c>
      <c r="F26" s="26">
        <v>100000</v>
      </c>
      <c r="G26" s="36">
        <f>+F26*$C$26</f>
        <v>800</v>
      </c>
      <c r="H26" s="35"/>
      <c r="I26" s="26">
        <v>100000</v>
      </c>
      <c r="J26" s="102">
        <f>+I26*$C$26</f>
        <v>800</v>
      </c>
      <c r="K26" s="100"/>
      <c r="L26" s="26">
        <v>100000</v>
      </c>
      <c r="M26" s="102">
        <f>+L26*$C$26</f>
        <v>800</v>
      </c>
      <c r="N26" s="100"/>
      <c r="O26" s="26">
        <v>100000</v>
      </c>
      <c r="P26" s="36">
        <f>+O26*$C$26</f>
        <v>800</v>
      </c>
      <c r="Q26" s="35"/>
      <c r="R26" s="26">
        <v>100000</v>
      </c>
      <c r="S26" s="36">
        <f>+R26*$C$26</f>
        <v>800</v>
      </c>
      <c r="T26" s="35"/>
      <c r="U26" s="26"/>
      <c r="V26" s="102">
        <f>+U26*$C$26</f>
        <v>0</v>
      </c>
      <c r="W26" s="100"/>
      <c r="X26" s="26"/>
      <c r="Y26" s="102">
        <f>+X26*$C$26</f>
        <v>0</v>
      </c>
      <c r="Z26" s="100"/>
      <c r="AA26" s="26"/>
      <c r="AB26" s="102">
        <f>+AA26*$C$26</f>
        <v>0</v>
      </c>
      <c r="AC26" s="100"/>
      <c r="AD26" s="26"/>
      <c r="AE26" s="102">
        <f>+AD26*$C$26</f>
        <v>0</v>
      </c>
      <c r="AF26" s="100"/>
      <c r="AG26" s="26"/>
      <c r="AH26" s="102">
        <f>+AG26*$C$26</f>
        <v>0</v>
      </c>
      <c r="AI26" s="100"/>
      <c r="AJ26" s="26"/>
      <c r="AK26" s="102">
        <f>+AJ26*$C$26</f>
        <v>0</v>
      </c>
      <c r="AL26" s="100"/>
      <c r="AM26" s="26"/>
      <c r="AN26" s="102">
        <f>+AM26*$C$26</f>
        <v>0</v>
      </c>
      <c r="AO26" s="100"/>
    </row>
    <row r="27" spans="1:41" x14ac:dyDescent="0.25">
      <c r="A27" s="44" t="s">
        <v>17</v>
      </c>
      <c r="B27" s="23" t="s">
        <v>38</v>
      </c>
      <c r="C27" s="86">
        <v>5.5999999999999999E-3</v>
      </c>
      <c r="D27" s="26">
        <v>400000</v>
      </c>
      <c r="E27" s="35">
        <f t="shared" ref="E27:E28" si="0">+D27*$C27</f>
        <v>2240</v>
      </c>
      <c r="F27" s="26">
        <v>400000</v>
      </c>
      <c r="G27" s="36">
        <f>+F27*$C$27</f>
        <v>2240</v>
      </c>
      <c r="H27" s="35"/>
      <c r="I27" s="26">
        <v>400000</v>
      </c>
      <c r="J27" s="102">
        <f>+I27*$C$27</f>
        <v>2240</v>
      </c>
      <c r="K27" s="100"/>
      <c r="L27" s="26">
        <v>400000</v>
      </c>
      <c r="M27" s="102">
        <f>+L27*$C$27</f>
        <v>2240</v>
      </c>
      <c r="N27" s="100"/>
      <c r="O27" s="26">
        <v>400000</v>
      </c>
      <c r="P27" s="36">
        <f>+O27*$C$27</f>
        <v>2240</v>
      </c>
      <c r="Q27" s="35"/>
      <c r="R27" s="26">
        <v>400000</v>
      </c>
      <c r="S27" s="36">
        <f>+R27*$C$27</f>
        <v>2240</v>
      </c>
      <c r="T27" s="35"/>
      <c r="U27" s="26"/>
      <c r="V27" s="102">
        <f>+U27*$C$27</f>
        <v>0</v>
      </c>
      <c r="W27" s="100"/>
      <c r="X27" s="26"/>
      <c r="Y27" s="36">
        <f>+X27*$C$27</f>
        <v>0</v>
      </c>
      <c r="Z27" s="35"/>
      <c r="AA27" s="26"/>
      <c r="AB27" s="102">
        <f>+AA27*$C$27</f>
        <v>0</v>
      </c>
      <c r="AC27" s="100"/>
      <c r="AD27" s="26"/>
      <c r="AE27" s="102">
        <f>+AD27*$C$27</f>
        <v>0</v>
      </c>
      <c r="AF27" s="100"/>
      <c r="AG27" s="26"/>
      <c r="AH27" s="102">
        <f>+AG27*$C$27</f>
        <v>0</v>
      </c>
      <c r="AI27" s="100"/>
      <c r="AJ27" s="26"/>
      <c r="AK27" s="102">
        <f>+AJ27*$C$27</f>
        <v>0</v>
      </c>
      <c r="AL27" s="100"/>
      <c r="AM27" s="26"/>
      <c r="AN27" s="102">
        <f>+AM27*$C$27</f>
        <v>0</v>
      </c>
      <c r="AO27" s="100"/>
    </row>
    <row r="28" spans="1:41" x14ac:dyDescent="0.25">
      <c r="A28" s="44" t="s">
        <v>17</v>
      </c>
      <c r="B28" s="23" t="s">
        <v>39</v>
      </c>
      <c r="C28" s="86">
        <v>3.9199999999999999E-3</v>
      </c>
      <c r="D28" s="26">
        <v>209010</v>
      </c>
      <c r="E28" s="35">
        <f t="shared" si="0"/>
        <v>819.31920000000002</v>
      </c>
      <c r="F28" s="26">
        <v>214732</v>
      </c>
      <c r="G28" s="36">
        <f>+F28*$C$28</f>
        <v>841.74943999999994</v>
      </c>
      <c r="H28" s="35"/>
      <c r="I28" s="26">
        <v>229265</v>
      </c>
      <c r="J28" s="102">
        <f>+I28*$C$28</f>
        <v>898.71879999999999</v>
      </c>
      <c r="K28" s="100"/>
      <c r="L28" s="26">
        <v>235142</v>
      </c>
      <c r="M28" s="102">
        <f>+L28*$C$28</f>
        <v>921.75663999999995</v>
      </c>
      <c r="N28" s="100"/>
      <c r="O28" s="26">
        <v>241006</v>
      </c>
      <c r="P28" s="36">
        <f>+O28*$C$28</f>
        <v>944.74351999999999</v>
      </c>
      <c r="Q28" s="35"/>
      <c r="R28" s="26">
        <v>249295</v>
      </c>
      <c r="S28" s="36">
        <f>+R28*$C$28</f>
        <v>977.2364</v>
      </c>
      <c r="T28" s="35"/>
      <c r="U28" s="26"/>
      <c r="V28" s="102">
        <f>+U28*$C$28</f>
        <v>0</v>
      </c>
      <c r="W28" s="100"/>
      <c r="X28" s="26"/>
      <c r="Y28" s="36">
        <f>+X28*$C$28</f>
        <v>0</v>
      </c>
      <c r="Z28" s="35"/>
      <c r="AA28" s="26"/>
      <c r="AB28" s="36">
        <f>+AA28*$C$28</f>
        <v>0</v>
      </c>
      <c r="AC28" s="35"/>
      <c r="AD28" s="26"/>
      <c r="AE28" s="102">
        <f>+AD28*$C$28</f>
        <v>0</v>
      </c>
      <c r="AF28" s="100"/>
      <c r="AG28" s="26"/>
      <c r="AH28" s="102">
        <f>+AG28*$C$28</f>
        <v>0</v>
      </c>
      <c r="AI28" s="100"/>
      <c r="AJ28" s="26"/>
      <c r="AK28" s="102">
        <f>+AJ28*$C$28</f>
        <v>0</v>
      </c>
      <c r="AL28" s="100"/>
      <c r="AM28" s="26"/>
      <c r="AN28" s="102">
        <f>+AM28*$C$28</f>
        <v>0</v>
      </c>
      <c r="AO28" s="100"/>
    </row>
    <row r="29" spans="1:41" x14ac:dyDescent="0.25">
      <c r="A29" s="44" t="s">
        <v>17</v>
      </c>
      <c r="B29" s="23" t="s">
        <v>40</v>
      </c>
      <c r="C29" s="88">
        <v>800</v>
      </c>
      <c r="D29" s="26"/>
      <c r="E29" s="35">
        <f>IF(AND(D29&lt;100000,D29&gt;0),$C29,0)</f>
        <v>0</v>
      </c>
      <c r="F29" s="26"/>
      <c r="G29" s="36">
        <f t="shared" ref="G29:G30" si="1">+F29*$C$28</f>
        <v>0</v>
      </c>
      <c r="H29" s="35"/>
      <c r="I29" s="26"/>
      <c r="J29" s="102">
        <f>+I29*$C$29</f>
        <v>0</v>
      </c>
      <c r="K29" s="100"/>
      <c r="L29" s="26"/>
      <c r="M29" s="102">
        <f>+L29*$C$29</f>
        <v>0</v>
      </c>
      <c r="N29" s="100"/>
      <c r="O29" s="26"/>
      <c r="P29" s="36">
        <f>+O29*$C$29</f>
        <v>0</v>
      </c>
      <c r="Q29" s="35"/>
      <c r="R29" s="26"/>
      <c r="S29" s="36">
        <f>+R29*$C$29</f>
        <v>0</v>
      </c>
      <c r="T29" s="35"/>
      <c r="U29" s="26"/>
      <c r="V29" s="102">
        <f>+U29*$C$29</f>
        <v>0</v>
      </c>
      <c r="W29" s="100"/>
      <c r="X29" s="26"/>
      <c r="Y29" s="36">
        <f>+X29*$C$29</f>
        <v>0</v>
      </c>
      <c r="Z29" s="35"/>
      <c r="AA29" s="26"/>
      <c r="AB29" s="36">
        <f>+AA29*$C$29</f>
        <v>0</v>
      </c>
      <c r="AC29" s="35"/>
      <c r="AD29" s="26"/>
      <c r="AE29" s="102">
        <f>+AD29*$C$29</f>
        <v>0</v>
      </c>
      <c r="AF29" s="100"/>
      <c r="AG29" s="26"/>
      <c r="AH29" s="102">
        <f>+AG29*$C$29</f>
        <v>0</v>
      </c>
      <c r="AI29" s="100"/>
      <c r="AJ29" s="26"/>
      <c r="AK29" s="102">
        <f>+AJ29*$C$29</f>
        <v>0</v>
      </c>
      <c r="AL29" s="100"/>
      <c r="AM29" s="26"/>
      <c r="AN29" s="102">
        <f>+AM29*$C$29</f>
        <v>0</v>
      </c>
      <c r="AO29" s="100"/>
    </row>
    <row r="30" spans="1:41" x14ac:dyDescent="0.25">
      <c r="A30" s="44" t="s">
        <v>41</v>
      </c>
      <c r="B30" s="23" t="s">
        <v>42</v>
      </c>
      <c r="C30" s="88">
        <v>2900</v>
      </c>
      <c r="D30" s="26"/>
      <c r="E30" s="35">
        <f t="shared" ref="E30" si="2">IF(AND(D30&lt;100000,D30&gt;0),$C30,0)</f>
        <v>0</v>
      </c>
      <c r="F30" s="26"/>
      <c r="G30" s="36">
        <f t="shared" si="1"/>
        <v>0</v>
      </c>
      <c r="H30" s="35"/>
      <c r="I30" s="26"/>
      <c r="J30" s="102">
        <f>+I30*$C$30</f>
        <v>0</v>
      </c>
      <c r="K30" s="100"/>
      <c r="L30" s="26"/>
      <c r="M30" s="102">
        <f>+L30*$C$30</f>
        <v>0</v>
      </c>
      <c r="N30" s="100"/>
      <c r="O30" s="26"/>
      <c r="P30" s="36">
        <f>+O30*$C$30</f>
        <v>0</v>
      </c>
      <c r="Q30" s="35"/>
      <c r="R30" s="26"/>
      <c r="S30" s="36">
        <f>+R30*$C$30</f>
        <v>0</v>
      </c>
      <c r="T30" s="35"/>
      <c r="U30" s="26"/>
      <c r="V30" s="102">
        <f>+U30*$C$30</f>
        <v>0</v>
      </c>
      <c r="W30" s="100"/>
      <c r="X30" s="26"/>
      <c r="Y30" s="36">
        <f>+X30*$C$30</f>
        <v>0</v>
      </c>
      <c r="Z30" s="35"/>
      <c r="AA30" s="26"/>
      <c r="AB30" s="36">
        <f>+AA30*$C$30</f>
        <v>0</v>
      </c>
      <c r="AC30" s="35"/>
      <c r="AD30" s="26"/>
      <c r="AE30" s="102">
        <f>+AD30*$C$30</f>
        <v>0</v>
      </c>
      <c r="AF30" s="100"/>
      <c r="AG30" s="26"/>
      <c r="AH30" s="102">
        <f>+AG30*$C$30</f>
        <v>0</v>
      </c>
      <c r="AI30" s="100"/>
      <c r="AJ30" s="26"/>
      <c r="AK30" s="102">
        <f>+AJ30*$C$30</f>
        <v>0</v>
      </c>
      <c r="AL30" s="100"/>
      <c r="AM30" s="26"/>
      <c r="AN30" s="102">
        <f>+AM30*$C$30</f>
        <v>0</v>
      </c>
      <c r="AO30" s="100"/>
    </row>
    <row r="31" spans="1:41" x14ac:dyDescent="0.25">
      <c r="A31" s="44"/>
      <c r="B31" s="17" t="s">
        <v>124</v>
      </c>
      <c r="C31" s="107"/>
      <c r="D31" s="108"/>
      <c r="E31" s="110">
        <f>SUM(E32:E35)</f>
        <v>0</v>
      </c>
      <c r="F31" s="108"/>
      <c r="G31" s="112">
        <f>SUM(G32:G35)</f>
        <v>3.635E-2</v>
      </c>
      <c r="H31" s="111"/>
      <c r="I31" s="108"/>
      <c r="J31" s="112">
        <f>SUM(J32:J35)</f>
        <v>3.635E-2</v>
      </c>
      <c r="K31" s="111"/>
      <c r="L31" s="108"/>
      <c r="M31" s="112">
        <f>SUM(M32:M35)</f>
        <v>1.4612700000000001</v>
      </c>
      <c r="N31" s="111"/>
      <c r="O31" s="108"/>
      <c r="P31" s="110">
        <f>SUM(P32:P35)</f>
        <v>1.4612700000000001</v>
      </c>
      <c r="Q31" s="109"/>
      <c r="R31" s="108"/>
      <c r="S31" s="110">
        <f>SUM(S32:S35)</f>
        <v>1.9919800000000001</v>
      </c>
      <c r="T31" s="109"/>
      <c r="U31" s="108"/>
      <c r="V31" s="112">
        <f>SUM(V32:V35)</f>
        <v>0</v>
      </c>
      <c r="W31" s="111"/>
      <c r="X31" s="108"/>
      <c r="Y31" s="110">
        <f>SUM(Y32:Y35)</f>
        <v>0</v>
      </c>
      <c r="Z31" s="109"/>
      <c r="AA31" s="108"/>
      <c r="AB31" s="110">
        <f>SUM(AB32:AB35)</f>
        <v>0</v>
      </c>
      <c r="AC31" s="109"/>
      <c r="AD31" s="108"/>
      <c r="AE31" s="112">
        <f>SUM(AE32:AE35)</f>
        <v>0</v>
      </c>
      <c r="AF31" s="111"/>
      <c r="AG31" s="108"/>
      <c r="AH31" s="110">
        <f>SUM(AH32:AH35)</f>
        <v>0</v>
      </c>
      <c r="AI31" s="109"/>
      <c r="AJ31" s="108"/>
      <c r="AK31" s="112">
        <f>SUM(AK32:AK35)</f>
        <v>0</v>
      </c>
      <c r="AL31" s="111"/>
      <c r="AM31" s="108"/>
      <c r="AN31" s="112">
        <f>SUM(AN32:AN35)</f>
        <v>0</v>
      </c>
      <c r="AO31" s="111"/>
    </row>
    <row r="32" spans="1:41" x14ac:dyDescent="0.25">
      <c r="A32" s="44"/>
      <c r="B32" s="23" t="s">
        <v>125</v>
      </c>
      <c r="C32" s="86">
        <v>7.2700000000000004E-3</v>
      </c>
      <c r="D32" s="26"/>
      <c r="E32" s="35">
        <f>+D32*$C$32</f>
        <v>0</v>
      </c>
      <c r="F32" s="26">
        <v>5</v>
      </c>
      <c r="G32" s="102">
        <f>+F32*$C$32</f>
        <v>3.635E-2</v>
      </c>
      <c r="H32" s="100"/>
      <c r="I32" s="26">
        <v>5</v>
      </c>
      <c r="J32" s="102">
        <f>+I32*$C$32</f>
        <v>3.635E-2</v>
      </c>
      <c r="K32" s="100"/>
      <c r="L32" s="26">
        <v>201</v>
      </c>
      <c r="M32" s="102">
        <f>+L32*$C$32</f>
        <v>1.4612700000000001</v>
      </c>
      <c r="N32" s="100"/>
      <c r="O32" s="26">
        <v>201</v>
      </c>
      <c r="P32" s="35">
        <f>+O32*$C$32</f>
        <v>1.4612700000000001</v>
      </c>
      <c r="Q32" s="35"/>
      <c r="R32" s="26">
        <v>274</v>
      </c>
      <c r="S32" s="35">
        <f>+R32*$C$32</f>
        <v>1.9919800000000001</v>
      </c>
      <c r="T32" s="35"/>
      <c r="U32" s="26"/>
      <c r="V32" s="102">
        <f>+U32*$C$32</f>
        <v>0</v>
      </c>
      <c r="W32" s="100"/>
      <c r="X32" s="26"/>
      <c r="Y32" s="35">
        <f>+X32*$C$32</f>
        <v>0</v>
      </c>
      <c r="Z32" s="35"/>
      <c r="AA32" s="26"/>
      <c r="AB32" s="35">
        <f>+AA32*$C$32</f>
        <v>0</v>
      </c>
      <c r="AC32" s="35"/>
      <c r="AD32" s="26"/>
      <c r="AE32" s="102">
        <f>+AD32*$C$32</f>
        <v>0</v>
      </c>
      <c r="AF32" s="100"/>
      <c r="AG32" s="26"/>
      <c r="AH32" s="35">
        <f>+AG32*$C$32</f>
        <v>0</v>
      </c>
      <c r="AI32" s="35"/>
      <c r="AJ32" s="26"/>
      <c r="AK32" s="102">
        <f>+AJ32*$C$32</f>
        <v>0</v>
      </c>
      <c r="AL32" s="100"/>
      <c r="AM32" s="26"/>
      <c r="AN32" s="102">
        <f>+AM32*$C$32</f>
        <v>0</v>
      </c>
      <c r="AO32" s="100"/>
    </row>
    <row r="33" spans="1:41" x14ac:dyDescent="0.25">
      <c r="A33" s="44"/>
      <c r="B33" s="23" t="s">
        <v>126</v>
      </c>
      <c r="C33" s="86">
        <v>5.6800000000000002E-3</v>
      </c>
      <c r="D33" s="26"/>
      <c r="E33" s="35">
        <f>+D33*$C$33</f>
        <v>0</v>
      </c>
      <c r="F33" s="26"/>
      <c r="G33" s="102">
        <f>+F33*$C$33</f>
        <v>0</v>
      </c>
      <c r="H33" s="100"/>
      <c r="I33" s="26"/>
      <c r="J33" s="102">
        <f>+I33*$C$33</f>
        <v>0</v>
      </c>
      <c r="K33" s="100"/>
      <c r="L33" s="26"/>
      <c r="M33" s="102">
        <f>+L33*$C$33</f>
        <v>0</v>
      </c>
      <c r="N33" s="100"/>
      <c r="O33" s="26"/>
      <c r="P33" s="35">
        <f>+O33*$C$33</f>
        <v>0</v>
      </c>
      <c r="Q33" s="35"/>
      <c r="R33" s="26"/>
      <c r="S33" s="35">
        <f>+R33*$C$33</f>
        <v>0</v>
      </c>
      <c r="T33" s="35"/>
      <c r="U33" s="26"/>
      <c r="V33" s="102">
        <f>+U33*$C$33</f>
        <v>0</v>
      </c>
      <c r="W33" s="100"/>
      <c r="X33" s="26"/>
      <c r="Y33" s="35">
        <f>+X33*$C$33</f>
        <v>0</v>
      </c>
      <c r="Z33" s="35"/>
      <c r="AA33" s="26"/>
      <c r="AB33" s="35">
        <f>+AA33*$C$33</f>
        <v>0</v>
      </c>
      <c r="AC33" s="35"/>
      <c r="AD33" s="26"/>
      <c r="AE33" s="35">
        <f>+AD33*$C$33</f>
        <v>0</v>
      </c>
      <c r="AF33" s="35"/>
      <c r="AG33" s="26"/>
      <c r="AH33" s="35">
        <f>+AG33*$C$33</f>
        <v>0</v>
      </c>
      <c r="AI33" s="35"/>
      <c r="AJ33" s="26"/>
      <c r="AK33" s="102">
        <f>+AJ33*$C$33</f>
        <v>0</v>
      </c>
      <c r="AL33" s="100"/>
      <c r="AM33" s="26"/>
      <c r="AN33" s="102">
        <f>+AM33*$C$33</f>
        <v>0</v>
      </c>
      <c r="AO33" s="100"/>
    </row>
    <row r="34" spans="1:41" x14ac:dyDescent="0.25">
      <c r="A34" s="44"/>
      <c r="B34" s="23" t="s">
        <v>127</v>
      </c>
      <c r="C34" s="86">
        <v>4.7699999999999999E-3</v>
      </c>
      <c r="D34" s="26"/>
      <c r="E34" s="35">
        <f>+D34*$C$34</f>
        <v>0</v>
      </c>
      <c r="F34" s="26"/>
      <c r="G34" s="102">
        <f>+F34*$C$34</f>
        <v>0</v>
      </c>
      <c r="H34" s="100"/>
      <c r="I34" s="26"/>
      <c r="J34" s="102">
        <f>+I34*$C$34</f>
        <v>0</v>
      </c>
      <c r="K34" s="100"/>
      <c r="L34" s="26"/>
      <c r="M34" s="102">
        <f>+L34*$C$34</f>
        <v>0</v>
      </c>
      <c r="N34" s="100"/>
      <c r="O34" s="26"/>
      <c r="P34" s="35">
        <f>+O34*$C$34</f>
        <v>0</v>
      </c>
      <c r="Q34" s="35"/>
      <c r="R34" s="26"/>
      <c r="S34" s="35">
        <f>+R34*$C$34</f>
        <v>0</v>
      </c>
      <c r="T34" s="35"/>
      <c r="U34" s="26"/>
      <c r="V34" s="102">
        <f>+U34*$C$34</f>
        <v>0</v>
      </c>
      <c r="W34" s="100"/>
      <c r="X34" s="26"/>
      <c r="Y34" s="35">
        <f>+X34*$C$34</f>
        <v>0</v>
      </c>
      <c r="Z34" s="35"/>
      <c r="AA34" s="26"/>
      <c r="AB34" s="35">
        <f>+AA34*$C$34</f>
        <v>0</v>
      </c>
      <c r="AC34" s="35"/>
      <c r="AD34" s="26"/>
      <c r="AE34" s="35">
        <f>+AD34*$C$34</f>
        <v>0</v>
      </c>
      <c r="AF34" s="35"/>
      <c r="AG34" s="26"/>
      <c r="AH34" s="35">
        <f>+AG34*$C$34</f>
        <v>0</v>
      </c>
      <c r="AI34" s="35"/>
      <c r="AJ34" s="26"/>
      <c r="AK34" s="102">
        <f>+AJ34*$C$34</f>
        <v>0</v>
      </c>
      <c r="AL34" s="100"/>
      <c r="AM34" s="26"/>
      <c r="AN34" s="102">
        <f>+AM34*$C$34</f>
        <v>0</v>
      </c>
      <c r="AO34" s="100"/>
    </row>
    <row r="35" spans="1:41" x14ac:dyDescent="0.25">
      <c r="A35" s="44"/>
      <c r="B35" s="23" t="s">
        <v>128</v>
      </c>
      <c r="C35" s="86">
        <v>4.0899999999999999E-3</v>
      </c>
      <c r="D35" s="26"/>
      <c r="E35" s="35">
        <f>+D35*$C$35</f>
        <v>0</v>
      </c>
      <c r="F35" s="26"/>
      <c r="G35" s="102">
        <f>+F35*$C$35</f>
        <v>0</v>
      </c>
      <c r="H35" s="100"/>
      <c r="I35" s="26"/>
      <c r="J35" s="102">
        <f>+I35*$C$35</f>
        <v>0</v>
      </c>
      <c r="K35" s="100"/>
      <c r="L35" s="26"/>
      <c r="M35" s="102">
        <f>+L35*$C$35</f>
        <v>0</v>
      </c>
      <c r="N35" s="100"/>
      <c r="O35" s="26"/>
      <c r="P35" s="35">
        <f>+O35*$C$35</f>
        <v>0</v>
      </c>
      <c r="Q35" s="35"/>
      <c r="R35" s="26"/>
      <c r="S35" s="35">
        <f>+R35*$C$35</f>
        <v>0</v>
      </c>
      <c r="T35" s="35"/>
      <c r="U35" s="26"/>
      <c r="V35" s="102">
        <f>+U35*$C$35</f>
        <v>0</v>
      </c>
      <c r="W35" s="100"/>
      <c r="X35" s="26"/>
      <c r="Y35" s="35">
        <f>+X35*$C$35</f>
        <v>0</v>
      </c>
      <c r="Z35" s="35"/>
      <c r="AA35" s="26"/>
      <c r="AB35" s="35">
        <f>+AA35*$C$35</f>
        <v>0</v>
      </c>
      <c r="AC35" s="35"/>
      <c r="AD35" s="26"/>
      <c r="AE35" s="35">
        <f>+AD35*$C$35</f>
        <v>0</v>
      </c>
      <c r="AF35" s="35"/>
      <c r="AG35" s="26"/>
      <c r="AH35" s="35">
        <f>+AG35*$C$35</f>
        <v>0</v>
      </c>
      <c r="AI35" s="35"/>
      <c r="AJ35" s="26"/>
      <c r="AK35" s="102">
        <f>+AJ35*$C$35</f>
        <v>0</v>
      </c>
      <c r="AL35" s="100"/>
      <c r="AM35" s="26"/>
      <c r="AN35" s="102">
        <f>+AM35*$C$35</f>
        <v>0</v>
      </c>
      <c r="AO35" s="100"/>
    </row>
    <row r="36" spans="1:41" x14ac:dyDescent="0.25">
      <c r="A36" s="45"/>
      <c r="B36" s="17" t="s">
        <v>43</v>
      </c>
      <c r="C36" s="85"/>
      <c r="D36" s="48"/>
      <c r="E36" s="31">
        <f>SUM(E37:E40)</f>
        <v>1460.2280000000001</v>
      </c>
      <c r="F36" s="48"/>
      <c r="G36" s="32">
        <f>SUM(G37:G40)</f>
        <v>1365.0139999999999</v>
      </c>
      <c r="H36" s="31"/>
      <c r="I36" s="48"/>
      <c r="J36" s="116">
        <f>SUM(J37:J40)</f>
        <v>13532.091999999999</v>
      </c>
      <c r="K36" s="114"/>
      <c r="L36" s="48"/>
      <c r="M36" s="116">
        <f>SUM(M37:M40)</f>
        <v>2441.2080000000001</v>
      </c>
      <c r="N36" s="114"/>
      <c r="O36" s="48"/>
      <c r="P36" s="32">
        <f>SUM(P37:P40)</f>
        <v>2300.732</v>
      </c>
      <c r="Q36" s="31"/>
      <c r="R36" s="48"/>
      <c r="S36" s="32">
        <f>SUM(S37:S40)</f>
        <v>2242.114</v>
      </c>
      <c r="T36" s="31"/>
      <c r="U36" s="48"/>
      <c r="V36" s="32">
        <f>SUM(V37:V40)</f>
        <v>0</v>
      </c>
      <c r="W36" s="31"/>
      <c r="X36" s="48"/>
      <c r="Y36" s="32">
        <f>SUM(Y37:Y40)</f>
        <v>0</v>
      </c>
      <c r="Z36" s="31"/>
      <c r="AA36" s="48"/>
      <c r="AB36" s="32">
        <f>SUM(AB37:AB40)</f>
        <v>0</v>
      </c>
      <c r="AC36" s="31"/>
      <c r="AD36" s="48"/>
      <c r="AE36" s="32">
        <f>SUM(AE37:AE40)</f>
        <v>0</v>
      </c>
      <c r="AF36" s="31"/>
      <c r="AG36" s="48"/>
      <c r="AH36" s="32">
        <f>SUM(AH37:AH40)</f>
        <v>0</v>
      </c>
      <c r="AI36" s="31"/>
      <c r="AJ36" s="48"/>
      <c r="AK36" s="116">
        <f>SUM(AK37:AK40)</f>
        <v>0</v>
      </c>
      <c r="AL36" s="114"/>
      <c r="AM36" s="48"/>
      <c r="AN36" s="116">
        <f>SUM(AN37:AN40)</f>
        <v>0</v>
      </c>
      <c r="AO36" s="114"/>
    </row>
    <row r="37" spans="1:41" x14ac:dyDescent="0.25">
      <c r="A37" s="44" t="s">
        <v>17</v>
      </c>
      <c r="B37" s="23" t="s">
        <v>44</v>
      </c>
      <c r="C37" s="84">
        <v>0.112</v>
      </c>
      <c r="D37" s="26">
        <v>416</v>
      </c>
      <c r="E37" s="35">
        <f>+D37*$C$37</f>
        <v>46.591999999999999</v>
      </c>
      <c r="F37" s="26">
        <v>501</v>
      </c>
      <c r="G37" s="36">
        <f>+F37*$C$37</f>
        <v>56.112000000000002</v>
      </c>
      <c r="H37" s="35"/>
      <c r="I37" s="26">
        <v>112456</v>
      </c>
      <c r="J37" s="102">
        <f>+I37*$C$37</f>
        <v>12595.072</v>
      </c>
      <c r="K37" s="100"/>
      <c r="L37" s="26">
        <v>12482</v>
      </c>
      <c r="M37" s="102">
        <f>+L37*$C$37</f>
        <v>1397.9839999999999</v>
      </c>
      <c r="N37" s="100"/>
      <c r="O37" s="26">
        <v>11344</v>
      </c>
      <c r="P37" s="36">
        <f>+O37*$C$37</f>
        <v>1270.528</v>
      </c>
      <c r="Q37" s="35"/>
      <c r="R37" s="26">
        <v>11306</v>
      </c>
      <c r="S37" s="36">
        <f>+R37*$C$37</f>
        <v>1266.2719999999999</v>
      </c>
      <c r="T37" s="35">
        <f>+S37-P37</f>
        <v>-4.2560000000000855</v>
      </c>
      <c r="U37" s="26"/>
      <c r="V37" s="36">
        <f>+U37*$C$37</f>
        <v>0</v>
      </c>
      <c r="W37" s="35"/>
      <c r="X37" s="26"/>
      <c r="Y37" s="36">
        <f>+X37*$C$37</f>
        <v>0</v>
      </c>
      <c r="Z37" s="35"/>
      <c r="AA37" s="26"/>
      <c r="AB37" s="36">
        <f>+AA37*$C$37</f>
        <v>0</v>
      </c>
      <c r="AC37" s="35"/>
      <c r="AD37" s="26"/>
      <c r="AE37" s="36">
        <f>+AD37*$C$37</f>
        <v>0</v>
      </c>
      <c r="AF37" s="35"/>
      <c r="AG37" s="26"/>
      <c r="AH37" s="36">
        <f>+AG37*$C$37</f>
        <v>0</v>
      </c>
      <c r="AI37" s="35"/>
      <c r="AJ37" s="26"/>
      <c r="AK37" s="36">
        <f>+AJ37*$C$37</f>
        <v>0</v>
      </c>
      <c r="AL37" s="35"/>
      <c r="AM37" s="26"/>
      <c r="AN37" s="102">
        <f>+AM37*$C$37</f>
        <v>0</v>
      </c>
      <c r="AO37" s="100"/>
    </row>
    <row r="38" spans="1:41" x14ac:dyDescent="0.25">
      <c r="A38" s="44" t="s">
        <v>17</v>
      </c>
      <c r="B38" s="23" t="s">
        <v>45</v>
      </c>
      <c r="C38" s="84">
        <v>0.112</v>
      </c>
      <c r="D38" s="26">
        <v>10</v>
      </c>
      <c r="E38" s="35">
        <f>+D38*$C$38</f>
        <v>1.1200000000000001</v>
      </c>
      <c r="F38" s="26">
        <v>19</v>
      </c>
      <c r="G38" s="36">
        <f>+F38*$C$38</f>
        <v>2.1280000000000001</v>
      </c>
      <c r="H38" s="35"/>
      <c r="I38" s="26">
        <v>134</v>
      </c>
      <c r="J38" s="36">
        <f>+I38*$C$38</f>
        <v>15.008000000000001</v>
      </c>
      <c r="K38" s="37"/>
      <c r="L38" s="26">
        <v>160</v>
      </c>
      <c r="M38" s="36">
        <f>+L38*$C$38</f>
        <v>17.920000000000002</v>
      </c>
      <c r="N38" s="35"/>
      <c r="O38" s="26">
        <v>140</v>
      </c>
      <c r="P38" s="36">
        <f>+O38*$C$38</f>
        <v>15.68</v>
      </c>
      <c r="Q38" s="35"/>
      <c r="R38" s="26">
        <v>145</v>
      </c>
      <c r="S38" s="36">
        <f>+R38*$C$38</f>
        <v>16.240000000000002</v>
      </c>
      <c r="T38" s="35"/>
      <c r="U38" s="26"/>
      <c r="V38" s="36">
        <f>+U38*$C$38</f>
        <v>0</v>
      </c>
      <c r="W38" s="35"/>
      <c r="X38" s="26"/>
      <c r="Y38" s="36">
        <f>+X38*$C$38</f>
        <v>0</v>
      </c>
      <c r="Z38" s="35"/>
      <c r="AA38" s="26"/>
      <c r="AB38" s="36">
        <f>+AA38*$C$38</f>
        <v>0</v>
      </c>
      <c r="AC38" s="35"/>
      <c r="AD38" s="26"/>
      <c r="AE38" s="36">
        <f>+AD38*$C$38</f>
        <v>0</v>
      </c>
      <c r="AF38" s="35"/>
      <c r="AG38" s="26"/>
      <c r="AH38" s="36">
        <f>+AG38*$C$38</f>
        <v>0</v>
      </c>
      <c r="AI38" s="35"/>
      <c r="AJ38" s="26"/>
      <c r="AK38" s="36">
        <f>+AJ38*$C$38</f>
        <v>0</v>
      </c>
      <c r="AL38" s="35"/>
      <c r="AM38" s="26"/>
      <c r="AN38" s="102">
        <f>+AM38*$C$38</f>
        <v>0</v>
      </c>
      <c r="AO38" s="100"/>
    </row>
    <row r="39" spans="1:41" x14ac:dyDescent="0.25">
      <c r="A39" s="44" t="s">
        <v>17</v>
      </c>
      <c r="B39" s="23" t="s">
        <v>46</v>
      </c>
      <c r="C39" s="84">
        <v>3.85</v>
      </c>
      <c r="D39" s="26">
        <v>98</v>
      </c>
      <c r="E39" s="35">
        <f>+D39*$C$39</f>
        <v>377.3</v>
      </c>
      <c r="F39" s="26">
        <v>63</v>
      </c>
      <c r="G39" s="36">
        <f>+F39*$C$39</f>
        <v>242.55</v>
      </c>
      <c r="H39" s="35"/>
      <c r="I39" s="26">
        <v>78</v>
      </c>
      <c r="J39" s="36">
        <f>+I39*$C$39</f>
        <v>300.3</v>
      </c>
      <c r="K39" s="37"/>
      <c r="L39" s="26">
        <v>100</v>
      </c>
      <c r="M39" s="36">
        <f>+L39*$C$39</f>
        <v>385</v>
      </c>
      <c r="N39" s="35"/>
      <c r="O39" s="26">
        <v>94</v>
      </c>
      <c r="P39" s="36">
        <f>+O39*$C$39</f>
        <v>361.90000000000003</v>
      </c>
      <c r="Q39" s="35"/>
      <c r="R39" s="26">
        <v>77</v>
      </c>
      <c r="S39" s="36">
        <f>+R39*$C$39</f>
        <v>296.45</v>
      </c>
      <c r="T39" s="35"/>
      <c r="U39" s="26"/>
      <c r="V39" s="36">
        <f>+U39*$C$39</f>
        <v>0</v>
      </c>
      <c r="W39" s="35"/>
      <c r="X39" s="26"/>
      <c r="Y39" s="36">
        <f>+X39*$C$39</f>
        <v>0</v>
      </c>
      <c r="Z39" s="35"/>
      <c r="AA39" s="26"/>
      <c r="AB39" s="36">
        <f>+AA39*$C$39</f>
        <v>0</v>
      </c>
      <c r="AC39" s="35"/>
      <c r="AD39" s="26"/>
      <c r="AE39" s="36">
        <f>+AD39*$C$39</f>
        <v>0</v>
      </c>
      <c r="AF39" s="35"/>
      <c r="AG39" s="26"/>
      <c r="AH39" s="36">
        <f>+AG39*$C$39</f>
        <v>0</v>
      </c>
      <c r="AI39" s="35"/>
      <c r="AJ39" s="26"/>
      <c r="AK39" s="36">
        <f>+AJ39*$C$39</f>
        <v>0</v>
      </c>
      <c r="AL39" s="35"/>
      <c r="AM39" s="26"/>
      <c r="AN39" s="102">
        <f>+AM39*$C$39</f>
        <v>0</v>
      </c>
      <c r="AO39" s="100"/>
    </row>
    <row r="40" spans="1:41" x14ac:dyDescent="0.25">
      <c r="A40" s="44" t="s">
        <v>17</v>
      </c>
      <c r="B40" s="23" t="s">
        <v>47</v>
      </c>
      <c r="C40" s="84">
        <v>0.112</v>
      </c>
      <c r="D40" s="26">
        <v>9243</v>
      </c>
      <c r="E40" s="35">
        <f>+D40*$C$40</f>
        <v>1035.2160000000001</v>
      </c>
      <c r="F40" s="26">
        <v>9502</v>
      </c>
      <c r="G40" s="36">
        <f>+F40*$C$40</f>
        <v>1064.2239999999999</v>
      </c>
      <c r="H40" s="35"/>
      <c r="I40" s="26">
        <v>5551</v>
      </c>
      <c r="J40" s="36">
        <f>+I40*$C$40</f>
        <v>621.71199999999999</v>
      </c>
      <c r="K40" s="37"/>
      <c r="L40" s="26">
        <v>5717</v>
      </c>
      <c r="M40" s="36">
        <f>+L40*$C$40</f>
        <v>640.30399999999997</v>
      </c>
      <c r="N40" s="35"/>
      <c r="O40" s="26">
        <v>5827</v>
      </c>
      <c r="P40" s="36">
        <f>+O40*$C$40</f>
        <v>652.62400000000002</v>
      </c>
      <c r="Q40" s="35"/>
      <c r="R40" s="26">
        <v>5921</v>
      </c>
      <c r="S40" s="36">
        <f>+R40*$C$40</f>
        <v>663.15200000000004</v>
      </c>
      <c r="T40" s="35"/>
      <c r="U40" s="26"/>
      <c r="V40" s="36">
        <f>+U40*$C$40</f>
        <v>0</v>
      </c>
      <c r="W40" s="35"/>
      <c r="X40" s="26"/>
      <c r="Y40" s="36">
        <f>+X40*$C$40</f>
        <v>0</v>
      </c>
      <c r="Z40" s="35"/>
      <c r="AA40" s="26"/>
      <c r="AB40" s="36">
        <f>+AA40*$C$40</f>
        <v>0</v>
      </c>
      <c r="AC40" s="35"/>
      <c r="AD40" s="26"/>
      <c r="AE40" s="36">
        <f>+AD40*$C$40</f>
        <v>0</v>
      </c>
      <c r="AF40" s="35"/>
      <c r="AG40" s="26"/>
      <c r="AH40" s="36">
        <f>+AG40*$C$40</f>
        <v>0</v>
      </c>
      <c r="AI40" s="35"/>
      <c r="AJ40" s="26"/>
      <c r="AK40" s="36">
        <f>+AJ40*$C$40</f>
        <v>0</v>
      </c>
      <c r="AL40" s="35"/>
      <c r="AM40" s="26"/>
      <c r="AN40" s="102">
        <f>+AM40*$C$40</f>
        <v>0</v>
      </c>
      <c r="AO40" s="100"/>
    </row>
    <row r="41" spans="1:41" x14ac:dyDescent="0.25">
      <c r="A41" s="44"/>
      <c r="B41" s="11" t="s">
        <v>48</v>
      </c>
      <c r="C41" s="82"/>
      <c r="D41" s="15"/>
      <c r="E41" s="28">
        <f>SUM(E42)</f>
        <v>6320.8950000000004</v>
      </c>
      <c r="F41" s="15"/>
      <c r="G41" s="29">
        <f>SUM(G42)</f>
        <v>6299.51</v>
      </c>
      <c r="H41" s="14">
        <f>+G41-E41</f>
        <v>-21.385000000000218</v>
      </c>
      <c r="I41" s="15"/>
      <c r="J41" s="29">
        <f>SUM(J42)</f>
        <v>6112.0650000000005</v>
      </c>
      <c r="K41" s="14">
        <f>+J41-G41</f>
        <v>-187.44499999999971</v>
      </c>
      <c r="L41" s="15"/>
      <c r="M41" s="29">
        <f>SUM(M42)</f>
        <v>6093.5450000000001</v>
      </c>
      <c r="N41" s="14">
        <f>+M41-J41</f>
        <v>-18.520000000000437</v>
      </c>
      <c r="O41" s="15"/>
      <c r="P41" s="29">
        <f>SUM(P42)</f>
        <v>6090.85</v>
      </c>
      <c r="Q41" s="14">
        <f>+P41-M41</f>
        <v>-2.694999999999709</v>
      </c>
      <c r="R41" s="15"/>
      <c r="S41" s="29">
        <f>SUM(S42)</f>
        <v>6085.4850000000006</v>
      </c>
      <c r="T41" s="14">
        <f>+S41-P41</f>
        <v>-5.3649999999997817</v>
      </c>
      <c r="U41" s="15"/>
      <c r="V41" s="29">
        <f>SUM(V42)</f>
        <v>0</v>
      </c>
      <c r="W41" s="14">
        <f>+V41-S41</f>
        <v>-6085.4850000000006</v>
      </c>
      <c r="X41" s="15"/>
      <c r="Y41" s="29">
        <f>SUM(Y42)</f>
        <v>0</v>
      </c>
      <c r="Z41" s="14">
        <f>+Y41-V41</f>
        <v>0</v>
      </c>
      <c r="AA41" s="15"/>
      <c r="AB41" s="29">
        <f>SUM(AB42)</f>
        <v>0</v>
      </c>
      <c r="AC41" s="14">
        <f>+AB41-Y41</f>
        <v>0</v>
      </c>
      <c r="AD41" s="15"/>
      <c r="AE41" s="29">
        <f>SUM(AE42)</f>
        <v>0</v>
      </c>
      <c r="AF41" s="14">
        <f>+AE41-AB41</f>
        <v>0</v>
      </c>
      <c r="AG41" s="15"/>
      <c r="AH41" s="29">
        <f>SUM(AH42)</f>
        <v>0</v>
      </c>
      <c r="AI41" s="14">
        <f>+AH41-AE41</f>
        <v>0</v>
      </c>
      <c r="AJ41" s="15"/>
      <c r="AK41" s="29">
        <f>SUM(AK42)</f>
        <v>0</v>
      </c>
      <c r="AL41" s="14">
        <f>+AK41-AH41</f>
        <v>0</v>
      </c>
      <c r="AM41" s="15"/>
      <c r="AN41" s="118">
        <f>SUM(AN42)</f>
        <v>0</v>
      </c>
      <c r="AO41" s="117">
        <f>+AN41-AK41</f>
        <v>0</v>
      </c>
    </row>
    <row r="42" spans="1:41" x14ac:dyDescent="0.25">
      <c r="A42" s="45"/>
      <c r="B42" s="17" t="s">
        <v>49</v>
      </c>
      <c r="C42" s="85"/>
      <c r="D42" s="49"/>
      <c r="E42" s="31">
        <f>SUM(E43:E51)</f>
        <v>6320.8950000000004</v>
      </c>
      <c r="F42" s="49"/>
      <c r="G42" s="32">
        <f>SUM(G43:G51)</f>
        <v>6299.51</v>
      </c>
      <c r="H42" s="31"/>
      <c r="I42" s="49"/>
      <c r="J42" s="32">
        <f>SUM(J43:J51)</f>
        <v>6112.0650000000005</v>
      </c>
      <c r="K42" s="34"/>
      <c r="L42" s="49"/>
      <c r="M42" s="32">
        <f>SUM(M43:M51)</f>
        <v>6093.5450000000001</v>
      </c>
      <c r="N42" s="31"/>
      <c r="O42" s="49"/>
      <c r="P42" s="32">
        <f>SUM(P43:P51)</f>
        <v>6090.85</v>
      </c>
      <c r="Q42" s="31"/>
      <c r="R42" s="49"/>
      <c r="S42" s="32">
        <f>SUM(S43:S51)</f>
        <v>6085.4850000000006</v>
      </c>
      <c r="T42" s="31"/>
      <c r="U42" s="49"/>
      <c r="V42" s="32">
        <f>SUM(V43:V51)</f>
        <v>0</v>
      </c>
      <c r="W42" s="31"/>
      <c r="X42" s="49"/>
      <c r="Y42" s="32">
        <f>SUM(Y43:Y51)</f>
        <v>0</v>
      </c>
      <c r="Z42" s="31"/>
      <c r="AA42" s="49"/>
      <c r="AB42" s="32">
        <f>SUM(AB43:AB51)</f>
        <v>0</v>
      </c>
      <c r="AC42" s="31"/>
      <c r="AD42" s="49"/>
      <c r="AE42" s="32">
        <f>SUM(AE43:AE51)</f>
        <v>0</v>
      </c>
      <c r="AF42" s="31"/>
      <c r="AG42" s="49"/>
      <c r="AH42" s="32">
        <f>SUM(AH43:AH51)</f>
        <v>0</v>
      </c>
      <c r="AI42" s="31"/>
      <c r="AJ42" s="49"/>
      <c r="AK42" s="32">
        <f>SUM(AK43:AK51)</f>
        <v>0</v>
      </c>
      <c r="AL42" s="31"/>
      <c r="AM42" s="49"/>
      <c r="AN42" s="116">
        <f>SUM(AN43:AN51)</f>
        <v>0</v>
      </c>
      <c r="AO42" s="114"/>
    </row>
    <row r="43" spans="1:41" x14ac:dyDescent="0.25">
      <c r="A43" s="44" t="s">
        <v>17</v>
      </c>
      <c r="B43" s="23" t="s">
        <v>50</v>
      </c>
      <c r="C43" s="84">
        <v>2.5000000000000001E-2</v>
      </c>
      <c r="D43" s="50">
        <v>25000</v>
      </c>
      <c r="E43" s="35">
        <f>+D43*$C$43</f>
        <v>625</v>
      </c>
      <c r="F43" s="50">
        <v>25000</v>
      </c>
      <c r="G43" s="36">
        <f>+F43*$C$43</f>
        <v>625</v>
      </c>
      <c r="H43" s="35"/>
      <c r="I43" s="50">
        <v>25000</v>
      </c>
      <c r="J43" s="36">
        <f>+I43*$C$43</f>
        <v>625</v>
      </c>
      <c r="K43" s="37"/>
      <c r="L43" s="50">
        <v>25000</v>
      </c>
      <c r="M43" s="36">
        <f>+L43*$C$43</f>
        <v>625</v>
      </c>
      <c r="N43" s="35"/>
      <c r="O43" s="50">
        <v>25000</v>
      </c>
      <c r="P43" s="36">
        <f>+O43*$C$43</f>
        <v>625</v>
      </c>
      <c r="Q43" s="35"/>
      <c r="R43" s="50">
        <v>25000</v>
      </c>
      <c r="S43" s="36">
        <f>+R43*$C$43</f>
        <v>625</v>
      </c>
      <c r="T43" s="35"/>
      <c r="U43" s="50"/>
      <c r="V43" s="36">
        <f>+U43*$C$43</f>
        <v>0</v>
      </c>
      <c r="W43" s="35"/>
      <c r="X43" s="50"/>
      <c r="Y43" s="36">
        <f>+X43*$C$43</f>
        <v>0</v>
      </c>
      <c r="Z43" s="35"/>
      <c r="AA43" s="50"/>
      <c r="AB43" s="36">
        <f>+AA43*$C$43</f>
        <v>0</v>
      </c>
      <c r="AC43" s="35"/>
      <c r="AD43" s="50"/>
      <c r="AE43" s="36">
        <f>+AD43*$C$43</f>
        <v>0</v>
      </c>
      <c r="AF43" s="35"/>
      <c r="AG43" s="50"/>
      <c r="AH43" s="36">
        <f>+AG43*$C$43</f>
        <v>0</v>
      </c>
      <c r="AI43" s="35"/>
      <c r="AJ43" s="50"/>
      <c r="AK43" s="36">
        <f>+AJ43*$C$43</f>
        <v>0</v>
      </c>
      <c r="AL43" s="35"/>
      <c r="AM43" s="50"/>
      <c r="AN43" s="36">
        <f>+AM43*$C$43</f>
        <v>0</v>
      </c>
      <c r="AO43" s="35"/>
    </row>
    <row r="44" spans="1:41" x14ac:dyDescent="0.25">
      <c r="A44" s="44" t="s">
        <v>17</v>
      </c>
      <c r="B44" s="23" t="s">
        <v>51</v>
      </c>
      <c r="C44" s="84">
        <v>2.1999999999999999E-2</v>
      </c>
      <c r="D44" s="50">
        <v>25000</v>
      </c>
      <c r="E44" s="35">
        <f>+D44*$C$44</f>
        <v>550</v>
      </c>
      <c r="F44" s="50">
        <v>25000</v>
      </c>
      <c r="G44" s="36">
        <f>+F44*$C$44</f>
        <v>550</v>
      </c>
      <c r="H44" s="35"/>
      <c r="I44" s="50">
        <v>25000</v>
      </c>
      <c r="J44" s="36">
        <f>+I44*$C$44</f>
        <v>550</v>
      </c>
      <c r="K44" s="37"/>
      <c r="L44" s="50">
        <v>25000</v>
      </c>
      <c r="M44" s="36">
        <f>+L44*$C$44</f>
        <v>550</v>
      </c>
      <c r="N44" s="35"/>
      <c r="O44" s="50">
        <v>25000</v>
      </c>
      <c r="P44" s="36">
        <f>+O44*$C$44</f>
        <v>550</v>
      </c>
      <c r="Q44" s="35"/>
      <c r="R44" s="50">
        <v>25000</v>
      </c>
      <c r="S44" s="36">
        <f>+R44*$C$44</f>
        <v>550</v>
      </c>
      <c r="T44" s="35"/>
      <c r="U44" s="50"/>
      <c r="V44" s="36">
        <f>+U44*$C$44</f>
        <v>0</v>
      </c>
      <c r="W44" s="35"/>
      <c r="X44" s="50"/>
      <c r="Y44" s="36">
        <f>+X44*$C$44</f>
        <v>0</v>
      </c>
      <c r="Z44" s="35"/>
      <c r="AA44" s="50"/>
      <c r="AB44" s="36">
        <f>+AA44*$C$44</f>
        <v>0</v>
      </c>
      <c r="AC44" s="35"/>
      <c r="AD44" s="50"/>
      <c r="AE44" s="36">
        <f>+AD44*$C$44</f>
        <v>0</v>
      </c>
      <c r="AF44" s="35"/>
      <c r="AG44" s="50"/>
      <c r="AH44" s="36">
        <f>+AG44*$C$44</f>
        <v>0</v>
      </c>
      <c r="AI44" s="35"/>
      <c r="AJ44" s="50"/>
      <c r="AK44" s="36">
        <f>+AJ44*$C$44</f>
        <v>0</v>
      </c>
      <c r="AL44" s="35"/>
      <c r="AM44" s="50"/>
      <c r="AN44" s="36">
        <f>+AM44*$C$44</f>
        <v>0</v>
      </c>
      <c r="AO44" s="35"/>
    </row>
    <row r="45" spans="1:41" x14ac:dyDescent="0.25">
      <c r="A45" s="44" t="s">
        <v>17</v>
      </c>
      <c r="B45" s="23" t="s">
        <v>52</v>
      </c>
      <c r="C45" s="84">
        <v>0.02</v>
      </c>
      <c r="D45" s="50">
        <v>25000</v>
      </c>
      <c r="E45" s="35">
        <f>+D45*$C$45</f>
        <v>500</v>
      </c>
      <c r="F45" s="50">
        <v>25000</v>
      </c>
      <c r="G45" s="36">
        <f>+F45*$C$45</f>
        <v>500</v>
      </c>
      <c r="H45" s="35"/>
      <c r="I45" s="50">
        <v>25000</v>
      </c>
      <c r="J45" s="36">
        <f>+I45*$C$45</f>
        <v>500</v>
      </c>
      <c r="K45" s="37"/>
      <c r="L45" s="50">
        <v>25000</v>
      </c>
      <c r="M45" s="36">
        <f>+L45*$C$45</f>
        <v>500</v>
      </c>
      <c r="N45" s="35"/>
      <c r="O45" s="50">
        <v>25000</v>
      </c>
      <c r="P45" s="36">
        <f>+O45*$C$45</f>
        <v>500</v>
      </c>
      <c r="Q45" s="35"/>
      <c r="R45" s="50">
        <v>25000</v>
      </c>
      <c r="S45" s="36">
        <f>+R45*$C$45</f>
        <v>500</v>
      </c>
      <c r="T45" s="35"/>
      <c r="U45" s="50"/>
      <c r="V45" s="36">
        <f>+U45*$C$45</f>
        <v>0</v>
      </c>
      <c r="W45" s="35"/>
      <c r="X45" s="50"/>
      <c r="Y45" s="36">
        <f>+X45*$C$45</f>
        <v>0</v>
      </c>
      <c r="Z45" s="35"/>
      <c r="AA45" s="50"/>
      <c r="AB45" s="36">
        <f>+AA45*$C$45</f>
        <v>0</v>
      </c>
      <c r="AC45" s="35"/>
      <c r="AD45" s="50"/>
      <c r="AE45" s="36">
        <f>+AD45*$C$45</f>
        <v>0</v>
      </c>
      <c r="AF45" s="35"/>
      <c r="AG45" s="50"/>
      <c r="AH45" s="36">
        <f>+AG45*$C$45</f>
        <v>0</v>
      </c>
      <c r="AI45" s="35"/>
      <c r="AJ45" s="50"/>
      <c r="AK45" s="36">
        <f>+AJ45*$C$45</f>
        <v>0</v>
      </c>
      <c r="AL45" s="35"/>
      <c r="AM45" s="50"/>
      <c r="AN45" s="36">
        <f>+AM45*$C$45</f>
        <v>0</v>
      </c>
      <c r="AO45" s="35"/>
    </row>
    <row r="46" spans="1:41" x14ac:dyDescent="0.25">
      <c r="A46" s="44" t="s">
        <v>17</v>
      </c>
      <c r="B46" s="23" t="s">
        <v>53</v>
      </c>
      <c r="C46" s="84">
        <v>1.7000000000000001E-2</v>
      </c>
      <c r="D46" s="50">
        <v>25000</v>
      </c>
      <c r="E46" s="35">
        <f>+D46*$C$46</f>
        <v>425.00000000000006</v>
      </c>
      <c r="F46" s="50">
        <v>25000</v>
      </c>
      <c r="G46" s="36">
        <f>+F46*$C$46</f>
        <v>425.00000000000006</v>
      </c>
      <c r="H46" s="35"/>
      <c r="I46" s="50">
        <v>25000</v>
      </c>
      <c r="J46" s="36">
        <f>+I46*$C$46</f>
        <v>425.00000000000006</v>
      </c>
      <c r="K46" s="37"/>
      <c r="L46" s="50">
        <v>25000</v>
      </c>
      <c r="M46" s="36">
        <f>+L46*$C$46</f>
        <v>425.00000000000006</v>
      </c>
      <c r="N46" s="35"/>
      <c r="O46" s="50">
        <v>25000</v>
      </c>
      <c r="P46" s="36">
        <f>+O46*$C$46</f>
        <v>425.00000000000006</v>
      </c>
      <c r="Q46" s="35"/>
      <c r="R46" s="50">
        <v>25000</v>
      </c>
      <c r="S46" s="36">
        <f>+R46*$C$46</f>
        <v>425.00000000000006</v>
      </c>
      <c r="T46" s="35"/>
      <c r="U46" s="50"/>
      <c r="V46" s="36">
        <f>+U46*$C$46</f>
        <v>0</v>
      </c>
      <c r="W46" s="35"/>
      <c r="X46" s="50"/>
      <c r="Y46" s="36">
        <f>+X46*$C$46</f>
        <v>0</v>
      </c>
      <c r="Z46" s="35"/>
      <c r="AA46" s="50"/>
      <c r="AB46" s="36">
        <f>+AA46*$C$46</f>
        <v>0</v>
      </c>
      <c r="AC46" s="35"/>
      <c r="AD46" s="50"/>
      <c r="AE46" s="36">
        <f>+AD46*$C$46</f>
        <v>0</v>
      </c>
      <c r="AF46" s="35"/>
      <c r="AG46" s="50"/>
      <c r="AH46" s="36">
        <f>+AG46*$C$46</f>
        <v>0</v>
      </c>
      <c r="AI46" s="35"/>
      <c r="AJ46" s="50"/>
      <c r="AK46" s="36">
        <f>+AJ46*$C$46</f>
        <v>0</v>
      </c>
      <c r="AL46" s="35"/>
      <c r="AM46" s="50"/>
      <c r="AN46" s="36">
        <f>+AM46*$C$46</f>
        <v>0</v>
      </c>
      <c r="AO46" s="35"/>
    </row>
    <row r="47" spans="1:41" x14ac:dyDescent="0.25">
      <c r="A47" s="44" t="s">
        <v>17</v>
      </c>
      <c r="B47" s="23" t="s">
        <v>54</v>
      </c>
      <c r="C47" s="84">
        <v>1.4999999999999999E-2</v>
      </c>
      <c r="D47" s="50">
        <v>25000</v>
      </c>
      <c r="E47" s="35">
        <f>+D47*$C$47</f>
        <v>375</v>
      </c>
      <c r="F47" s="50">
        <v>25000</v>
      </c>
      <c r="G47" s="36">
        <f>+F47*$C$47</f>
        <v>375</v>
      </c>
      <c r="H47" s="35"/>
      <c r="I47" s="50">
        <v>25000</v>
      </c>
      <c r="J47" s="36">
        <f>+I47*$C$47</f>
        <v>375</v>
      </c>
      <c r="K47" s="37"/>
      <c r="L47" s="50">
        <v>25000</v>
      </c>
      <c r="M47" s="36">
        <f>+L47*$C$47</f>
        <v>375</v>
      </c>
      <c r="N47" s="35"/>
      <c r="O47" s="50">
        <v>25000</v>
      </c>
      <c r="P47" s="36">
        <f>+O47*$C$47</f>
        <v>375</v>
      </c>
      <c r="Q47" s="35"/>
      <c r="R47" s="50">
        <v>25000</v>
      </c>
      <c r="S47" s="36">
        <f>+R47*$C$47</f>
        <v>375</v>
      </c>
      <c r="T47" s="35"/>
      <c r="U47" s="50"/>
      <c r="V47" s="36">
        <f>+U47*$C$47</f>
        <v>0</v>
      </c>
      <c r="W47" s="35"/>
      <c r="X47" s="50"/>
      <c r="Y47" s="36">
        <f>+X47*$C$47</f>
        <v>0</v>
      </c>
      <c r="Z47" s="35"/>
      <c r="AA47" s="50"/>
      <c r="AB47" s="36">
        <f>+AA47*$C$47</f>
        <v>0</v>
      </c>
      <c r="AC47" s="35"/>
      <c r="AD47" s="50"/>
      <c r="AE47" s="36">
        <f>+AD47*$C$47</f>
        <v>0</v>
      </c>
      <c r="AF47" s="35"/>
      <c r="AG47" s="50"/>
      <c r="AH47" s="36">
        <f>+AG47*$C$47</f>
        <v>0</v>
      </c>
      <c r="AI47" s="35"/>
      <c r="AJ47" s="50"/>
      <c r="AK47" s="36">
        <f>+AJ47*$C$47</f>
        <v>0</v>
      </c>
      <c r="AL47" s="35"/>
      <c r="AM47" s="50"/>
      <c r="AN47" s="36">
        <f>+AM47*$C$47</f>
        <v>0</v>
      </c>
      <c r="AO47" s="35"/>
    </row>
    <row r="48" spans="1:41" x14ac:dyDescent="0.25">
      <c r="A48" s="44" t="s">
        <v>17</v>
      </c>
      <c r="B48" s="23" t="s">
        <v>55</v>
      </c>
      <c r="C48" s="84">
        <v>1.2E-2</v>
      </c>
      <c r="D48" s="50">
        <v>25000</v>
      </c>
      <c r="E48" s="35">
        <f>+D48*$C$48</f>
        <v>300</v>
      </c>
      <c r="F48" s="50">
        <v>25000</v>
      </c>
      <c r="G48" s="36">
        <f>+F48*$C$48</f>
        <v>300</v>
      </c>
      <c r="H48" s="35"/>
      <c r="I48" s="50">
        <v>25000</v>
      </c>
      <c r="J48" s="36">
        <f>+I48*$C$48</f>
        <v>300</v>
      </c>
      <c r="K48" s="37"/>
      <c r="L48" s="50">
        <v>25000</v>
      </c>
      <c r="M48" s="36">
        <f>+L48*$C$48</f>
        <v>300</v>
      </c>
      <c r="N48" s="35"/>
      <c r="O48" s="50">
        <v>25000</v>
      </c>
      <c r="P48" s="36">
        <f>+O48*$C$48</f>
        <v>300</v>
      </c>
      <c r="Q48" s="35"/>
      <c r="R48" s="50">
        <v>25000</v>
      </c>
      <c r="S48" s="36">
        <f>+R48*$C$48</f>
        <v>300</v>
      </c>
      <c r="T48" s="35"/>
      <c r="U48" s="50"/>
      <c r="V48" s="36">
        <f>+U48*$C$48</f>
        <v>0</v>
      </c>
      <c r="W48" s="35"/>
      <c r="X48" s="50"/>
      <c r="Y48" s="36">
        <f>+X48*$C$48</f>
        <v>0</v>
      </c>
      <c r="Z48" s="35"/>
      <c r="AA48" s="50"/>
      <c r="AB48" s="36">
        <f>+AA48*$C$48</f>
        <v>0</v>
      </c>
      <c r="AC48" s="35"/>
      <c r="AD48" s="50"/>
      <c r="AE48" s="36">
        <f>+AD48*$C$48</f>
        <v>0</v>
      </c>
      <c r="AF48" s="35"/>
      <c r="AG48" s="50"/>
      <c r="AH48" s="36">
        <f>+AG48*$C$48</f>
        <v>0</v>
      </c>
      <c r="AI48" s="35"/>
      <c r="AJ48" s="50"/>
      <c r="AK48" s="36">
        <f>+AJ48*$C$48</f>
        <v>0</v>
      </c>
      <c r="AL48" s="35"/>
      <c r="AM48" s="50"/>
      <c r="AN48" s="36">
        <f>+AM48*$C$48</f>
        <v>0</v>
      </c>
      <c r="AO48" s="35"/>
    </row>
    <row r="49" spans="1:42" x14ac:dyDescent="0.25">
      <c r="A49" s="44" t="s">
        <v>17</v>
      </c>
      <c r="B49" s="23" t="s">
        <v>56</v>
      </c>
      <c r="C49" s="84">
        <v>0.01</v>
      </c>
      <c r="D49" s="50">
        <v>25000</v>
      </c>
      <c r="E49" s="35">
        <f>+D49*$C$49</f>
        <v>250</v>
      </c>
      <c r="F49" s="50">
        <v>25000</v>
      </c>
      <c r="G49" s="36">
        <f>+F49*$C$49</f>
        <v>250</v>
      </c>
      <c r="H49" s="35"/>
      <c r="I49" s="50">
        <v>25000</v>
      </c>
      <c r="J49" s="36">
        <f>+I49*$C$49</f>
        <v>250</v>
      </c>
      <c r="K49" s="37"/>
      <c r="L49" s="50">
        <v>25000</v>
      </c>
      <c r="M49" s="36">
        <f>+L49*$C$49</f>
        <v>250</v>
      </c>
      <c r="N49" s="35"/>
      <c r="O49" s="50">
        <v>25000</v>
      </c>
      <c r="P49" s="36">
        <f>+O49*$C$49</f>
        <v>250</v>
      </c>
      <c r="Q49" s="35"/>
      <c r="R49" s="50">
        <v>25000</v>
      </c>
      <c r="S49" s="36">
        <f>+R49*$C$49</f>
        <v>250</v>
      </c>
      <c r="T49" s="35"/>
      <c r="U49" s="50"/>
      <c r="V49" s="36">
        <f>+U49*$C$49</f>
        <v>0</v>
      </c>
      <c r="W49" s="35"/>
      <c r="X49" s="50"/>
      <c r="Y49" s="36">
        <f>+X49*$C$49</f>
        <v>0</v>
      </c>
      <c r="Z49" s="35"/>
      <c r="AA49" s="50"/>
      <c r="AB49" s="36">
        <f>+AA49*$C$49</f>
        <v>0</v>
      </c>
      <c r="AC49" s="35"/>
      <c r="AD49" s="50"/>
      <c r="AE49" s="36">
        <f>+AD49*$C$49</f>
        <v>0</v>
      </c>
      <c r="AF49" s="35"/>
      <c r="AG49" s="50"/>
      <c r="AH49" s="36">
        <f>+AG49*$C$49</f>
        <v>0</v>
      </c>
      <c r="AI49" s="35"/>
      <c r="AJ49" s="50"/>
      <c r="AK49" s="36">
        <f>+AJ49*$C$49</f>
        <v>0</v>
      </c>
      <c r="AL49" s="35"/>
      <c r="AM49" s="50"/>
      <c r="AN49" s="36">
        <f>+AM49*$C$49</f>
        <v>0</v>
      </c>
      <c r="AO49" s="35"/>
    </row>
    <row r="50" spans="1:42" x14ac:dyDescent="0.25">
      <c r="A50" s="44" t="s">
        <v>17</v>
      </c>
      <c r="B50" s="23" t="s">
        <v>57</v>
      </c>
      <c r="C50" s="84">
        <v>7.0000000000000001E-3</v>
      </c>
      <c r="D50" s="50">
        <v>25000</v>
      </c>
      <c r="E50" s="35">
        <f>+D50*$C$50</f>
        <v>175</v>
      </c>
      <c r="F50" s="50">
        <v>25000</v>
      </c>
      <c r="G50" s="36">
        <f>+F50*$C$50</f>
        <v>175</v>
      </c>
      <c r="H50" s="35"/>
      <c r="I50" s="50">
        <v>25000</v>
      </c>
      <c r="J50" s="36">
        <f>+I50*$C$50</f>
        <v>175</v>
      </c>
      <c r="K50" s="37"/>
      <c r="L50" s="50">
        <v>25000</v>
      </c>
      <c r="M50" s="36">
        <f>+L50*$C$50</f>
        <v>175</v>
      </c>
      <c r="N50" s="35"/>
      <c r="O50" s="50">
        <v>25000</v>
      </c>
      <c r="P50" s="36">
        <f>+O50*$C$50</f>
        <v>175</v>
      </c>
      <c r="Q50" s="35"/>
      <c r="R50" s="50">
        <v>25000</v>
      </c>
      <c r="S50" s="36">
        <f>+R50*$C$50</f>
        <v>175</v>
      </c>
      <c r="T50" s="35"/>
      <c r="U50" s="50"/>
      <c r="V50" s="36">
        <f>+U50*$C$50</f>
        <v>0</v>
      </c>
      <c r="W50" s="35"/>
      <c r="X50" s="50"/>
      <c r="Y50" s="36">
        <f>+X50*$C$50</f>
        <v>0</v>
      </c>
      <c r="Z50" s="35"/>
      <c r="AA50" s="50"/>
      <c r="AB50" s="36">
        <f>+AA50*$C$50</f>
        <v>0</v>
      </c>
      <c r="AC50" s="35"/>
      <c r="AD50" s="50"/>
      <c r="AE50" s="36">
        <f>+AD50*$C$50</f>
        <v>0</v>
      </c>
      <c r="AF50" s="35"/>
      <c r="AG50" s="50"/>
      <c r="AH50" s="36">
        <f>+AG50*$C$50</f>
        <v>0</v>
      </c>
      <c r="AI50" s="35"/>
      <c r="AJ50" s="50"/>
      <c r="AK50" s="36">
        <f>+AJ50*$C$50</f>
        <v>0</v>
      </c>
      <c r="AL50" s="35"/>
      <c r="AM50" s="50"/>
      <c r="AN50" s="36">
        <f>+AM50*$C$50</f>
        <v>0</v>
      </c>
      <c r="AO50" s="35"/>
    </row>
    <row r="51" spans="1:42" x14ac:dyDescent="0.25">
      <c r="A51" s="44" t="s">
        <v>17</v>
      </c>
      <c r="B51" s="23" t="s">
        <v>58</v>
      </c>
      <c r="C51" s="84">
        <v>5.0000000000000001E-3</v>
      </c>
      <c r="D51" s="50">
        <v>624179</v>
      </c>
      <c r="E51" s="35">
        <f>+D51*$C$51</f>
        <v>3120.895</v>
      </c>
      <c r="F51" s="50">
        <v>619902</v>
      </c>
      <c r="G51" s="36">
        <f>+F51*$C$51</f>
        <v>3099.51</v>
      </c>
      <c r="H51" s="35"/>
      <c r="I51" s="50">
        <v>582413</v>
      </c>
      <c r="J51" s="36">
        <f>+I51*$C$51</f>
        <v>2912.0650000000001</v>
      </c>
      <c r="K51" s="37"/>
      <c r="L51" s="50">
        <v>578709</v>
      </c>
      <c r="M51" s="36">
        <f>+L51*$C$51</f>
        <v>2893.5450000000001</v>
      </c>
      <c r="N51" s="35"/>
      <c r="O51" s="50">
        <v>578170</v>
      </c>
      <c r="P51" s="36">
        <f>+O51*$C$51</f>
        <v>2890.85</v>
      </c>
      <c r="Q51" s="35"/>
      <c r="R51" s="50">
        <v>577097</v>
      </c>
      <c r="S51" s="36">
        <f>+R51*$C$51</f>
        <v>2885.4850000000001</v>
      </c>
      <c r="T51" s="35"/>
      <c r="U51" s="50"/>
      <c r="V51" s="36">
        <f>+U51*$C$51</f>
        <v>0</v>
      </c>
      <c r="W51" s="35"/>
      <c r="X51" s="50"/>
      <c r="Y51" s="36">
        <f>+X51*$C$51</f>
        <v>0</v>
      </c>
      <c r="Z51" s="35"/>
      <c r="AA51" s="50"/>
      <c r="AB51" s="36">
        <f>+AA51*$C$51</f>
        <v>0</v>
      </c>
      <c r="AC51" s="35"/>
      <c r="AD51" s="50"/>
      <c r="AE51" s="36">
        <f>+AD51*$C$51</f>
        <v>0</v>
      </c>
      <c r="AF51" s="35"/>
      <c r="AG51" s="50"/>
      <c r="AH51" s="36">
        <f>+AG51*$C$51</f>
        <v>0</v>
      </c>
      <c r="AI51" s="35"/>
      <c r="AJ51" s="50"/>
      <c r="AK51" s="36">
        <f>+AJ51*$C$51</f>
        <v>0</v>
      </c>
      <c r="AL51" s="35"/>
      <c r="AM51" s="50"/>
      <c r="AN51" s="36">
        <f>+AM51*$C$51</f>
        <v>0</v>
      </c>
      <c r="AO51" s="35"/>
    </row>
    <row r="52" spans="1:42" x14ac:dyDescent="0.25">
      <c r="A52" s="44"/>
      <c r="B52" s="11" t="s">
        <v>59</v>
      </c>
      <c r="C52" s="82"/>
      <c r="D52" s="15"/>
      <c r="E52" s="28">
        <f>+E53+E55+E58+E62+E69</f>
        <v>4291.1687000000002</v>
      </c>
      <c r="F52" s="15"/>
      <c r="G52" s="29">
        <f>+G53+G55+G58+G62+G69</f>
        <v>4218.7873799999998</v>
      </c>
      <c r="H52" s="14">
        <f>+G52-E52</f>
        <v>-72.381320000000414</v>
      </c>
      <c r="I52" s="15"/>
      <c r="J52" s="29">
        <f>+J53+J55+J58+J62+J69</f>
        <v>4124.8736600000002</v>
      </c>
      <c r="K52" s="14">
        <f>+J52-G52</f>
        <v>-93.913719999999557</v>
      </c>
      <c r="L52" s="15"/>
      <c r="M52" s="29">
        <f>+M53+M55+M58+M62+M69</f>
        <v>4405.8659700000007</v>
      </c>
      <c r="N52" s="14">
        <f>+M52-J52</f>
        <v>280.99231000000054</v>
      </c>
      <c r="O52" s="15"/>
      <c r="P52" s="29">
        <f>+P53+P55+P58+P62+P69</f>
        <v>4365.80861</v>
      </c>
      <c r="Q52" s="14">
        <f>+P52-M52</f>
        <v>-40.057360000000699</v>
      </c>
      <c r="R52" s="15"/>
      <c r="S52" s="29">
        <f>+S53+S55+S58+S62+S69</f>
        <v>4239.4009299999998</v>
      </c>
      <c r="T52" s="14">
        <f>+S52-P52</f>
        <v>-126.40768000000025</v>
      </c>
      <c r="U52" s="15"/>
      <c r="V52" s="29">
        <f>+V53+V55+V58+V62+V69</f>
        <v>0</v>
      </c>
      <c r="W52" s="14">
        <f>+V52-S52</f>
        <v>-4239.4009299999998</v>
      </c>
      <c r="X52" s="15"/>
      <c r="Y52" s="29">
        <f>+Y53+Y55+Y58+Y62+Y69</f>
        <v>0</v>
      </c>
      <c r="Z52" s="14">
        <f>+Y52-V52</f>
        <v>0</v>
      </c>
      <c r="AA52" s="15"/>
      <c r="AB52" s="29">
        <f>+AB53+AB55+AB58+AB62+AB69</f>
        <v>0</v>
      </c>
      <c r="AC52" s="14">
        <f>+AB52-Y52</f>
        <v>0</v>
      </c>
      <c r="AD52" s="15"/>
      <c r="AE52" s="29">
        <f>+AE53+AE55+AE58+AE62+AE69</f>
        <v>0</v>
      </c>
      <c r="AF52" s="14">
        <f>+AE52-AB52</f>
        <v>0</v>
      </c>
      <c r="AG52" s="15"/>
      <c r="AH52" s="29">
        <f>+AH53+AH55+AH58+AH62+AH69</f>
        <v>0</v>
      </c>
      <c r="AI52" s="14">
        <f>+AH52-AE52</f>
        <v>0</v>
      </c>
      <c r="AJ52" s="15"/>
      <c r="AK52" s="29">
        <f>+AK53+AK55+AK58+AK62+AK69</f>
        <v>0</v>
      </c>
      <c r="AL52" s="14">
        <f>+AK52-AH52</f>
        <v>0</v>
      </c>
      <c r="AM52" s="15"/>
      <c r="AN52" s="29">
        <f>+AN53+AN55+AN58+AN62+AN69</f>
        <v>0</v>
      </c>
      <c r="AO52" s="14">
        <f>+AN52-AK52</f>
        <v>0</v>
      </c>
    </row>
    <row r="53" spans="1:42" x14ac:dyDescent="0.25">
      <c r="A53" s="45"/>
      <c r="B53" s="17" t="s">
        <v>60</v>
      </c>
      <c r="C53" s="85"/>
      <c r="D53" s="49"/>
      <c r="E53" s="31">
        <f>+E54</f>
        <v>472.2</v>
      </c>
      <c r="F53" s="49"/>
      <c r="G53" s="32">
        <f>+G54</f>
        <v>463.36</v>
      </c>
      <c r="H53" s="31"/>
      <c r="I53" s="49"/>
      <c r="J53" s="32">
        <f>+J54</f>
        <v>429.56</v>
      </c>
      <c r="K53" s="34"/>
      <c r="L53" s="49"/>
      <c r="M53" s="32">
        <f>+M54</f>
        <v>521.6</v>
      </c>
      <c r="N53" s="31"/>
      <c r="O53" s="49"/>
      <c r="P53" s="32">
        <f>+P54</f>
        <v>518.44000000000005</v>
      </c>
      <c r="Q53" s="31"/>
      <c r="R53" s="49"/>
      <c r="S53" s="32">
        <f>+S54</f>
        <v>511.2</v>
      </c>
      <c r="T53" s="31"/>
      <c r="U53" s="49"/>
      <c r="V53" s="32">
        <f>+V54</f>
        <v>0</v>
      </c>
      <c r="W53" s="31"/>
      <c r="X53" s="49"/>
      <c r="Y53" s="32">
        <f>+Y54</f>
        <v>0</v>
      </c>
      <c r="Z53" s="31"/>
      <c r="AA53" s="49"/>
      <c r="AB53" s="32">
        <f>+AB54</f>
        <v>0</v>
      </c>
      <c r="AC53" s="31"/>
      <c r="AD53" s="49"/>
      <c r="AE53" s="32">
        <f>+AE54</f>
        <v>0</v>
      </c>
      <c r="AF53" s="31"/>
      <c r="AG53" s="49"/>
      <c r="AH53" s="32">
        <f>+AH54</f>
        <v>0</v>
      </c>
      <c r="AI53" s="31"/>
      <c r="AJ53" s="49"/>
      <c r="AK53" s="32">
        <f>+AK54</f>
        <v>0</v>
      </c>
      <c r="AL53" s="31"/>
      <c r="AM53" s="49"/>
      <c r="AN53" s="32">
        <f>+AN54</f>
        <v>0</v>
      </c>
      <c r="AO53" s="31"/>
    </row>
    <row r="54" spans="1:42" x14ac:dyDescent="0.25">
      <c r="A54" s="44" t="s">
        <v>17</v>
      </c>
      <c r="B54" s="23" t="s">
        <v>61</v>
      </c>
      <c r="C54" s="84">
        <v>0.04</v>
      </c>
      <c r="D54" s="50">
        <v>11805</v>
      </c>
      <c r="E54" s="35">
        <f>+D54*$C$54</f>
        <v>472.2</v>
      </c>
      <c r="F54" s="50">
        <v>11584</v>
      </c>
      <c r="G54" s="36">
        <f>+F54*$C$54</f>
        <v>463.36</v>
      </c>
      <c r="H54" s="35"/>
      <c r="I54" s="50">
        <v>10739</v>
      </c>
      <c r="J54" s="36">
        <f>+I54*$C$54</f>
        <v>429.56</v>
      </c>
      <c r="K54" s="37"/>
      <c r="L54" s="50">
        <v>13040</v>
      </c>
      <c r="M54" s="36">
        <f>+L54*$C$54</f>
        <v>521.6</v>
      </c>
      <c r="N54" s="35"/>
      <c r="O54" s="50">
        <v>12961</v>
      </c>
      <c r="P54" s="36">
        <f>+O54*$C$54</f>
        <v>518.44000000000005</v>
      </c>
      <c r="Q54" s="35"/>
      <c r="R54" s="50">
        <v>12780</v>
      </c>
      <c r="S54" s="36">
        <f>+R54*$C$54</f>
        <v>511.2</v>
      </c>
      <c r="T54" s="35"/>
      <c r="U54" s="50"/>
      <c r="V54" s="36">
        <f>+U54*$C$54</f>
        <v>0</v>
      </c>
      <c r="W54" s="35"/>
      <c r="X54" s="50"/>
      <c r="Y54" s="36">
        <f>+X54*$C$54</f>
        <v>0</v>
      </c>
      <c r="Z54" s="35"/>
      <c r="AA54" s="50"/>
      <c r="AB54" s="36">
        <f>+AA54*$C$54</f>
        <v>0</v>
      </c>
      <c r="AC54" s="35"/>
      <c r="AD54" s="50"/>
      <c r="AE54" s="36">
        <f>+AD54*$C$54</f>
        <v>0</v>
      </c>
      <c r="AF54" s="35"/>
      <c r="AG54" s="50"/>
      <c r="AH54" s="36">
        <f>+AG54*$C$54</f>
        <v>0</v>
      </c>
      <c r="AI54" s="35"/>
      <c r="AJ54" s="50"/>
      <c r="AK54" s="36">
        <f>+AJ54*$C$54</f>
        <v>0</v>
      </c>
      <c r="AL54" s="35"/>
      <c r="AM54" s="50"/>
      <c r="AN54" s="36">
        <f>+AM54*$C$54</f>
        <v>0</v>
      </c>
      <c r="AO54" s="35"/>
    </row>
    <row r="55" spans="1:42" x14ac:dyDescent="0.25">
      <c r="A55" s="45"/>
      <c r="B55" s="17" t="s">
        <v>62</v>
      </c>
      <c r="C55" s="85"/>
      <c r="D55" s="49"/>
      <c r="E55" s="31">
        <f>+E56+E57</f>
        <v>352.1105</v>
      </c>
      <c r="F55" s="49"/>
      <c r="G55" s="32">
        <f>+G56+G57</f>
        <v>388.8254</v>
      </c>
      <c r="H55" s="31"/>
      <c r="I55" s="49"/>
      <c r="J55" s="32">
        <f>+J56+J57</f>
        <v>401.88710000000003</v>
      </c>
      <c r="K55" s="34"/>
      <c r="L55" s="49"/>
      <c r="M55" s="32">
        <f>+M56+M57</f>
        <v>410.97784999999999</v>
      </c>
      <c r="N55" s="31"/>
      <c r="O55" s="49"/>
      <c r="P55" s="32">
        <f>+P56+P57</f>
        <v>400.49675000000002</v>
      </c>
      <c r="Q55" s="31"/>
      <c r="R55" s="49"/>
      <c r="S55" s="32">
        <f>+S56+S57</f>
        <v>381.50794999999999</v>
      </c>
      <c r="T55" s="31"/>
      <c r="U55" s="49"/>
      <c r="V55" s="32">
        <f>+V56+V57</f>
        <v>0</v>
      </c>
      <c r="W55" s="31"/>
      <c r="X55" s="49"/>
      <c r="Y55" s="32">
        <f>+Y56+Y57</f>
        <v>0</v>
      </c>
      <c r="Z55" s="31"/>
      <c r="AA55" s="49"/>
      <c r="AB55" s="32">
        <f>+AB56+AB57</f>
        <v>0</v>
      </c>
      <c r="AC55" s="31"/>
      <c r="AD55" s="49"/>
      <c r="AE55" s="32">
        <f>+AE56+AE57</f>
        <v>0</v>
      </c>
      <c r="AF55" s="31"/>
      <c r="AG55" s="49"/>
      <c r="AH55" s="32">
        <f>+AH56+AH57</f>
        <v>0</v>
      </c>
      <c r="AI55" s="31"/>
      <c r="AJ55" s="49"/>
      <c r="AK55" s="32">
        <f>+AK56+AK57</f>
        <v>0</v>
      </c>
      <c r="AL55" s="31"/>
      <c r="AM55" s="49"/>
      <c r="AN55" s="32">
        <f>+AN56+AN57</f>
        <v>0</v>
      </c>
      <c r="AO55" s="31"/>
    </row>
    <row r="56" spans="1:42" x14ac:dyDescent="0.25">
      <c r="A56" s="44" t="s">
        <v>17</v>
      </c>
      <c r="B56" s="23" t="s">
        <v>63</v>
      </c>
      <c r="C56" s="88">
        <v>200</v>
      </c>
      <c r="D56" s="50">
        <v>1</v>
      </c>
      <c r="E56" s="35">
        <f>+D56*$C$56</f>
        <v>200</v>
      </c>
      <c r="F56" s="50">
        <v>1</v>
      </c>
      <c r="G56" s="36">
        <f>+F56*$C$56</f>
        <v>200</v>
      </c>
      <c r="H56" s="35"/>
      <c r="I56" s="50">
        <v>1</v>
      </c>
      <c r="J56" s="36">
        <f>+I56*$C$56</f>
        <v>200</v>
      </c>
      <c r="K56" s="37"/>
      <c r="L56" s="50">
        <v>1</v>
      </c>
      <c r="M56" s="36">
        <f>+L56*$C$56</f>
        <v>200</v>
      </c>
      <c r="N56" s="35"/>
      <c r="O56" s="50">
        <v>1</v>
      </c>
      <c r="P56" s="36">
        <f>+O56*$C$56</f>
        <v>200</v>
      </c>
      <c r="Q56" s="35"/>
      <c r="R56" s="50">
        <v>1</v>
      </c>
      <c r="S56" s="36">
        <f>+R56*$C$56</f>
        <v>200</v>
      </c>
      <c r="T56" s="35"/>
      <c r="U56" s="50"/>
      <c r="V56" s="36">
        <f>+U56*$C$56</f>
        <v>0</v>
      </c>
      <c r="W56" s="35"/>
      <c r="X56" s="50"/>
      <c r="Y56" s="36">
        <f>+X56*$C$56</f>
        <v>0</v>
      </c>
      <c r="Z56" s="35"/>
      <c r="AA56" s="50"/>
      <c r="AB56" s="36">
        <f>+AA56*$C$56</f>
        <v>0</v>
      </c>
      <c r="AC56" s="35"/>
      <c r="AD56" s="50"/>
      <c r="AE56" s="36">
        <f>+AD56*$C$56</f>
        <v>0</v>
      </c>
      <c r="AF56" s="35"/>
      <c r="AG56" s="50"/>
      <c r="AH56" s="36">
        <f>+AG56*$C$56</f>
        <v>0</v>
      </c>
      <c r="AI56" s="35"/>
      <c r="AJ56" s="50"/>
      <c r="AK56" s="36">
        <f>+AJ56*$C$56</f>
        <v>0</v>
      </c>
      <c r="AL56" s="35"/>
      <c r="AM56" s="50"/>
      <c r="AN56" s="36">
        <f>+AM56*$C$56</f>
        <v>0</v>
      </c>
      <c r="AO56" s="35"/>
    </row>
    <row r="57" spans="1:42" x14ac:dyDescent="0.25">
      <c r="A57" s="44" t="s">
        <v>17</v>
      </c>
      <c r="B57" s="23" t="s">
        <v>64</v>
      </c>
      <c r="C57" s="86">
        <v>3.4499999999999999E-3</v>
      </c>
      <c r="D57" s="50">
        <v>44090</v>
      </c>
      <c r="E57" s="35">
        <f>+D57*$C$57</f>
        <v>152.1105</v>
      </c>
      <c r="F57" s="50">
        <v>54732</v>
      </c>
      <c r="G57" s="36">
        <f>+F57*$C$57</f>
        <v>188.8254</v>
      </c>
      <c r="H57" s="35"/>
      <c r="I57" s="50">
        <v>58518</v>
      </c>
      <c r="J57" s="36">
        <f>+I57*$C$57</f>
        <v>201.8871</v>
      </c>
      <c r="K57" s="37"/>
      <c r="L57" s="50">
        <v>61153</v>
      </c>
      <c r="M57" s="36">
        <f>+L57*$C$57</f>
        <v>210.97784999999999</v>
      </c>
      <c r="N57" s="35"/>
      <c r="O57" s="50">
        <v>58115</v>
      </c>
      <c r="P57" s="36">
        <f>+O57*$C$57</f>
        <v>200.49674999999999</v>
      </c>
      <c r="Q57" s="35"/>
      <c r="R57" s="50">
        <v>52611</v>
      </c>
      <c r="S57" s="36">
        <f>+R57*$C$57</f>
        <v>181.50794999999999</v>
      </c>
      <c r="T57" s="35"/>
      <c r="U57" s="50"/>
      <c r="V57" s="36">
        <f>+U57*$C$57</f>
        <v>0</v>
      </c>
      <c r="W57" s="35"/>
      <c r="X57" s="50"/>
      <c r="Y57" s="36">
        <f>+X57*$C$57</f>
        <v>0</v>
      </c>
      <c r="Z57" s="35"/>
      <c r="AA57" s="50"/>
      <c r="AB57" s="36">
        <f>+AA57*$C$57</f>
        <v>0</v>
      </c>
      <c r="AC57" s="35"/>
      <c r="AD57" s="50"/>
      <c r="AE57" s="36">
        <f>+AD57*$C$57</f>
        <v>0</v>
      </c>
      <c r="AF57" s="35"/>
      <c r="AG57" s="50"/>
      <c r="AH57" s="36">
        <f>+AG57*$C$57</f>
        <v>0</v>
      </c>
      <c r="AI57" s="35"/>
      <c r="AJ57" s="50"/>
      <c r="AK57" s="36">
        <f>+AJ57*$C$57</f>
        <v>0</v>
      </c>
      <c r="AL57" s="35"/>
      <c r="AM57" s="50"/>
      <c r="AN57" s="36">
        <f>+AM57*$C$57</f>
        <v>0</v>
      </c>
      <c r="AO57" s="35"/>
    </row>
    <row r="58" spans="1:42" x14ac:dyDescent="0.25">
      <c r="A58" s="45"/>
      <c r="B58" s="17" t="s">
        <v>65</v>
      </c>
      <c r="C58" s="85"/>
      <c r="D58" s="49"/>
      <c r="E58" s="31">
        <f>E59+E60+E61</f>
        <v>1170.4587200000001</v>
      </c>
      <c r="F58" s="49"/>
      <c r="G58" s="32">
        <f>G59+G60+G61</f>
        <v>1193.3706400000001</v>
      </c>
      <c r="H58" s="31"/>
      <c r="I58" s="49"/>
      <c r="J58" s="32">
        <f>J59+J60+J61</f>
        <v>1150.8980000000001</v>
      </c>
      <c r="K58" s="34"/>
      <c r="L58" s="49"/>
      <c r="M58" s="32">
        <f>M59+M60+M61</f>
        <v>1232.59112</v>
      </c>
      <c r="N58" s="31"/>
      <c r="O58" s="49"/>
      <c r="P58" s="32">
        <f>P59+P60+P61</f>
        <v>1233.75992</v>
      </c>
      <c r="Q58" s="31"/>
      <c r="R58" s="49"/>
      <c r="S58" s="32">
        <f>S59+S60+S61</f>
        <v>1212.5025599999999</v>
      </c>
      <c r="T58" s="31"/>
      <c r="U58" s="49"/>
      <c r="V58" s="32">
        <f>V59+V60+V61</f>
        <v>0</v>
      </c>
      <c r="W58" s="31"/>
      <c r="X58" s="49"/>
      <c r="Y58" s="32">
        <f>Y59+Y60+Y61</f>
        <v>0</v>
      </c>
      <c r="Z58" s="31"/>
      <c r="AA58" s="49"/>
      <c r="AB58" s="32">
        <f>AB59+AB60+AB61</f>
        <v>0</v>
      </c>
      <c r="AC58" s="31"/>
      <c r="AD58" s="49"/>
      <c r="AE58" s="32">
        <f>AE59+AE60+AE61</f>
        <v>0</v>
      </c>
      <c r="AF58" s="31"/>
      <c r="AG58" s="49"/>
      <c r="AH58" s="32">
        <f>AH59+AH60+AH61</f>
        <v>0</v>
      </c>
      <c r="AI58" s="31"/>
      <c r="AJ58" s="49"/>
      <c r="AK58" s="32">
        <f>AK59+AK60+AK61</f>
        <v>0</v>
      </c>
      <c r="AL58" s="31"/>
      <c r="AM58" s="49"/>
      <c r="AN58" s="32">
        <f>AN59+AN60+AN61</f>
        <v>0</v>
      </c>
      <c r="AO58" s="31"/>
      <c r="AP58" s="97"/>
    </row>
    <row r="59" spans="1:42" x14ac:dyDescent="0.25">
      <c r="A59" s="44" t="s">
        <v>17</v>
      </c>
      <c r="B59" s="23" t="s">
        <v>66</v>
      </c>
      <c r="C59" s="88">
        <v>350</v>
      </c>
      <c r="D59" s="50">
        <v>1</v>
      </c>
      <c r="E59" s="35">
        <f>+D59*$C$59</f>
        <v>350</v>
      </c>
      <c r="F59" s="50">
        <v>1</v>
      </c>
      <c r="G59" s="36">
        <f>+F59*$C$59</f>
        <v>350</v>
      </c>
      <c r="H59" s="35"/>
      <c r="I59" s="50">
        <v>1</v>
      </c>
      <c r="J59" s="36">
        <f>+I59*$C$59</f>
        <v>350</v>
      </c>
      <c r="K59" s="37"/>
      <c r="L59" s="50">
        <v>1</v>
      </c>
      <c r="M59" s="36">
        <f>+L59*$C$59</f>
        <v>350</v>
      </c>
      <c r="N59" s="35"/>
      <c r="O59" s="50">
        <v>1</v>
      </c>
      <c r="P59" s="36">
        <f>+O59*$C$59</f>
        <v>350</v>
      </c>
      <c r="Q59" s="35"/>
      <c r="R59" s="50">
        <v>1</v>
      </c>
      <c r="S59" s="36">
        <f>+R59*$C$59</f>
        <v>350</v>
      </c>
      <c r="T59" s="35"/>
      <c r="U59" s="50"/>
      <c r="V59" s="36">
        <f>+U59*$C$59</f>
        <v>0</v>
      </c>
      <c r="W59" s="35"/>
      <c r="X59" s="50"/>
      <c r="Y59" s="36">
        <f>+X59*$C$59</f>
        <v>0</v>
      </c>
      <c r="Z59" s="35"/>
      <c r="AA59" s="50"/>
      <c r="AB59" s="36">
        <f>+AA59*$C$59</f>
        <v>0</v>
      </c>
      <c r="AC59" s="35"/>
      <c r="AD59" s="50"/>
      <c r="AE59" s="36">
        <f>+AD59*$C$59</f>
        <v>0</v>
      </c>
      <c r="AF59" s="35"/>
      <c r="AG59" s="50"/>
      <c r="AH59" s="36">
        <f>+AG59*$C$59</f>
        <v>0</v>
      </c>
      <c r="AI59" s="35"/>
      <c r="AJ59" s="50"/>
      <c r="AK59" s="36">
        <f>+AJ59*$C$59</f>
        <v>0</v>
      </c>
      <c r="AL59" s="35"/>
      <c r="AM59" s="50"/>
      <c r="AN59" s="36">
        <f>+AM59*$C$59</f>
        <v>0</v>
      </c>
      <c r="AO59" s="35"/>
    </row>
    <row r="60" spans="1:42" x14ac:dyDescent="0.25">
      <c r="A60" s="44" t="s">
        <v>17</v>
      </c>
      <c r="B60" s="23" t="s">
        <v>67</v>
      </c>
      <c r="C60" s="86">
        <v>2.7200000000000002E-3</v>
      </c>
      <c r="D60" s="50">
        <v>298551</v>
      </c>
      <c r="E60" s="35">
        <f>+D60*$C$60</f>
        <v>812.05872000000011</v>
      </c>
      <c r="F60" s="50">
        <v>307412</v>
      </c>
      <c r="G60" s="36">
        <f>+F60*$C$60</f>
        <v>836.16064000000006</v>
      </c>
      <c r="H60" s="35"/>
      <c r="I60" s="50">
        <v>291900</v>
      </c>
      <c r="J60" s="36">
        <f>+I60*$C$60</f>
        <v>793.96800000000007</v>
      </c>
      <c r="K60" s="37"/>
      <c r="L60" s="50">
        <v>321471</v>
      </c>
      <c r="M60" s="36">
        <f>+L60*$C$60</f>
        <v>874.40112000000011</v>
      </c>
      <c r="N60" s="35"/>
      <c r="O60" s="50">
        <v>321386</v>
      </c>
      <c r="P60" s="36">
        <f>+O60*$C$60</f>
        <v>874.16992000000005</v>
      </c>
      <c r="Q60" s="35"/>
      <c r="R60" s="50">
        <v>314523</v>
      </c>
      <c r="S60" s="36">
        <f>+R60*$C$60</f>
        <v>855.50256000000002</v>
      </c>
      <c r="T60" s="35"/>
      <c r="U60" s="50"/>
      <c r="V60" s="36">
        <f>+U60*$C$60</f>
        <v>0</v>
      </c>
      <c r="W60" s="35"/>
      <c r="X60" s="50"/>
      <c r="Y60" s="36">
        <f>+X60*$C$60</f>
        <v>0</v>
      </c>
      <c r="Z60" s="35"/>
      <c r="AA60" s="50"/>
      <c r="AB60" s="36">
        <f>+AA60*$C$60</f>
        <v>0</v>
      </c>
      <c r="AC60" s="35"/>
      <c r="AD60" s="50"/>
      <c r="AE60" s="36">
        <f>+AD60*$C$60</f>
        <v>0</v>
      </c>
      <c r="AF60" s="35"/>
      <c r="AG60" s="50"/>
      <c r="AH60" s="36">
        <f>+AG60*$C$60</f>
        <v>0</v>
      </c>
      <c r="AI60" s="35"/>
      <c r="AJ60" s="50"/>
      <c r="AK60" s="36">
        <f>+AJ60*$C$60</f>
        <v>0</v>
      </c>
      <c r="AL60" s="35"/>
      <c r="AM60" s="50"/>
      <c r="AN60" s="36">
        <f>+AM60*$C$60</f>
        <v>0</v>
      </c>
      <c r="AO60" s="35"/>
    </row>
    <row r="61" spans="1:42" x14ac:dyDescent="0.25">
      <c r="A61" s="44" t="s">
        <v>17</v>
      </c>
      <c r="B61" s="23" t="s">
        <v>119</v>
      </c>
      <c r="C61" s="86">
        <v>7.0000000000000007E-2</v>
      </c>
      <c r="D61" s="50">
        <v>120</v>
      </c>
      <c r="E61" s="35">
        <f>+D61*$C$61</f>
        <v>8.4</v>
      </c>
      <c r="F61" s="50">
        <v>103</v>
      </c>
      <c r="G61" s="36">
        <f>+F61*$C$61</f>
        <v>7.2100000000000009</v>
      </c>
      <c r="H61" s="35"/>
      <c r="I61" s="50">
        <v>99</v>
      </c>
      <c r="J61" s="36">
        <f>+I61*$C$61</f>
        <v>6.9300000000000006</v>
      </c>
      <c r="K61" s="37"/>
      <c r="L61" s="50">
        <v>117</v>
      </c>
      <c r="M61" s="36">
        <f>+L61*$C$61</f>
        <v>8.1900000000000013</v>
      </c>
      <c r="N61" s="35"/>
      <c r="O61" s="50">
        <v>137</v>
      </c>
      <c r="P61" s="36">
        <f>+O61*$C$61</f>
        <v>9.5900000000000016</v>
      </c>
      <c r="Q61" s="35"/>
      <c r="R61" s="50">
        <v>100</v>
      </c>
      <c r="S61" s="36">
        <f>+R61*$C$61</f>
        <v>7.0000000000000009</v>
      </c>
      <c r="T61" s="35"/>
      <c r="U61" s="50"/>
      <c r="V61" s="36">
        <f>+U61*$C$61</f>
        <v>0</v>
      </c>
      <c r="W61" s="35"/>
      <c r="X61" s="50"/>
      <c r="Y61" s="36">
        <f>+X61*$C$61</f>
        <v>0</v>
      </c>
      <c r="Z61" s="35"/>
      <c r="AA61" s="50"/>
      <c r="AB61" s="36">
        <f>+AA61*$C$61</f>
        <v>0</v>
      </c>
      <c r="AC61" s="35"/>
      <c r="AD61" s="50"/>
      <c r="AE61" s="36">
        <f>+AD61*$C$61</f>
        <v>0</v>
      </c>
      <c r="AF61" s="35"/>
      <c r="AG61" s="50"/>
      <c r="AH61" s="36">
        <f>+AG61*$C$61</f>
        <v>0</v>
      </c>
      <c r="AI61" s="35"/>
      <c r="AJ61" s="50"/>
      <c r="AK61" s="36">
        <f>+AJ61*$C$61</f>
        <v>0</v>
      </c>
      <c r="AL61" s="35"/>
      <c r="AM61" s="50"/>
      <c r="AN61" s="36">
        <f>+AM61*$C$61</f>
        <v>0</v>
      </c>
      <c r="AO61" s="35"/>
    </row>
    <row r="62" spans="1:42" x14ac:dyDescent="0.25">
      <c r="A62" s="45"/>
      <c r="B62" s="17" t="s">
        <v>68</v>
      </c>
      <c r="C62" s="85"/>
      <c r="D62" s="49"/>
      <c r="E62" s="31">
        <f>+E63+E64+E65+E66+E67+E68</f>
        <v>1828.2366</v>
      </c>
      <c r="F62" s="49"/>
      <c r="G62" s="32">
        <f>+G63+G64+G65+G66+G67+G68</f>
        <v>1714.837</v>
      </c>
      <c r="H62" s="31"/>
      <c r="I62" s="49"/>
      <c r="J62" s="32">
        <f>+J63+J64+J65+J66+J67+J68</f>
        <v>1694.7411999999999</v>
      </c>
      <c r="K62" s="34"/>
      <c r="L62" s="49"/>
      <c r="M62" s="32">
        <f>+M63+M64+M65+M66+M67+M68</f>
        <v>1763.9906000000001</v>
      </c>
      <c r="N62" s="31"/>
      <c r="O62" s="49"/>
      <c r="P62" s="32">
        <f>+P63+P64+P65+P66+P67+P68</f>
        <v>1744.8848</v>
      </c>
      <c r="Q62" s="31"/>
      <c r="R62" s="49"/>
      <c r="S62" s="32">
        <f>+S63+S64+S65+S66+S67+S68</f>
        <v>1687.5628000000002</v>
      </c>
      <c r="T62" s="31"/>
      <c r="U62" s="49"/>
      <c r="V62" s="32">
        <f>+V63+V64+V65+V66+V67+V68</f>
        <v>0</v>
      </c>
      <c r="W62" s="31"/>
      <c r="X62" s="49"/>
      <c r="Y62" s="32">
        <f>+Y63+Y64+Y65+Y66+Y67+Y68</f>
        <v>0</v>
      </c>
      <c r="Z62" s="31"/>
      <c r="AA62" s="49"/>
      <c r="AB62" s="32">
        <f>+AB63+AB64+AB65+AB66+AB67+AB68</f>
        <v>0</v>
      </c>
      <c r="AC62" s="31"/>
      <c r="AD62" s="49"/>
      <c r="AE62" s="32">
        <f>+AE63+AE64+AE65+AE66+AE67+AE68</f>
        <v>0</v>
      </c>
      <c r="AF62" s="31"/>
      <c r="AG62" s="49"/>
      <c r="AH62" s="32">
        <f>+AH63+AH64+AH65+AH66+AH67+AH68</f>
        <v>0</v>
      </c>
      <c r="AI62" s="31"/>
      <c r="AJ62" s="49"/>
      <c r="AK62" s="32">
        <f>+AK63+AK64+AK65+AK66+AK67+AK68</f>
        <v>0</v>
      </c>
      <c r="AL62" s="31"/>
      <c r="AM62" s="49"/>
      <c r="AN62" s="32">
        <f>+AN63+AN64+AN65+AN66+AN67+AN68</f>
        <v>0</v>
      </c>
      <c r="AO62" s="31"/>
    </row>
    <row r="63" spans="1:42" x14ac:dyDescent="0.25">
      <c r="A63" s="44" t="s">
        <v>17</v>
      </c>
      <c r="B63" s="23" t="s">
        <v>69</v>
      </c>
      <c r="C63" s="88">
        <v>180</v>
      </c>
      <c r="D63" s="50"/>
      <c r="E63" s="35">
        <f>+D63*$C$63</f>
        <v>0</v>
      </c>
      <c r="F63" s="50"/>
      <c r="G63" s="36">
        <f>+F63*$C$63</f>
        <v>0</v>
      </c>
      <c r="H63" s="35"/>
      <c r="I63" s="50"/>
      <c r="J63" s="36">
        <f>+I63*$C$63</f>
        <v>0</v>
      </c>
      <c r="K63" s="37"/>
      <c r="L63" s="50"/>
      <c r="M63" s="36">
        <f>+L63*$C$63</f>
        <v>0</v>
      </c>
      <c r="N63" s="35"/>
      <c r="O63" s="50"/>
      <c r="P63" s="36">
        <f>+O63*$C$63</f>
        <v>0</v>
      </c>
      <c r="Q63" s="35"/>
      <c r="R63" s="50"/>
      <c r="S63" s="36">
        <f>+R63*$C$63</f>
        <v>0</v>
      </c>
      <c r="T63" s="35"/>
      <c r="U63" s="50"/>
      <c r="V63" s="36">
        <f>+U63*$C$63</f>
        <v>0</v>
      </c>
      <c r="W63" s="35"/>
      <c r="X63" s="50"/>
      <c r="Y63" s="36">
        <f>+X63*$C$63</f>
        <v>0</v>
      </c>
      <c r="Z63" s="35"/>
      <c r="AA63" s="50"/>
      <c r="AB63" s="36">
        <f>+AA63*$C$63</f>
        <v>0</v>
      </c>
      <c r="AC63" s="35"/>
      <c r="AD63" s="50"/>
      <c r="AE63" s="36">
        <f>+AD63*$C$63</f>
        <v>0</v>
      </c>
      <c r="AF63" s="35"/>
      <c r="AG63" s="50"/>
      <c r="AH63" s="36">
        <f>+AG63*$C$63</f>
        <v>0</v>
      </c>
      <c r="AI63" s="35"/>
      <c r="AJ63" s="50"/>
      <c r="AK63" s="36">
        <f>+AJ63*$C$63</f>
        <v>0</v>
      </c>
      <c r="AL63" s="35"/>
      <c r="AM63" s="50"/>
      <c r="AN63" s="36">
        <f>+AM63*$C$63</f>
        <v>0</v>
      </c>
      <c r="AO63" s="35"/>
    </row>
    <row r="64" spans="1:42" x14ac:dyDescent="0.25">
      <c r="A64" s="44" t="s">
        <v>17</v>
      </c>
      <c r="B64" s="23" t="s">
        <v>70</v>
      </c>
      <c r="C64" s="88">
        <v>900</v>
      </c>
      <c r="D64" s="50">
        <v>1</v>
      </c>
      <c r="E64" s="35">
        <f>+D64*$C$64</f>
        <v>900</v>
      </c>
      <c r="F64" s="50">
        <v>1</v>
      </c>
      <c r="G64" s="36">
        <f>+F64*$C$64</f>
        <v>900</v>
      </c>
      <c r="H64" s="35"/>
      <c r="I64" s="50">
        <v>1</v>
      </c>
      <c r="J64" s="36">
        <f>+I64*$C$64</f>
        <v>900</v>
      </c>
      <c r="K64" s="37"/>
      <c r="L64" s="50">
        <v>1</v>
      </c>
      <c r="M64" s="36">
        <f>+L64*$C$64</f>
        <v>900</v>
      </c>
      <c r="N64" s="35"/>
      <c r="O64" s="50">
        <v>1</v>
      </c>
      <c r="P64" s="36">
        <f>+O64*$C$64</f>
        <v>900</v>
      </c>
      <c r="Q64" s="35"/>
      <c r="R64" s="50">
        <v>1</v>
      </c>
      <c r="S64" s="36">
        <f>+R64*$C$64</f>
        <v>900</v>
      </c>
      <c r="T64" s="35"/>
      <c r="U64" s="50"/>
      <c r="V64" s="36">
        <f>+U64*$C$64</f>
        <v>0</v>
      </c>
      <c r="W64" s="35"/>
      <c r="X64" s="50"/>
      <c r="Y64" s="36">
        <f>+X64*$C$64</f>
        <v>0</v>
      </c>
      <c r="Z64" s="35"/>
      <c r="AA64" s="50"/>
      <c r="AB64" s="36">
        <f>+AA64*$C$64</f>
        <v>0</v>
      </c>
      <c r="AC64" s="35"/>
      <c r="AD64" s="50"/>
      <c r="AE64" s="36">
        <f>+AD64*$C$64</f>
        <v>0</v>
      </c>
      <c r="AF64" s="35"/>
      <c r="AG64" s="50"/>
      <c r="AH64" s="36">
        <f>+AG64*$C$64</f>
        <v>0</v>
      </c>
      <c r="AI64" s="35"/>
      <c r="AJ64" s="50"/>
      <c r="AK64" s="36">
        <f>+AJ64*$C$64</f>
        <v>0</v>
      </c>
      <c r="AL64" s="35"/>
      <c r="AM64" s="50"/>
      <c r="AN64" s="36">
        <f>+AM64*$C$64</f>
        <v>0</v>
      </c>
      <c r="AO64" s="35"/>
    </row>
    <row r="65" spans="1:41" x14ac:dyDescent="0.25">
      <c r="A65" s="44" t="s">
        <v>17</v>
      </c>
      <c r="B65" s="23" t="s">
        <v>71</v>
      </c>
      <c r="C65" s="86">
        <v>4.1999999999999997E-3</v>
      </c>
      <c r="D65" s="50">
        <v>136539</v>
      </c>
      <c r="E65" s="35">
        <f>+D65*$C$65</f>
        <v>573.46379999999999</v>
      </c>
      <c r="F65" s="50">
        <v>122289</v>
      </c>
      <c r="G65" s="36">
        <f>+F65*$C$65</f>
        <v>513.61379999999997</v>
      </c>
      <c r="H65" s="35"/>
      <c r="I65" s="50">
        <v>119432</v>
      </c>
      <c r="J65" s="36">
        <f>+I65*$C$65</f>
        <v>501.61439999999999</v>
      </c>
      <c r="K65" s="37"/>
      <c r="L65" s="50">
        <v>132041</v>
      </c>
      <c r="M65" s="36">
        <f>+L65*$C$65</f>
        <v>554.57219999999995</v>
      </c>
      <c r="N65" s="35"/>
      <c r="O65" s="50">
        <v>128532</v>
      </c>
      <c r="P65" s="36">
        <f>+O65*$C$65</f>
        <v>539.83439999999996</v>
      </c>
      <c r="Q65" s="35"/>
      <c r="R65" s="50">
        <v>119346</v>
      </c>
      <c r="S65" s="36">
        <f>+R65*$C$65</f>
        <v>501.25319999999999</v>
      </c>
      <c r="T65" s="35"/>
      <c r="U65" s="50"/>
      <c r="V65" s="36">
        <f>+U65*$C$65</f>
        <v>0</v>
      </c>
      <c r="W65" s="35"/>
      <c r="X65" s="50"/>
      <c r="Y65" s="36">
        <f>+X65*$C$65</f>
        <v>0</v>
      </c>
      <c r="Z65" s="35"/>
      <c r="AA65" s="50"/>
      <c r="AB65" s="36">
        <f>+AA65*$C$65</f>
        <v>0</v>
      </c>
      <c r="AC65" s="35"/>
      <c r="AD65" s="50"/>
      <c r="AE65" s="36">
        <f>+AD65*$C$65</f>
        <v>0</v>
      </c>
      <c r="AF65" s="35"/>
      <c r="AG65" s="50"/>
      <c r="AH65" s="36">
        <f>+AG65*$C$65</f>
        <v>0</v>
      </c>
      <c r="AI65" s="35"/>
      <c r="AJ65" s="50"/>
      <c r="AK65" s="36">
        <f>+AJ65*$C$65</f>
        <v>0</v>
      </c>
      <c r="AL65" s="35"/>
      <c r="AM65" s="50"/>
      <c r="AN65" s="36">
        <f>+AM65*$C$65</f>
        <v>0</v>
      </c>
      <c r="AO65" s="35"/>
    </row>
    <row r="66" spans="1:41" x14ac:dyDescent="0.25">
      <c r="A66" s="44" t="s">
        <v>17</v>
      </c>
      <c r="B66" s="23" t="s">
        <v>72</v>
      </c>
      <c r="C66" s="88">
        <v>200</v>
      </c>
      <c r="D66" s="50">
        <v>1</v>
      </c>
      <c r="E66" s="35">
        <f>+D66*$C$66</f>
        <v>200</v>
      </c>
      <c r="F66" s="50">
        <v>1</v>
      </c>
      <c r="G66" s="36">
        <f>+F66*$C$66</f>
        <v>200</v>
      </c>
      <c r="H66" s="35"/>
      <c r="I66" s="50">
        <v>1</v>
      </c>
      <c r="J66" s="36">
        <f>+I66*$C$66</f>
        <v>200</v>
      </c>
      <c r="K66" s="37"/>
      <c r="L66" s="50">
        <v>1</v>
      </c>
      <c r="M66" s="36">
        <f>+L66*$C$66</f>
        <v>200</v>
      </c>
      <c r="N66" s="35"/>
      <c r="O66" s="50">
        <v>1</v>
      </c>
      <c r="P66" s="36">
        <f>+O66*$C$66</f>
        <v>200</v>
      </c>
      <c r="Q66" s="35"/>
      <c r="R66" s="50">
        <v>1</v>
      </c>
      <c r="S66" s="36">
        <f>+R66*$C$66</f>
        <v>200</v>
      </c>
      <c r="T66" s="35"/>
      <c r="U66" s="50"/>
      <c r="V66" s="36">
        <f>+U66*$C$66</f>
        <v>0</v>
      </c>
      <c r="W66" s="35"/>
      <c r="X66" s="50"/>
      <c r="Y66" s="36">
        <f>+X66*$C$66</f>
        <v>0</v>
      </c>
      <c r="Z66" s="35"/>
      <c r="AA66" s="50"/>
      <c r="AB66" s="36">
        <f>+AA66*$C$66</f>
        <v>0</v>
      </c>
      <c r="AC66" s="35"/>
      <c r="AD66" s="50"/>
      <c r="AE66" s="36">
        <f>+AD66*$C$66</f>
        <v>0</v>
      </c>
      <c r="AF66" s="35"/>
      <c r="AG66" s="50"/>
      <c r="AH66" s="36">
        <f>+AG66*$C$66</f>
        <v>0</v>
      </c>
      <c r="AI66" s="35"/>
      <c r="AJ66" s="50"/>
      <c r="AK66" s="36">
        <f>+AJ66*$C$66</f>
        <v>0</v>
      </c>
      <c r="AL66" s="35"/>
      <c r="AM66" s="50"/>
      <c r="AN66" s="36">
        <f>+AM66*$C$66</f>
        <v>0</v>
      </c>
      <c r="AO66" s="35"/>
    </row>
    <row r="67" spans="1:41" x14ac:dyDescent="0.25">
      <c r="A67" s="44" t="s">
        <v>17</v>
      </c>
      <c r="B67" s="23" t="s">
        <v>73</v>
      </c>
      <c r="C67" s="88">
        <v>1000</v>
      </c>
      <c r="D67" s="50"/>
      <c r="E67" s="35">
        <f>+D67*$C$67</f>
        <v>0</v>
      </c>
      <c r="F67" s="50"/>
      <c r="G67" s="36">
        <f>+F67*$C$67</f>
        <v>0</v>
      </c>
      <c r="H67" s="35"/>
      <c r="I67" s="50"/>
      <c r="J67" s="36">
        <f>+I67*$C$67</f>
        <v>0</v>
      </c>
      <c r="K67" s="37"/>
      <c r="L67" s="50"/>
      <c r="M67" s="36">
        <f>+L67*$C$67</f>
        <v>0</v>
      </c>
      <c r="N67" s="35"/>
      <c r="O67" s="50"/>
      <c r="P67" s="36">
        <f>+O67*$C$67</f>
        <v>0</v>
      </c>
      <c r="Q67" s="35"/>
      <c r="R67" s="50"/>
      <c r="S67" s="36">
        <f>+R67*$C$67</f>
        <v>0</v>
      </c>
      <c r="T67" s="35"/>
      <c r="U67" s="50"/>
      <c r="V67" s="36">
        <f>+U67*$C$67</f>
        <v>0</v>
      </c>
      <c r="W67" s="35"/>
      <c r="X67" s="50"/>
      <c r="Y67" s="36">
        <f>+X67*$C$67</f>
        <v>0</v>
      </c>
      <c r="Z67" s="35"/>
      <c r="AA67" s="50"/>
      <c r="AB67" s="36">
        <f>+AA67*$C$67</f>
        <v>0</v>
      </c>
      <c r="AC67" s="35"/>
      <c r="AD67" s="50"/>
      <c r="AE67" s="36">
        <f>+AD67*$C$67</f>
        <v>0</v>
      </c>
      <c r="AF67" s="35"/>
      <c r="AG67" s="50"/>
      <c r="AH67" s="36">
        <f>+AG67*$C$67</f>
        <v>0</v>
      </c>
      <c r="AI67" s="35"/>
      <c r="AJ67" s="50"/>
      <c r="AK67" s="36">
        <f>+AJ67*$C$67</f>
        <v>0</v>
      </c>
      <c r="AL67" s="35"/>
      <c r="AM67" s="50"/>
      <c r="AN67" s="36">
        <f>+AM67*$C$67</f>
        <v>0</v>
      </c>
      <c r="AO67" s="35"/>
    </row>
    <row r="68" spans="1:41" x14ac:dyDescent="0.25">
      <c r="A68" s="44" t="s">
        <v>17</v>
      </c>
      <c r="B68" s="23" t="s">
        <v>74</v>
      </c>
      <c r="C68" s="86">
        <v>5.1999999999999998E-3</v>
      </c>
      <c r="D68" s="50">
        <v>29764</v>
      </c>
      <c r="E68" s="35">
        <f>+D68*$C$68</f>
        <v>154.77279999999999</v>
      </c>
      <c r="F68" s="50">
        <v>19466</v>
      </c>
      <c r="G68" s="36">
        <f>+F68*$C$68</f>
        <v>101.22319999999999</v>
      </c>
      <c r="H68" s="35"/>
      <c r="I68" s="50">
        <v>17909</v>
      </c>
      <c r="J68" s="36">
        <f>+I68*$C$68</f>
        <v>93.126799999999989</v>
      </c>
      <c r="K68" s="37"/>
      <c r="L68" s="50">
        <v>21042</v>
      </c>
      <c r="M68" s="36">
        <f>+L68*$C$68</f>
        <v>109.41839999999999</v>
      </c>
      <c r="N68" s="35"/>
      <c r="O68" s="50">
        <v>20202</v>
      </c>
      <c r="P68" s="36">
        <f>+O68*$C$68</f>
        <v>105.0504</v>
      </c>
      <c r="Q68" s="35"/>
      <c r="R68" s="50">
        <v>16598</v>
      </c>
      <c r="S68" s="36">
        <f>+R68*$C$68</f>
        <v>86.309599999999989</v>
      </c>
      <c r="T68" s="35"/>
      <c r="U68" s="50"/>
      <c r="V68" s="36">
        <f>+U68*$C$68</f>
        <v>0</v>
      </c>
      <c r="W68" s="35"/>
      <c r="X68" s="50"/>
      <c r="Y68" s="36">
        <f>+X68*$C$68</f>
        <v>0</v>
      </c>
      <c r="Z68" s="35"/>
      <c r="AA68" s="50"/>
      <c r="AB68" s="36">
        <f>+AA68*$C$68</f>
        <v>0</v>
      </c>
      <c r="AC68" s="35"/>
      <c r="AD68" s="50"/>
      <c r="AE68" s="36">
        <f>+AD68*$C$68</f>
        <v>0</v>
      </c>
      <c r="AF68" s="35"/>
      <c r="AG68" s="50"/>
      <c r="AH68" s="36">
        <f>+AG68*$C$68</f>
        <v>0</v>
      </c>
      <c r="AI68" s="35"/>
      <c r="AJ68" s="50"/>
      <c r="AK68" s="36">
        <f>+AJ68*$C$68</f>
        <v>0</v>
      </c>
      <c r="AL68" s="35"/>
      <c r="AM68" s="50"/>
      <c r="AN68" s="36">
        <f>+AM68*$C$68</f>
        <v>0</v>
      </c>
      <c r="AO68" s="35"/>
    </row>
    <row r="69" spans="1:41" x14ac:dyDescent="0.25">
      <c r="A69" s="45"/>
      <c r="B69" s="17" t="s">
        <v>75</v>
      </c>
      <c r="C69" s="85"/>
      <c r="D69" s="49"/>
      <c r="E69" s="51">
        <f>+E70+E72+E73+E74+E71</f>
        <v>468.16288000000003</v>
      </c>
      <c r="F69" s="49"/>
      <c r="G69" s="52">
        <f>+G70+G72+G73+G74+G71</f>
        <v>458.39434000000006</v>
      </c>
      <c r="H69" s="51"/>
      <c r="I69" s="49"/>
      <c r="J69" s="52">
        <f>+J70+J72+J73+J74+J71</f>
        <v>447.78736000000004</v>
      </c>
      <c r="K69" s="53"/>
      <c r="L69" s="49"/>
      <c r="M69" s="52">
        <f>+M70+M72+M73+M74+M71</f>
        <v>476.70640000000003</v>
      </c>
      <c r="N69" s="51"/>
      <c r="O69" s="49"/>
      <c r="P69" s="52">
        <f>+P70+P72+P73+P74+P71</f>
        <v>468.22714000000002</v>
      </c>
      <c r="Q69" s="51"/>
      <c r="R69" s="49"/>
      <c r="S69" s="52">
        <f>+S70+S72+S73+S74+S71</f>
        <v>446.62762000000004</v>
      </c>
      <c r="T69" s="51"/>
      <c r="U69" s="49"/>
      <c r="V69" s="52">
        <f>+V70+V72+V73+V74+V71</f>
        <v>0</v>
      </c>
      <c r="W69" s="51"/>
      <c r="X69" s="49"/>
      <c r="Y69" s="52">
        <f>+Y70+Y72+Y73+Y74+Y71</f>
        <v>0</v>
      </c>
      <c r="Z69" s="51"/>
      <c r="AA69" s="49"/>
      <c r="AB69" s="52">
        <f>+AB70+AB72+AB73+AB74+AB71</f>
        <v>0</v>
      </c>
      <c r="AC69" s="51"/>
      <c r="AD69" s="49"/>
      <c r="AE69" s="52">
        <f>+AE70+AE72+AE73+AE74+AE71</f>
        <v>0</v>
      </c>
      <c r="AF69" s="51"/>
      <c r="AG69" s="49"/>
      <c r="AH69" s="52">
        <f>+AH70+AH72+AH73+AH74+AH71</f>
        <v>0</v>
      </c>
      <c r="AI69" s="51"/>
      <c r="AJ69" s="49"/>
      <c r="AK69" s="52">
        <f>+AK70+AK72+AK73+AK74+AK71</f>
        <v>0</v>
      </c>
      <c r="AL69" s="51"/>
      <c r="AM69" s="49"/>
      <c r="AN69" s="52">
        <f>+AN70+AN72+AN73+AN74+AN71</f>
        <v>0</v>
      </c>
      <c r="AO69" s="51"/>
    </row>
    <row r="70" spans="1:41" x14ac:dyDescent="0.25">
      <c r="A70" s="44" t="s">
        <v>17</v>
      </c>
      <c r="B70" s="23" t="s">
        <v>76</v>
      </c>
      <c r="C70" s="88">
        <v>50</v>
      </c>
      <c r="D70" s="50">
        <v>1</v>
      </c>
      <c r="E70" s="35">
        <f>+D70*$C$70</f>
        <v>50</v>
      </c>
      <c r="F70" s="50">
        <v>1</v>
      </c>
      <c r="G70" s="36">
        <f>+F70*$C$70</f>
        <v>50</v>
      </c>
      <c r="H70" s="35"/>
      <c r="I70" s="50">
        <v>1</v>
      </c>
      <c r="J70" s="36">
        <f>+I70*$C$70</f>
        <v>50</v>
      </c>
      <c r="K70" s="37"/>
      <c r="L70" s="50">
        <v>1</v>
      </c>
      <c r="M70" s="36">
        <f>+L70*$C$70</f>
        <v>50</v>
      </c>
      <c r="N70" s="35"/>
      <c r="O70" s="50">
        <v>1</v>
      </c>
      <c r="P70" s="36">
        <f>+O70*$C$70</f>
        <v>50</v>
      </c>
      <c r="Q70" s="35"/>
      <c r="R70" s="50">
        <v>1</v>
      </c>
      <c r="S70" s="36">
        <f>+R70*$C$70</f>
        <v>50</v>
      </c>
      <c r="T70" s="35"/>
      <c r="U70" s="50"/>
      <c r="V70" s="36">
        <f>+U70*$C$70</f>
        <v>0</v>
      </c>
      <c r="W70" s="35"/>
      <c r="X70" s="50"/>
      <c r="Y70" s="36">
        <f>+X70*$C$70</f>
        <v>0</v>
      </c>
      <c r="Z70" s="35"/>
      <c r="AA70" s="50"/>
      <c r="AB70" s="36">
        <f>+AA70*$C$70</f>
        <v>0</v>
      </c>
      <c r="AC70" s="35"/>
      <c r="AD70" s="50"/>
      <c r="AE70" s="36">
        <f>+AD70*$C$70</f>
        <v>0</v>
      </c>
      <c r="AF70" s="35"/>
      <c r="AG70" s="50"/>
      <c r="AH70" s="36">
        <f>+AG70*$C$70</f>
        <v>0</v>
      </c>
      <c r="AI70" s="35"/>
      <c r="AJ70" s="50"/>
      <c r="AK70" s="36">
        <f>+AJ70*$C$70</f>
        <v>0</v>
      </c>
      <c r="AL70" s="35"/>
      <c r="AM70" s="50"/>
      <c r="AN70" s="36">
        <f>+AM70*$C$70</f>
        <v>0</v>
      </c>
      <c r="AO70" s="35"/>
    </row>
    <row r="71" spans="1:41" x14ac:dyDescent="0.25">
      <c r="A71" s="44"/>
      <c r="B71" s="23" t="s">
        <v>77</v>
      </c>
      <c r="C71" s="88">
        <v>250</v>
      </c>
      <c r="D71" s="50"/>
      <c r="E71" s="35">
        <f>+D71*$C71</f>
        <v>0</v>
      </c>
      <c r="F71" s="50"/>
      <c r="G71" s="36">
        <f>+F71*$C71</f>
        <v>0</v>
      </c>
      <c r="H71" s="35"/>
      <c r="I71" s="50"/>
      <c r="J71" s="36">
        <f>+I71*$C71</f>
        <v>0</v>
      </c>
      <c r="K71" s="37"/>
      <c r="L71" s="50"/>
      <c r="M71" s="36">
        <f>+L71*$C71</f>
        <v>0</v>
      </c>
      <c r="N71" s="35"/>
      <c r="O71" s="50"/>
      <c r="P71" s="36">
        <f>+O71*$C71</f>
        <v>0</v>
      </c>
      <c r="Q71" s="35"/>
      <c r="R71" s="50"/>
      <c r="S71" s="36">
        <f>+R71*$C71</f>
        <v>0</v>
      </c>
      <c r="T71" s="35"/>
      <c r="U71" s="50"/>
      <c r="V71" s="36">
        <f>+U71*$C71</f>
        <v>0</v>
      </c>
      <c r="W71" s="35"/>
      <c r="X71" s="50"/>
      <c r="Y71" s="36">
        <f>+X71*$C71</f>
        <v>0</v>
      </c>
      <c r="Z71" s="35"/>
      <c r="AA71" s="50"/>
      <c r="AB71" s="36">
        <f>+AA71*$C71</f>
        <v>0</v>
      </c>
      <c r="AC71" s="35"/>
      <c r="AD71" s="50"/>
      <c r="AE71" s="36">
        <f>+AD71*$C71</f>
        <v>0</v>
      </c>
      <c r="AF71" s="35"/>
      <c r="AG71" s="50"/>
      <c r="AH71" s="36">
        <f>+AG71*$C71</f>
        <v>0</v>
      </c>
      <c r="AI71" s="35"/>
      <c r="AJ71" s="50"/>
      <c r="AK71" s="36">
        <f>+AJ71*$C71</f>
        <v>0</v>
      </c>
      <c r="AL71" s="35"/>
      <c r="AM71" s="50"/>
      <c r="AN71" s="36">
        <f>+AM71*$C71</f>
        <v>0</v>
      </c>
      <c r="AO71" s="35"/>
    </row>
    <row r="72" spans="1:41" x14ac:dyDescent="0.25">
      <c r="A72" s="44" t="s">
        <v>17</v>
      </c>
      <c r="B72" s="23" t="s">
        <v>78</v>
      </c>
      <c r="C72" s="86">
        <v>1.0200000000000001E-3</v>
      </c>
      <c r="D72" s="50">
        <v>331180</v>
      </c>
      <c r="E72" s="35">
        <f>+D72*$C$72</f>
        <v>337.80360000000002</v>
      </c>
      <c r="F72" s="50">
        <v>331901</v>
      </c>
      <c r="G72" s="36">
        <f>+F72*$C$72</f>
        <v>338.53902000000005</v>
      </c>
      <c r="H72" s="35"/>
      <c r="I72" s="50">
        <v>323059</v>
      </c>
      <c r="J72" s="36">
        <f>+I72*$C$72</f>
        <v>329.52018000000004</v>
      </c>
      <c r="K72" s="37"/>
      <c r="L72" s="50">
        <v>348278</v>
      </c>
      <c r="M72" s="36">
        <f>+L72*$C$72</f>
        <v>355.24356</v>
      </c>
      <c r="N72" s="35"/>
      <c r="O72" s="50">
        <v>340805</v>
      </c>
      <c r="P72" s="36">
        <f>+O72*$C$72</f>
        <v>347.62110000000001</v>
      </c>
      <c r="Q72" s="35"/>
      <c r="R72" s="50">
        <v>323233</v>
      </c>
      <c r="S72" s="36">
        <f>+R72*$C$72</f>
        <v>329.69766000000004</v>
      </c>
      <c r="T72" s="35"/>
      <c r="U72" s="50"/>
      <c r="V72" s="36">
        <f>+U72*$C$72</f>
        <v>0</v>
      </c>
      <c r="W72" s="35"/>
      <c r="X72" s="50"/>
      <c r="Y72" s="36">
        <f>+X72*$C$72</f>
        <v>0</v>
      </c>
      <c r="Z72" s="35"/>
      <c r="AA72" s="50"/>
      <c r="AB72" s="36">
        <f>+AA72*$C$72</f>
        <v>0</v>
      </c>
      <c r="AC72" s="35"/>
      <c r="AD72" s="50"/>
      <c r="AE72" s="36">
        <f>+AD72*$C$72</f>
        <v>0</v>
      </c>
      <c r="AF72" s="35"/>
      <c r="AG72" s="50"/>
      <c r="AH72" s="36">
        <f>+AG72*$C$72</f>
        <v>0</v>
      </c>
      <c r="AI72" s="35"/>
      <c r="AJ72" s="50"/>
      <c r="AK72" s="36">
        <f>+AJ72*$C$72</f>
        <v>0</v>
      </c>
      <c r="AL72" s="35"/>
      <c r="AM72" s="50"/>
      <c r="AN72" s="36">
        <f>+AM72*$C$72</f>
        <v>0</v>
      </c>
      <c r="AO72" s="35"/>
    </row>
    <row r="73" spans="1:41" x14ac:dyDescent="0.25">
      <c r="A73" s="44" t="s">
        <v>17</v>
      </c>
      <c r="B73" s="23" t="s">
        <v>79</v>
      </c>
      <c r="C73" s="88">
        <v>50</v>
      </c>
      <c r="D73" s="50">
        <v>1</v>
      </c>
      <c r="E73" s="35">
        <f>+D73*$C$73</f>
        <v>50</v>
      </c>
      <c r="F73" s="50">
        <v>1</v>
      </c>
      <c r="G73" s="36">
        <f>+F73*$C$73</f>
        <v>50</v>
      </c>
      <c r="H73" s="35"/>
      <c r="I73" s="50">
        <v>1</v>
      </c>
      <c r="J73" s="36">
        <f>+I73*$C$73</f>
        <v>50</v>
      </c>
      <c r="K73" s="37"/>
      <c r="L73" s="50">
        <v>1</v>
      </c>
      <c r="M73" s="36">
        <f>+L73*$C$73</f>
        <v>50</v>
      </c>
      <c r="N73" s="35"/>
      <c r="O73" s="50">
        <v>1</v>
      </c>
      <c r="P73" s="36">
        <f>+O73*$C$73</f>
        <v>50</v>
      </c>
      <c r="Q73" s="35"/>
      <c r="R73" s="50">
        <v>1</v>
      </c>
      <c r="S73" s="36">
        <f>+R73*$C$73</f>
        <v>50</v>
      </c>
      <c r="T73" s="35"/>
      <c r="U73" s="50"/>
      <c r="V73" s="36">
        <f>+U73*$C$73</f>
        <v>0</v>
      </c>
      <c r="W73" s="35"/>
      <c r="X73" s="50"/>
      <c r="Y73" s="36">
        <f>+X73*$C$73</f>
        <v>0</v>
      </c>
      <c r="Z73" s="35"/>
      <c r="AA73" s="50"/>
      <c r="AB73" s="36">
        <f>+AA73*$C$73</f>
        <v>0</v>
      </c>
      <c r="AC73" s="35"/>
      <c r="AD73" s="50"/>
      <c r="AE73" s="36">
        <f>+AD73*$C$73</f>
        <v>0</v>
      </c>
      <c r="AF73" s="35"/>
      <c r="AG73" s="50"/>
      <c r="AH73" s="36">
        <f>+AG73*$C$73</f>
        <v>0</v>
      </c>
      <c r="AI73" s="35"/>
      <c r="AJ73" s="50"/>
      <c r="AK73" s="36">
        <f>+AJ73*$C$73</f>
        <v>0</v>
      </c>
      <c r="AL73" s="35"/>
      <c r="AM73" s="50"/>
      <c r="AN73" s="36">
        <f>+AM73*$C$73</f>
        <v>0</v>
      </c>
      <c r="AO73" s="35"/>
    </row>
    <row r="74" spans="1:41" x14ac:dyDescent="0.25">
      <c r="A74" s="44" t="s">
        <v>17</v>
      </c>
      <c r="B74" s="23" t="s">
        <v>80</v>
      </c>
      <c r="C74" s="86">
        <v>1.0200000000000001E-3</v>
      </c>
      <c r="D74" s="50">
        <v>29764</v>
      </c>
      <c r="E74" s="35">
        <f>+D74*$C$74</f>
        <v>30.359280000000002</v>
      </c>
      <c r="F74" s="50">
        <v>19466</v>
      </c>
      <c r="G74" s="36">
        <f>+F74*$C$74</f>
        <v>19.855320000000003</v>
      </c>
      <c r="H74" s="35"/>
      <c r="I74" s="50">
        <v>17909</v>
      </c>
      <c r="J74" s="36">
        <f>+I74*$C$74</f>
        <v>18.26718</v>
      </c>
      <c r="K74" s="37"/>
      <c r="L74" s="50">
        <v>21042</v>
      </c>
      <c r="M74" s="36">
        <f>+L74*$C$74</f>
        <v>21.46284</v>
      </c>
      <c r="N74" s="35"/>
      <c r="O74" s="50">
        <v>20202</v>
      </c>
      <c r="P74" s="36">
        <f>+O74*$C$74</f>
        <v>20.60604</v>
      </c>
      <c r="Q74" s="35"/>
      <c r="R74" s="50">
        <v>16598</v>
      </c>
      <c r="S74" s="36">
        <f>+R74*$C$74</f>
        <v>16.929960000000001</v>
      </c>
      <c r="T74" s="35"/>
      <c r="U74" s="50"/>
      <c r="V74" s="36">
        <f>+U74*$C$74</f>
        <v>0</v>
      </c>
      <c r="W74" s="35"/>
      <c r="X74" s="50"/>
      <c r="Y74" s="36">
        <f>+X74*$C$74</f>
        <v>0</v>
      </c>
      <c r="Z74" s="35"/>
      <c r="AA74" s="50"/>
      <c r="AB74" s="36">
        <f>+AA74*$C$74</f>
        <v>0</v>
      </c>
      <c r="AC74" s="35"/>
      <c r="AD74" s="50"/>
      <c r="AE74" s="36">
        <f>+AD74*$C$74</f>
        <v>0</v>
      </c>
      <c r="AF74" s="35"/>
      <c r="AG74" s="50"/>
      <c r="AH74" s="36">
        <f>+AG74*$C$74</f>
        <v>0</v>
      </c>
      <c r="AI74" s="35"/>
      <c r="AJ74" s="50"/>
      <c r="AK74" s="36">
        <f>+AJ74*$C$74</f>
        <v>0</v>
      </c>
      <c r="AL74" s="35"/>
      <c r="AM74" s="50"/>
      <c r="AN74" s="36">
        <f>+AM74*$C$74</f>
        <v>0</v>
      </c>
      <c r="AO74" s="35"/>
    </row>
    <row r="75" spans="1:41" x14ac:dyDescent="0.25">
      <c r="A75" s="44"/>
      <c r="B75" s="11" t="s">
        <v>81</v>
      </c>
      <c r="C75" s="82"/>
      <c r="D75" s="15"/>
      <c r="E75" s="28">
        <f>+E76</f>
        <v>428.74</v>
      </c>
      <c r="F75" s="15"/>
      <c r="G75" s="29">
        <f>+G76</f>
        <v>418.20000000000005</v>
      </c>
      <c r="H75" s="14">
        <f>+G75-E75</f>
        <v>-10.539999999999964</v>
      </c>
      <c r="I75" s="15"/>
      <c r="J75" s="29">
        <f>+J76</f>
        <v>408.34000000000003</v>
      </c>
      <c r="K75" s="14">
        <f>+J75-G75</f>
        <v>-9.8600000000000136</v>
      </c>
      <c r="L75" s="15"/>
      <c r="M75" s="29">
        <f>+M76</f>
        <v>444.04</v>
      </c>
      <c r="N75" s="14">
        <f>+M75-J75</f>
        <v>35.699999999999989</v>
      </c>
      <c r="O75" s="15"/>
      <c r="P75" s="29">
        <f>+P76</f>
        <v>441.66</v>
      </c>
      <c r="Q75" s="14">
        <f>+P75-M75</f>
        <v>-2.3799999999999955</v>
      </c>
      <c r="R75" s="15"/>
      <c r="S75" s="29">
        <f>+S76</f>
        <v>415.82000000000005</v>
      </c>
      <c r="T75" s="14">
        <f>+S75-P75</f>
        <v>-25.839999999999975</v>
      </c>
      <c r="U75" s="15"/>
      <c r="V75" s="29">
        <f>+V76</f>
        <v>0</v>
      </c>
      <c r="W75" s="14">
        <f>+V75-S75</f>
        <v>-415.82000000000005</v>
      </c>
      <c r="X75" s="15"/>
      <c r="Y75" s="29">
        <f>+Y76</f>
        <v>0</v>
      </c>
      <c r="Z75" s="14">
        <f>+Y75-V75</f>
        <v>0</v>
      </c>
      <c r="AA75" s="15"/>
      <c r="AB75" s="29">
        <f>+AB76</f>
        <v>0</v>
      </c>
      <c r="AC75" s="14">
        <f>+AB75-Y75</f>
        <v>0</v>
      </c>
      <c r="AD75" s="15"/>
      <c r="AE75" s="29">
        <f>+AE76</f>
        <v>0</v>
      </c>
      <c r="AF75" s="14">
        <f>+AE75-AB75</f>
        <v>0</v>
      </c>
      <c r="AG75" s="15"/>
      <c r="AH75" s="29">
        <f>+AH76</f>
        <v>0</v>
      </c>
      <c r="AI75" s="14">
        <f>+AH75-AE75</f>
        <v>0</v>
      </c>
      <c r="AJ75" s="15"/>
      <c r="AK75" s="29">
        <f>+AK76</f>
        <v>0</v>
      </c>
      <c r="AL75" s="14">
        <f>+AK75-AH75</f>
        <v>0</v>
      </c>
      <c r="AM75" s="15"/>
      <c r="AN75" s="29">
        <f>+AN76</f>
        <v>0</v>
      </c>
      <c r="AO75" s="14">
        <f>+AN75-AK75</f>
        <v>0</v>
      </c>
    </row>
    <row r="76" spans="1:41" x14ac:dyDescent="0.25">
      <c r="A76" s="44"/>
      <c r="B76" s="17" t="s">
        <v>82</v>
      </c>
      <c r="C76" s="87"/>
      <c r="D76" s="54"/>
      <c r="E76" s="51">
        <f>+E77</f>
        <v>428.74</v>
      </c>
      <c r="F76" s="54"/>
      <c r="G76" s="52">
        <f>+G77</f>
        <v>418.20000000000005</v>
      </c>
      <c r="H76" s="51"/>
      <c r="I76" s="54"/>
      <c r="J76" s="52">
        <f>+J77</f>
        <v>408.34000000000003</v>
      </c>
      <c r="K76" s="53"/>
      <c r="L76" s="54"/>
      <c r="M76" s="52">
        <f>+M77</f>
        <v>444.04</v>
      </c>
      <c r="N76" s="51"/>
      <c r="O76" s="54"/>
      <c r="P76" s="52">
        <f>+P77</f>
        <v>441.66</v>
      </c>
      <c r="Q76" s="51"/>
      <c r="R76" s="54"/>
      <c r="S76" s="52">
        <f>+S77</f>
        <v>415.82000000000005</v>
      </c>
      <c r="T76" s="51"/>
      <c r="U76" s="54"/>
      <c r="V76" s="52">
        <f>+V77</f>
        <v>0</v>
      </c>
      <c r="W76" s="51"/>
      <c r="X76" s="54"/>
      <c r="Y76" s="52">
        <f>+Y77</f>
        <v>0</v>
      </c>
      <c r="Z76" s="51"/>
      <c r="AA76" s="54"/>
      <c r="AB76" s="52">
        <f>+AB77</f>
        <v>0</v>
      </c>
      <c r="AC76" s="51"/>
      <c r="AD76" s="54"/>
      <c r="AE76" s="52">
        <f>+AE77</f>
        <v>0</v>
      </c>
      <c r="AF76" s="51"/>
      <c r="AG76" s="54"/>
      <c r="AH76" s="52">
        <f>+AH77</f>
        <v>0</v>
      </c>
      <c r="AI76" s="51"/>
      <c r="AJ76" s="54"/>
      <c r="AK76" s="52">
        <f>+AK77</f>
        <v>0</v>
      </c>
      <c r="AL76" s="51"/>
      <c r="AM76" s="54"/>
      <c r="AN76" s="52">
        <f>+AN77</f>
        <v>0</v>
      </c>
      <c r="AO76" s="51"/>
    </row>
    <row r="77" spans="1:41" x14ac:dyDescent="0.25">
      <c r="A77" s="44" t="s">
        <v>17</v>
      </c>
      <c r="B77" s="23" t="s">
        <v>83</v>
      </c>
      <c r="C77" s="84">
        <v>0.34</v>
      </c>
      <c r="D77" s="50">
        <v>1261</v>
      </c>
      <c r="E77" s="35">
        <f>+D77*$C$77</f>
        <v>428.74</v>
      </c>
      <c r="F77" s="50">
        <v>1230</v>
      </c>
      <c r="G77" s="36">
        <f>+F77*$C$77</f>
        <v>418.20000000000005</v>
      </c>
      <c r="H77" s="35"/>
      <c r="I77" s="50">
        <v>1201</v>
      </c>
      <c r="J77" s="36">
        <f>+I77*$C$77</f>
        <v>408.34000000000003</v>
      </c>
      <c r="K77" s="37"/>
      <c r="L77" s="50">
        <v>1306</v>
      </c>
      <c r="M77" s="36">
        <f>+L77*$C$77</f>
        <v>444.04</v>
      </c>
      <c r="N77" s="35"/>
      <c r="O77" s="50">
        <v>1299</v>
      </c>
      <c r="P77" s="36">
        <f>+O77*$C$77</f>
        <v>441.66</v>
      </c>
      <c r="Q77" s="35"/>
      <c r="R77" s="50">
        <v>1223</v>
      </c>
      <c r="S77" s="36">
        <f>+R77*$C$77</f>
        <v>415.82000000000005</v>
      </c>
      <c r="T77" s="35"/>
      <c r="U77" s="50"/>
      <c r="V77" s="36">
        <f>+U77*$C$77</f>
        <v>0</v>
      </c>
      <c r="W77" s="35"/>
      <c r="X77" s="50"/>
      <c r="Y77" s="36">
        <f>+X77*$C$77</f>
        <v>0</v>
      </c>
      <c r="Z77" s="35"/>
      <c r="AA77" s="50"/>
      <c r="AB77" s="36">
        <f>+AA77*$C$77</f>
        <v>0</v>
      </c>
      <c r="AC77" s="35"/>
      <c r="AD77" s="50"/>
      <c r="AE77" s="36">
        <f>+AD77*$C$77</f>
        <v>0</v>
      </c>
      <c r="AF77" s="35"/>
      <c r="AG77" s="50"/>
      <c r="AH77" s="36">
        <f>+AG77*$C$77</f>
        <v>0</v>
      </c>
      <c r="AI77" s="35"/>
      <c r="AJ77" s="50"/>
      <c r="AK77" s="36">
        <f>+AJ77*$C$77</f>
        <v>0</v>
      </c>
      <c r="AL77" s="35"/>
      <c r="AM77" s="50"/>
      <c r="AN77" s="36">
        <f>+AM77*$C$77</f>
        <v>0</v>
      </c>
      <c r="AO77" s="35"/>
    </row>
    <row r="78" spans="1:41" x14ac:dyDescent="0.25">
      <c r="A78" s="44"/>
      <c r="B78" s="55" t="s">
        <v>84</v>
      </c>
      <c r="C78" s="82"/>
      <c r="D78" s="15"/>
      <c r="E78" s="28">
        <f>+E79</f>
        <v>2076.1440000000002</v>
      </c>
      <c r="F78" s="15"/>
      <c r="G78" s="29">
        <f>+G79</f>
        <v>2147.6880000000001</v>
      </c>
      <c r="H78" s="14">
        <f>+G78-E78</f>
        <v>71.543999999999869</v>
      </c>
      <c r="I78" s="15"/>
      <c r="J78" s="29">
        <f>+J79</f>
        <v>1985.5620000000001</v>
      </c>
      <c r="K78" s="14">
        <f>+J78-G78</f>
        <v>-162.12599999999998</v>
      </c>
      <c r="L78" s="15"/>
      <c r="M78" s="29">
        <f>+M79</f>
        <v>1989.3140000000001</v>
      </c>
      <c r="N78" s="14">
        <f>+M78-J78</f>
        <v>3.7519999999999527</v>
      </c>
      <c r="O78" s="15"/>
      <c r="P78" s="29">
        <f>+P79</f>
        <v>2127.9899999999998</v>
      </c>
      <c r="Q78" s="14">
        <f>+P78-M78</f>
        <v>138.6759999999997</v>
      </c>
      <c r="R78" s="15"/>
      <c r="S78" s="29">
        <f>+S79</f>
        <v>2075.3760000000002</v>
      </c>
      <c r="T78" s="14">
        <f>+S78-P78</f>
        <v>-52.613999999999578</v>
      </c>
      <c r="U78" s="15"/>
      <c r="V78" s="29">
        <f>+V79</f>
        <v>0</v>
      </c>
      <c r="W78" s="14">
        <f>+V78-S78</f>
        <v>-2075.3760000000002</v>
      </c>
      <c r="X78" s="15"/>
      <c r="Y78" s="29">
        <f>+Y79</f>
        <v>0</v>
      </c>
      <c r="Z78" s="14">
        <f>+Y78-V78</f>
        <v>0</v>
      </c>
      <c r="AA78" s="15"/>
      <c r="AB78" s="29">
        <f>+AB79</f>
        <v>0</v>
      </c>
      <c r="AC78" s="14">
        <f>+AB78-Y78</f>
        <v>0</v>
      </c>
      <c r="AD78" s="15"/>
      <c r="AE78" s="29">
        <f>+AE79</f>
        <v>0</v>
      </c>
      <c r="AF78" s="14">
        <f>+AE78-AB78</f>
        <v>0</v>
      </c>
      <c r="AG78" s="15"/>
      <c r="AH78" s="29">
        <f>+AH79</f>
        <v>0</v>
      </c>
      <c r="AI78" s="14">
        <f>+AH78-AE78</f>
        <v>0</v>
      </c>
      <c r="AJ78" s="15"/>
      <c r="AK78" s="29">
        <f>+AK79</f>
        <v>0</v>
      </c>
      <c r="AL78" s="14">
        <f>+AK78-AH78</f>
        <v>0</v>
      </c>
      <c r="AM78" s="15"/>
      <c r="AN78" s="29">
        <f>+AN79</f>
        <v>0</v>
      </c>
      <c r="AO78" s="14">
        <f>+AN78-AK78</f>
        <v>0</v>
      </c>
    </row>
    <row r="79" spans="1:41" x14ac:dyDescent="0.25">
      <c r="A79" s="44"/>
      <c r="B79" s="17" t="s">
        <v>85</v>
      </c>
      <c r="C79" s="87"/>
      <c r="D79" s="54"/>
      <c r="E79" s="51">
        <f>+E80+E81+E82</f>
        <v>2076.1440000000002</v>
      </c>
      <c r="F79" s="54"/>
      <c r="G79" s="52">
        <f>+G80+G81+G82</f>
        <v>2147.6880000000001</v>
      </c>
      <c r="H79" s="51"/>
      <c r="I79" s="54"/>
      <c r="J79" s="52">
        <f>+J80+J81+J82</f>
        <v>1985.5620000000001</v>
      </c>
      <c r="K79" s="53"/>
      <c r="L79" s="54"/>
      <c r="M79" s="52">
        <f>+M80+M81+M82</f>
        <v>1989.3140000000001</v>
      </c>
      <c r="N79" s="51"/>
      <c r="O79" s="54"/>
      <c r="P79" s="52">
        <f>+P80+P81+P82</f>
        <v>2127.9899999999998</v>
      </c>
      <c r="Q79" s="51"/>
      <c r="R79" s="54"/>
      <c r="S79" s="52">
        <f>+S80+S81+S82</f>
        <v>2075.3760000000002</v>
      </c>
      <c r="T79" s="51"/>
      <c r="U79" s="54"/>
      <c r="V79" s="52">
        <f>+V80+V81+V82</f>
        <v>0</v>
      </c>
      <c r="W79" s="51"/>
      <c r="X79" s="54"/>
      <c r="Y79" s="52">
        <f>+Y80+Y81+Y82</f>
        <v>0</v>
      </c>
      <c r="Z79" s="51"/>
      <c r="AA79" s="54"/>
      <c r="AB79" s="52">
        <f>+AB80+AB81+AB82</f>
        <v>0</v>
      </c>
      <c r="AC79" s="51"/>
      <c r="AD79" s="54"/>
      <c r="AE79" s="52">
        <f>+AE80+AE81+AE82</f>
        <v>0</v>
      </c>
      <c r="AF79" s="51"/>
      <c r="AG79" s="54"/>
      <c r="AH79" s="52">
        <f>+AH80+AH81+AH82</f>
        <v>0</v>
      </c>
      <c r="AI79" s="51"/>
      <c r="AJ79" s="54"/>
      <c r="AK79" s="52">
        <f>+AK80+AK81+AK82</f>
        <v>0</v>
      </c>
      <c r="AL79" s="51"/>
      <c r="AM79" s="54"/>
      <c r="AN79" s="52">
        <f>+AN80+AN81+AN82</f>
        <v>0</v>
      </c>
      <c r="AO79" s="51"/>
    </row>
    <row r="80" spans="1:41" x14ac:dyDescent="0.25">
      <c r="A80" s="44" t="s">
        <v>17</v>
      </c>
      <c r="B80" s="23" t="s">
        <v>86</v>
      </c>
      <c r="C80" s="89">
        <v>3.0000000000000001E-3</v>
      </c>
      <c r="D80" s="50">
        <v>150000</v>
      </c>
      <c r="E80" s="35">
        <f>+D80*$C$80</f>
        <v>450</v>
      </c>
      <c r="F80" s="50">
        <v>150000</v>
      </c>
      <c r="G80" s="36">
        <f>+F80*$C$80</f>
        <v>450</v>
      </c>
      <c r="H80" s="35"/>
      <c r="I80" s="50">
        <v>150000</v>
      </c>
      <c r="J80" s="36">
        <f>+I80*$C$80</f>
        <v>450</v>
      </c>
      <c r="K80" s="37"/>
      <c r="L80" s="50">
        <v>150000</v>
      </c>
      <c r="M80" s="36">
        <f>+L80*$C$80</f>
        <v>450</v>
      </c>
      <c r="N80" s="35"/>
      <c r="O80" s="50">
        <v>150000</v>
      </c>
      <c r="P80" s="36">
        <f>+O80*$C$80</f>
        <v>450</v>
      </c>
      <c r="Q80" s="35"/>
      <c r="R80" s="50">
        <v>150000</v>
      </c>
      <c r="S80" s="36">
        <f>+R80*$C$80</f>
        <v>450</v>
      </c>
      <c r="T80" s="35"/>
      <c r="U80" s="50"/>
      <c r="V80" s="36">
        <f>+U80*$C$80</f>
        <v>0</v>
      </c>
      <c r="W80" s="35"/>
      <c r="X80" s="50"/>
      <c r="Y80" s="36">
        <f>+X80*$C$80</f>
        <v>0</v>
      </c>
      <c r="Z80" s="35"/>
      <c r="AA80" s="50"/>
      <c r="AB80" s="36">
        <f>+AA80*$C$80</f>
        <v>0</v>
      </c>
      <c r="AC80" s="35"/>
      <c r="AD80" s="50"/>
      <c r="AE80" s="36">
        <f>+AD80*$C$80</f>
        <v>0</v>
      </c>
      <c r="AF80" s="35"/>
      <c r="AG80" s="50"/>
      <c r="AH80" s="36">
        <f>+AG80*$C$80</f>
        <v>0</v>
      </c>
      <c r="AI80" s="35"/>
      <c r="AJ80" s="50"/>
      <c r="AK80" s="36">
        <f>+AJ80*$C$80</f>
        <v>0</v>
      </c>
      <c r="AL80" s="35"/>
      <c r="AM80" s="50"/>
      <c r="AN80" s="36">
        <f>+AM80*$C$80</f>
        <v>0</v>
      </c>
      <c r="AO80" s="35"/>
    </row>
    <row r="81" spans="1:42" x14ac:dyDescent="0.25">
      <c r="A81" s="44" t="s">
        <v>17</v>
      </c>
      <c r="B81" s="23" t="s">
        <v>87</v>
      </c>
      <c r="C81" s="89">
        <v>2E-3</v>
      </c>
      <c r="D81" s="50">
        <v>750572</v>
      </c>
      <c r="E81" s="35">
        <f>+D81*$C$81</f>
        <v>1501.144</v>
      </c>
      <c r="F81" s="50">
        <v>786344</v>
      </c>
      <c r="G81" s="36">
        <f>+F81*$C$81</f>
        <v>1572.6880000000001</v>
      </c>
      <c r="H81" s="35"/>
      <c r="I81" s="50">
        <v>705281</v>
      </c>
      <c r="J81" s="36">
        <f>+I81*$C$81</f>
        <v>1410.5620000000001</v>
      </c>
      <c r="K81" s="37"/>
      <c r="L81" s="50">
        <v>707157</v>
      </c>
      <c r="M81" s="36">
        <f>+L81*$C$81</f>
        <v>1414.3140000000001</v>
      </c>
      <c r="N81" s="35"/>
      <c r="O81" s="50">
        <v>776495</v>
      </c>
      <c r="P81" s="36">
        <f>+O81*$C$81</f>
        <v>1552.99</v>
      </c>
      <c r="Q81" s="35"/>
      <c r="R81" s="50">
        <v>750188</v>
      </c>
      <c r="S81" s="36">
        <f>+R81*$C$81</f>
        <v>1500.376</v>
      </c>
      <c r="T81" s="35"/>
      <c r="U81" s="50"/>
      <c r="V81" s="36">
        <f>+U81*$C$81</f>
        <v>0</v>
      </c>
      <c r="W81" s="35"/>
      <c r="X81" s="50"/>
      <c r="Y81" s="36">
        <f>+X81*$C$81</f>
        <v>0</v>
      </c>
      <c r="Z81" s="35"/>
      <c r="AA81" s="50"/>
      <c r="AB81" s="36">
        <f>+AA81*$C$81</f>
        <v>0</v>
      </c>
      <c r="AC81" s="35"/>
      <c r="AD81" s="50"/>
      <c r="AE81" s="36">
        <f>+AD81*$C$81</f>
        <v>0</v>
      </c>
      <c r="AF81" s="35"/>
      <c r="AG81" s="50"/>
      <c r="AH81" s="36">
        <f>+AG81*$C$81</f>
        <v>0</v>
      </c>
      <c r="AI81" s="35"/>
      <c r="AJ81" s="50"/>
      <c r="AK81" s="36">
        <f>+AJ81*$C$81</f>
        <v>0</v>
      </c>
      <c r="AL81" s="35"/>
      <c r="AM81" s="50"/>
      <c r="AN81" s="36">
        <f>+AM81*$C$81</f>
        <v>0</v>
      </c>
      <c r="AO81" s="35"/>
    </row>
    <row r="82" spans="1:42" x14ac:dyDescent="0.25">
      <c r="A82" s="44" t="s">
        <v>17</v>
      </c>
      <c r="B82" s="23" t="s">
        <v>88</v>
      </c>
      <c r="C82" s="88">
        <v>125</v>
      </c>
      <c r="D82" s="50">
        <v>1</v>
      </c>
      <c r="E82" s="35">
        <f>+D82*$C$82</f>
        <v>125</v>
      </c>
      <c r="F82" s="50">
        <v>1</v>
      </c>
      <c r="G82" s="36">
        <f>+F82*$C$82</f>
        <v>125</v>
      </c>
      <c r="H82" s="35"/>
      <c r="I82" s="50">
        <v>1</v>
      </c>
      <c r="J82" s="36">
        <f>+I82*$C$82</f>
        <v>125</v>
      </c>
      <c r="K82" s="37"/>
      <c r="L82" s="50">
        <v>1</v>
      </c>
      <c r="M82" s="36">
        <f>+L82*$C$82</f>
        <v>125</v>
      </c>
      <c r="N82" s="35"/>
      <c r="O82" s="50">
        <v>1</v>
      </c>
      <c r="P82" s="36">
        <f>+O82*$C$82</f>
        <v>125</v>
      </c>
      <c r="Q82" s="35"/>
      <c r="R82" s="50">
        <v>1</v>
      </c>
      <c r="S82" s="36">
        <f>+R82*$C$82</f>
        <v>125</v>
      </c>
      <c r="T82" s="35"/>
      <c r="U82" s="50"/>
      <c r="V82" s="36">
        <f>+U82*$C$82</f>
        <v>0</v>
      </c>
      <c r="W82" s="35"/>
      <c r="X82" s="50"/>
      <c r="Y82" s="36">
        <f>+X82*$C$82</f>
        <v>0</v>
      </c>
      <c r="Z82" s="35"/>
      <c r="AA82" s="50"/>
      <c r="AB82" s="36">
        <f>+AA82*$C$82</f>
        <v>0</v>
      </c>
      <c r="AC82" s="35"/>
      <c r="AD82" s="50"/>
      <c r="AE82" s="36">
        <f>+AD82*$C$82</f>
        <v>0</v>
      </c>
      <c r="AF82" s="35"/>
      <c r="AG82" s="50"/>
      <c r="AH82" s="36">
        <f>+AG82*$C$82</f>
        <v>0</v>
      </c>
      <c r="AI82" s="35"/>
      <c r="AJ82" s="50"/>
      <c r="AK82" s="36">
        <f>+AJ82*$C$82</f>
        <v>0</v>
      </c>
      <c r="AL82" s="35"/>
      <c r="AM82" s="50"/>
      <c r="AN82" s="36">
        <f>+AM82*$C$82</f>
        <v>0</v>
      </c>
      <c r="AO82" s="35"/>
    </row>
    <row r="83" spans="1:42" x14ac:dyDescent="0.25">
      <c r="A83" s="44"/>
      <c r="B83" s="55" t="s">
        <v>89</v>
      </c>
      <c r="C83" s="82"/>
      <c r="D83" s="15"/>
      <c r="E83" s="28">
        <f>E84</f>
        <v>0</v>
      </c>
      <c r="F83" s="15"/>
      <c r="G83" s="56"/>
      <c r="H83" s="14">
        <f>+G83-E83</f>
        <v>0</v>
      </c>
      <c r="I83" s="15"/>
      <c r="J83" s="29">
        <f>J84</f>
        <v>0</v>
      </c>
      <c r="K83" s="14">
        <f>+J83-G83</f>
        <v>0</v>
      </c>
      <c r="L83" s="15"/>
      <c r="M83" s="29">
        <f>M84</f>
        <v>0</v>
      </c>
      <c r="N83" s="14">
        <f>+M83-J83</f>
        <v>0</v>
      </c>
      <c r="O83" s="15"/>
      <c r="P83" s="29">
        <f>P84</f>
        <v>0</v>
      </c>
      <c r="Q83" s="14">
        <f>+P83-M83</f>
        <v>0</v>
      </c>
      <c r="R83" s="15"/>
      <c r="S83" s="29">
        <f>S84</f>
        <v>35</v>
      </c>
      <c r="T83" s="14">
        <f>+S83-P83</f>
        <v>35</v>
      </c>
      <c r="U83" s="15"/>
      <c r="V83" s="29">
        <f>V84</f>
        <v>0</v>
      </c>
      <c r="W83" s="28"/>
      <c r="X83" s="15"/>
      <c r="Y83" s="29">
        <f>Y84</f>
        <v>0</v>
      </c>
      <c r="Z83" s="28"/>
      <c r="AA83" s="15"/>
      <c r="AB83" s="29">
        <f>AB84</f>
        <v>0</v>
      </c>
      <c r="AC83" s="28"/>
      <c r="AD83" s="15"/>
      <c r="AE83" s="29">
        <f>AE84</f>
        <v>0</v>
      </c>
      <c r="AF83" s="28"/>
      <c r="AG83" s="15"/>
      <c r="AH83" s="29">
        <f>AH84</f>
        <v>0</v>
      </c>
      <c r="AI83" s="28"/>
      <c r="AJ83" s="15"/>
      <c r="AK83" s="29">
        <f>AK84</f>
        <v>0</v>
      </c>
      <c r="AL83" s="28"/>
      <c r="AM83" s="15"/>
      <c r="AN83" s="29">
        <f>AN84</f>
        <v>0</v>
      </c>
      <c r="AO83" s="28"/>
    </row>
    <row r="84" spans="1:42" x14ac:dyDescent="0.25">
      <c r="A84" s="44"/>
      <c r="B84" s="17" t="s">
        <v>90</v>
      </c>
      <c r="C84" s="87"/>
      <c r="D84" s="54"/>
      <c r="E84" s="51">
        <f>E85+E86</f>
        <v>0</v>
      </c>
      <c r="F84" s="54"/>
      <c r="G84" s="41"/>
      <c r="H84" s="40"/>
      <c r="I84" s="54"/>
      <c r="J84" s="52">
        <f>J85+J86</f>
        <v>0</v>
      </c>
      <c r="K84" s="42"/>
      <c r="L84" s="54"/>
      <c r="M84" s="52">
        <f>M85+M86</f>
        <v>0</v>
      </c>
      <c r="N84" s="51"/>
      <c r="O84" s="54"/>
      <c r="P84" s="52">
        <f>P85+P86</f>
        <v>0</v>
      </c>
      <c r="Q84" s="51"/>
      <c r="R84" s="54"/>
      <c r="S84" s="52">
        <f>S85+S86</f>
        <v>35</v>
      </c>
      <c r="T84" s="51"/>
      <c r="U84" s="54"/>
      <c r="V84" s="52">
        <f>V85+V86</f>
        <v>0</v>
      </c>
      <c r="W84" s="51"/>
      <c r="X84" s="54"/>
      <c r="Y84" s="52">
        <f>Y85+Y86</f>
        <v>0</v>
      </c>
      <c r="Z84" s="51"/>
      <c r="AA84" s="54"/>
      <c r="AB84" s="52">
        <f>AB85+AB86</f>
        <v>0</v>
      </c>
      <c r="AC84" s="51"/>
      <c r="AD84" s="54"/>
      <c r="AE84" s="52">
        <f>AE85+AE86</f>
        <v>0</v>
      </c>
      <c r="AF84" s="51"/>
      <c r="AG84" s="54"/>
      <c r="AH84" s="52">
        <f>AH85+AH86</f>
        <v>0</v>
      </c>
      <c r="AI84" s="51"/>
      <c r="AJ84" s="54"/>
      <c r="AK84" s="52">
        <f>AK85+AK86</f>
        <v>0</v>
      </c>
      <c r="AL84" s="51"/>
      <c r="AM84" s="54"/>
      <c r="AN84" s="52">
        <f>AN85+AN86</f>
        <v>0</v>
      </c>
      <c r="AO84" s="51"/>
    </row>
    <row r="85" spans="1:42" x14ac:dyDescent="0.25">
      <c r="A85" s="44" t="s">
        <v>91</v>
      </c>
      <c r="B85" s="23" t="s">
        <v>92</v>
      </c>
      <c r="C85" s="88">
        <v>10</v>
      </c>
      <c r="D85" s="50"/>
      <c r="E85" s="35">
        <f>+D85*$C85</f>
        <v>0</v>
      </c>
      <c r="F85" s="50"/>
      <c r="G85" s="36"/>
      <c r="H85" s="35"/>
      <c r="I85" s="50"/>
      <c r="J85" s="36">
        <f>+I85*$C85</f>
        <v>0</v>
      </c>
      <c r="K85" s="37"/>
      <c r="L85" s="50"/>
      <c r="M85" s="36">
        <f>+L85*$C85</f>
        <v>0</v>
      </c>
      <c r="N85" s="35"/>
      <c r="O85" s="50"/>
      <c r="P85" s="36">
        <f>+O85*$C85</f>
        <v>0</v>
      </c>
      <c r="Q85" s="35"/>
      <c r="R85" s="50"/>
      <c r="S85" s="36">
        <f>+R85*$C85</f>
        <v>0</v>
      </c>
      <c r="T85" s="35"/>
      <c r="U85" s="50"/>
      <c r="V85" s="36">
        <f>+U85*$C85</f>
        <v>0</v>
      </c>
      <c r="W85" s="35"/>
      <c r="X85" s="50"/>
      <c r="Y85" s="36">
        <f>+X85*$C85</f>
        <v>0</v>
      </c>
      <c r="Z85" s="35"/>
      <c r="AA85" s="50"/>
      <c r="AB85" s="36">
        <f>+AA85*$C85</f>
        <v>0</v>
      </c>
      <c r="AC85" s="35"/>
      <c r="AD85" s="50"/>
      <c r="AE85" s="36">
        <f>+AD85*$C85</f>
        <v>0</v>
      </c>
      <c r="AF85" s="35"/>
      <c r="AG85" s="50"/>
      <c r="AH85" s="36">
        <f>+AG85*$C85</f>
        <v>0</v>
      </c>
      <c r="AI85" s="35"/>
      <c r="AJ85" s="50"/>
      <c r="AK85" s="36">
        <f>+AJ85*$C85</f>
        <v>0</v>
      </c>
      <c r="AL85" s="35"/>
      <c r="AM85" s="50"/>
      <c r="AN85" s="36">
        <f>+AM85*$C85</f>
        <v>0</v>
      </c>
      <c r="AO85" s="35"/>
    </row>
    <row r="86" spans="1:42" x14ac:dyDescent="0.25">
      <c r="A86" s="44" t="s">
        <v>91</v>
      </c>
      <c r="B86" s="23" t="s">
        <v>93</v>
      </c>
      <c r="C86" s="88">
        <v>5</v>
      </c>
      <c r="D86" s="50"/>
      <c r="E86" s="35">
        <f>+D86*$C86</f>
        <v>0</v>
      </c>
      <c r="F86" s="50"/>
      <c r="G86" s="36"/>
      <c r="H86" s="35"/>
      <c r="I86" s="50"/>
      <c r="J86" s="36">
        <f>+I86*$C86</f>
        <v>0</v>
      </c>
      <c r="K86" s="37"/>
      <c r="L86" s="50"/>
      <c r="M86" s="36">
        <f>+L86*$C86</f>
        <v>0</v>
      </c>
      <c r="N86" s="35"/>
      <c r="O86" s="50"/>
      <c r="P86" s="36">
        <f>+O86*$C86</f>
        <v>0</v>
      </c>
      <c r="Q86" s="35"/>
      <c r="R86" s="50">
        <v>7</v>
      </c>
      <c r="S86" s="36">
        <f>+R86*$C86</f>
        <v>35</v>
      </c>
      <c r="T86" s="35"/>
      <c r="U86" s="50"/>
      <c r="V86" s="36">
        <f>+U86*$C86</f>
        <v>0</v>
      </c>
      <c r="W86" s="35"/>
      <c r="X86" s="50"/>
      <c r="Y86" s="36">
        <f>+X86*$C86</f>
        <v>0</v>
      </c>
      <c r="Z86" s="35"/>
      <c r="AA86" s="50"/>
      <c r="AB86" s="36">
        <f>+AA86*$C86</f>
        <v>0</v>
      </c>
      <c r="AC86" s="35"/>
      <c r="AD86" s="50"/>
      <c r="AE86" s="36">
        <f>+AD86*$C86</f>
        <v>0</v>
      </c>
      <c r="AF86" s="35"/>
      <c r="AG86" s="50"/>
      <c r="AH86" s="36">
        <f>+AG86*$C86</f>
        <v>0</v>
      </c>
      <c r="AI86" s="35"/>
      <c r="AJ86" s="50"/>
      <c r="AK86" s="36">
        <f>+AJ86*$C86</f>
        <v>0</v>
      </c>
      <c r="AL86" s="35"/>
      <c r="AM86" s="50"/>
      <c r="AN86" s="36">
        <f>+AM86*$C86</f>
        <v>0</v>
      </c>
      <c r="AO86" s="35"/>
    </row>
    <row r="87" spans="1:42" x14ac:dyDescent="0.25">
      <c r="A87" s="44"/>
      <c r="B87" s="55" t="s">
        <v>94</v>
      </c>
      <c r="C87" s="82"/>
      <c r="D87" s="15"/>
      <c r="E87" s="38"/>
      <c r="F87" s="15"/>
      <c r="G87" s="56"/>
      <c r="H87" s="14">
        <f>+G87-E87</f>
        <v>0</v>
      </c>
      <c r="I87" s="15"/>
      <c r="J87" s="56"/>
      <c r="K87" s="14">
        <f>+J87-G87</f>
        <v>0</v>
      </c>
      <c r="L87" s="15"/>
      <c r="M87" s="56"/>
      <c r="N87" s="14">
        <f>+M87-J87</f>
        <v>0</v>
      </c>
      <c r="O87" s="15"/>
      <c r="P87" s="56"/>
      <c r="Q87" s="14">
        <f>+P87-M87</f>
        <v>0</v>
      </c>
      <c r="R87" s="15"/>
      <c r="S87" s="56"/>
      <c r="T87" s="14">
        <f>+S87-P87</f>
        <v>0</v>
      </c>
      <c r="U87" s="15"/>
      <c r="V87" s="56"/>
      <c r="W87" s="14">
        <f>+V87-S87</f>
        <v>0</v>
      </c>
      <c r="X87" s="15"/>
      <c r="Y87" s="56"/>
      <c r="Z87" s="14">
        <f>+Y87-V87</f>
        <v>0</v>
      </c>
      <c r="AA87" s="15"/>
      <c r="AB87" s="56"/>
      <c r="AC87" s="14">
        <f>+AB87-Y87</f>
        <v>0</v>
      </c>
      <c r="AD87" s="15"/>
      <c r="AE87" s="56"/>
      <c r="AF87" s="14">
        <f>+AE87-AB87</f>
        <v>0</v>
      </c>
      <c r="AG87" s="15"/>
      <c r="AH87" s="56"/>
      <c r="AI87" s="14">
        <f>+AH87-AE87</f>
        <v>0</v>
      </c>
      <c r="AJ87" s="15"/>
      <c r="AK87" s="56"/>
      <c r="AL87" s="14">
        <f>+AK87-AH87</f>
        <v>0</v>
      </c>
      <c r="AM87" s="15"/>
      <c r="AN87" s="56"/>
      <c r="AO87" s="14">
        <f>+AN87-AK87</f>
        <v>0</v>
      </c>
    </row>
    <row r="88" spans="1:42" x14ac:dyDescent="0.25">
      <c r="A88" s="44"/>
      <c r="B88" s="55" t="s">
        <v>95</v>
      </c>
      <c r="C88" s="82"/>
      <c r="D88" s="15"/>
      <c r="E88" s="28">
        <f>+E89</f>
        <v>0</v>
      </c>
      <c r="F88" s="15"/>
      <c r="G88" s="29">
        <f>+G89</f>
        <v>0</v>
      </c>
      <c r="H88" s="14">
        <f>+G88-E88</f>
        <v>0</v>
      </c>
      <c r="I88" s="15"/>
      <c r="J88" s="29">
        <f>+J89</f>
        <v>0</v>
      </c>
      <c r="K88" s="14">
        <f>+J88-G88</f>
        <v>0</v>
      </c>
      <c r="L88" s="15"/>
      <c r="M88" s="29">
        <f>+M89</f>
        <v>0</v>
      </c>
      <c r="N88" s="14">
        <f>+M88-J88</f>
        <v>0</v>
      </c>
      <c r="O88" s="15"/>
      <c r="P88" s="29">
        <f>+P89</f>
        <v>0</v>
      </c>
      <c r="Q88" s="14">
        <f>+P88-M88</f>
        <v>0</v>
      </c>
      <c r="R88" s="15"/>
      <c r="S88" s="29">
        <f>+S89</f>
        <v>0</v>
      </c>
      <c r="T88" s="14">
        <f>+S88-P88</f>
        <v>0</v>
      </c>
      <c r="U88" s="15"/>
      <c r="V88" s="29">
        <f>+V89</f>
        <v>0</v>
      </c>
      <c r="W88" s="14">
        <f>+V88-S88</f>
        <v>0</v>
      </c>
      <c r="X88" s="15"/>
      <c r="Y88" s="29">
        <f>+Y89</f>
        <v>0</v>
      </c>
      <c r="Z88" s="14">
        <f>+Y88-V88</f>
        <v>0</v>
      </c>
      <c r="AA88" s="15"/>
      <c r="AB88" s="29">
        <f>+AB89</f>
        <v>0</v>
      </c>
      <c r="AC88" s="14">
        <f>+AB88-Y88</f>
        <v>0</v>
      </c>
      <c r="AD88" s="15"/>
      <c r="AE88" s="29">
        <f>+AE89</f>
        <v>0</v>
      </c>
      <c r="AF88" s="14">
        <f>+AE88-AB88</f>
        <v>0</v>
      </c>
      <c r="AG88" s="15"/>
      <c r="AH88" s="29">
        <f>+AH89</f>
        <v>0</v>
      </c>
      <c r="AI88" s="14">
        <f>+AH88-AE88</f>
        <v>0</v>
      </c>
      <c r="AJ88" s="15"/>
      <c r="AK88" s="29">
        <f>+AK89</f>
        <v>0</v>
      </c>
      <c r="AL88" s="14">
        <f>+AK88-AH88</f>
        <v>0</v>
      </c>
      <c r="AM88" s="15"/>
      <c r="AN88" s="29">
        <f>+AN89</f>
        <v>0</v>
      </c>
      <c r="AO88" s="14">
        <f>+AN88-AK88</f>
        <v>0</v>
      </c>
    </row>
    <row r="89" spans="1:42" x14ac:dyDescent="0.25">
      <c r="A89" s="44"/>
      <c r="B89" s="57" t="s">
        <v>96</v>
      </c>
      <c r="C89" s="87"/>
      <c r="D89" s="54"/>
      <c r="E89" s="40">
        <f>+E90+E91</f>
        <v>0</v>
      </c>
      <c r="F89" s="54"/>
      <c r="G89" s="41">
        <f>+G90+G91</f>
        <v>0</v>
      </c>
      <c r="H89" s="40"/>
      <c r="I89" s="54"/>
      <c r="J89" s="41">
        <f>+J90+J91</f>
        <v>0</v>
      </c>
      <c r="K89" s="42"/>
      <c r="L89" s="54"/>
      <c r="M89" s="41">
        <f>+M90+M91</f>
        <v>0</v>
      </c>
      <c r="N89" s="40"/>
      <c r="O89" s="54"/>
      <c r="P89" s="41">
        <f>+P90+P91</f>
        <v>0</v>
      </c>
      <c r="Q89" s="40"/>
      <c r="R89" s="54"/>
      <c r="S89" s="41">
        <f>+S90+S91</f>
        <v>0</v>
      </c>
      <c r="T89" s="40"/>
      <c r="U89" s="54"/>
      <c r="V89" s="41">
        <f>+V90+V91</f>
        <v>0</v>
      </c>
      <c r="W89" s="40"/>
      <c r="X89" s="54"/>
      <c r="Y89" s="41">
        <f>+Y90+Y91</f>
        <v>0</v>
      </c>
      <c r="Z89" s="40"/>
      <c r="AA89" s="54"/>
      <c r="AB89" s="41">
        <f>+AB90+AB91</f>
        <v>0</v>
      </c>
      <c r="AC89" s="40"/>
      <c r="AD89" s="54"/>
      <c r="AE89" s="41">
        <f>+AE90+AE91</f>
        <v>0</v>
      </c>
      <c r="AF89" s="40"/>
      <c r="AG89" s="54"/>
      <c r="AH89" s="41">
        <f>+AH90+AH91</f>
        <v>0</v>
      </c>
      <c r="AI89" s="40"/>
      <c r="AJ89" s="54"/>
      <c r="AK89" s="41">
        <f>+AK90+AK91</f>
        <v>0</v>
      </c>
      <c r="AL89" s="40"/>
      <c r="AM89" s="54"/>
      <c r="AN89" s="41">
        <f>+AN90+AN91</f>
        <v>0</v>
      </c>
      <c r="AO89" s="40"/>
    </row>
    <row r="90" spans="1:42" x14ac:dyDescent="0.25">
      <c r="A90" s="44" t="s">
        <v>91</v>
      </c>
      <c r="B90" s="23" t="s">
        <v>97</v>
      </c>
      <c r="C90" s="88">
        <v>15</v>
      </c>
      <c r="D90" s="50"/>
      <c r="E90" s="35">
        <f>+D90*$C90</f>
        <v>0</v>
      </c>
      <c r="F90" s="50"/>
      <c r="G90" s="36">
        <f>+F90*$C90</f>
        <v>0</v>
      </c>
      <c r="H90" s="35"/>
      <c r="I90" s="50"/>
      <c r="J90" s="36">
        <f>+I90*$C90</f>
        <v>0</v>
      </c>
      <c r="K90" s="37"/>
      <c r="L90" s="50"/>
      <c r="M90" s="36">
        <f>+L90*$C90</f>
        <v>0</v>
      </c>
      <c r="N90" s="35"/>
      <c r="O90" s="50"/>
      <c r="P90" s="36">
        <f>+O90*$C90</f>
        <v>0</v>
      </c>
      <c r="Q90" s="35"/>
      <c r="R90" s="50"/>
      <c r="S90" s="36">
        <f>+R90*$C90</f>
        <v>0</v>
      </c>
      <c r="T90" s="35"/>
      <c r="U90" s="50"/>
      <c r="V90" s="36">
        <f>+U90*$C90</f>
        <v>0</v>
      </c>
      <c r="W90" s="35"/>
      <c r="X90" s="50"/>
      <c r="Y90" s="36">
        <f>+X90*$C90</f>
        <v>0</v>
      </c>
      <c r="Z90" s="35"/>
      <c r="AA90" s="50"/>
      <c r="AB90" s="36">
        <f>+AA90*$C90</f>
        <v>0</v>
      </c>
      <c r="AC90" s="35"/>
      <c r="AD90" s="50"/>
      <c r="AE90" s="36">
        <f>+AD90*$C90</f>
        <v>0</v>
      </c>
      <c r="AF90" s="35"/>
      <c r="AG90" s="50"/>
      <c r="AH90" s="36">
        <f>+AG90*$C90</f>
        <v>0</v>
      </c>
      <c r="AI90" s="35"/>
      <c r="AJ90" s="50"/>
      <c r="AK90" s="36">
        <f>+AJ90*$C90</f>
        <v>0</v>
      </c>
      <c r="AL90" s="35"/>
      <c r="AM90" s="50"/>
      <c r="AN90" s="36">
        <f>+AM90*$C90</f>
        <v>0</v>
      </c>
      <c r="AO90" s="35"/>
    </row>
    <row r="91" spans="1:42" x14ac:dyDescent="0.25">
      <c r="A91" s="44" t="s">
        <v>91</v>
      </c>
      <c r="B91" s="23" t="s">
        <v>98</v>
      </c>
      <c r="C91" s="88">
        <v>0.06</v>
      </c>
      <c r="D91" s="50"/>
      <c r="E91" s="35">
        <f>+D91*$C91</f>
        <v>0</v>
      </c>
      <c r="F91" s="50"/>
      <c r="G91" s="36">
        <f>+F91*$C91</f>
        <v>0</v>
      </c>
      <c r="H91" s="35"/>
      <c r="I91" s="50"/>
      <c r="J91" s="36">
        <f>+I91*$C91</f>
        <v>0</v>
      </c>
      <c r="K91" s="37"/>
      <c r="L91" s="50"/>
      <c r="M91" s="36">
        <f>+L91*$C91</f>
        <v>0</v>
      </c>
      <c r="N91" s="35"/>
      <c r="O91" s="50"/>
      <c r="P91" s="36">
        <f>+O91*$C91</f>
        <v>0</v>
      </c>
      <c r="Q91" s="35"/>
      <c r="R91" s="50"/>
      <c r="S91" s="36">
        <f>+R91*$C91</f>
        <v>0</v>
      </c>
      <c r="T91" s="35"/>
      <c r="U91" s="50"/>
      <c r="V91" s="36">
        <f>+U91*$C91</f>
        <v>0</v>
      </c>
      <c r="W91" s="35"/>
      <c r="X91" s="50"/>
      <c r="Y91" s="36">
        <f>+X91*$C91</f>
        <v>0</v>
      </c>
      <c r="Z91" s="35"/>
      <c r="AA91" s="50"/>
      <c r="AB91" s="36">
        <f>+AA91*$C91</f>
        <v>0</v>
      </c>
      <c r="AC91" s="35"/>
      <c r="AD91" s="50"/>
      <c r="AE91" s="36">
        <f>+AD91*$C91</f>
        <v>0</v>
      </c>
      <c r="AF91" s="35"/>
      <c r="AG91" s="50"/>
      <c r="AH91" s="36">
        <f>+AG91*$C91</f>
        <v>0</v>
      </c>
      <c r="AI91" s="35"/>
      <c r="AJ91" s="50"/>
      <c r="AK91" s="36">
        <f>+AJ91*$C91</f>
        <v>0</v>
      </c>
      <c r="AL91" s="35"/>
      <c r="AM91" s="50"/>
      <c r="AN91" s="36">
        <f>+AM91*$C91</f>
        <v>0</v>
      </c>
      <c r="AO91" s="35"/>
    </row>
    <row r="92" spans="1:42" x14ac:dyDescent="0.25">
      <c r="A92" s="44"/>
      <c r="B92" s="55" t="s">
        <v>99</v>
      </c>
      <c r="C92" s="82"/>
      <c r="D92" s="58"/>
      <c r="E92" s="28">
        <f>+E93+E99+E101</f>
        <v>1863.4243899999999</v>
      </c>
      <c r="F92" s="58"/>
      <c r="G92" s="29">
        <f>+G93+G99+G101</f>
        <v>1466.77622</v>
      </c>
      <c r="H92" s="14">
        <f>+G92-E92</f>
        <v>-396.64816999999994</v>
      </c>
      <c r="I92" s="58"/>
      <c r="J92" s="29">
        <f>+J93+J99+J101</f>
        <v>1444.4415899999999</v>
      </c>
      <c r="K92" s="14">
        <f>+J92-G92</f>
        <v>-22.334630000000061</v>
      </c>
      <c r="L92" s="58"/>
      <c r="M92" s="29">
        <f>+M93+M99+M101</f>
        <v>1480.4180300000003</v>
      </c>
      <c r="N92" s="14">
        <f>+M92-J92</f>
        <v>35.976440000000366</v>
      </c>
      <c r="O92" s="58"/>
      <c r="P92" s="29">
        <f>+P93+P99+P101</f>
        <v>1484.5586800000001</v>
      </c>
      <c r="Q92" s="14">
        <f>+P92-M92</f>
        <v>4.1406499999998232</v>
      </c>
      <c r="R92" s="58"/>
      <c r="S92" s="29">
        <f>+S93+S99+S101</f>
        <v>1475.29458</v>
      </c>
      <c r="T92" s="14">
        <f>+S92-P92</f>
        <v>-9.2641000000000986</v>
      </c>
      <c r="U92" s="58"/>
      <c r="V92" s="29">
        <f>+V93+V99+V101</f>
        <v>0</v>
      </c>
      <c r="W92" s="14">
        <f>+V92-S92</f>
        <v>-1475.29458</v>
      </c>
      <c r="X92" s="58"/>
      <c r="Y92" s="29">
        <f>+Y93+Y99+Y101</f>
        <v>0</v>
      </c>
      <c r="Z92" s="14">
        <f>+Y92-V92</f>
        <v>0</v>
      </c>
      <c r="AA92" s="58"/>
      <c r="AB92" s="29">
        <f>+AB93+AB99+AB101</f>
        <v>0</v>
      </c>
      <c r="AC92" s="14">
        <f>+AB92-Y92</f>
        <v>0</v>
      </c>
      <c r="AD92" s="58"/>
      <c r="AE92" s="29">
        <f>+AE93+AE99+AE101</f>
        <v>0</v>
      </c>
      <c r="AF92" s="14">
        <f>+AE92-AB92</f>
        <v>0</v>
      </c>
      <c r="AG92" s="58"/>
      <c r="AH92" s="29">
        <f>+AH93+AH99+AH101</f>
        <v>0</v>
      </c>
      <c r="AI92" s="14">
        <f>+AH92-AE92</f>
        <v>0</v>
      </c>
      <c r="AJ92" s="58"/>
      <c r="AK92" s="29">
        <f>+AK93+AK99+AK101</f>
        <v>0</v>
      </c>
      <c r="AL92" s="14">
        <f>+AK92-AH92</f>
        <v>0</v>
      </c>
      <c r="AM92" s="58"/>
      <c r="AN92" s="29">
        <f>+AN93+AN99+AN101</f>
        <v>0</v>
      </c>
      <c r="AO92" s="14">
        <f>+AN92-AK92</f>
        <v>0</v>
      </c>
      <c r="AP92" s="97"/>
    </row>
    <row r="93" spans="1:42" x14ac:dyDescent="0.25">
      <c r="A93" s="44"/>
      <c r="B93" s="17" t="s">
        <v>100</v>
      </c>
      <c r="C93" s="90"/>
      <c r="D93" s="59"/>
      <c r="E93" s="51">
        <f>+E94+E95+E96+E97+E98</f>
        <v>1531.1119200000001</v>
      </c>
      <c r="F93" s="59"/>
      <c r="G93" s="101">
        <f>+G94+G95+G96+G97+G98</f>
        <v>1129.5398399999999</v>
      </c>
      <c r="H93" s="99"/>
      <c r="I93" s="59"/>
      <c r="J93" s="101">
        <f>+J94+J95+J96+J97+J98</f>
        <v>1117.51064</v>
      </c>
      <c r="K93" s="99"/>
      <c r="L93" s="59"/>
      <c r="M93" s="101">
        <f>+M94+M95+M96+M97+M98</f>
        <v>1122.2216800000001</v>
      </c>
      <c r="N93" s="99"/>
      <c r="O93" s="59"/>
      <c r="P93" s="101">
        <f>+P94+P95+P96+P97+P98</f>
        <v>1129.7805600000002</v>
      </c>
      <c r="Q93" s="99"/>
      <c r="R93" s="59"/>
      <c r="S93" s="101">
        <f>+S94+S95+S96+S97+S98</f>
        <v>1134.6412</v>
      </c>
      <c r="T93" s="99"/>
      <c r="U93" s="59"/>
      <c r="V93" s="101">
        <f>+V94+V95+V96+V97+V98</f>
        <v>0</v>
      </c>
      <c r="W93" s="99"/>
      <c r="X93" s="59"/>
      <c r="Y93" s="101">
        <f>+Y94+Y95+Y96+Y97+Y98</f>
        <v>0</v>
      </c>
      <c r="Z93" s="99"/>
      <c r="AA93" s="59"/>
      <c r="AB93" s="101">
        <f>+AB94+AB95+AB96+AB97+AB98</f>
        <v>0</v>
      </c>
      <c r="AC93" s="99"/>
      <c r="AD93" s="59"/>
      <c r="AE93" s="101">
        <f>+AE94+AE95+AE96+AE97+AE98</f>
        <v>0</v>
      </c>
      <c r="AF93" s="99"/>
      <c r="AG93" s="59"/>
      <c r="AH93" s="101">
        <f>+AH94+AH95+AH96+AH97+AH98</f>
        <v>0</v>
      </c>
      <c r="AI93" s="99"/>
      <c r="AJ93" s="59"/>
      <c r="AK93" s="52">
        <f>+AK94+AK95+AK96+AK97+AK98</f>
        <v>0</v>
      </c>
      <c r="AL93" s="51"/>
      <c r="AM93" s="59"/>
      <c r="AN93" s="52">
        <f>+AN94+AN95+AN96+AN97+AN98</f>
        <v>0</v>
      </c>
      <c r="AO93" s="51"/>
    </row>
    <row r="94" spans="1:42" x14ac:dyDescent="0.25">
      <c r="A94" s="44" t="s">
        <v>17</v>
      </c>
      <c r="B94" s="23" t="s">
        <v>101</v>
      </c>
      <c r="C94" s="86">
        <v>2.4099999999999998E-3</v>
      </c>
      <c r="D94" s="50">
        <v>50000</v>
      </c>
      <c r="E94" s="35">
        <f>+D94*$C$94</f>
        <v>120.49999999999999</v>
      </c>
      <c r="F94" s="50">
        <v>50000</v>
      </c>
      <c r="G94" s="102">
        <f>+F94*$C$94</f>
        <v>120.49999999999999</v>
      </c>
      <c r="H94" s="100"/>
      <c r="I94" s="50">
        <v>50000</v>
      </c>
      <c r="J94" s="102">
        <f>+I94*$C$94</f>
        <v>120.49999999999999</v>
      </c>
      <c r="K94" s="100"/>
      <c r="L94" s="50">
        <v>50000</v>
      </c>
      <c r="M94" s="102">
        <f>+L94*$C$94</f>
        <v>120.49999999999999</v>
      </c>
      <c r="N94" s="100"/>
      <c r="O94" s="50">
        <v>50000</v>
      </c>
      <c r="P94" s="102">
        <f>+O94*$C$94</f>
        <v>120.49999999999999</v>
      </c>
      <c r="Q94" s="100"/>
      <c r="R94" s="50">
        <v>50000</v>
      </c>
      <c r="S94" s="102">
        <f>+R94*$C$94</f>
        <v>120.49999999999999</v>
      </c>
      <c r="T94" s="100"/>
      <c r="U94" s="50"/>
      <c r="V94" s="102">
        <f>+U94*$C$94</f>
        <v>0</v>
      </c>
      <c r="W94" s="100"/>
      <c r="X94" s="50"/>
      <c r="Y94" s="102">
        <f>+X94*$C$94</f>
        <v>0</v>
      </c>
      <c r="Z94" s="100"/>
      <c r="AA94" s="50"/>
      <c r="AB94" s="102">
        <f>+AA94*$C$94</f>
        <v>0</v>
      </c>
      <c r="AC94" s="100"/>
      <c r="AD94" s="50"/>
      <c r="AE94" s="102">
        <f>+AD94*$C$94</f>
        <v>0</v>
      </c>
      <c r="AF94" s="100"/>
      <c r="AG94" s="50"/>
      <c r="AH94" s="102">
        <f>+AG94*$C$94</f>
        <v>0</v>
      </c>
      <c r="AI94" s="100"/>
      <c r="AJ94" s="50"/>
      <c r="AK94" s="36">
        <f>+AJ94*$C$94</f>
        <v>0</v>
      </c>
      <c r="AL94" s="35"/>
      <c r="AM94" s="50"/>
      <c r="AN94" s="36">
        <f>+AM94*$C$94</f>
        <v>0</v>
      </c>
      <c r="AO94" s="35"/>
    </row>
    <row r="95" spans="1:42" x14ac:dyDescent="0.25">
      <c r="A95" s="44" t="s">
        <v>17</v>
      </c>
      <c r="B95" s="23" t="s">
        <v>102</v>
      </c>
      <c r="C95" s="86">
        <v>1.89E-3</v>
      </c>
      <c r="D95" s="50">
        <v>100000</v>
      </c>
      <c r="E95" s="35">
        <f>+D95*$C$95</f>
        <v>189</v>
      </c>
      <c r="F95" s="50">
        <v>100000</v>
      </c>
      <c r="G95" s="102">
        <f>+F95*$C$95</f>
        <v>189</v>
      </c>
      <c r="H95" s="100"/>
      <c r="I95" s="50">
        <v>100000</v>
      </c>
      <c r="J95" s="102">
        <f>+I95*$C$95</f>
        <v>189</v>
      </c>
      <c r="K95" s="100"/>
      <c r="L95" s="50">
        <v>100000</v>
      </c>
      <c r="M95" s="102">
        <f>+L95*$C$95</f>
        <v>189</v>
      </c>
      <c r="N95" s="100"/>
      <c r="O95" s="50">
        <v>100000</v>
      </c>
      <c r="P95" s="102">
        <f>+O95*$C$95</f>
        <v>189</v>
      </c>
      <c r="Q95" s="100"/>
      <c r="R95" s="50">
        <v>100000</v>
      </c>
      <c r="S95" s="102">
        <f>+R95*$C$95</f>
        <v>189</v>
      </c>
      <c r="T95" s="100"/>
      <c r="U95" s="50"/>
      <c r="V95" s="102">
        <f>+U95*$C$95</f>
        <v>0</v>
      </c>
      <c r="W95" s="100"/>
      <c r="X95" s="50"/>
      <c r="Y95" s="102">
        <f>+X95*$C$95</f>
        <v>0</v>
      </c>
      <c r="Z95" s="100"/>
      <c r="AA95" s="50"/>
      <c r="AB95" s="102">
        <f>+AA95*$C$95</f>
        <v>0</v>
      </c>
      <c r="AC95" s="100"/>
      <c r="AD95" s="50"/>
      <c r="AE95" s="102">
        <f>+AD95*$C$95</f>
        <v>0</v>
      </c>
      <c r="AF95" s="100"/>
      <c r="AG95" s="50"/>
      <c r="AH95" s="102">
        <f>+AG95*$C$95</f>
        <v>0</v>
      </c>
      <c r="AI95" s="100"/>
      <c r="AJ95" s="50"/>
      <c r="AK95" s="36">
        <f>+AJ95*$C$95</f>
        <v>0</v>
      </c>
      <c r="AL95" s="35"/>
      <c r="AM95" s="50"/>
      <c r="AN95" s="36">
        <f>+AM95*$C$95</f>
        <v>0</v>
      </c>
      <c r="AO95" s="35"/>
    </row>
    <row r="96" spans="1:42" x14ac:dyDescent="0.25">
      <c r="A96" s="44" t="s">
        <v>17</v>
      </c>
      <c r="B96" s="23" t="s">
        <v>103</v>
      </c>
      <c r="C96" s="86">
        <v>1.5900000000000001E-3</v>
      </c>
      <c r="D96" s="50">
        <v>225000</v>
      </c>
      <c r="E96" s="35">
        <f>+D96*$C$96</f>
        <v>357.75</v>
      </c>
      <c r="F96" s="50">
        <v>225000</v>
      </c>
      <c r="G96" s="102">
        <f>+F96*$C$96</f>
        <v>357.75</v>
      </c>
      <c r="H96" s="100"/>
      <c r="I96" s="50">
        <v>225000</v>
      </c>
      <c r="J96" s="102">
        <f>+I96*$C$96</f>
        <v>357.75</v>
      </c>
      <c r="K96" s="100"/>
      <c r="L96" s="50">
        <v>225000</v>
      </c>
      <c r="M96" s="102">
        <f>+L96*$C$96</f>
        <v>357.75</v>
      </c>
      <c r="N96" s="100"/>
      <c r="O96" s="50">
        <v>225000</v>
      </c>
      <c r="P96" s="102">
        <f>+O96*$C$96</f>
        <v>357.75</v>
      </c>
      <c r="Q96" s="100"/>
      <c r="R96" s="50">
        <v>225000</v>
      </c>
      <c r="S96" s="102">
        <f>+R96*$C$96</f>
        <v>357.75</v>
      </c>
      <c r="T96" s="100"/>
      <c r="U96" s="50"/>
      <c r="V96" s="102">
        <f>+U96*$C$96</f>
        <v>0</v>
      </c>
      <c r="W96" s="100"/>
      <c r="X96" s="50"/>
      <c r="Y96" s="102">
        <f>+X96*$C$96</f>
        <v>0</v>
      </c>
      <c r="Z96" s="100"/>
      <c r="AA96" s="50"/>
      <c r="AB96" s="102">
        <f>+AA96*$C$96</f>
        <v>0</v>
      </c>
      <c r="AC96" s="100"/>
      <c r="AD96" s="50"/>
      <c r="AE96" s="102">
        <f>+AD96*$C$96</f>
        <v>0</v>
      </c>
      <c r="AF96" s="100"/>
      <c r="AG96" s="50"/>
      <c r="AH96" s="102">
        <f>+AG96*$C$96</f>
        <v>0</v>
      </c>
      <c r="AI96" s="100"/>
      <c r="AJ96" s="50"/>
      <c r="AK96" s="36">
        <f>+AJ96*$C$96</f>
        <v>0</v>
      </c>
      <c r="AL96" s="35"/>
      <c r="AM96" s="50"/>
      <c r="AN96" s="36">
        <f>+AM96*$C$96</f>
        <v>0</v>
      </c>
      <c r="AO96" s="35"/>
    </row>
    <row r="97" spans="1:41" x14ac:dyDescent="0.25">
      <c r="A97" s="44" t="s">
        <v>17</v>
      </c>
      <c r="B97" s="23" t="s">
        <v>104</v>
      </c>
      <c r="C97" s="86">
        <v>1.3600000000000001E-3</v>
      </c>
      <c r="D97" s="103">
        <v>375000</v>
      </c>
      <c r="E97" s="35">
        <f>+D97*$C$97</f>
        <v>510.00000000000006</v>
      </c>
      <c r="F97" s="50">
        <v>339919</v>
      </c>
      <c r="G97" s="102">
        <f>+F97*$C$97</f>
        <v>462.28984000000003</v>
      </c>
      <c r="H97" s="100"/>
      <c r="I97" s="50">
        <v>331074</v>
      </c>
      <c r="J97" s="102">
        <f>+I97*$C$97</f>
        <v>450.26064000000002</v>
      </c>
      <c r="K97" s="100"/>
      <c r="L97" s="50">
        <v>334538</v>
      </c>
      <c r="M97" s="102">
        <f>+L97*$C$97</f>
        <v>454.97168000000005</v>
      </c>
      <c r="N97" s="100"/>
      <c r="O97" s="50">
        <v>340096</v>
      </c>
      <c r="P97" s="102">
        <f>+O97*$C$97</f>
        <v>462.53056000000004</v>
      </c>
      <c r="Q97" s="100"/>
      <c r="R97" s="50">
        <v>343670</v>
      </c>
      <c r="S97" s="102">
        <f>+R97*$C$97</f>
        <v>467.39120000000003</v>
      </c>
      <c r="T97" s="100"/>
      <c r="U97" s="50"/>
      <c r="V97" s="102">
        <f>+U97*$C$97</f>
        <v>0</v>
      </c>
      <c r="W97" s="100"/>
      <c r="X97" s="50"/>
      <c r="Y97" s="102">
        <f>+X97*$C$97</f>
        <v>0</v>
      </c>
      <c r="Z97" s="100"/>
      <c r="AA97" s="50"/>
      <c r="AB97" s="102">
        <f>+AA97*$C$97</f>
        <v>0</v>
      </c>
      <c r="AC97" s="100"/>
      <c r="AD97" s="50"/>
      <c r="AE97" s="102">
        <f>+AD97*$C$97</f>
        <v>0</v>
      </c>
      <c r="AF97" s="100"/>
      <c r="AG97" s="103"/>
      <c r="AH97" s="102">
        <f>+AG97*$C$97</f>
        <v>0</v>
      </c>
      <c r="AI97" s="100"/>
      <c r="AJ97" s="103"/>
      <c r="AK97" s="36">
        <f>+AJ97*$C$97</f>
        <v>0</v>
      </c>
      <c r="AL97" s="35"/>
      <c r="AM97" s="103"/>
      <c r="AN97" s="36">
        <f>+AM97*$C$97</f>
        <v>0</v>
      </c>
      <c r="AO97" s="35"/>
    </row>
    <row r="98" spans="1:41" x14ac:dyDescent="0.25">
      <c r="A98" s="44" t="s">
        <v>17</v>
      </c>
      <c r="B98" s="23" t="s">
        <v>120</v>
      </c>
      <c r="C98" s="86">
        <v>1.06E-3</v>
      </c>
      <c r="D98" s="103">
        <v>333832</v>
      </c>
      <c r="E98" s="35">
        <f>D98*C98</f>
        <v>353.86192</v>
      </c>
      <c r="F98" s="50"/>
      <c r="G98" s="102">
        <f>+F98*$C$98</f>
        <v>0</v>
      </c>
      <c r="H98" s="100"/>
      <c r="I98" s="50"/>
      <c r="J98" s="102">
        <f>+I98*$C$98</f>
        <v>0</v>
      </c>
      <c r="K98" s="100"/>
      <c r="L98" s="50"/>
      <c r="M98" s="102">
        <f>+L98*$C$98</f>
        <v>0</v>
      </c>
      <c r="N98" s="100"/>
      <c r="O98" s="50"/>
      <c r="P98" s="102">
        <f>+O98*$C$98</f>
        <v>0</v>
      </c>
      <c r="Q98" s="100"/>
      <c r="R98" s="50"/>
      <c r="S98" s="102">
        <f>+R98*$C$98</f>
        <v>0</v>
      </c>
      <c r="T98" s="100"/>
      <c r="U98" s="50"/>
      <c r="V98" s="102">
        <f>+U98*$C$98</f>
        <v>0</v>
      </c>
      <c r="W98" s="100"/>
      <c r="X98" s="50"/>
      <c r="Y98" s="102">
        <f>+X98*$C$98</f>
        <v>0</v>
      </c>
      <c r="Z98" s="100"/>
      <c r="AA98" s="50"/>
      <c r="AB98" s="102">
        <f>+AA98*$C$98</f>
        <v>0</v>
      </c>
      <c r="AC98" s="100"/>
      <c r="AD98" s="50"/>
      <c r="AE98" s="102">
        <f>+AD98*$C$98</f>
        <v>0</v>
      </c>
      <c r="AF98" s="100"/>
      <c r="AG98" s="103"/>
      <c r="AH98" s="102">
        <f>+AG98*$C$98</f>
        <v>0</v>
      </c>
      <c r="AI98" s="100"/>
      <c r="AJ98" s="103"/>
      <c r="AK98" s="36">
        <f>+AJ98*$C$98</f>
        <v>0</v>
      </c>
      <c r="AL98" s="35"/>
      <c r="AM98" s="103"/>
      <c r="AN98" s="36">
        <f>+AM98*$C$98</f>
        <v>0</v>
      </c>
      <c r="AO98" s="35"/>
    </row>
    <row r="99" spans="1:41" x14ac:dyDescent="0.25">
      <c r="A99" s="44"/>
      <c r="B99" s="17" t="s">
        <v>105</v>
      </c>
      <c r="C99" s="85"/>
      <c r="D99" s="105"/>
      <c r="E99" s="51">
        <f>+E100</f>
        <v>326.04848999999996</v>
      </c>
      <c r="F99" s="59"/>
      <c r="G99" s="101">
        <f>+G100</f>
        <v>333.17081999999999</v>
      </c>
      <c r="H99" s="99"/>
      <c r="I99" s="59"/>
      <c r="J99" s="101">
        <f>+J100</f>
        <v>323.18108999999998</v>
      </c>
      <c r="K99" s="99"/>
      <c r="L99" s="59"/>
      <c r="M99" s="101">
        <f>+M100</f>
        <v>353.56581</v>
      </c>
      <c r="N99" s="99"/>
      <c r="O99" s="59"/>
      <c r="P99" s="101">
        <f>+P100</f>
        <v>350.34929999999997</v>
      </c>
      <c r="Q99" s="99"/>
      <c r="R99" s="59"/>
      <c r="S99" s="101">
        <f>+S100</f>
        <v>336.6198</v>
      </c>
      <c r="T99" s="99"/>
      <c r="U99" s="59"/>
      <c r="V99" s="101">
        <f>+V100</f>
        <v>0</v>
      </c>
      <c r="W99" s="99"/>
      <c r="X99" s="59"/>
      <c r="Y99" s="101">
        <f>+Y100</f>
        <v>0</v>
      </c>
      <c r="Z99" s="99"/>
      <c r="AA99" s="59"/>
      <c r="AB99" s="101">
        <f>+AB100</f>
        <v>0</v>
      </c>
      <c r="AC99" s="99"/>
      <c r="AD99" s="98"/>
      <c r="AE99" s="101">
        <f>+AE100</f>
        <v>0</v>
      </c>
      <c r="AF99" s="99"/>
      <c r="AG99" s="98"/>
      <c r="AH99" s="101">
        <f>+AH100</f>
        <v>0</v>
      </c>
      <c r="AI99" s="104"/>
      <c r="AJ99" s="105"/>
      <c r="AK99" s="52">
        <f>+AK100</f>
        <v>0</v>
      </c>
      <c r="AL99" s="106"/>
      <c r="AM99" s="105"/>
      <c r="AN99" s="52">
        <f>+AN100</f>
        <v>0</v>
      </c>
      <c r="AO99" s="51"/>
    </row>
    <row r="100" spans="1:41" x14ac:dyDescent="0.25">
      <c r="A100" s="44" t="s">
        <v>17</v>
      </c>
      <c r="B100" s="23" t="s">
        <v>106</v>
      </c>
      <c r="C100" s="86">
        <v>8.0999999999999996E-4</v>
      </c>
      <c r="D100" s="50">
        <v>402529</v>
      </c>
      <c r="E100" s="35">
        <f>+D100*$C$100</f>
        <v>326.04848999999996</v>
      </c>
      <c r="F100" s="50">
        <v>411322</v>
      </c>
      <c r="G100" s="102">
        <f>+F100*$C$100</f>
        <v>333.17081999999999</v>
      </c>
      <c r="H100" s="100"/>
      <c r="I100" s="50">
        <v>398989</v>
      </c>
      <c r="J100" s="102">
        <f>+I100*$C$100</f>
        <v>323.18108999999998</v>
      </c>
      <c r="K100" s="100"/>
      <c r="L100" s="50">
        <v>436501</v>
      </c>
      <c r="M100" s="102">
        <f>+L100*$C$100</f>
        <v>353.56581</v>
      </c>
      <c r="N100" s="100"/>
      <c r="O100" s="50">
        <v>432530</v>
      </c>
      <c r="P100" s="36">
        <f>+O100*$C$100</f>
        <v>350.34929999999997</v>
      </c>
      <c r="Q100" s="35"/>
      <c r="R100" s="50">
        <v>415580</v>
      </c>
      <c r="S100" s="36">
        <f>+R100*$C$100</f>
        <v>336.6198</v>
      </c>
      <c r="T100" s="35"/>
      <c r="U100" s="50"/>
      <c r="V100" s="102">
        <f>+U100*$C$100</f>
        <v>0</v>
      </c>
      <c r="W100" s="100"/>
      <c r="X100" s="50"/>
      <c r="Y100" s="102">
        <f>+X100*$C$100</f>
        <v>0</v>
      </c>
      <c r="Z100" s="100"/>
      <c r="AA100" s="50"/>
      <c r="AB100" s="102">
        <f>+AA100*$C$100</f>
        <v>0</v>
      </c>
      <c r="AC100" s="100"/>
      <c r="AD100" s="50"/>
      <c r="AE100" s="102">
        <f>+AD100*$C$100</f>
        <v>0</v>
      </c>
      <c r="AF100" s="100"/>
      <c r="AG100" s="50"/>
      <c r="AH100" s="102">
        <f>+AG100*$C$100</f>
        <v>0</v>
      </c>
      <c r="AI100" s="100"/>
      <c r="AJ100" s="50"/>
      <c r="AK100" s="36">
        <f>+AJ100*$C$100</f>
        <v>0</v>
      </c>
      <c r="AL100" s="35"/>
      <c r="AM100" s="50"/>
      <c r="AN100" s="36">
        <f>+AM100*$C$100</f>
        <v>0</v>
      </c>
      <c r="AO100" s="35"/>
    </row>
    <row r="101" spans="1:41" x14ac:dyDescent="0.25">
      <c r="A101" s="44"/>
      <c r="B101" s="17" t="s">
        <v>107</v>
      </c>
      <c r="C101" s="90"/>
      <c r="D101" s="59"/>
      <c r="E101" s="51">
        <f>+E102</f>
        <v>6.2639800000000001</v>
      </c>
      <c r="F101" s="59"/>
      <c r="G101" s="101">
        <f>+G102</f>
        <v>4.0655599999999996</v>
      </c>
      <c r="H101" s="99"/>
      <c r="I101" s="59"/>
      <c r="J101" s="52">
        <f>+J102</f>
        <v>3.74986</v>
      </c>
      <c r="K101" s="53"/>
      <c r="L101" s="59"/>
      <c r="M101" s="52">
        <f>+M102</f>
        <v>4.6305399999999999</v>
      </c>
      <c r="N101" s="51"/>
      <c r="O101" s="59"/>
      <c r="P101" s="52">
        <f>+P102</f>
        <v>4.42882</v>
      </c>
      <c r="Q101" s="51"/>
      <c r="R101" s="59"/>
      <c r="S101" s="52">
        <f>+S102</f>
        <v>4.0335799999999997</v>
      </c>
      <c r="T101" s="51"/>
      <c r="U101" s="59"/>
      <c r="V101" s="101">
        <f>+V102</f>
        <v>0</v>
      </c>
      <c r="W101" s="99"/>
      <c r="X101" s="59"/>
      <c r="Y101" s="101">
        <f>+Y102</f>
        <v>0</v>
      </c>
      <c r="Z101" s="99"/>
      <c r="AA101" s="59"/>
      <c r="AB101" s="101">
        <f>+AB102</f>
        <v>0</v>
      </c>
      <c r="AC101" s="99"/>
      <c r="AD101" s="59"/>
      <c r="AE101" s="52">
        <f>+AE102</f>
        <v>0</v>
      </c>
      <c r="AF101" s="51"/>
      <c r="AG101" s="59"/>
      <c r="AH101" s="101">
        <f>+AH102</f>
        <v>0</v>
      </c>
      <c r="AI101" s="99"/>
      <c r="AJ101" s="59"/>
      <c r="AK101" s="52">
        <f>+AK102</f>
        <v>0</v>
      </c>
      <c r="AL101" s="51"/>
      <c r="AM101" s="59"/>
      <c r="AN101" s="52">
        <f>+AN102</f>
        <v>0</v>
      </c>
      <c r="AO101" s="51"/>
    </row>
    <row r="102" spans="1:41" x14ac:dyDescent="0.25">
      <c r="A102" s="44" t="s">
        <v>17</v>
      </c>
      <c r="B102" s="23" t="s">
        <v>108</v>
      </c>
      <c r="C102" s="86">
        <v>4.0999999999999999E-4</v>
      </c>
      <c r="D102" s="50">
        <v>15278</v>
      </c>
      <c r="E102" s="35">
        <f>+D102*$C$102</f>
        <v>6.2639800000000001</v>
      </c>
      <c r="F102" s="50">
        <v>9916</v>
      </c>
      <c r="G102" s="36">
        <f>+F102*$C$102</f>
        <v>4.0655599999999996</v>
      </c>
      <c r="H102" s="35"/>
      <c r="I102" s="50">
        <v>9146</v>
      </c>
      <c r="J102" s="36">
        <f>+I102*$C$102</f>
        <v>3.74986</v>
      </c>
      <c r="K102" s="37"/>
      <c r="L102" s="50">
        <v>11294</v>
      </c>
      <c r="M102" s="36">
        <f>+L102*$C$102</f>
        <v>4.6305399999999999</v>
      </c>
      <c r="N102" s="35"/>
      <c r="O102" s="50">
        <v>10802</v>
      </c>
      <c r="P102" s="36">
        <f>+O102*$C$102</f>
        <v>4.42882</v>
      </c>
      <c r="Q102" s="35"/>
      <c r="R102" s="50">
        <v>9838</v>
      </c>
      <c r="S102" s="36">
        <f>+R102*$C$102</f>
        <v>4.0335799999999997</v>
      </c>
      <c r="T102" s="35"/>
      <c r="U102" s="50"/>
      <c r="V102" s="36">
        <f>+U102*$C$102</f>
        <v>0</v>
      </c>
      <c r="W102" s="35"/>
      <c r="X102" s="50"/>
      <c r="Y102" s="36">
        <f>+X102*$C$102</f>
        <v>0</v>
      </c>
      <c r="Z102" s="35"/>
      <c r="AA102" s="50"/>
      <c r="AB102" s="36">
        <f>+AA102*$C$102</f>
        <v>0</v>
      </c>
      <c r="AC102" s="35"/>
      <c r="AD102" s="50"/>
      <c r="AE102" s="36">
        <f>+AD102*$C$102</f>
        <v>0</v>
      </c>
      <c r="AF102" s="35"/>
      <c r="AG102" s="50"/>
      <c r="AH102" s="36">
        <f>+AG102*$C$102</f>
        <v>0</v>
      </c>
      <c r="AI102" s="35"/>
      <c r="AJ102" s="50"/>
      <c r="AK102" s="36">
        <f>+AJ102*$C$102</f>
        <v>0</v>
      </c>
      <c r="AL102" s="35"/>
      <c r="AM102" s="50"/>
      <c r="AN102" s="36">
        <f>+AM102*$C$102</f>
        <v>0</v>
      </c>
      <c r="AO102" s="35"/>
    </row>
    <row r="103" spans="1:41" x14ac:dyDescent="0.25">
      <c r="A103" s="44"/>
      <c r="B103" s="55" t="s">
        <v>109</v>
      </c>
      <c r="C103" s="82"/>
      <c r="D103" s="58"/>
      <c r="E103" s="28">
        <f>+E104</f>
        <v>246.9</v>
      </c>
      <c r="F103" s="58"/>
      <c r="G103" s="29">
        <f>+G104</f>
        <v>230.375</v>
      </c>
      <c r="H103" s="14">
        <f>+G103-E103</f>
        <v>-16.525000000000006</v>
      </c>
      <c r="I103" s="58"/>
      <c r="J103" s="29">
        <f>+J104</f>
        <v>223.875</v>
      </c>
      <c r="K103" s="14">
        <f>+J103-G103</f>
        <v>-6.5</v>
      </c>
      <c r="L103" s="58"/>
      <c r="M103" s="29">
        <f>+M104</f>
        <v>259.92500000000001</v>
      </c>
      <c r="N103" s="14">
        <f>+M103-J103</f>
        <v>36.050000000000011</v>
      </c>
      <c r="O103" s="58"/>
      <c r="P103" s="29">
        <f>+P104</f>
        <v>259.40000000000003</v>
      </c>
      <c r="Q103" s="14">
        <f>+P103-M103</f>
        <v>-0.52499999999997726</v>
      </c>
      <c r="R103" s="58"/>
      <c r="S103" s="29">
        <f>+S104</f>
        <v>233.42500000000001</v>
      </c>
      <c r="T103" s="14">
        <f>+S103-P103</f>
        <v>-25.975000000000023</v>
      </c>
      <c r="U103" s="58"/>
      <c r="V103" s="29">
        <f>+V104</f>
        <v>0</v>
      </c>
      <c r="W103" s="14">
        <f>+V103-S103</f>
        <v>-233.42500000000001</v>
      </c>
      <c r="X103" s="58"/>
      <c r="Y103" s="29">
        <f>+Y104</f>
        <v>0</v>
      </c>
      <c r="Z103" s="14">
        <f>+Y103-V103</f>
        <v>0</v>
      </c>
      <c r="AA103" s="58"/>
      <c r="AB103" s="29">
        <f>+AB104</f>
        <v>0</v>
      </c>
      <c r="AC103" s="14">
        <f>+AB103-Y103</f>
        <v>0</v>
      </c>
      <c r="AD103" s="58"/>
      <c r="AE103" s="29">
        <f>+AE104</f>
        <v>0</v>
      </c>
      <c r="AF103" s="14">
        <f>+AE103-AB103</f>
        <v>0</v>
      </c>
      <c r="AG103" s="58"/>
      <c r="AH103" s="29">
        <f>+AH104</f>
        <v>0</v>
      </c>
      <c r="AI103" s="14">
        <f>+AH103-AE103</f>
        <v>0</v>
      </c>
      <c r="AJ103" s="58"/>
      <c r="AK103" s="29">
        <f>+AK104</f>
        <v>0</v>
      </c>
      <c r="AL103" s="14">
        <f>+AK103-AH103</f>
        <v>0</v>
      </c>
      <c r="AM103" s="58"/>
      <c r="AN103" s="29">
        <f>+AN104</f>
        <v>0</v>
      </c>
      <c r="AO103" s="14">
        <f>+AN103-AK103</f>
        <v>0</v>
      </c>
    </row>
    <row r="104" spans="1:41" x14ac:dyDescent="0.25">
      <c r="A104" s="44"/>
      <c r="B104" s="17" t="s">
        <v>110</v>
      </c>
      <c r="C104" s="85"/>
      <c r="D104" s="59"/>
      <c r="E104" s="51">
        <f>+E105</f>
        <v>246.9</v>
      </c>
      <c r="F104" s="59"/>
      <c r="G104" s="52">
        <f>+G105</f>
        <v>230.375</v>
      </c>
      <c r="H104" s="51"/>
      <c r="I104" s="59"/>
      <c r="J104" s="52">
        <f>+J105</f>
        <v>223.875</v>
      </c>
      <c r="K104" s="53"/>
      <c r="L104" s="59"/>
      <c r="M104" s="52">
        <f>+M105</f>
        <v>259.92500000000001</v>
      </c>
      <c r="N104" s="51"/>
      <c r="O104" s="59"/>
      <c r="P104" s="52">
        <f>+P105</f>
        <v>259.40000000000003</v>
      </c>
      <c r="Q104" s="51"/>
      <c r="R104" s="59"/>
      <c r="S104" s="52">
        <f>+S105</f>
        <v>233.42500000000001</v>
      </c>
      <c r="T104" s="51"/>
      <c r="U104" s="59"/>
      <c r="V104" s="52">
        <f>+V105</f>
        <v>0</v>
      </c>
      <c r="W104" s="51"/>
      <c r="X104" s="59"/>
      <c r="Y104" s="52">
        <f>+Y105</f>
        <v>0</v>
      </c>
      <c r="Z104" s="51"/>
      <c r="AA104" s="59"/>
      <c r="AB104" s="52">
        <f>+AB105</f>
        <v>0</v>
      </c>
      <c r="AC104" s="51"/>
      <c r="AD104" s="59"/>
      <c r="AE104" s="52">
        <f>+AE105</f>
        <v>0</v>
      </c>
      <c r="AF104" s="51"/>
      <c r="AG104" s="59"/>
      <c r="AH104" s="52">
        <f>+AH105</f>
        <v>0</v>
      </c>
      <c r="AI104" s="51"/>
      <c r="AJ104" s="59"/>
      <c r="AK104" s="52">
        <f>+AK105</f>
        <v>0</v>
      </c>
      <c r="AL104" s="51"/>
      <c r="AM104" s="59"/>
      <c r="AN104" s="52">
        <f>+AN105</f>
        <v>0</v>
      </c>
      <c r="AO104" s="51"/>
    </row>
    <row r="105" spans="1:41" x14ac:dyDescent="0.25">
      <c r="A105" s="44"/>
      <c r="B105" s="23" t="s">
        <v>111</v>
      </c>
      <c r="C105" s="84">
        <v>2.5000000000000001E-2</v>
      </c>
      <c r="D105" s="50">
        <v>9876</v>
      </c>
      <c r="E105" s="35">
        <f>+D105*$C$105</f>
        <v>246.9</v>
      </c>
      <c r="F105" s="50">
        <v>9215</v>
      </c>
      <c r="G105" s="36">
        <f>+F105*$C$105</f>
        <v>230.375</v>
      </c>
      <c r="H105" s="35"/>
      <c r="I105" s="50">
        <v>8955</v>
      </c>
      <c r="J105" s="36">
        <f>+I105*$C$105</f>
        <v>223.875</v>
      </c>
      <c r="K105" s="37"/>
      <c r="L105" s="50">
        <v>10397</v>
      </c>
      <c r="M105" s="36">
        <f>+L105*$C$105</f>
        <v>259.92500000000001</v>
      </c>
      <c r="N105" s="35"/>
      <c r="O105" s="50">
        <v>10376</v>
      </c>
      <c r="P105" s="36">
        <f>+O105*$C$105</f>
        <v>259.40000000000003</v>
      </c>
      <c r="Q105" s="35"/>
      <c r="R105" s="50">
        <v>9337</v>
      </c>
      <c r="S105" s="36">
        <f>+R105*$C$105</f>
        <v>233.42500000000001</v>
      </c>
      <c r="T105" s="35"/>
      <c r="U105" s="50"/>
      <c r="V105" s="36">
        <f>+U105*$C$105</f>
        <v>0</v>
      </c>
      <c r="W105" s="35"/>
      <c r="X105" s="50"/>
      <c r="Y105" s="36">
        <f>+X105*$C$105</f>
        <v>0</v>
      </c>
      <c r="Z105" s="35"/>
      <c r="AA105" s="50"/>
      <c r="AB105" s="36">
        <f>+AA105*$C$105</f>
        <v>0</v>
      </c>
      <c r="AC105" s="35"/>
      <c r="AD105" s="50"/>
      <c r="AE105" s="36">
        <f>+AD105*$C$105</f>
        <v>0</v>
      </c>
      <c r="AF105" s="35"/>
      <c r="AG105" s="50"/>
      <c r="AH105" s="36">
        <f>+AG105*$C$105</f>
        <v>0</v>
      </c>
      <c r="AI105" s="35"/>
      <c r="AJ105" s="50"/>
      <c r="AK105" s="36">
        <f>+AJ105*$C$105</f>
        <v>0</v>
      </c>
      <c r="AL105" s="35"/>
      <c r="AM105" s="50"/>
      <c r="AN105" s="36">
        <f>+AM105*$C$105</f>
        <v>0</v>
      </c>
      <c r="AO105" s="35"/>
    </row>
    <row r="106" spans="1:41" x14ac:dyDescent="0.25">
      <c r="A106" s="60"/>
      <c r="B106" s="61" t="s">
        <v>112</v>
      </c>
      <c r="C106" s="91"/>
      <c r="D106" s="65"/>
      <c r="E106" s="62">
        <f>+E3+E6+E9+E13+E41+E52+E75+E78+E83+E87+E88+E92+E103</f>
        <v>40687.013179999994</v>
      </c>
      <c r="F106" s="65"/>
      <c r="G106" s="63">
        <f>+G3+G6+G9+G13+G41+G52+G75+G78+G83+G87+G88+G92+G103</f>
        <v>42543.41865</v>
      </c>
      <c r="H106" s="64">
        <f>+G106-E106</f>
        <v>1856.4054700000052</v>
      </c>
      <c r="I106" s="65"/>
      <c r="J106" s="63">
        <f>+J3+J6+J9+J13+J41+J52+J75+J78+J83+J87+J88+J92+J103</f>
        <v>53549.622359999994</v>
      </c>
      <c r="K106" s="64">
        <f>+J106-G106</f>
        <v>11006.203709999994</v>
      </c>
      <c r="L106" s="65"/>
      <c r="M106" s="63">
        <f>+M3+M6+M9+M13+M41+M52+M75+M78+M83+M87+M88+M92+M103</f>
        <v>44199.969219999999</v>
      </c>
      <c r="N106" s="64">
        <f>+M106-J106</f>
        <v>-9349.6531399999949</v>
      </c>
      <c r="O106" s="65"/>
      <c r="P106" s="63">
        <f>+P3+P6+P9+P13+P41+P52+P75+P78+P83+P87+P88+P92+P103</f>
        <v>43947.058500000006</v>
      </c>
      <c r="Q106" s="64">
        <f>+P106-M106</f>
        <v>-252.91071999999258</v>
      </c>
      <c r="R106" s="65"/>
      <c r="S106" s="63">
        <f>+S3+S6+S9+S13+S41+S52+S75+S78+S83+S87+S88+S92+S103</f>
        <v>43049.182710000008</v>
      </c>
      <c r="T106" s="64">
        <f>+S106-P106</f>
        <v>-897.87578999999823</v>
      </c>
      <c r="U106" s="65"/>
      <c r="V106" s="63">
        <f>+V3+V6+V9+V13+V41+V52+V75+V78+V83+V87+V88+V92+V103</f>
        <v>0</v>
      </c>
      <c r="W106" s="64">
        <f>+V106-S106</f>
        <v>-43049.182710000008</v>
      </c>
      <c r="X106" s="65"/>
      <c r="Y106" s="63">
        <f>+Y3+Y6+Y9+Y13+Y41+Y52+Y75+Y78+Y83+Y87+Y88+Y92+Y103</f>
        <v>0</v>
      </c>
      <c r="Z106" s="64">
        <f>+Y106-V106</f>
        <v>0</v>
      </c>
      <c r="AA106" s="65"/>
      <c r="AB106" s="63">
        <f>+AB3+AB6+AB9+AB13+AB41+AB52+AB75+AB78+AB83+AB87+AB88+AB92+AB103</f>
        <v>0</v>
      </c>
      <c r="AC106" s="64">
        <f>+AB106-Y106</f>
        <v>0</v>
      </c>
      <c r="AD106" s="65"/>
      <c r="AE106" s="63">
        <f>+AE3+AE6+AE9+AE13+AE41+AE52+AE75+AE78+AE83+AE87+AE88+AE92+AE103</f>
        <v>0</v>
      </c>
      <c r="AF106" s="64">
        <f>+AE106-AB106</f>
        <v>0</v>
      </c>
      <c r="AG106" s="65"/>
      <c r="AH106" s="63">
        <f>+AH3+AH6+AH9+AH13+AH41+AH52+AH75+AH78+AH83+AH87+AH88+AH92+AH103</f>
        <v>0</v>
      </c>
      <c r="AI106" s="64">
        <f>+AH106-AE106</f>
        <v>0</v>
      </c>
      <c r="AJ106" s="65"/>
      <c r="AK106" s="63">
        <f>+AK3+AK6+AK9+AK13+AK41+AK52+AK75+AK78+AK83+AK87+AK88+AK92+AK103</f>
        <v>0</v>
      </c>
      <c r="AL106" s="64">
        <f>+AK106-AH106</f>
        <v>0</v>
      </c>
      <c r="AM106" s="65"/>
      <c r="AN106" s="63">
        <f>+AN3+AN6+AN9+AN13+AN41+AN52+AN75+AN78+AN83+AN87+AN88+AN92+AN103</f>
        <v>0</v>
      </c>
      <c r="AO106" s="64">
        <f>+AN106-AK106</f>
        <v>0</v>
      </c>
    </row>
    <row r="107" spans="1:41" x14ac:dyDescent="0.25">
      <c r="A107" s="60"/>
      <c r="B107" s="66" t="s">
        <v>113</v>
      </c>
      <c r="C107" s="91"/>
      <c r="D107" s="65"/>
      <c r="E107" s="67">
        <f>E106*0.23</f>
        <v>9358.0130313999998</v>
      </c>
      <c r="F107" s="65"/>
      <c r="G107" s="68">
        <f>G106*0.23</f>
        <v>9784.9862895000006</v>
      </c>
      <c r="H107" s="67"/>
      <c r="I107" s="65"/>
      <c r="J107" s="68">
        <f>J106*0.23</f>
        <v>12316.413142799998</v>
      </c>
      <c r="K107" s="69"/>
      <c r="L107" s="65"/>
      <c r="M107" s="68">
        <f>M106*0.23</f>
        <v>10165.9929206</v>
      </c>
      <c r="N107" s="67"/>
      <c r="O107" s="65"/>
      <c r="P107" s="68">
        <f>P106*0.23</f>
        <v>10107.823455000002</v>
      </c>
      <c r="Q107" s="67"/>
      <c r="R107" s="65"/>
      <c r="S107" s="68">
        <f>S106*0.23</f>
        <v>9901.3120233000027</v>
      </c>
      <c r="T107" s="67"/>
      <c r="U107" s="65"/>
      <c r="V107" s="68">
        <f>V106*0.23</f>
        <v>0</v>
      </c>
      <c r="W107" s="67"/>
      <c r="X107" s="65"/>
      <c r="Y107" s="68">
        <f>Y106*0.23</f>
        <v>0</v>
      </c>
      <c r="Z107" s="67"/>
      <c r="AA107" s="65"/>
      <c r="AB107" s="68">
        <f>AB106*0.23</f>
        <v>0</v>
      </c>
      <c r="AC107" s="67"/>
      <c r="AD107" s="65"/>
      <c r="AE107" s="68">
        <f>AE106*0.23</f>
        <v>0</v>
      </c>
      <c r="AF107" s="67"/>
      <c r="AG107" s="65"/>
      <c r="AH107" s="68">
        <f>AH106*0.23</f>
        <v>0</v>
      </c>
      <c r="AI107" s="67"/>
      <c r="AJ107" s="65"/>
      <c r="AK107" s="68">
        <f>AK106*0.23</f>
        <v>0</v>
      </c>
      <c r="AL107" s="67"/>
      <c r="AM107" s="65"/>
      <c r="AN107" s="68">
        <f>AN106*0.23</f>
        <v>0</v>
      </c>
      <c r="AO107" s="67"/>
    </row>
    <row r="108" spans="1:41" x14ac:dyDescent="0.25">
      <c r="A108" s="70"/>
      <c r="B108" s="66" t="s">
        <v>114</v>
      </c>
      <c r="C108" s="92"/>
      <c r="D108" s="73">
        <v>182324</v>
      </c>
      <c r="E108" s="71">
        <f>SUM(E106:E107)</f>
        <v>50045.026211399992</v>
      </c>
      <c r="F108" s="93" t="s">
        <v>129</v>
      </c>
      <c r="G108" s="72">
        <f>SUM(G106:G107)</f>
        <v>52328.404939500004</v>
      </c>
      <c r="H108" s="71"/>
      <c r="I108" s="73" t="s">
        <v>130</v>
      </c>
      <c r="J108" s="72">
        <f>SUM(J106:J107)</f>
        <v>65866.03550279999</v>
      </c>
      <c r="K108" s="74"/>
      <c r="L108" s="73" t="s">
        <v>131</v>
      </c>
      <c r="M108" s="72">
        <f>SUM(M106:M107)</f>
        <v>54365.962140600001</v>
      </c>
      <c r="N108" s="71"/>
      <c r="O108" s="73" t="s">
        <v>132</v>
      </c>
      <c r="P108" s="72">
        <f>SUM(P106:P107)</f>
        <v>54054.881955000004</v>
      </c>
      <c r="Q108" s="71"/>
      <c r="R108" s="73" t="s">
        <v>164</v>
      </c>
      <c r="S108" s="72">
        <f>SUM(S106:S107)</f>
        <v>52950.494733300009</v>
      </c>
      <c r="T108" s="71"/>
      <c r="U108" s="73"/>
      <c r="V108" s="72">
        <f>SUM(V106:V107)</f>
        <v>0</v>
      </c>
      <c r="W108" s="71"/>
      <c r="X108" s="73"/>
      <c r="Y108" s="72">
        <f>SUM(Y106:Y107)</f>
        <v>0</v>
      </c>
      <c r="Z108" s="71"/>
      <c r="AA108" s="73"/>
      <c r="AB108" s="72">
        <f>SUM(AB106:AB107)</f>
        <v>0</v>
      </c>
      <c r="AC108" s="71"/>
      <c r="AD108" s="73"/>
      <c r="AE108" s="72">
        <f>SUM(AE106:AE107)</f>
        <v>0</v>
      </c>
      <c r="AF108" s="71"/>
      <c r="AG108" s="73"/>
      <c r="AH108" s="72">
        <f>SUM(AH106:AH107)</f>
        <v>0</v>
      </c>
      <c r="AI108" s="71"/>
      <c r="AJ108" s="73"/>
      <c r="AK108" s="72">
        <f>SUM(AK106:AK107)</f>
        <v>0</v>
      </c>
      <c r="AL108" s="71"/>
      <c r="AM108" s="73"/>
      <c r="AN108" s="72">
        <f>SUM(AN106:AN107)</f>
        <v>0</v>
      </c>
      <c r="AO108" s="71"/>
    </row>
  </sheetData>
  <mergeCells count="13">
    <mergeCell ref="AD1:AF1"/>
    <mergeCell ref="AG1:AI1"/>
    <mergeCell ref="AJ1:AL1"/>
    <mergeCell ref="AM1:AO1"/>
    <mergeCell ref="U1:W1"/>
    <mergeCell ref="X1:Z1"/>
    <mergeCell ref="AA1:AC1"/>
    <mergeCell ref="R1:T1"/>
    <mergeCell ref="D1:E1"/>
    <mergeCell ref="F1:H1"/>
    <mergeCell ref="I1:J1"/>
    <mergeCell ref="L1:N1"/>
    <mergeCell ref="O1:Q1"/>
  </mergeCells>
  <pageMargins left="0.7" right="0.7" top="0.75" bottom="0.75" header="0.3" footer="0.3"/>
  <pageSetup paperSize="9" orientation="portrait" r:id="rId1"/>
  <ignoredErrors>
    <ignoredError sqref="AB77 AE77 Y77 V77 G77 E77 J77 M77 P77 S77 AH77 G100 E100 E102 J102 G102 J100 M100 M102 P100 P102 S100 S10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O1" sqref="O1:O31"/>
    </sheetView>
  </sheetViews>
  <sheetFormatPr defaultRowHeight="15" x14ac:dyDescent="0.25"/>
  <cols>
    <col min="14" max="14" width="9.140625" style="95"/>
    <col min="16" max="16" width="9.140625" style="95"/>
  </cols>
  <sheetData>
    <row r="1" spans="1:16" ht="14.25" customHeight="1" x14ac:dyDescent="0.25">
      <c r="A1" s="129" t="s">
        <v>133</v>
      </c>
      <c r="B1" s="75"/>
      <c r="C1" s="75"/>
      <c r="D1" s="75"/>
      <c r="E1" s="75"/>
      <c r="F1" s="75"/>
      <c r="I1" s="75"/>
      <c r="N1" s="95">
        <f>MID(A1,63,13)/1000000</f>
        <v>2.5000000000000001E-2</v>
      </c>
      <c r="O1" s="94">
        <f>MID(A1,76,13)*1</f>
        <v>261</v>
      </c>
      <c r="P1" s="95">
        <f>MID(A1,89,13)/100</f>
        <v>6.53</v>
      </c>
    </row>
    <row r="2" spans="1:16" x14ac:dyDescent="0.25">
      <c r="A2" s="77" t="s">
        <v>134</v>
      </c>
      <c r="N2" s="96">
        <f>MID(A2,63,13)/1000000</f>
        <v>2.5000000000000001E-2</v>
      </c>
      <c r="O2" s="94">
        <f t="shared" ref="O2:O60" si="0">MID(A2,76,13)*1</f>
        <v>262</v>
      </c>
      <c r="P2" s="95">
        <f t="shared" ref="P2:P60" si="1">MID(A2,89,13)/100</f>
        <v>6.55</v>
      </c>
    </row>
    <row r="3" spans="1:16" x14ac:dyDescent="0.25">
      <c r="A3" s="78" t="s">
        <v>135</v>
      </c>
      <c r="N3" s="95">
        <f>MID(A3,63,13)/1000000</f>
        <v>2.5000000000000001E-2</v>
      </c>
      <c r="O3" s="94">
        <f t="shared" si="0"/>
        <v>333</v>
      </c>
      <c r="P3" s="95">
        <f t="shared" si="1"/>
        <v>8.33</v>
      </c>
    </row>
    <row r="4" spans="1:16" x14ac:dyDescent="0.25">
      <c r="A4" s="78" t="s">
        <v>136</v>
      </c>
      <c r="N4" s="95">
        <f t="shared" ref="N4:N60" si="2">MID(A4,63,13)/1000000</f>
        <v>2.5000000000000001E-2</v>
      </c>
      <c r="O4" s="94">
        <f t="shared" si="0"/>
        <v>356</v>
      </c>
      <c r="P4" s="95">
        <f t="shared" si="1"/>
        <v>8.9</v>
      </c>
    </row>
    <row r="5" spans="1:16" x14ac:dyDescent="0.25">
      <c r="A5" s="78" t="s">
        <v>137</v>
      </c>
      <c r="N5" s="95">
        <f t="shared" si="2"/>
        <v>2.5000000000000001E-2</v>
      </c>
      <c r="O5" s="94">
        <f t="shared" si="0"/>
        <v>258</v>
      </c>
      <c r="P5" s="95">
        <f t="shared" si="1"/>
        <v>6.45</v>
      </c>
    </row>
    <row r="6" spans="1:16" x14ac:dyDescent="0.25">
      <c r="A6" s="78" t="s">
        <v>138</v>
      </c>
      <c r="N6" s="95">
        <f t="shared" ref="N6:N28" si="3">MID(A6,63,13)/1000000</f>
        <v>2.5000000000000001E-2</v>
      </c>
      <c r="O6" s="94">
        <f t="shared" ref="O6:O28" si="4">MID(A6,76,13)*1</f>
        <v>349</v>
      </c>
      <c r="P6" s="95">
        <f t="shared" ref="P6:P28" si="5">MID(A6,89,13)/100</f>
        <v>8.73</v>
      </c>
    </row>
    <row r="7" spans="1:16" x14ac:dyDescent="0.25">
      <c r="A7" s="78" t="s">
        <v>139</v>
      </c>
      <c r="N7" s="95">
        <f t="shared" si="3"/>
        <v>2.5000000000000001E-2</v>
      </c>
      <c r="O7" s="94">
        <f t="shared" si="4"/>
        <v>390</v>
      </c>
      <c r="P7" s="95">
        <f t="shared" si="5"/>
        <v>9.75</v>
      </c>
    </row>
    <row r="8" spans="1:16" x14ac:dyDescent="0.25">
      <c r="A8" s="78" t="s">
        <v>140</v>
      </c>
      <c r="N8" s="95">
        <f t="shared" si="3"/>
        <v>2.5000000000000001E-2</v>
      </c>
      <c r="O8" s="94">
        <f t="shared" si="4"/>
        <v>357</v>
      </c>
      <c r="P8" s="95">
        <f t="shared" si="5"/>
        <v>8.93</v>
      </c>
    </row>
    <row r="9" spans="1:16" x14ac:dyDescent="0.25">
      <c r="A9" s="78" t="s">
        <v>141</v>
      </c>
      <c r="N9" s="95">
        <f t="shared" si="3"/>
        <v>2.5000000000000001E-2</v>
      </c>
      <c r="O9" s="94">
        <f t="shared" si="4"/>
        <v>334</v>
      </c>
      <c r="P9" s="95">
        <f t="shared" si="5"/>
        <v>8.35</v>
      </c>
    </row>
    <row r="10" spans="1:16" x14ac:dyDescent="0.25">
      <c r="A10" s="78" t="s">
        <v>142</v>
      </c>
      <c r="N10" s="95">
        <f t="shared" si="3"/>
        <v>2.5000000000000001E-2</v>
      </c>
      <c r="O10" s="94">
        <f t="shared" si="4"/>
        <v>319</v>
      </c>
      <c r="P10" s="95">
        <f t="shared" si="5"/>
        <v>7.98</v>
      </c>
    </row>
    <row r="11" spans="1:16" x14ac:dyDescent="0.25">
      <c r="A11" s="78" t="s">
        <v>143</v>
      </c>
      <c r="N11" s="95">
        <f t="shared" si="3"/>
        <v>2.5000000000000001E-2</v>
      </c>
      <c r="O11" s="94">
        <f t="shared" si="4"/>
        <v>275</v>
      </c>
      <c r="P11" s="95">
        <f t="shared" si="5"/>
        <v>6.88</v>
      </c>
    </row>
    <row r="12" spans="1:16" x14ac:dyDescent="0.25">
      <c r="A12" s="78" t="s">
        <v>144</v>
      </c>
      <c r="N12" s="95">
        <f t="shared" si="3"/>
        <v>2.5000000000000001E-2</v>
      </c>
      <c r="O12" s="94">
        <f t="shared" si="4"/>
        <v>294</v>
      </c>
      <c r="P12" s="95">
        <f t="shared" si="5"/>
        <v>7.35</v>
      </c>
    </row>
    <row r="13" spans="1:16" x14ac:dyDescent="0.25">
      <c r="A13" s="78" t="s">
        <v>145</v>
      </c>
      <c r="N13" s="95">
        <f t="shared" si="3"/>
        <v>2.5000000000000001E-2</v>
      </c>
      <c r="O13" s="94">
        <f t="shared" si="4"/>
        <v>275</v>
      </c>
      <c r="P13" s="95">
        <f t="shared" si="5"/>
        <v>6.88</v>
      </c>
    </row>
    <row r="14" spans="1:16" x14ac:dyDescent="0.25">
      <c r="A14" s="78" t="s">
        <v>146</v>
      </c>
      <c r="N14" s="95">
        <f t="shared" si="3"/>
        <v>2.5000000000000001E-2</v>
      </c>
      <c r="O14" s="94">
        <f t="shared" si="4"/>
        <v>282</v>
      </c>
      <c r="P14" s="95">
        <f t="shared" si="5"/>
        <v>7.05</v>
      </c>
    </row>
    <row r="15" spans="1:16" x14ac:dyDescent="0.25">
      <c r="A15" s="78" t="s">
        <v>147</v>
      </c>
      <c r="N15" s="95">
        <f t="shared" si="3"/>
        <v>2.5000000000000001E-2</v>
      </c>
      <c r="O15" s="94">
        <f t="shared" si="4"/>
        <v>383</v>
      </c>
      <c r="P15" s="95">
        <f t="shared" si="5"/>
        <v>9.58</v>
      </c>
    </row>
    <row r="16" spans="1:16" x14ac:dyDescent="0.25">
      <c r="A16" s="78" t="s">
        <v>148</v>
      </c>
      <c r="N16" s="95">
        <f t="shared" si="3"/>
        <v>2.5000000000000001E-2</v>
      </c>
      <c r="O16" s="94">
        <f t="shared" si="4"/>
        <v>274</v>
      </c>
      <c r="P16" s="95">
        <f t="shared" si="5"/>
        <v>6.85</v>
      </c>
    </row>
    <row r="17" spans="1:17" x14ac:dyDescent="0.25">
      <c r="A17" s="78" t="s">
        <v>149</v>
      </c>
      <c r="N17" s="95">
        <f t="shared" si="3"/>
        <v>2.5000000000000001E-2</v>
      </c>
      <c r="O17" s="94">
        <f t="shared" si="4"/>
        <v>300</v>
      </c>
      <c r="P17" s="95">
        <f t="shared" si="5"/>
        <v>7.5</v>
      </c>
    </row>
    <row r="18" spans="1:17" x14ac:dyDescent="0.25">
      <c r="A18" s="78" t="s">
        <v>150</v>
      </c>
      <c r="N18" s="95">
        <f t="shared" si="3"/>
        <v>2.5000000000000001E-2</v>
      </c>
      <c r="O18" s="94">
        <f t="shared" si="4"/>
        <v>234</v>
      </c>
      <c r="P18" s="95">
        <f t="shared" si="5"/>
        <v>5.85</v>
      </c>
    </row>
    <row r="19" spans="1:17" x14ac:dyDescent="0.25">
      <c r="A19" s="78" t="s">
        <v>151</v>
      </c>
      <c r="N19" s="95">
        <f t="shared" si="3"/>
        <v>2.5000000000000001E-2</v>
      </c>
      <c r="O19" s="94">
        <f t="shared" si="4"/>
        <v>229</v>
      </c>
      <c r="P19" s="95">
        <f t="shared" si="5"/>
        <v>5.73</v>
      </c>
    </row>
    <row r="20" spans="1:17" x14ac:dyDescent="0.25">
      <c r="A20" s="78" t="s">
        <v>152</v>
      </c>
      <c r="N20" s="95">
        <f t="shared" si="3"/>
        <v>2.5000000000000001E-2</v>
      </c>
      <c r="O20" s="94">
        <f t="shared" si="4"/>
        <v>298</v>
      </c>
      <c r="P20" s="95">
        <f t="shared" si="5"/>
        <v>7.45</v>
      </c>
    </row>
    <row r="21" spans="1:17" x14ac:dyDescent="0.25">
      <c r="A21" s="78" t="s">
        <v>153</v>
      </c>
      <c r="N21" s="95">
        <f t="shared" si="3"/>
        <v>2.5000000000000001E-2</v>
      </c>
      <c r="O21" s="94">
        <f t="shared" si="4"/>
        <v>293</v>
      </c>
      <c r="P21" s="95">
        <f t="shared" si="5"/>
        <v>7.33</v>
      </c>
    </row>
    <row r="22" spans="1:17" x14ac:dyDescent="0.25">
      <c r="A22" s="78" t="s">
        <v>154</v>
      </c>
      <c r="N22" s="95">
        <f t="shared" si="3"/>
        <v>2.5000000000000001E-2</v>
      </c>
      <c r="O22" s="94">
        <f t="shared" si="4"/>
        <v>300</v>
      </c>
      <c r="P22" s="95">
        <f t="shared" si="5"/>
        <v>7.5</v>
      </c>
    </row>
    <row r="23" spans="1:17" x14ac:dyDescent="0.25">
      <c r="A23" s="78" t="s">
        <v>155</v>
      </c>
      <c r="N23" s="95">
        <f t="shared" si="3"/>
        <v>2.5000000000000001E-2</v>
      </c>
      <c r="O23" s="94">
        <f t="shared" si="4"/>
        <v>339</v>
      </c>
      <c r="P23" s="95">
        <f t="shared" si="5"/>
        <v>8.48</v>
      </c>
    </row>
    <row r="24" spans="1:17" x14ac:dyDescent="0.25">
      <c r="A24" s="78" t="s">
        <v>156</v>
      </c>
      <c r="N24" s="95">
        <f t="shared" si="3"/>
        <v>2.5000000000000001E-2</v>
      </c>
      <c r="O24" s="94">
        <f t="shared" si="4"/>
        <v>303</v>
      </c>
      <c r="P24" s="95">
        <f t="shared" si="5"/>
        <v>7.58</v>
      </c>
    </row>
    <row r="25" spans="1:17" x14ac:dyDescent="0.25">
      <c r="A25" s="78" t="s">
        <v>157</v>
      </c>
      <c r="N25" s="95">
        <f t="shared" si="3"/>
        <v>2.5000000000000001E-2</v>
      </c>
      <c r="O25" s="94">
        <f t="shared" si="4"/>
        <v>241</v>
      </c>
      <c r="P25" s="95">
        <f t="shared" si="5"/>
        <v>6.03</v>
      </c>
    </row>
    <row r="26" spans="1:17" x14ac:dyDescent="0.25">
      <c r="A26" s="78" t="s">
        <v>158</v>
      </c>
      <c r="N26" s="95">
        <f t="shared" si="3"/>
        <v>2.5000000000000001E-2</v>
      </c>
      <c r="O26" s="94">
        <f t="shared" si="4"/>
        <v>244</v>
      </c>
      <c r="P26" s="95">
        <f t="shared" si="5"/>
        <v>6.1</v>
      </c>
    </row>
    <row r="27" spans="1:17" x14ac:dyDescent="0.25">
      <c r="A27" s="78" t="s">
        <v>159</v>
      </c>
      <c r="N27" s="95">
        <f t="shared" si="3"/>
        <v>2.5000000000000001E-2</v>
      </c>
      <c r="O27" s="94">
        <f t="shared" si="4"/>
        <v>290</v>
      </c>
      <c r="P27" s="95">
        <f t="shared" si="5"/>
        <v>7.25</v>
      </c>
    </row>
    <row r="28" spans="1:17" x14ac:dyDescent="0.25">
      <c r="A28" s="78" t="s">
        <v>160</v>
      </c>
      <c r="N28" s="95">
        <f t="shared" si="3"/>
        <v>2.5000000000000001E-2</v>
      </c>
      <c r="O28" s="94">
        <f t="shared" si="4"/>
        <v>274</v>
      </c>
      <c r="P28" s="95">
        <f t="shared" si="5"/>
        <v>6.85</v>
      </c>
    </row>
    <row r="29" spans="1:17" x14ac:dyDescent="0.25">
      <c r="A29" s="78" t="s">
        <v>161</v>
      </c>
      <c r="N29" s="95">
        <f t="shared" ref="N29:N31" si="6">MID(A29,63,13)/1000000</f>
        <v>2.5000000000000001E-2</v>
      </c>
      <c r="O29" s="94">
        <f t="shared" ref="O29:O31" si="7">MID(A29,76,13)*1</f>
        <v>351</v>
      </c>
      <c r="P29" s="95">
        <f t="shared" ref="P29:P31" si="8">MID(A29,89,13)/100</f>
        <v>8.7799999999999994</v>
      </c>
    </row>
    <row r="30" spans="1:17" x14ac:dyDescent="0.25">
      <c r="A30" s="78" t="s">
        <v>162</v>
      </c>
      <c r="N30" s="95">
        <f t="shared" si="6"/>
        <v>2.5000000000000001E-2</v>
      </c>
      <c r="O30" s="94">
        <f t="shared" si="7"/>
        <v>330</v>
      </c>
      <c r="P30" s="95">
        <f t="shared" si="8"/>
        <v>8.25</v>
      </c>
    </row>
    <row r="31" spans="1:17" x14ac:dyDescent="0.25">
      <c r="A31" s="78" t="s">
        <v>163</v>
      </c>
      <c r="N31" s="95">
        <f t="shared" si="6"/>
        <v>2.5000000000000001E-2</v>
      </c>
      <c r="O31" s="94">
        <f t="shared" si="7"/>
        <v>309</v>
      </c>
      <c r="P31" s="95">
        <f t="shared" si="8"/>
        <v>7.73</v>
      </c>
    </row>
    <row r="32" spans="1:17" x14ac:dyDescent="0.25">
      <c r="A32" s="78"/>
      <c r="N32" s="95" t="e">
        <f t="shared" si="2"/>
        <v>#VALUE!</v>
      </c>
      <c r="O32" s="94" t="e">
        <f t="shared" si="0"/>
        <v>#VALUE!</v>
      </c>
      <c r="P32" s="95" t="e">
        <f t="shared" si="1"/>
        <v>#VALUE!</v>
      </c>
      <c r="Q32" t="e">
        <f>+O32*N32</f>
        <v>#VALUE!</v>
      </c>
    </row>
    <row r="33" spans="14:16" x14ac:dyDescent="0.25">
      <c r="N33" s="95" t="e">
        <f t="shared" si="2"/>
        <v>#VALUE!</v>
      </c>
      <c r="O33" s="94" t="e">
        <f t="shared" si="0"/>
        <v>#VALUE!</v>
      </c>
      <c r="P33" s="95" t="e">
        <f t="shared" si="1"/>
        <v>#VALUE!</v>
      </c>
    </row>
    <row r="34" spans="14:16" x14ac:dyDescent="0.25">
      <c r="N34" s="95" t="e">
        <f t="shared" si="2"/>
        <v>#VALUE!</v>
      </c>
      <c r="O34" s="94" t="e">
        <f t="shared" si="0"/>
        <v>#VALUE!</v>
      </c>
      <c r="P34" s="95" t="e">
        <f t="shared" si="1"/>
        <v>#VALUE!</v>
      </c>
    </row>
    <row r="35" spans="14:16" x14ac:dyDescent="0.25">
      <c r="N35" s="95" t="e">
        <f t="shared" si="2"/>
        <v>#VALUE!</v>
      </c>
      <c r="O35" s="94" t="e">
        <f t="shared" si="0"/>
        <v>#VALUE!</v>
      </c>
      <c r="P35" s="95" t="e">
        <f t="shared" si="1"/>
        <v>#VALUE!</v>
      </c>
    </row>
    <row r="36" spans="14:16" x14ac:dyDescent="0.25">
      <c r="N36" s="95" t="e">
        <f t="shared" si="2"/>
        <v>#VALUE!</v>
      </c>
      <c r="O36" s="94" t="e">
        <f t="shared" si="0"/>
        <v>#VALUE!</v>
      </c>
      <c r="P36" s="95" t="e">
        <f t="shared" si="1"/>
        <v>#VALUE!</v>
      </c>
    </row>
    <row r="37" spans="14:16" x14ac:dyDescent="0.25">
      <c r="N37" s="95" t="e">
        <f t="shared" si="2"/>
        <v>#VALUE!</v>
      </c>
      <c r="O37" s="94" t="e">
        <f t="shared" si="0"/>
        <v>#VALUE!</v>
      </c>
      <c r="P37" s="95" t="e">
        <f t="shared" si="1"/>
        <v>#VALUE!</v>
      </c>
    </row>
    <row r="38" spans="14:16" x14ac:dyDescent="0.25">
      <c r="N38" s="95" t="e">
        <f t="shared" si="2"/>
        <v>#VALUE!</v>
      </c>
      <c r="O38" s="94" t="e">
        <f t="shared" si="0"/>
        <v>#VALUE!</v>
      </c>
      <c r="P38" s="95" t="e">
        <f t="shared" si="1"/>
        <v>#VALUE!</v>
      </c>
    </row>
    <row r="39" spans="14:16" x14ac:dyDescent="0.25">
      <c r="N39" s="95" t="e">
        <f t="shared" si="2"/>
        <v>#VALUE!</v>
      </c>
      <c r="O39" s="94" t="e">
        <f t="shared" si="0"/>
        <v>#VALUE!</v>
      </c>
      <c r="P39" s="95" t="e">
        <f t="shared" si="1"/>
        <v>#VALUE!</v>
      </c>
    </row>
    <row r="40" spans="14:16" x14ac:dyDescent="0.25">
      <c r="N40" s="95" t="e">
        <f t="shared" si="2"/>
        <v>#VALUE!</v>
      </c>
      <c r="O40" s="94" t="e">
        <f t="shared" si="0"/>
        <v>#VALUE!</v>
      </c>
      <c r="P40" s="95" t="e">
        <f t="shared" si="1"/>
        <v>#VALUE!</v>
      </c>
    </row>
    <row r="41" spans="14:16" x14ac:dyDescent="0.25">
      <c r="N41" s="95" t="e">
        <f t="shared" si="2"/>
        <v>#VALUE!</v>
      </c>
      <c r="O41" s="94" t="e">
        <f t="shared" si="0"/>
        <v>#VALUE!</v>
      </c>
      <c r="P41" s="95" t="e">
        <f t="shared" si="1"/>
        <v>#VALUE!</v>
      </c>
    </row>
    <row r="42" spans="14:16" x14ac:dyDescent="0.25">
      <c r="N42" s="95" t="e">
        <f t="shared" si="2"/>
        <v>#VALUE!</v>
      </c>
      <c r="O42" s="94" t="e">
        <f t="shared" si="0"/>
        <v>#VALUE!</v>
      </c>
      <c r="P42" s="95" t="e">
        <f t="shared" si="1"/>
        <v>#VALUE!</v>
      </c>
    </row>
    <row r="43" spans="14:16" x14ac:dyDescent="0.25">
      <c r="N43" s="95" t="e">
        <f t="shared" si="2"/>
        <v>#VALUE!</v>
      </c>
      <c r="O43" s="94" t="e">
        <f t="shared" si="0"/>
        <v>#VALUE!</v>
      </c>
      <c r="P43" s="95" t="e">
        <f t="shared" si="1"/>
        <v>#VALUE!</v>
      </c>
    </row>
    <row r="44" spans="14:16" x14ac:dyDescent="0.25">
      <c r="N44" s="95" t="e">
        <f t="shared" si="2"/>
        <v>#VALUE!</v>
      </c>
      <c r="O44" s="94" t="e">
        <f t="shared" si="0"/>
        <v>#VALUE!</v>
      </c>
      <c r="P44" s="95" t="e">
        <f t="shared" si="1"/>
        <v>#VALUE!</v>
      </c>
    </row>
    <row r="45" spans="14:16" x14ac:dyDescent="0.25">
      <c r="N45" s="95" t="e">
        <f t="shared" si="2"/>
        <v>#VALUE!</v>
      </c>
      <c r="O45" s="94" t="e">
        <f t="shared" si="0"/>
        <v>#VALUE!</v>
      </c>
      <c r="P45" s="95" t="e">
        <f t="shared" si="1"/>
        <v>#VALUE!</v>
      </c>
    </row>
    <row r="46" spans="14:16" x14ac:dyDescent="0.25">
      <c r="N46" s="95" t="e">
        <f t="shared" si="2"/>
        <v>#VALUE!</v>
      </c>
      <c r="O46" s="94" t="e">
        <f t="shared" si="0"/>
        <v>#VALUE!</v>
      </c>
      <c r="P46" s="95" t="e">
        <f t="shared" si="1"/>
        <v>#VALUE!</v>
      </c>
    </row>
    <row r="47" spans="14:16" x14ac:dyDescent="0.25">
      <c r="N47" s="95" t="e">
        <f t="shared" si="2"/>
        <v>#VALUE!</v>
      </c>
      <c r="O47" s="94" t="e">
        <f t="shared" si="0"/>
        <v>#VALUE!</v>
      </c>
      <c r="P47" s="95" t="e">
        <f t="shared" si="1"/>
        <v>#VALUE!</v>
      </c>
    </row>
    <row r="48" spans="14:16" x14ac:dyDescent="0.25">
      <c r="N48" s="95" t="e">
        <f t="shared" si="2"/>
        <v>#VALUE!</v>
      </c>
      <c r="O48" s="94" t="e">
        <f t="shared" si="0"/>
        <v>#VALUE!</v>
      </c>
      <c r="P48" s="95" t="e">
        <f t="shared" si="1"/>
        <v>#VALUE!</v>
      </c>
    </row>
    <row r="49" spans="14:16" x14ac:dyDescent="0.25">
      <c r="N49" s="95" t="e">
        <f t="shared" si="2"/>
        <v>#VALUE!</v>
      </c>
      <c r="O49" s="94" t="e">
        <f t="shared" si="0"/>
        <v>#VALUE!</v>
      </c>
      <c r="P49" s="95" t="e">
        <f t="shared" si="1"/>
        <v>#VALUE!</v>
      </c>
    </row>
    <row r="50" spans="14:16" x14ac:dyDescent="0.25">
      <c r="N50" s="95" t="e">
        <f t="shared" si="2"/>
        <v>#VALUE!</v>
      </c>
      <c r="O50" s="94" t="e">
        <f t="shared" si="0"/>
        <v>#VALUE!</v>
      </c>
      <c r="P50" s="95" t="e">
        <f t="shared" si="1"/>
        <v>#VALUE!</v>
      </c>
    </row>
    <row r="51" spans="14:16" x14ac:dyDescent="0.25">
      <c r="N51" s="95" t="e">
        <f t="shared" si="2"/>
        <v>#VALUE!</v>
      </c>
      <c r="O51" s="94" t="e">
        <f t="shared" si="0"/>
        <v>#VALUE!</v>
      </c>
      <c r="P51" s="95" t="e">
        <f t="shared" si="1"/>
        <v>#VALUE!</v>
      </c>
    </row>
    <row r="52" spans="14:16" x14ac:dyDescent="0.25">
      <c r="N52" s="95" t="e">
        <f t="shared" si="2"/>
        <v>#VALUE!</v>
      </c>
      <c r="O52" s="94" t="e">
        <f t="shared" si="0"/>
        <v>#VALUE!</v>
      </c>
      <c r="P52" s="95" t="e">
        <f t="shared" si="1"/>
        <v>#VALUE!</v>
      </c>
    </row>
    <row r="53" spans="14:16" x14ac:dyDescent="0.25">
      <c r="N53" s="95" t="e">
        <f t="shared" si="2"/>
        <v>#VALUE!</v>
      </c>
      <c r="O53" s="94" t="e">
        <f t="shared" si="0"/>
        <v>#VALUE!</v>
      </c>
      <c r="P53" s="95" t="e">
        <f t="shared" si="1"/>
        <v>#VALUE!</v>
      </c>
    </row>
    <row r="54" spans="14:16" x14ac:dyDescent="0.25">
      <c r="N54" s="95" t="e">
        <f t="shared" si="2"/>
        <v>#VALUE!</v>
      </c>
      <c r="O54" s="94" t="e">
        <f t="shared" si="0"/>
        <v>#VALUE!</v>
      </c>
      <c r="P54" s="95" t="e">
        <f t="shared" si="1"/>
        <v>#VALUE!</v>
      </c>
    </row>
    <row r="55" spans="14:16" x14ac:dyDescent="0.25">
      <c r="N55" s="95" t="e">
        <f t="shared" si="2"/>
        <v>#VALUE!</v>
      </c>
      <c r="O55" s="94" t="e">
        <f t="shared" si="0"/>
        <v>#VALUE!</v>
      </c>
      <c r="P55" s="95" t="e">
        <f t="shared" si="1"/>
        <v>#VALUE!</v>
      </c>
    </row>
    <row r="56" spans="14:16" x14ac:dyDescent="0.25">
      <c r="N56" s="95" t="e">
        <f t="shared" si="2"/>
        <v>#VALUE!</v>
      </c>
      <c r="O56" s="94" t="e">
        <f t="shared" si="0"/>
        <v>#VALUE!</v>
      </c>
      <c r="P56" s="95" t="e">
        <f t="shared" si="1"/>
        <v>#VALUE!</v>
      </c>
    </row>
    <row r="57" spans="14:16" x14ac:dyDescent="0.25">
      <c r="N57" s="95" t="e">
        <f t="shared" si="2"/>
        <v>#VALUE!</v>
      </c>
      <c r="O57" s="94" t="e">
        <f t="shared" si="0"/>
        <v>#VALUE!</v>
      </c>
      <c r="P57" s="95" t="e">
        <f t="shared" si="1"/>
        <v>#VALUE!</v>
      </c>
    </row>
    <row r="58" spans="14:16" x14ac:dyDescent="0.25">
      <c r="N58" s="95" t="e">
        <f t="shared" si="2"/>
        <v>#VALUE!</v>
      </c>
      <c r="O58" s="94" t="e">
        <f t="shared" si="0"/>
        <v>#VALUE!</v>
      </c>
      <c r="P58" s="95" t="e">
        <f t="shared" si="1"/>
        <v>#VALUE!</v>
      </c>
    </row>
    <row r="59" spans="14:16" x14ac:dyDescent="0.25">
      <c r="N59" s="95" t="e">
        <f t="shared" si="2"/>
        <v>#VALUE!</v>
      </c>
      <c r="O59" s="94" t="e">
        <f t="shared" si="0"/>
        <v>#VALUE!</v>
      </c>
      <c r="P59" s="95" t="e">
        <f t="shared" si="1"/>
        <v>#VALUE!</v>
      </c>
    </row>
    <row r="60" spans="14:16" x14ac:dyDescent="0.25">
      <c r="N60" s="95" t="e">
        <f t="shared" si="2"/>
        <v>#VALUE!</v>
      </c>
      <c r="O60" s="94" t="e">
        <f t="shared" si="0"/>
        <v>#VALUE!</v>
      </c>
      <c r="P60" s="95" t="e">
        <f t="shared" si="1"/>
        <v>#VALUE!</v>
      </c>
    </row>
    <row r="61" spans="14:16" x14ac:dyDescent="0.25">
      <c r="N61" s="95" t="e">
        <f t="shared" ref="N61:N97" si="9">MID(A61,63,13)/1000000</f>
        <v>#VALUE!</v>
      </c>
      <c r="O61" s="94" t="e">
        <f t="shared" ref="O61:O97" si="10">MID(A61,76,13)*1</f>
        <v>#VALUE!</v>
      </c>
      <c r="P61" s="95" t="e">
        <f t="shared" ref="P61:P97" si="11">MID(A61,89,13)/100</f>
        <v>#VALUE!</v>
      </c>
    </row>
    <row r="62" spans="14:16" x14ac:dyDescent="0.25">
      <c r="N62" s="95" t="e">
        <f t="shared" si="9"/>
        <v>#VALUE!</v>
      </c>
      <c r="O62" s="94" t="e">
        <f t="shared" si="10"/>
        <v>#VALUE!</v>
      </c>
      <c r="P62" s="95" t="e">
        <f t="shared" si="11"/>
        <v>#VALUE!</v>
      </c>
    </row>
    <row r="63" spans="14:16" x14ac:dyDescent="0.25">
      <c r="N63" s="95" t="e">
        <f t="shared" si="9"/>
        <v>#VALUE!</v>
      </c>
      <c r="O63" s="94" t="e">
        <f t="shared" si="10"/>
        <v>#VALUE!</v>
      </c>
      <c r="P63" s="95" t="e">
        <f t="shared" si="11"/>
        <v>#VALUE!</v>
      </c>
    </row>
    <row r="64" spans="14:16" x14ac:dyDescent="0.25">
      <c r="N64" s="95" t="e">
        <f t="shared" si="9"/>
        <v>#VALUE!</v>
      </c>
      <c r="O64" s="94" t="e">
        <f t="shared" si="10"/>
        <v>#VALUE!</v>
      </c>
      <c r="P64" s="95" t="e">
        <f t="shared" si="11"/>
        <v>#VALUE!</v>
      </c>
    </row>
    <row r="65" spans="14:16" x14ac:dyDescent="0.25">
      <c r="N65" s="95" t="e">
        <f t="shared" si="9"/>
        <v>#VALUE!</v>
      </c>
      <c r="O65" s="94" t="e">
        <f t="shared" si="10"/>
        <v>#VALUE!</v>
      </c>
      <c r="P65" s="95" t="e">
        <f t="shared" si="11"/>
        <v>#VALUE!</v>
      </c>
    </row>
    <row r="66" spans="14:16" x14ac:dyDescent="0.25">
      <c r="N66" s="95" t="e">
        <f t="shared" si="9"/>
        <v>#VALUE!</v>
      </c>
      <c r="O66" s="94" t="e">
        <f t="shared" si="10"/>
        <v>#VALUE!</v>
      </c>
      <c r="P66" s="95" t="e">
        <f t="shared" si="11"/>
        <v>#VALUE!</v>
      </c>
    </row>
    <row r="67" spans="14:16" x14ac:dyDescent="0.25">
      <c r="N67" s="95" t="e">
        <f t="shared" si="9"/>
        <v>#VALUE!</v>
      </c>
      <c r="O67" s="94" t="e">
        <f t="shared" si="10"/>
        <v>#VALUE!</v>
      </c>
      <c r="P67" s="95" t="e">
        <f t="shared" si="11"/>
        <v>#VALUE!</v>
      </c>
    </row>
    <row r="68" spans="14:16" x14ac:dyDescent="0.25">
      <c r="N68" s="95" t="e">
        <f t="shared" si="9"/>
        <v>#VALUE!</v>
      </c>
      <c r="O68" s="94" t="e">
        <f t="shared" si="10"/>
        <v>#VALUE!</v>
      </c>
      <c r="P68" s="95" t="e">
        <f t="shared" si="11"/>
        <v>#VALUE!</v>
      </c>
    </row>
    <row r="69" spans="14:16" x14ac:dyDescent="0.25">
      <c r="N69" s="95" t="e">
        <f t="shared" si="9"/>
        <v>#VALUE!</v>
      </c>
      <c r="O69" s="94" t="e">
        <f t="shared" si="10"/>
        <v>#VALUE!</v>
      </c>
      <c r="P69" s="95" t="e">
        <f t="shared" si="11"/>
        <v>#VALUE!</v>
      </c>
    </row>
    <row r="70" spans="14:16" x14ac:dyDescent="0.25">
      <c r="N70" s="95" t="e">
        <f t="shared" si="9"/>
        <v>#VALUE!</v>
      </c>
      <c r="O70" s="94" t="e">
        <f t="shared" si="10"/>
        <v>#VALUE!</v>
      </c>
      <c r="P70" s="95" t="e">
        <f t="shared" si="11"/>
        <v>#VALUE!</v>
      </c>
    </row>
    <row r="71" spans="14:16" x14ac:dyDescent="0.25">
      <c r="N71" s="95" t="e">
        <f t="shared" si="9"/>
        <v>#VALUE!</v>
      </c>
      <c r="O71" s="94" t="e">
        <f t="shared" si="10"/>
        <v>#VALUE!</v>
      </c>
      <c r="P71" s="95" t="e">
        <f t="shared" si="11"/>
        <v>#VALUE!</v>
      </c>
    </row>
    <row r="72" spans="14:16" x14ac:dyDescent="0.25">
      <c r="N72" s="95" t="e">
        <f t="shared" si="9"/>
        <v>#VALUE!</v>
      </c>
      <c r="O72" s="94" t="e">
        <f t="shared" si="10"/>
        <v>#VALUE!</v>
      </c>
      <c r="P72" s="95" t="e">
        <f t="shared" si="11"/>
        <v>#VALUE!</v>
      </c>
    </row>
    <row r="73" spans="14:16" x14ac:dyDescent="0.25">
      <c r="N73" s="95" t="e">
        <f t="shared" si="9"/>
        <v>#VALUE!</v>
      </c>
      <c r="O73" s="94" t="e">
        <f t="shared" si="10"/>
        <v>#VALUE!</v>
      </c>
      <c r="P73" s="95" t="e">
        <f t="shared" si="11"/>
        <v>#VALUE!</v>
      </c>
    </row>
    <row r="74" spans="14:16" x14ac:dyDescent="0.25">
      <c r="N74" s="95" t="e">
        <f t="shared" si="9"/>
        <v>#VALUE!</v>
      </c>
      <c r="O74" s="94" t="e">
        <f t="shared" si="10"/>
        <v>#VALUE!</v>
      </c>
      <c r="P74" s="95" t="e">
        <f t="shared" si="11"/>
        <v>#VALUE!</v>
      </c>
    </row>
    <row r="75" spans="14:16" x14ac:dyDescent="0.25">
      <c r="N75" s="95" t="e">
        <f t="shared" si="9"/>
        <v>#VALUE!</v>
      </c>
      <c r="O75" s="94" t="e">
        <f t="shared" si="10"/>
        <v>#VALUE!</v>
      </c>
      <c r="P75" s="95" t="e">
        <f t="shared" si="11"/>
        <v>#VALUE!</v>
      </c>
    </row>
    <row r="76" spans="14:16" x14ac:dyDescent="0.25">
      <c r="N76" s="95" t="e">
        <f t="shared" si="9"/>
        <v>#VALUE!</v>
      </c>
      <c r="O76" s="94" t="e">
        <f t="shared" si="10"/>
        <v>#VALUE!</v>
      </c>
      <c r="P76" s="95" t="e">
        <f t="shared" si="11"/>
        <v>#VALUE!</v>
      </c>
    </row>
    <row r="77" spans="14:16" x14ac:dyDescent="0.25">
      <c r="N77" s="95" t="e">
        <f t="shared" si="9"/>
        <v>#VALUE!</v>
      </c>
      <c r="O77" s="94" t="e">
        <f t="shared" si="10"/>
        <v>#VALUE!</v>
      </c>
      <c r="P77" s="95" t="e">
        <f t="shared" si="11"/>
        <v>#VALUE!</v>
      </c>
    </row>
    <row r="78" spans="14:16" x14ac:dyDescent="0.25">
      <c r="N78" s="95" t="e">
        <f t="shared" si="9"/>
        <v>#VALUE!</v>
      </c>
      <c r="O78" s="94" t="e">
        <f t="shared" si="10"/>
        <v>#VALUE!</v>
      </c>
      <c r="P78" s="95" t="e">
        <f t="shared" si="11"/>
        <v>#VALUE!</v>
      </c>
    </row>
    <row r="79" spans="14:16" x14ac:dyDescent="0.25">
      <c r="N79" s="95" t="e">
        <f t="shared" si="9"/>
        <v>#VALUE!</v>
      </c>
      <c r="O79" s="94" t="e">
        <f t="shared" si="10"/>
        <v>#VALUE!</v>
      </c>
      <c r="P79" s="95" t="e">
        <f t="shared" si="11"/>
        <v>#VALUE!</v>
      </c>
    </row>
    <row r="80" spans="14:16" x14ac:dyDescent="0.25">
      <c r="N80" s="95" t="e">
        <f t="shared" si="9"/>
        <v>#VALUE!</v>
      </c>
      <c r="O80" s="94" t="e">
        <f t="shared" si="10"/>
        <v>#VALUE!</v>
      </c>
      <c r="P80" s="95" t="e">
        <f t="shared" si="11"/>
        <v>#VALUE!</v>
      </c>
    </row>
    <row r="81" spans="14:16" x14ac:dyDescent="0.25">
      <c r="N81" s="95" t="e">
        <f t="shared" si="9"/>
        <v>#VALUE!</v>
      </c>
      <c r="O81" s="94" t="e">
        <f t="shared" si="10"/>
        <v>#VALUE!</v>
      </c>
      <c r="P81" s="95" t="e">
        <f t="shared" si="11"/>
        <v>#VALUE!</v>
      </c>
    </row>
    <row r="82" spans="14:16" x14ac:dyDescent="0.25">
      <c r="N82" s="95" t="e">
        <f t="shared" si="9"/>
        <v>#VALUE!</v>
      </c>
      <c r="O82" s="94" t="e">
        <f t="shared" si="10"/>
        <v>#VALUE!</v>
      </c>
      <c r="P82" s="95" t="e">
        <f t="shared" si="11"/>
        <v>#VALUE!</v>
      </c>
    </row>
    <row r="83" spans="14:16" x14ac:dyDescent="0.25">
      <c r="N83" s="95" t="e">
        <f t="shared" si="9"/>
        <v>#VALUE!</v>
      </c>
      <c r="O83" s="94" t="e">
        <f t="shared" si="10"/>
        <v>#VALUE!</v>
      </c>
      <c r="P83" s="95" t="e">
        <f t="shared" si="11"/>
        <v>#VALUE!</v>
      </c>
    </row>
    <row r="84" spans="14:16" x14ac:dyDescent="0.25">
      <c r="N84" s="95" t="e">
        <f t="shared" si="9"/>
        <v>#VALUE!</v>
      </c>
      <c r="O84" s="94" t="e">
        <f t="shared" si="10"/>
        <v>#VALUE!</v>
      </c>
      <c r="P84" s="95" t="e">
        <f t="shared" si="11"/>
        <v>#VALUE!</v>
      </c>
    </row>
    <row r="85" spans="14:16" x14ac:dyDescent="0.25">
      <c r="N85" s="95" t="e">
        <f t="shared" si="9"/>
        <v>#VALUE!</v>
      </c>
      <c r="O85" s="94" t="e">
        <f t="shared" si="10"/>
        <v>#VALUE!</v>
      </c>
      <c r="P85" s="95" t="e">
        <f t="shared" si="11"/>
        <v>#VALUE!</v>
      </c>
    </row>
    <row r="86" spans="14:16" x14ac:dyDescent="0.25">
      <c r="N86" s="95" t="e">
        <f t="shared" si="9"/>
        <v>#VALUE!</v>
      </c>
      <c r="O86" s="94" t="e">
        <f t="shared" si="10"/>
        <v>#VALUE!</v>
      </c>
      <c r="P86" s="95" t="e">
        <f t="shared" si="11"/>
        <v>#VALUE!</v>
      </c>
    </row>
    <row r="87" spans="14:16" x14ac:dyDescent="0.25">
      <c r="N87" s="95" t="e">
        <f t="shared" si="9"/>
        <v>#VALUE!</v>
      </c>
      <c r="O87" s="94" t="e">
        <f t="shared" si="10"/>
        <v>#VALUE!</v>
      </c>
      <c r="P87" s="95" t="e">
        <f t="shared" si="11"/>
        <v>#VALUE!</v>
      </c>
    </row>
    <row r="88" spans="14:16" x14ac:dyDescent="0.25">
      <c r="N88" s="95" t="e">
        <f t="shared" si="9"/>
        <v>#VALUE!</v>
      </c>
      <c r="O88" s="94" t="e">
        <f t="shared" si="10"/>
        <v>#VALUE!</v>
      </c>
      <c r="P88" s="95" t="e">
        <f t="shared" si="11"/>
        <v>#VALUE!</v>
      </c>
    </row>
    <row r="89" spans="14:16" x14ac:dyDescent="0.25">
      <c r="N89" s="95" t="e">
        <f t="shared" si="9"/>
        <v>#VALUE!</v>
      </c>
      <c r="O89" s="94" t="e">
        <f t="shared" si="10"/>
        <v>#VALUE!</v>
      </c>
      <c r="P89" s="95" t="e">
        <f t="shared" si="11"/>
        <v>#VALUE!</v>
      </c>
    </row>
    <row r="90" spans="14:16" x14ac:dyDescent="0.25">
      <c r="N90" s="95" t="e">
        <f t="shared" si="9"/>
        <v>#VALUE!</v>
      </c>
      <c r="O90" s="94" t="e">
        <f t="shared" si="10"/>
        <v>#VALUE!</v>
      </c>
      <c r="P90" s="95" t="e">
        <f t="shared" si="11"/>
        <v>#VALUE!</v>
      </c>
    </row>
    <row r="91" spans="14:16" x14ac:dyDescent="0.25">
      <c r="N91" s="95" t="e">
        <f t="shared" si="9"/>
        <v>#VALUE!</v>
      </c>
      <c r="O91" s="94" t="e">
        <f t="shared" si="10"/>
        <v>#VALUE!</v>
      </c>
      <c r="P91" s="95" t="e">
        <f t="shared" si="11"/>
        <v>#VALUE!</v>
      </c>
    </row>
    <row r="92" spans="14:16" x14ac:dyDescent="0.25">
      <c r="N92" s="95" t="e">
        <f t="shared" si="9"/>
        <v>#VALUE!</v>
      </c>
      <c r="O92" s="94" t="e">
        <f t="shared" si="10"/>
        <v>#VALUE!</v>
      </c>
      <c r="P92" s="95" t="e">
        <f t="shared" si="11"/>
        <v>#VALUE!</v>
      </c>
    </row>
    <row r="93" spans="14:16" x14ac:dyDescent="0.25">
      <c r="N93" s="95" t="e">
        <f t="shared" si="9"/>
        <v>#VALUE!</v>
      </c>
      <c r="O93" s="94" t="e">
        <f t="shared" si="10"/>
        <v>#VALUE!</v>
      </c>
      <c r="P93" s="95" t="e">
        <f t="shared" si="11"/>
        <v>#VALUE!</v>
      </c>
    </row>
    <row r="94" spans="14:16" x14ac:dyDescent="0.25">
      <c r="N94" s="95" t="e">
        <f t="shared" si="9"/>
        <v>#VALUE!</v>
      </c>
      <c r="O94" s="94" t="e">
        <f t="shared" si="10"/>
        <v>#VALUE!</v>
      </c>
      <c r="P94" s="95" t="e">
        <f t="shared" si="11"/>
        <v>#VALUE!</v>
      </c>
    </row>
    <row r="95" spans="14:16" x14ac:dyDescent="0.25">
      <c r="N95" s="95" t="e">
        <f t="shared" si="9"/>
        <v>#VALUE!</v>
      </c>
      <c r="O95" s="94" t="e">
        <f t="shared" si="10"/>
        <v>#VALUE!</v>
      </c>
      <c r="P95" s="95" t="e">
        <f t="shared" si="11"/>
        <v>#VALUE!</v>
      </c>
    </row>
    <row r="96" spans="14:16" x14ac:dyDescent="0.25">
      <c r="N96" s="95" t="e">
        <f t="shared" si="9"/>
        <v>#VALUE!</v>
      </c>
      <c r="O96" s="94" t="e">
        <f t="shared" si="10"/>
        <v>#VALUE!</v>
      </c>
      <c r="P96" s="95" t="e">
        <f t="shared" si="11"/>
        <v>#VALUE!</v>
      </c>
    </row>
    <row r="97" spans="14:16" x14ac:dyDescent="0.25">
      <c r="N97" s="95" t="e">
        <f t="shared" si="9"/>
        <v>#VALUE!</v>
      </c>
      <c r="O97" s="94" t="e">
        <f t="shared" si="10"/>
        <v>#VALUE!</v>
      </c>
      <c r="P97" s="95" t="e">
        <f t="shared" si="11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Faturação 2019</vt:lpstr>
      <vt:lpstr>Decoup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2017-09-05T14:19:32Z</dcterms:created>
  <dcterms:modified xsi:type="dcterms:W3CDTF">2019-06-14T22:04:08Z</dcterms:modified>
</cp:coreProperties>
</file>