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C:\Users\wridgew\Scratch Space\"/>
    </mc:Choice>
  </mc:AlternateContent>
  <xr:revisionPtr revIDLastSave="58" documentId="11_930C1B14328F8466F8F101C9E835FF6ADE7DA7F3" xr6:coauthVersionLast="47" xr6:coauthVersionMax="47" xr10:uidLastSave="{34BFD787-AAE3-4C47-8888-A86BB03E0356}"/>
  <bookViews>
    <workbookView xWindow="0" yWindow="0" windowWidth="28800" windowHeight="12180" xr2:uid="{00000000-000D-0000-FFFF-FFFF00000000}"/>
  </bookViews>
  <sheets>
    <sheet name="Sheet1" sheetId="1" r:id="rId1"/>
  </sheets>
  <definedNames>
    <definedName name="_xlnm._FilterDatabase" localSheetId="0" hidden="1">Sheet1!$A$1:$I$180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168" i="1"/>
  <c r="C180" i="1" l="1"/>
  <c r="C179" i="1"/>
  <c r="C178" i="1"/>
  <c r="C176" i="1"/>
  <c r="C177" i="1"/>
  <c r="C175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<sst xmlns="http://schemas.openxmlformats.org/spreadsheetml/2006/main" count="1040" uniqueCount="381">
  <si>
    <t>Top-level Warehouse Folder</t>
  </si>
  <si>
    <t>Warehouse Path</t>
  </si>
  <si>
    <t>Script Location</t>
  </si>
  <si>
    <t>Athena Name</t>
  </si>
  <si>
    <t>Athena Type</t>
  </si>
  <si>
    <t>Athena Method</t>
  </si>
  <si>
    <t>Crawler</t>
  </si>
  <si>
    <t>Description</t>
  </si>
  <si>
    <t>Note</t>
  </si>
  <si>
    <t>ccao</t>
  </si>
  <si>
    <t>condominium/pin_condo_char/</t>
  </si>
  <si>
    <t>ccao.pin_condo_char</t>
  </si>
  <si>
    <t>Table</t>
  </si>
  <si>
    <t>ccao-data-warehouse-ccao-crawler</t>
  </si>
  <si>
    <t>Condominium unit and building-level square footage generated by valuations from listings and imputation. Quality is suspect.</t>
  </si>
  <si>
    <t>condominium/pin_questionable_garage_units/</t>
  </si>
  <si>
    <t>ccao.pin_questionable_garage_units</t>
  </si>
  <si>
    <t>Condominium units suspected of not actually being parking/garage spaces.</t>
  </si>
  <si>
    <t>dictionary/class_dict/</t>
  </si>
  <si>
    <t>ccao.class_dict</t>
  </si>
  <si>
    <t>CCAO class code dictionary.</t>
  </si>
  <si>
    <t>land/land_nbhd_rate/</t>
  </si>
  <si>
    <t>ccao.land_nbhd_rate</t>
  </si>
  <si>
    <t>Neighborhood-level land rates per sqft, as calculated by Valuations.</t>
  </si>
  <si>
    <t>land/land_site_rate/</t>
  </si>
  <si>
    <t>ccao.land_site_rate</t>
  </si>
  <si>
    <t>Site-specific (pre-determined) land rates per sqft, as calculated by Valuations.</t>
  </si>
  <si>
    <t>other/hie/</t>
  </si>
  <si>
    <t>ccao.hie</t>
  </si>
  <si>
    <t>Home improvement exemption data from the CCAO's legacy AS/400 system.</t>
  </si>
  <si>
    <t>census</t>
  </si>
  <si>
    <t>acs1/geography=congressional_district/</t>
  </si>
  <si>
    <t>census.asc1</t>
  </si>
  <si>
    <t>ccao-data-warehouse-census-crawler</t>
  </si>
  <si>
    <t>Demographic, economic, and housing data for Census tracts.</t>
  </si>
  <si>
    <t>acs1/geography=county/</t>
  </si>
  <si>
    <t>acs1/geography=county_subdivision/</t>
  </si>
  <si>
    <t>acs1/geography=puma/</t>
  </si>
  <si>
    <t>acs1/geography=school_district_elementary/</t>
  </si>
  <si>
    <t>acs1/geography=school_district_secondary/</t>
  </si>
  <si>
    <t>acs1/geography=school_district_unified/</t>
  </si>
  <si>
    <t>acs5/geography=congressional_district/</t>
  </si>
  <si>
    <t>census.asc5</t>
  </si>
  <si>
    <t>acs5/geography=county/</t>
  </si>
  <si>
    <t>acs5/geography=county_subdivision/</t>
  </si>
  <si>
    <t>acs5/geography=puma/</t>
  </si>
  <si>
    <t>acs5/geography=school_district_elementary/</t>
  </si>
  <si>
    <t>acs5/geography=school_district_secondary/</t>
  </si>
  <si>
    <t>acs5/geography=school_district_unified/</t>
  </si>
  <si>
    <t>acs5/geography=state_representative/</t>
  </si>
  <si>
    <t>acs5/geography=state_senate/</t>
  </si>
  <si>
    <t>acs5/geography=tract/</t>
  </si>
  <si>
    <t>decennial/geography=block/</t>
  </si>
  <si>
    <t>census.decennial</t>
  </si>
  <si>
    <t>Population and housing unit counts broken out by race and other demographic vars. Used for ratio studies and reporting.</t>
  </si>
  <si>
    <t>decennial/geography=county/</t>
  </si>
  <si>
    <t>decennial/geography=tract/</t>
  </si>
  <si>
    <t>table_dict/survey=acs/</t>
  </si>
  <si>
    <t>census.table_dict</t>
  </si>
  <si>
    <t>Table and variable dictionaries for census data.</t>
  </si>
  <si>
    <t>table_dict/survey=decennial/</t>
  </si>
  <si>
    <t>variable_dict/survey=acs/</t>
  </si>
  <si>
    <t>census.variable_dict</t>
  </si>
  <si>
    <t>variable_dict/survey=decennial/</t>
  </si>
  <si>
    <t>environment</t>
  </si>
  <si>
    <t>airport_noise/</t>
  </si>
  <si>
    <t>other.ariport_noise</t>
  </si>
  <si>
    <t>ccao-data-warehouse-other-crawler</t>
  </si>
  <si>
    <t>PIN-level airport noise levels.</t>
  </si>
  <si>
    <t>flood_first_street/</t>
  </si>
  <si>
    <t>other.flood_first_street</t>
  </si>
  <si>
    <t>Flood risk and risk direction data from nonprofit First Street.</t>
  </si>
  <si>
    <t>export</t>
  </si>
  <si>
    <t>geojson/</t>
  </si>
  <si>
    <t>topojson/</t>
  </si>
  <si>
    <t>housing</t>
  </si>
  <si>
    <t>ihs_index/</t>
  </si>
  <si>
    <t>other.ihs_index</t>
  </si>
  <si>
    <t>PUMA-level house price indices from the DePaul Institute for Housing Studies.</t>
  </si>
  <si>
    <t>iasworld</t>
  </si>
  <si>
    <t>AASYSJUR/</t>
  </si>
  <si>
    <t>iasworld.aasysjur</t>
  </si>
  <si>
    <t>ccao-data-warehouse-iasworld-crawler</t>
  </si>
  <si>
    <t>Full copies of the iasWorld Oracle backend. This is the "source-of-truth" for the CCAO and contains assessment history, appeal information, property characteristics, land info, and much more</t>
  </si>
  <si>
    <t>ADDN/</t>
  </si>
  <si>
    <t>iasworld.addn</t>
  </si>
  <si>
    <t>ADDRINDX/</t>
  </si>
  <si>
    <t>iasworld.addrindx</t>
  </si>
  <si>
    <t>APRVAL/</t>
  </si>
  <si>
    <t>iasworld.aprval</t>
  </si>
  <si>
    <t>ASMT_ALL/</t>
  </si>
  <si>
    <t>iasworld.asmt_all</t>
  </si>
  <si>
    <t>ASMT_HIST/</t>
  </si>
  <si>
    <t>iasworld.asmt_hist</t>
  </si>
  <si>
    <t>CNAME/</t>
  </si>
  <si>
    <t>iasworld.cname</t>
  </si>
  <si>
    <t>COMDAT/</t>
  </si>
  <si>
    <t>iasworld.comdat</t>
  </si>
  <si>
    <t>COMNT/</t>
  </si>
  <si>
    <t>iasworld.comnt</t>
  </si>
  <si>
    <t>CVLEG/</t>
  </si>
  <si>
    <t>iasworld.cvleg</t>
  </si>
  <si>
    <t>CVOWN/</t>
  </si>
  <si>
    <t>iasworld.cvown</t>
  </si>
  <si>
    <t>CVTRAN/</t>
  </si>
  <si>
    <t>iasworld.cvtran</t>
  </si>
  <si>
    <t>DEDIT/</t>
  </si>
  <si>
    <t>iasworld.dedit</t>
  </si>
  <si>
    <t>DWELDAT/</t>
  </si>
  <si>
    <t>iasworld.dweldat</t>
  </si>
  <si>
    <t>EXADMN/</t>
  </si>
  <si>
    <t>iasworld.exadmn</t>
  </si>
  <si>
    <t>EXCODE/</t>
  </si>
  <si>
    <t>iasworld.excode</t>
  </si>
  <si>
    <t>EXDET/</t>
  </si>
  <si>
    <t>iasworld.exdet</t>
  </si>
  <si>
    <t>HTAGNT/</t>
  </si>
  <si>
    <t>iasworld.htagnt</t>
  </si>
  <si>
    <t>HTDATES/</t>
  </si>
  <si>
    <t>iasworld.htdates</t>
  </si>
  <si>
    <t>HTPAR/</t>
  </si>
  <si>
    <t>iasworld.htpar</t>
  </si>
  <si>
    <t>LAND/</t>
  </si>
  <si>
    <t>iasworld.land</t>
  </si>
  <si>
    <t>LEGDAT/</t>
  </si>
  <si>
    <t>iasworld.legdat</t>
  </si>
  <si>
    <t>LPMOD/</t>
  </si>
  <si>
    <t>iasworld.lpmod</t>
  </si>
  <si>
    <t>LPNBHD/</t>
  </si>
  <si>
    <t>iasworld.lpnbhd</t>
  </si>
  <si>
    <t>OBY/</t>
  </si>
  <si>
    <t>iasworld.oby</t>
  </si>
  <si>
    <t>OWNDAT/</t>
  </si>
  <si>
    <t>iasworld.owndat</t>
  </si>
  <si>
    <t>PARDAT/</t>
  </si>
  <si>
    <t>iasworld.pardat</t>
  </si>
  <si>
    <t>RCOBY/</t>
  </si>
  <si>
    <t>iasworld.rcoby</t>
  </si>
  <si>
    <t>SALES/</t>
  </si>
  <si>
    <t>iasworld.sales</t>
  </si>
  <si>
    <t>SPLCOM/</t>
  </si>
  <si>
    <t>iasworld.splcom</t>
  </si>
  <si>
    <t>VALCLASS/</t>
  </si>
  <si>
    <t>iasworld.valclass</t>
  </si>
  <si>
    <t>rpie</t>
  </si>
  <si>
    <t>pin_codes/</t>
  </si>
  <si>
    <t>rpie.pin_codes</t>
  </si>
  <si>
    <t>ccao-data-warehouse-rpie-crawler</t>
  </si>
  <si>
    <t>All PIN/RPIE code combinations for 2019 and on.</t>
  </si>
  <si>
    <t>sale</t>
  </si>
  <si>
    <t>foreclosure/</t>
  </si>
  <si>
    <t>sale.foreclosure</t>
  </si>
  <si>
    <t>ccao-data-warehouse-sale-crawler</t>
  </si>
  <si>
    <t>Individual foreclosures by PIN/address.</t>
  </si>
  <si>
    <t>mydec/</t>
  </si>
  <si>
    <t>sale.mydec</t>
  </si>
  <si>
    <t>Cleaned sales data from Illinois Department of Revenue.</t>
  </si>
  <si>
    <t>validated/</t>
  </si>
  <si>
    <t>sale.validated</t>
  </si>
  <si>
    <t>Residential sales validated by Valuations.</t>
  </si>
  <si>
    <t>school</t>
  </si>
  <si>
    <t>great_schools_rating/</t>
  </si>
  <si>
    <t>other.great_schools_rating</t>
  </si>
  <si>
    <t>School ratings from GreatSchools.</t>
  </si>
  <si>
    <t>spatial</t>
  </si>
  <si>
    <t>access/bike_trail/</t>
  </si>
  <si>
    <t>spatial.bike_trail</t>
  </si>
  <si>
    <t>ccao-data-warehouse-spatial-crawler-level3</t>
  </si>
  <si>
    <t>Cook County bike trail lines.</t>
  </si>
  <si>
    <t>No raw script</t>
  </si>
  <si>
    <t>access/cemetery/</t>
  </si>
  <si>
    <t>spatial.cemetery</t>
  </si>
  <si>
    <t>Cook County cemetary boundaries.</t>
  </si>
  <si>
    <t>access/hospital/</t>
  </si>
  <si>
    <t>spatial.hospital</t>
  </si>
  <si>
    <t>Cook County hospital polygons.</t>
  </si>
  <si>
    <t>access/industrial_corridor/</t>
  </si>
  <si>
    <t>spatial.industrial_corridor</t>
  </si>
  <si>
    <t>City of Chicago industrial corridors.</t>
  </si>
  <si>
    <t>access/park/</t>
  </si>
  <si>
    <t>spatial.park</t>
  </si>
  <si>
    <t>Open Street Map park accessability scores.</t>
  </si>
  <si>
    <t>access/walkability/</t>
  </si>
  <si>
    <t>spatial.walkability</t>
  </si>
  <si>
    <t>Chicago Metropolitan Agency for Planning walkability scores.</t>
  </si>
  <si>
    <t>building_footprint/source=esri/</t>
  </si>
  <si>
    <t>spatial.building_footprint</t>
  </si>
  <si>
    <t>Building footprint data from various sources.</t>
  </si>
  <si>
    <t>building_footprint/source=microsoft/</t>
  </si>
  <si>
    <t>building_footprint/source=osm/</t>
  </si>
  <si>
    <t>ccao/county/</t>
  </si>
  <si>
    <t>spatial.county</t>
  </si>
  <si>
    <t>ccao-data-warehouse-spatial-crawler-level4</t>
  </si>
  <si>
    <t>Cook County boundary.</t>
  </si>
  <si>
    <t>ccao/neighborhood/</t>
  </si>
  <si>
    <t>spatial.neighborhood</t>
  </si>
  <si>
    <t>CCAO-specific shapefiles for townships and neighborhoods.</t>
  </si>
  <si>
    <t>ccao/township/</t>
  </si>
  <si>
    <t>spatial.township</t>
  </si>
  <si>
    <t>census/geography=block/</t>
  </si>
  <si>
    <t>spatial.census</t>
  </si>
  <si>
    <t>Population and housing unit counts broken out by race and other demographic vars. Used for ratio studies and reporting</t>
  </si>
  <si>
    <t>census/geography=block_group/</t>
  </si>
  <si>
    <t>census/geography=congressional_district/</t>
  </si>
  <si>
    <t>census/geography=county/</t>
  </si>
  <si>
    <t>census/geography=county_subdivision/</t>
  </si>
  <si>
    <t>census/geography=place/</t>
  </si>
  <si>
    <t>census/geography=puma/</t>
  </si>
  <si>
    <t>census/geography=school_district_elementary/</t>
  </si>
  <si>
    <t>census/geography=school_district_secondary/</t>
  </si>
  <si>
    <t>census/geography=school_district_unified/</t>
  </si>
  <si>
    <t>census/geography=state_representative/</t>
  </si>
  <si>
    <t>census/geography=state_senate/</t>
  </si>
  <si>
    <t>census/geography=tract/</t>
  </si>
  <si>
    <t>census/geography=zcta/</t>
  </si>
  <si>
    <t>economy/coordinated_care/</t>
  </si>
  <si>
    <t>spatial.coordinated_care</t>
  </si>
  <si>
    <t>Suburban Cook County (excludes Chicago) coordinated care boundaries.</t>
  </si>
  <si>
    <t>economy/enterprise_zone/</t>
  </si>
  <si>
    <t>spatial.enterprise_zone</t>
  </si>
  <si>
    <t>Cook County enterprise zone boundaries.</t>
  </si>
  <si>
    <t>economy/industrial_growth_zone/</t>
  </si>
  <si>
    <t>spatial.industrial_growth_zone</t>
  </si>
  <si>
    <t>Areas designated by various levels and bodies of government for special economic incentives.</t>
  </si>
  <si>
    <t>economy/qualified_opportunity_zone/</t>
  </si>
  <si>
    <t>spatial.qualified_opportunity_zone</t>
  </si>
  <si>
    <t>environment/coastline/</t>
  </si>
  <si>
    <t>spatial.coastline</t>
  </si>
  <si>
    <t>Great Lakes coastal spatial data.</t>
  </si>
  <si>
    <t>environment/flood_fema/</t>
  </si>
  <si>
    <t>spatial.flood_fema</t>
  </si>
  <si>
    <t>FEMA flood risk National Flood Hazard Layer. Spatial polygons indicating flood risk. Used in modeling</t>
  </si>
  <si>
    <t>environment/hydrology/</t>
  </si>
  <si>
    <t>spatial.hydrology</t>
  </si>
  <si>
    <t>Cook County TIGER/Line lakes, ponds, canals, rivers, etc.</t>
  </si>
  <si>
    <t>environment/major_road/</t>
  </si>
  <si>
    <t>spatial.major_road</t>
  </si>
  <si>
    <t>ETSB &amp; DOTH provided street center lines for major roads in and around Cook County.</t>
  </si>
  <si>
    <t>environment/ohare_noise_contour/</t>
  </si>
  <si>
    <t>spatial.ohare_noise_contour</t>
  </si>
  <si>
    <t>O'Hare 65 DNL boundary.</t>
  </si>
  <si>
    <t>environment/ohare_noise_monitor/</t>
  </si>
  <si>
    <t>spatial.ohare_noise_monitor</t>
  </si>
  <si>
    <t>O'Hare noise monitor locations and readings.</t>
  </si>
  <si>
    <t>environment/railroad/</t>
  </si>
  <si>
    <t>spatial.railroad</t>
  </si>
  <si>
    <t>ETSB &amp; DOTH provided railroads for Cook County.</t>
  </si>
  <si>
    <t>other/community_area/</t>
  </si>
  <si>
    <t>spatial.community_area</t>
  </si>
  <si>
    <t>Chicago community area boundaries.</t>
  </si>
  <si>
    <t>other/subdivision/</t>
  </si>
  <si>
    <t>spatial.subdivision</t>
  </si>
  <si>
    <t>Cook County subdivision boundaries. More descriptive of actual housing subdivisions in suburbs than in Chicago.</t>
  </si>
  <si>
    <t>other/unincorporated_area/</t>
  </si>
  <si>
    <t>spatial.unincorporated_area</t>
  </si>
  <si>
    <t>Cook County unincorporated area boundaries.</t>
  </si>
  <si>
    <t>parcel/</t>
  </si>
  <si>
    <t>spatial.parcel</t>
  </si>
  <si>
    <t>Cook County parcel polygons.</t>
  </si>
  <si>
    <t>police/police_district/</t>
  </si>
  <si>
    <t>spatial.police_district</t>
  </si>
  <si>
    <t>City of Chciago police district boundaries.</t>
  </si>
  <si>
    <t>political/board_of_review_district/</t>
  </si>
  <si>
    <t>spatial.board_of_review_district</t>
  </si>
  <si>
    <t>Cook County BOR boundaries.</t>
  </si>
  <si>
    <t>political/commissioner_district/</t>
  </si>
  <si>
    <t>spatial.commissioner_district</t>
  </si>
  <si>
    <t>Cook County commissioner district boundaries.</t>
  </si>
  <si>
    <t>political/congressional_district/</t>
  </si>
  <si>
    <t>spatial.congressional_district</t>
  </si>
  <si>
    <t>Cook County federal congress districts boundaries.</t>
  </si>
  <si>
    <t>political/judicial_district/</t>
  </si>
  <si>
    <t>spatial.judicial_district</t>
  </si>
  <si>
    <t>Cook County judicial subcircuit boundaries.</t>
  </si>
  <si>
    <t>political/municipality/</t>
  </si>
  <si>
    <t>spatial.municipality</t>
  </si>
  <si>
    <t>Cook County municipality boundaries.</t>
  </si>
  <si>
    <t>political/state_representative_district/</t>
  </si>
  <si>
    <t>spatial.state_representative_district</t>
  </si>
  <si>
    <t>Cook County Illinois state rep district boundaries.</t>
  </si>
  <si>
    <t>political/state_senate_district/</t>
  </si>
  <si>
    <t>spatial.state_senate_district</t>
  </si>
  <si>
    <t>Cook County Illinois state senate district boundaries.</t>
  </si>
  <si>
    <t>political/ward/</t>
  </si>
  <si>
    <t>spatial.ward</t>
  </si>
  <si>
    <t>Ward boundaries for the City of Chicago.</t>
  </si>
  <si>
    <t>school_district/district_type=elementary/</t>
  </si>
  <si>
    <t>spatial.school_district</t>
  </si>
  <si>
    <t>Cook County school district boundaries.</t>
  </si>
  <si>
    <t>school_district/district_type=secondary/</t>
  </si>
  <si>
    <t>school_district/district_type=unified/</t>
  </si>
  <si>
    <t>school_location/</t>
  </si>
  <si>
    <t>spatial.school_location</t>
  </si>
  <si>
    <t>Cook County school spatial locations.</t>
  </si>
  <si>
    <t>tax/community_college_district/</t>
  </si>
  <si>
    <t>spatial.community_college_district</t>
  </si>
  <si>
    <t>Cook County taxing body boundaries.</t>
  </si>
  <si>
    <t>tax/fire_protection_district/</t>
  </si>
  <si>
    <t>spatial.fire_protection_district</t>
  </si>
  <si>
    <t>tax/library_district/</t>
  </si>
  <si>
    <t>spatial.library_district</t>
  </si>
  <si>
    <t>tax/park_district/</t>
  </si>
  <si>
    <t>spatial.park_district</t>
  </si>
  <si>
    <t>tax/sanitation_district/</t>
  </si>
  <si>
    <t>spatial.sanitation_district</t>
  </si>
  <si>
    <t>tax/special_service_area/</t>
  </si>
  <si>
    <t>spatial.special_service_area</t>
  </si>
  <si>
    <t>tax/tif_district/</t>
  </si>
  <si>
    <t>spatial.tif_district</t>
  </si>
  <si>
    <t>transit/transit_dict/</t>
  </si>
  <si>
    <t>spatial.transit_dict</t>
  </si>
  <si>
    <t>Open Mobility Data transit data dictionary.</t>
  </si>
  <si>
    <t>transit/transit_route/agency=cta/</t>
  </si>
  <si>
    <t>spatial.transit_route</t>
  </si>
  <si>
    <t>Transit routes lines from Open Mobility Data.</t>
  </si>
  <si>
    <t>transit/transit_route/agency=metra/</t>
  </si>
  <si>
    <t>transit/transit_route/agency=pace/</t>
  </si>
  <si>
    <t>transit/transit_stop/agency=cta/</t>
  </si>
  <si>
    <t>spatial.transit_stop</t>
  </si>
  <si>
    <t>Transit stop points from Open Mobility Data.</t>
  </si>
  <si>
    <t>transit/transit_stop/agency=metra/</t>
  </si>
  <si>
    <t>transit/transit_stop/agency=pace/</t>
  </si>
  <si>
    <t>tax</t>
  </si>
  <si>
    <t>bill_amount/</t>
  </si>
  <si>
    <t>tax.bill_amount</t>
  </si>
  <si>
    <t>Effective tax rate paid by each PIN/property. Used for tax simulation and modeling</t>
  </si>
  <si>
    <t>location.access</t>
  </si>
  <si>
    <t>CTA</t>
  </si>
  <si>
    <t>PIN-level location data created by spatial-joining parcels with various other spatial geometries.</t>
  </si>
  <si>
    <t>location.census</t>
  </si>
  <si>
    <t>location.census_acs5</t>
  </si>
  <si>
    <t>location.chicago</t>
  </si>
  <si>
    <t>location.economy</t>
  </si>
  <si>
    <t>location.environment</t>
  </si>
  <si>
    <t>location.other</t>
  </si>
  <si>
    <t>location.political</t>
  </si>
  <si>
    <t>location.school</t>
  </si>
  <si>
    <t>location.tax</t>
  </si>
  <si>
    <t>proximity.cnt_pin_num_bus_stop</t>
  </si>
  <si>
    <t>PIN-level distances to various geographies created by spatial-joining parcels with various other spatial geometries.</t>
  </si>
  <si>
    <t>proximity.cnt_pin_num_foreclosure</t>
  </si>
  <si>
    <t>proximity.cnt_pin_num_school</t>
  </si>
  <si>
    <t>proximity.dist_pin_to_bike_trail</t>
  </si>
  <si>
    <t>proximity.dist_pin_to_cemetery</t>
  </si>
  <si>
    <t>proximity.dist_pin_to_cta_route</t>
  </si>
  <si>
    <t>proximity.dist_pin_to_cta_stop</t>
  </si>
  <si>
    <t>proximity.dist_pin_to_hospital</t>
  </si>
  <si>
    <t>proximity.dist_pin_to_lake_michigan</t>
  </si>
  <si>
    <t>proximity.dist_pin_to_major_road</t>
  </si>
  <si>
    <t>proximity.dist_pin_to_metra_route</t>
  </si>
  <si>
    <t>proximity.dist_pin_to_metra_stop</t>
  </si>
  <si>
    <t>proximity.dist_pin_to_park</t>
  </si>
  <si>
    <t>proximity.dist_pin_to_pin</t>
  </si>
  <si>
    <t>proximity.dist_pin_to_railroad</t>
  </si>
  <si>
    <t>proximity.dist_pin_to_water</t>
  </si>
  <si>
    <t>census.vw_acs5_stat</t>
  </si>
  <si>
    <t>Raw ACS5 variables converted into useable statistics.</t>
  </si>
  <si>
    <t>default.vw_card_res_char</t>
  </si>
  <si>
    <t>View</t>
  </si>
  <si>
    <t>View Query</t>
  </si>
  <si>
    <t>Clean parcel characteristics.</t>
  </si>
  <si>
    <t>default.vw_pin_condo_char</t>
  </si>
  <si>
    <t>default.vw_pin_history</t>
  </si>
  <si>
    <t>Rolling, wide-shaped three year parcel value histories.</t>
  </si>
  <si>
    <t>default.vw_pin_sale</t>
  </si>
  <si>
    <t>Clean property sales.</t>
  </si>
  <si>
    <t>default.vw_pin_universe</t>
  </si>
  <si>
    <t>Complete county parcel universe.</t>
  </si>
  <si>
    <t>location.vw_pin10_location</t>
  </si>
  <si>
    <t>All PIN-level locations (spatial joins).</t>
  </si>
  <si>
    <t>model.vw_card_res_input</t>
  </si>
  <si>
    <t>Clean input (RHS) data for modeling.</t>
  </si>
  <si>
    <t>model.vw_pin_condo_input</t>
  </si>
  <si>
    <t>model.vw_card_shap_long</t>
  </si>
  <si>
    <t>Long-shaped (1 row for each model feature by PIN) shap value output from modeling.</t>
  </si>
  <si>
    <t>proximity.vw_pin10_proximity</t>
  </si>
  <si>
    <t>Each of the PIN-level proximity/distance measurements in the proximity database.</t>
  </si>
  <si>
    <t>rpie.vw_pin_flatfile</t>
  </si>
  <si>
    <t>.RPIE codes and classes for smartfile</t>
  </si>
  <si>
    <t>rpie.vw_pin_mailers</t>
  </si>
  <si>
    <t>RPIE mailers containing address, PINs, and RPIE 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</si>
</sst>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JetBrains Mono"/>
      <family val="2"/>
    </font>
    <font>
      <sz val="10"/>
      <color rgb="FF000000"/>
      <name val="JetBrains Mono"/>
    </font>
    <font>
      <u/>
      <sz val="11"/>
      <color theme="10"/>
      <name val="Calibri"/>
      <family val="2"/>
      <scheme val="minor"/>
    </font>
    <font>
      <u/>
      <sz val="10"/>
      <color theme="10"/>
      <name val="JetBrains Mono"/>
    </font>
    <font>
      <sz val="10"/>
      <color theme="1"/>
      <name val="JetBrains Mono"/>
      <family val="2"/>
    </font>
    <font>
      <sz val="10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/>
    <xf numFmtId="0" fontId="3" fillId="2" borderId="0" xfId="1" applyFont="1" applyFill="1" applyAlignment="1">
      <alignment vertical="center" wrapText="1"/>
    </xf>
    <xf numFmtId="0" fontId="0" fillId="2" borderId="0" xfId="0" applyFill="1"/>
    <xf numFmtId="0" fontId="3" fillId="0" borderId="0" xfId="1" applyFont="1" applyFill="1" applyAlignment="1">
      <alignment vertical="center" wrapText="1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tabSelected="1" topLeftCell="C1" workbookViewId="0">
      <pane ySplit="1" topLeftCell="D2" activePane="bottomLeft" state="frozen"/>
      <selection pane="bottomLeft" activeCell="H4" sqref="H4"/>
    </sheetView>
  </sheetViews>
  <sheetFormatPr defaultRowHeight="15"/>
  <cols>
    <col min="1" max="1" width="26" bestFit="1" customWidth="1"/>
    <col min="2" max="2" width="40.625" bestFit="1" customWidth="1"/>
    <col min="3" max="3" width="96.625" customWidth="1"/>
    <col min="4" max="4" width="34.375" customWidth="1"/>
    <col min="5" max="5" width="10.5" customWidth="1"/>
    <col min="6" max="6" width="12.5" customWidth="1"/>
    <col min="7" max="7" width="47" customWidth="1"/>
    <col min="8" max="8" width="113.75" style="6" bestFit="1" customWidth="1"/>
    <col min="9" max="9" width="15.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t="s">
        <v>8</v>
      </c>
    </row>
    <row r="2" spans="1:9">
      <c r="A2" s="1" t="s">
        <v>9</v>
      </c>
      <c r="B2" s="1" t="s">
        <v>10</v>
      </c>
      <c r="C2" s="2" t="str">
        <f>HYPERLINK("https://gitlab.com/ccao-data-science---modeling/data-architecture/-/blob/master/aws-s3/scripts-ccao-data-warehouse-us-east-1/ccao-condominium-pin_condo_char.R", "data-architecture/scripts-ccao-data-warehouse-us-east-1/ccao-condominium-pin_condo_char.R")</f>
        <v>data-architecture/scripts-ccao-data-warehouse-us-east-1/ccao-condominium-pin_condo_char.R</v>
      </c>
      <c r="D2" s="1" t="s">
        <v>11</v>
      </c>
      <c r="E2" s="1" t="s">
        <v>12</v>
      </c>
      <c r="F2" s="1" t="s">
        <v>6</v>
      </c>
      <c r="G2" s="3" t="s">
        <v>13</v>
      </c>
      <c r="H2" s="12" t="s">
        <v>14</v>
      </c>
    </row>
    <row r="3" spans="1:9" ht="14.25">
      <c r="A3" s="1" t="s">
        <v>9</v>
      </c>
      <c r="B3" s="1" t="s">
        <v>15</v>
      </c>
      <c r="C3" s="2" t="str">
        <f>HYPERLINK("https://gitlab.com/ccao-data-science---modeling/data-architecture/-/blob/master/aws-s3/scripts-ccao-data-warehouse-us-east-1/ccao-condominium.R", "data-architecture/scripts-ccao-data-warehouse-us-east-1/ccao-condominium.R")</f>
        <v>data-architecture/scripts-ccao-data-warehouse-us-east-1/ccao-condominium.R</v>
      </c>
      <c r="D3" s="1" t="s">
        <v>16</v>
      </c>
      <c r="E3" s="1" t="s">
        <v>12</v>
      </c>
      <c r="F3" s="1" t="s">
        <v>6</v>
      </c>
      <c r="G3" s="3" t="s">
        <v>13</v>
      </c>
      <c r="H3" s="12" t="s">
        <v>17</v>
      </c>
    </row>
    <row r="4" spans="1:9">
      <c r="A4" s="1" t="s">
        <v>9</v>
      </c>
      <c r="B4" s="1" t="s">
        <v>18</v>
      </c>
      <c r="C4" s="2" t="str">
        <f>HYPERLINK("https://gitlab.com/ccao-data-science---modeling/data-architecture/-/blob/master/aws-s3/scripts-ccao-data-warehouse-us-east-1/ccao-dictionary.R", "data-architecture/scripts-ccao-data-warehouse-us-east-1/ccao-dictionary.R")</f>
        <v>data-architecture/scripts-ccao-data-warehouse-us-east-1/ccao-dictionary.R</v>
      </c>
      <c r="D4" s="1" t="s">
        <v>19</v>
      </c>
      <c r="E4" s="1" t="s">
        <v>12</v>
      </c>
      <c r="F4" s="1" t="s">
        <v>6</v>
      </c>
      <c r="G4" s="3" t="s">
        <v>13</v>
      </c>
      <c r="H4" s="12" t="s">
        <v>20</v>
      </c>
    </row>
    <row r="5" spans="1:9">
      <c r="A5" s="1" t="s">
        <v>9</v>
      </c>
      <c r="B5" s="1" t="s">
        <v>21</v>
      </c>
      <c r="C5" s="2" t="str">
        <f>HYPERLINK("https://gitlab.com/ccao-data-science---modeling/data-architecture/-/blob/master/aws-s3/scripts-ccao-data-warehouse-us-east-1/ccao-land-land_nbhd_rate.R", "data-architecture/scripts-ccao-data-warehouse-us-east-1/ccao-land-land_nbhd_rate.R")</f>
        <v>data-architecture/scripts-ccao-data-warehouse-us-east-1/ccao-land-land_nbhd_rate.R</v>
      </c>
      <c r="D5" s="1" t="s">
        <v>22</v>
      </c>
      <c r="E5" s="1" t="s">
        <v>12</v>
      </c>
      <c r="F5" s="1" t="s">
        <v>6</v>
      </c>
      <c r="G5" s="3" t="s">
        <v>13</v>
      </c>
      <c r="H5" s="12" t="s">
        <v>23</v>
      </c>
    </row>
    <row r="6" spans="1:9">
      <c r="A6" s="1" t="s">
        <v>9</v>
      </c>
      <c r="B6" s="1" t="s">
        <v>24</v>
      </c>
      <c r="C6" s="2" t="str">
        <f>HYPERLINK("https://gitlab.com/ccao-data-science---modeling/data-architecture/-/blob/master/aws-s3/scripts-ccao-data-warehouse-us-east-1/ccao-land-land_site_rate.R", "data-architecture/scripts-ccao-data-warehouse-us-east-1/ccao-land-land_site_rate.R")</f>
        <v>data-architecture/scripts-ccao-data-warehouse-us-east-1/ccao-land-land_site_rate.R</v>
      </c>
      <c r="D6" s="1" t="s">
        <v>25</v>
      </c>
      <c r="E6" s="1" t="s">
        <v>12</v>
      </c>
      <c r="F6" s="1" t="s">
        <v>6</v>
      </c>
      <c r="G6" s="3" t="s">
        <v>13</v>
      </c>
      <c r="H6" s="12" t="s">
        <v>26</v>
      </c>
    </row>
    <row r="7" spans="1:9">
      <c r="A7" s="1" t="s">
        <v>9</v>
      </c>
      <c r="B7" s="1" t="s">
        <v>27</v>
      </c>
      <c r="C7" s="2" t="str">
        <f>HYPERLINK("https://gitlab.com/ccao-data-science---modeling/data-architecture/-/blob/master/aws-s3/scripts-ccao-data-warehouse-us-east-1/ccao-other-hie.R", "data-architecture/scripts-ccao-data-warehouse-us-east-1/ccao-other-hie.R")</f>
        <v>data-architecture/scripts-ccao-data-warehouse-us-east-1/ccao-other-hie.R</v>
      </c>
      <c r="D7" s="1" t="s">
        <v>28</v>
      </c>
      <c r="E7" s="1" t="s">
        <v>12</v>
      </c>
      <c r="F7" s="1" t="s">
        <v>6</v>
      </c>
      <c r="G7" s="3" t="s">
        <v>13</v>
      </c>
      <c r="H7" s="12" t="s">
        <v>29</v>
      </c>
    </row>
    <row r="8" spans="1:9">
      <c r="A8" s="1" t="s">
        <v>30</v>
      </c>
      <c r="B8" s="1" t="s">
        <v>31</v>
      </c>
      <c r="C8" s="2" t="str">
        <f t="shared" ref="C8:C24" si="0">HYPERLINK("https://gitlab.com/ccao-data-science---modeling/data-architecture/-/blob/master/aws-s3/scripts-ccao-data-warehouse-us-east-1/census-acs.R", "data-architecture/scripts-ccao-data-warehouse-us-east-1/census-acs.R")</f>
        <v>data-architecture/scripts-ccao-data-warehouse-us-east-1/census-acs.R</v>
      </c>
      <c r="D8" s="1" t="s">
        <v>32</v>
      </c>
      <c r="E8" s="1" t="s">
        <v>12</v>
      </c>
      <c r="F8" s="1" t="s">
        <v>6</v>
      </c>
      <c r="G8" s="1" t="s">
        <v>33</v>
      </c>
      <c r="H8" s="15" t="s">
        <v>34</v>
      </c>
    </row>
    <row r="9" spans="1:9">
      <c r="A9" s="1" t="s">
        <v>30</v>
      </c>
      <c r="B9" s="1" t="s">
        <v>35</v>
      </c>
      <c r="C9" s="2" t="str">
        <f t="shared" si="0"/>
        <v>data-architecture/scripts-ccao-data-warehouse-us-east-1/census-acs.R</v>
      </c>
      <c r="D9" s="1" t="s">
        <v>32</v>
      </c>
      <c r="E9" s="1" t="s">
        <v>12</v>
      </c>
      <c r="F9" s="1" t="s">
        <v>6</v>
      </c>
      <c r="G9" s="1" t="s">
        <v>33</v>
      </c>
      <c r="H9" s="15"/>
    </row>
    <row r="10" spans="1:9">
      <c r="A10" s="1" t="s">
        <v>30</v>
      </c>
      <c r="B10" s="1" t="s">
        <v>36</v>
      </c>
      <c r="C10" s="2" t="str">
        <f t="shared" si="0"/>
        <v>data-architecture/scripts-ccao-data-warehouse-us-east-1/census-acs.R</v>
      </c>
      <c r="D10" s="1" t="s">
        <v>32</v>
      </c>
      <c r="E10" s="1" t="s">
        <v>12</v>
      </c>
      <c r="F10" s="1" t="s">
        <v>6</v>
      </c>
      <c r="G10" s="1" t="s">
        <v>33</v>
      </c>
      <c r="H10" s="15"/>
    </row>
    <row r="11" spans="1:9">
      <c r="A11" s="1" t="s">
        <v>30</v>
      </c>
      <c r="B11" s="1" t="s">
        <v>37</v>
      </c>
      <c r="C11" s="2" t="str">
        <f t="shared" si="0"/>
        <v>data-architecture/scripts-ccao-data-warehouse-us-east-1/census-acs.R</v>
      </c>
      <c r="D11" s="1" t="s">
        <v>32</v>
      </c>
      <c r="E11" s="1" t="s">
        <v>12</v>
      </c>
      <c r="F11" s="1" t="s">
        <v>6</v>
      </c>
      <c r="G11" s="1" t="s">
        <v>33</v>
      </c>
      <c r="H11" s="15"/>
    </row>
    <row r="12" spans="1:9">
      <c r="A12" s="1" t="s">
        <v>30</v>
      </c>
      <c r="B12" s="1" t="s">
        <v>38</v>
      </c>
      <c r="C12" s="2" t="str">
        <f t="shared" si="0"/>
        <v>data-architecture/scripts-ccao-data-warehouse-us-east-1/census-acs.R</v>
      </c>
      <c r="D12" s="1" t="s">
        <v>32</v>
      </c>
      <c r="E12" s="1" t="s">
        <v>12</v>
      </c>
      <c r="F12" s="1" t="s">
        <v>6</v>
      </c>
      <c r="G12" s="1" t="s">
        <v>33</v>
      </c>
      <c r="H12" s="15"/>
    </row>
    <row r="13" spans="1:9">
      <c r="A13" s="1" t="s">
        <v>30</v>
      </c>
      <c r="B13" s="1" t="s">
        <v>39</v>
      </c>
      <c r="C13" s="2" t="str">
        <f t="shared" si="0"/>
        <v>data-architecture/scripts-ccao-data-warehouse-us-east-1/census-acs.R</v>
      </c>
      <c r="D13" s="1" t="s">
        <v>32</v>
      </c>
      <c r="E13" s="1" t="s">
        <v>12</v>
      </c>
      <c r="F13" s="1" t="s">
        <v>6</v>
      </c>
      <c r="G13" s="1" t="s">
        <v>33</v>
      </c>
      <c r="H13" s="15"/>
    </row>
    <row r="14" spans="1:9">
      <c r="A14" s="1" t="s">
        <v>30</v>
      </c>
      <c r="B14" s="1" t="s">
        <v>40</v>
      </c>
      <c r="C14" s="2" t="str">
        <f t="shared" si="0"/>
        <v>data-architecture/scripts-ccao-data-warehouse-us-east-1/census-acs.R</v>
      </c>
      <c r="D14" s="1" t="s">
        <v>32</v>
      </c>
      <c r="E14" s="1" t="s">
        <v>12</v>
      </c>
      <c r="F14" s="1" t="s">
        <v>6</v>
      </c>
      <c r="G14" s="1" t="s">
        <v>33</v>
      </c>
      <c r="H14" s="15"/>
    </row>
    <row r="15" spans="1:9">
      <c r="A15" s="1" t="s">
        <v>30</v>
      </c>
      <c r="B15" s="1" t="s">
        <v>41</v>
      </c>
      <c r="C15" s="2" t="str">
        <f t="shared" si="0"/>
        <v>data-architecture/scripts-ccao-data-warehouse-us-east-1/census-acs.R</v>
      </c>
      <c r="D15" s="1" t="s">
        <v>42</v>
      </c>
      <c r="E15" s="1" t="s">
        <v>12</v>
      </c>
      <c r="F15" s="1" t="s">
        <v>6</v>
      </c>
      <c r="G15" s="1" t="s">
        <v>33</v>
      </c>
      <c r="H15" s="15"/>
    </row>
    <row r="16" spans="1:9">
      <c r="A16" s="1" t="s">
        <v>30</v>
      </c>
      <c r="B16" s="1" t="s">
        <v>43</v>
      </c>
      <c r="C16" s="2" t="str">
        <f t="shared" si="0"/>
        <v>data-architecture/scripts-ccao-data-warehouse-us-east-1/census-acs.R</v>
      </c>
      <c r="D16" s="1" t="s">
        <v>42</v>
      </c>
      <c r="E16" s="1" t="s">
        <v>12</v>
      </c>
      <c r="F16" s="1" t="s">
        <v>6</v>
      </c>
      <c r="G16" s="1" t="s">
        <v>33</v>
      </c>
      <c r="H16" s="15"/>
    </row>
    <row r="17" spans="1:8">
      <c r="A17" s="1" t="s">
        <v>30</v>
      </c>
      <c r="B17" s="1" t="s">
        <v>44</v>
      </c>
      <c r="C17" s="2" t="str">
        <f t="shared" si="0"/>
        <v>data-architecture/scripts-ccao-data-warehouse-us-east-1/census-acs.R</v>
      </c>
      <c r="D17" s="1" t="s">
        <v>42</v>
      </c>
      <c r="E17" s="1" t="s">
        <v>12</v>
      </c>
      <c r="F17" s="1" t="s">
        <v>6</v>
      </c>
      <c r="G17" s="1" t="s">
        <v>33</v>
      </c>
      <c r="H17" s="15"/>
    </row>
    <row r="18" spans="1:8">
      <c r="A18" s="1" t="s">
        <v>30</v>
      </c>
      <c r="B18" s="1" t="s">
        <v>45</v>
      </c>
      <c r="C18" s="2" t="str">
        <f t="shared" si="0"/>
        <v>data-architecture/scripts-ccao-data-warehouse-us-east-1/census-acs.R</v>
      </c>
      <c r="D18" s="1" t="s">
        <v>42</v>
      </c>
      <c r="E18" s="1" t="s">
        <v>12</v>
      </c>
      <c r="F18" s="1" t="s">
        <v>6</v>
      </c>
      <c r="G18" s="1" t="s">
        <v>33</v>
      </c>
      <c r="H18" s="15"/>
    </row>
    <row r="19" spans="1:8">
      <c r="A19" s="1" t="s">
        <v>30</v>
      </c>
      <c r="B19" s="1" t="s">
        <v>46</v>
      </c>
      <c r="C19" s="2" t="str">
        <f t="shared" si="0"/>
        <v>data-architecture/scripts-ccao-data-warehouse-us-east-1/census-acs.R</v>
      </c>
      <c r="D19" s="1" t="s">
        <v>42</v>
      </c>
      <c r="E19" s="1" t="s">
        <v>12</v>
      </c>
      <c r="F19" s="1" t="s">
        <v>6</v>
      </c>
      <c r="G19" s="1" t="s">
        <v>33</v>
      </c>
      <c r="H19" s="15"/>
    </row>
    <row r="20" spans="1:8">
      <c r="A20" s="1" t="s">
        <v>30</v>
      </c>
      <c r="B20" s="1" t="s">
        <v>47</v>
      </c>
      <c r="C20" s="2" t="str">
        <f t="shared" si="0"/>
        <v>data-architecture/scripts-ccao-data-warehouse-us-east-1/census-acs.R</v>
      </c>
      <c r="D20" s="1" t="s">
        <v>42</v>
      </c>
      <c r="E20" s="1" t="s">
        <v>12</v>
      </c>
      <c r="F20" s="1" t="s">
        <v>6</v>
      </c>
      <c r="G20" s="1" t="s">
        <v>33</v>
      </c>
      <c r="H20" s="15"/>
    </row>
    <row r="21" spans="1:8">
      <c r="A21" s="1" t="s">
        <v>30</v>
      </c>
      <c r="B21" s="1" t="s">
        <v>48</v>
      </c>
      <c r="C21" s="2" t="str">
        <f t="shared" si="0"/>
        <v>data-architecture/scripts-ccao-data-warehouse-us-east-1/census-acs.R</v>
      </c>
      <c r="D21" s="1" t="s">
        <v>42</v>
      </c>
      <c r="E21" s="1" t="s">
        <v>12</v>
      </c>
      <c r="F21" s="1" t="s">
        <v>6</v>
      </c>
      <c r="G21" s="1" t="s">
        <v>33</v>
      </c>
      <c r="H21" s="15"/>
    </row>
    <row r="22" spans="1:8">
      <c r="A22" s="1" t="s">
        <v>30</v>
      </c>
      <c r="B22" s="1" t="s">
        <v>49</v>
      </c>
      <c r="C22" s="2" t="str">
        <f t="shared" si="0"/>
        <v>data-architecture/scripts-ccao-data-warehouse-us-east-1/census-acs.R</v>
      </c>
      <c r="D22" s="1" t="s">
        <v>42</v>
      </c>
      <c r="E22" s="1" t="s">
        <v>12</v>
      </c>
      <c r="F22" s="1" t="s">
        <v>6</v>
      </c>
      <c r="G22" s="1" t="s">
        <v>33</v>
      </c>
      <c r="H22" s="15"/>
    </row>
    <row r="23" spans="1:8">
      <c r="A23" s="1" t="s">
        <v>30</v>
      </c>
      <c r="B23" s="1" t="s">
        <v>50</v>
      </c>
      <c r="C23" s="2" t="str">
        <f t="shared" si="0"/>
        <v>data-architecture/scripts-ccao-data-warehouse-us-east-1/census-acs.R</v>
      </c>
      <c r="D23" s="1" t="s">
        <v>42</v>
      </c>
      <c r="E23" s="1" t="s">
        <v>12</v>
      </c>
      <c r="F23" s="1" t="s">
        <v>6</v>
      </c>
      <c r="G23" s="1" t="s">
        <v>33</v>
      </c>
      <c r="H23" s="15"/>
    </row>
    <row r="24" spans="1:8">
      <c r="A24" s="1" t="s">
        <v>30</v>
      </c>
      <c r="B24" s="1" t="s">
        <v>51</v>
      </c>
      <c r="C24" s="2" t="str">
        <f t="shared" si="0"/>
        <v>data-architecture/scripts-ccao-data-warehouse-us-east-1/census-acs.R</v>
      </c>
      <c r="D24" s="1" t="s">
        <v>42</v>
      </c>
      <c r="E24" s="1" t="s">
        <v>12</v>
      </c>
      <c r="F24" s="1" t="s">
        <v>6</v>
      </c>
      <c r="G24" s="1" t="s">
        <v>33</v>
      </c>
      <c r="H24" s="15"/>
    </row>
    <row r="25" spans="1:8">
      <c r="A25" s="1" t="s">
        <v>30</v>
      </c>
      <c r="B25" s="1" t="s">
        <v>52</v>
      </c>
      <c r="C25" s="2" t="str">
        <f>HYPERLINK("https://gitlab.com/ccao-data-science---modeling/data-architecture/-/blob/master/aws-s3/scripts-ccao-data-warehouse-us-east-1/census-decennial.R", "data-architecture/scripts-ccao-data-warehouse-us-east-1/census-decennial.R")</f>
        <v>data-architecture/scripts-ccao-data-warehouse-us-east-1/census-decennial.R</v>
      </c>
      <c r="D25" s="1" t="s">
        <v>53</v>
      </c>
      <c r="E25" s="1" t="s">
        <v>12</v>
      </c>
      <c r="F25" s="1" t="s">
        <v>6</v>
      </c>
      <c r="G25" s="1" t="s">
        <v>33</v>
      </c>
      <c r="H25" s="15" t="s">
        <v>54</v>
      </c>
    </row>
    <row r="26" spans="1:8">
      <c r="A26" s="1" t="s">
        <v>30</v>
      </c>
      <c r="B26" s="1" t="s">
        <v>55</v>
      </c>
      <c r="C26" s="2" t="str">
        <f>HYPERLINK("https://gitlab.com/ccao-data-science---modeling/data-architecture/-/blob/master/aws-s3/scripts-ccao-data-warehouse-us-east-1/census-decennial.R", "data-architecture/scripts-ccao-data-warehouse-us-east-1/census-decennial.R")</f>
        <v>data-architecture/scripts-ccao-data-warehouse-us-east-1/census-decennial.R</v>
      </c>
      <c r="D26" s="1" t="s">
        <v>53</v>
      </c>
      <c r="E26" s="1" t="s">
        <v>12</v>
      </c>
      <c r="F26" s="1" t="s">
        <v>6</v>
      </c>
      <c r="G26" s="1" t="s">
        <v>33</v>
      </c>
      <c r="H26" s="15"/>
    </row>
    <row r="27" spans="1:8">
      <c r="A27" s="1" t="s">
        <v>30</v>
      </c>
      <c r="B27" s="1" t="s">
        <v>56</v>
      </c>
      <c r="C27" s="2" t="str">
        <f>HYPERLINK("https://gitlab.com/ccao-data-science---modeling/data-architecture/-/blob/master/aws-s3/scripts-ccao-data-warehouse-us-east-1/census-decennial.R", "data-architecture/scripts-ccao-data-warehouse-us-east-1/census-decennial.R")</f>
        <v>data-architecture/scripts-ccao-data-warehouse-us-east-1/census-decennial.R</v>
      </c>
      <c r="D27" s="1" t="s">
        <v>53</v>
      </c>
      <c r="E27" s="1" t="s">
        <v>12</v>
      </c>
      <c r="F27" s="1" t="s">
        <v>6</v>
      </c>
      <c r="G27" s="1" t="s">
        <v>33</v>
      </c>
      <c r="H27" s="15"/>
    </row>
    <row r="28" spans="1:8">
      <c r="A28" s="1" t="s">
        <v>30</v>
      </c>
      <c r="B28" s="1" t="s">
        <v>57</v>
      </c>
      <c r="C28" s="2" t="str">
        <f>HYPERLINK("https://gitlab.com/ccao-data-science---modeling/data-architecture/-/blob/master/aws-s3/scripts-ccao-data-warehouse-us-east-1/census-dictionary.R", "data-architecture/scripts-ccao-data-warehouse-us-east-1/census-dictionary.R")</f>
        <v>data-architecture/scripts-ccao-data-warehouse-us-east-1/census-dictionary.R</v>
      </c>
      <c r="D28" s="1" t="s">
        <v>58</v>
      </c>
      <c r="E28" s="1" t="s">
        <v>12</v>
      </c>
      <c r="F28" s="1" t="s">
        <v>6</v>
      </c>
      <c r="G28" s="1" t="s">
        <v>33</v>
      </c>
      <c r="H28" s="15" t="s">
        <v>59</v>
      </c>
    </row>
    <row r="29" spans="1:8">
      <c r="A29" s="1" t="s">
        <v>30</v>
      </c>
      <c r="B29" s="1" t="s">
        <v>60</v>
      </c>
      <c r="C29" s="2" t="str">
        <f>HYPERLINK("https://gitlab.com/ccao-data-science---modeling/data-architecture/-/blob/master/aws-s3/scripts-ccao-data-warehouse-us-east-1/census-dictionary.R", "data-architecture/scripts-ccao-data-warehouse-us-east-1/census-dictionary.R")</f>
        <v>data-architecture/scripts-ccao-data-warehouse-us-east-1/census-dictionary.R</v>
      </c>
      <c r="D29" s="1" t="s">
        <v>58</v>
      </c>
      <c r="E29" s="1" t="s">
        <v>12</v>
      </c>
      <c r="F29" s="1" t="s">
        <v>6</v>
      </c>
      <c r="G29" s="1" t="s">
        <v>33</v>
      </c>
      <c r="H29" s="15"/>
    </row>
    <row r="30" spans="1:8">
      <c r="A30" s="1" t="s">
        <v>30</v>
      </c>
      <c r="B30" s="1" t="s">
        <v>61</v>
      </c>
      <c r="C30" s="2" t="str">
        <f>HYPERLINK("https://gitlab.com/ccao-data-science---modeling/data-architecture/-/blob/master/aws-s3/scripts-ccao-data-warehouse-us-east-1/census-dictionary.R", "data-architecture/scripts-ccao-data-warehouse-us-east-1/census-dictionary.R")</f>
        <v>data-architecture/scripts-ccao-data-warehouse-us-east-1/census-dictionary.R</v>
      </c>
      <c r="D30" s="1" t="s">
        <v>62</v>
      </c>
      <c r="E30" s="1" t="s">
        <v>12</v>
      </c>
      <c r="F30" s="1" t="s">
        <v>6</v>
      </c>
      <c r="G30" s="1" t="s">
        <v>33</v>
      </c>
      <c r="H30" s="15"/>
    </row>
    <row r="31" spans="1:8">
      <c r="A31" s="1" t="s">
        <v>30</v>
      </c>
      <c r="B31" s="1" t="s">
        <v>63</v>
      </c>
      <c r="C31" s="2" t="str">
        <f>HYPERLINK("https://gitlab.com/ccao-data-science---modeling/data-architecture/-/blob/master/aws-s3/scripts-ccao-data-warehouse-us-east-1/census-dictionary.R", "data-architecture/scripts-ccao-data-warehouse-us-east-1/census-dictionary.R")</f>
        <v>data-architecture/scripts-ccao-data-warehouse-us-east-1/census-dictionary.R</v>
      </c>
      <c r="D31" s="1" t="s">
        <v>62</v>
      </c>
      <c r="E31" s="1" t="s">
        <v>12</v>
      </c>
      <c r="F31" s="1" t="s">
        <v>6</v>
      </c>
      <c r="G31" s="1" t="s">
        <v>33</v>
      </c>
      <c r="H31" s="15"/>
    </row>
    <row r="32" spans="1:8">
      <c r="A32" s="4" t="s">
        <v>64</v>
      </c>
      <c r="B32" s="4" t="s">
        <v>65</v>
      </c>
      <c r="C32" s="2" t="str">
        <f>HYPERLINK("https://gitlab.com/ccao-data-science---modeling/data-architecture/-/blob/master/aws-s3/scripts-ccao-data-warehouse-us-east-1/environment-airport_noise.R", "data-architecture/scripts-ccao-data-warehouse-us-east-1/environment-airport_noise.R")</f>
        <v>data-architecture/scripts-ccao-data-warehouse-us-east-1/environment-airport_noise.R</v>
      </c>
      <c r="D32" s="1" t="s">
        <v>66</v>
      </c>
      <c r="E32" s="1" t="s">
        <v>12</v>
      </c>
      <c r="F32" s="1" t="s">
        <v>6</v>
      </c>
      <c r="G32" s="4" t="s">
        <v>67</v>
      </c>
      <c r="H32" s="12" t="s">
        <v>68</v>
      </c>
    </row>
    <row r="33" spans="1:8">
      <c r="A33" s="1" t="s">
        <v>64</v>
      </c>
      <c r="B33" s="1" t="s">
        <v>69</v>
      </c>
      <c r="C33" s="2" t="str">
        <f>HYPERLINK("https://gitlab.com/ccao-data-science---modeling/data-architecture/-/blob/master/aws-s3/scripts-ccao-data-warehouse-us-east-1/environment-flood_first_street.R", "data-architecture/scripts-ccao-data-warehouse-us-east-1/environment-flood_first_street.R")</f>
        <v>data-architecture/scripts-ccao-data-warehouse-us-east-1/environment-flood_first_street.R</v>
      </c>
      <c r="D33" s="1" t="s">
        <v>70</v>
      </c>
      <c r="E33" s="1" t="s">
        <v>12</v>
      </c>
      <c r="F33" s="1" t="s">
        <v>6</v>
      </c>
      <c r="G33" s="1" t="s">
        <v>67</v>
      </c>
      <c r="H33" s="12" t="s">
        <v>71</v>
      </c>
    </row>
    <row r="34" spans="1:8" s="9" customFormat="1">
      <c r="A34" s="7" t="s">
        <v>72</v>
      </c>
      <c r="B34" s="7" t="s">
        <v>73</v>
      </c>
      <c r="C34" s="8" t="str">
        <f>HYPERLINK("https://gitlab.com/ccao-data-science---modeling/data-architecture/-/blob/master/aws-s3/scripts-ccao-data-warehouse-us-east-1/export-geojson.R", "data-architecture/scripts-ccao-data-warehouse-us-east-1/export-geojson.R")</f>
        <v>data-architecture/scripts-ccao-data-warehouse-us-east-1/export-geojson.R</v>
      </c>
      <c r="D34" s="7"/>
      <c r="E34" s="7" t="s">
        <v>12</v>
      </c>
      <c r="F34" s="7"/>
      <c r="G34" s="7"/>
      <c r="H34" s="18"/>
    </row>
    <row r="35" spans="1:8" s="9" customFormat="1">
      <c r="A35" s="7" t="s">
        <v>72</v>
      </c>
      <c r="B35" s="7" t="s">
        <v>74</v>
      </c>
      <c r="C35" s="8" t="str">
        <f>HYPERLINK("", "")</f>
        <v/>
      </c>
      <c r="D35" s="7"/>
      <c r="E35" s="7" t="s">
        <v>12</v>
      </c>
      <c r="F35" s="7"/>
      <c r="G35" s="7"/>
      <c r="H35" s="18"/>
    </row>
    <row r="36" spans="1:8">
      <c r="A36" s="1" t="s">
        <v>75</v>
      </c>
      <c r="B36" s="1" t="s">
        <v>76</v>
      </c>
      <c r="C36" s="2" t="str">
        <f>HYPERLINK("https://gitlab.com/ccao-data-science---modeling/data-architecture/-/blob/master/aws-s3/scripts-ccao-data-warehouse-us-east-1/housing-ihs_index.R", "data-architecture/scripts-ccao-data-warehouse-us-east-1/housing-ihs_index.R")</f>
        <v>data-architecture/scripts-ccao-data-warehouse-us-east-1/housing-ihs_index.R</v>
      </c>
      <c r="D36" s="1" t="s">
        <v>77</v>
      </c>
      <c r="E36" s="1" t="s">
        <v>12</v>
      </c>
      <c r="F36" s="1" t="s">
        <v>6</v>
      </c>
      <c r="G36" s="1" t="s">
        <v>67</v>
      </c>
      <c r="H36" s="12" t="s">
        <v>78</v>
      </c>
    </row>
    <row r="37" spans="1:8">
      <c r="A37" s="1" t="s">
        <v>79</v>
      </c>
      <c r="B37" s="1" t="s">
        <v>80</v>
      </c>
      <c r="C37" s="2" t="str">
        <f t="shared" ref="C37:C67" si="1">HYPERLINK("https://gitlab.com/ccao-data-science---modeling/services/service_sqoop_iasworld/-/blob/master/scripts/run-sqoop.sh", "service_sqoop_iasworld/scripts/run-sqoop.sh")</f>
        <v>service_sqoop_iasworld/scripts/run-sqoop.sh</v>
      </c>
      <c r="D37" s="1" t="s">
        <v>81</v>
      </c>
      <c r="E37" s="1" t="s">
        <v>12</v>
      </c>
      <c r="F37" s="1" t="s">
        <v>6</v>
      </c>
      <c r="G37" s="1" t="s">
        <v>82</v>
      </c>
      <c r="H37" s="16" t="s">
        <v>83</v>
      </c>
    </row>
    <row r="38" spans="1:8">
      <c r="A38" s="1" t="s">
        <v>79</v>
      </c>
      <c r="B38" s="1" t="s">
        <v>84</v>
      </c>
      <c r="C38" s="2" t="str">
        <f t="shared" si="1"/>
        <v>service_sqoop_iasworld/scripts/run-sqoop.sh</v>
      </c>
      <c r="D38" s="1" t="s">
        <v>85</v>
      </c>
      <c r="E38" s="1" t="s">
        <v>12</v>
      </c>
      <c r="F38" s="1" t="s">
        <v>6</v>
      </c>
      <c r="G38" s="1" t="s">
        <v>82</v>
      </c>
      <c r="H38" s="15"/>
    </row>
    <row r="39" spans="1:8">
      <c r="A39" s="1" t="s">
        <v>79</v>
      </c>
      <c r="B39" s="1" t="s">
        <v>86</v>
      </c>
      <c r="C39" s="2" t="str">
        <f t="shared" si="1"/>
        <v>service_sqoop_iasworld/scripts/run-sqoop.sh</v>
      </c>
      <c r="D39" s="1" t="s">
        <v>87</v>
      </c>
      <c r="E39" s="1" t="s">
        <v>12</v>
      </c>
      <c r="F39" s="1" t="s">
        <v>6</v>
      </c>
      <c r="G39" s="1" t="s">
        <v>82</v>
      </c>
      <c r="H39" s="15"/>
    </row>
    <row r="40" spans="1:8">
      <c r="A40" s="1" t="s">
        <v>79</v>
      </c>
      <c r="B40" s="1" t="s">
        <v>88</v>
      </c>
      <c r="C40" s="2" t="str">
        <f t="shared" si="1"/>
        <v>service_sqoop_iasworld/scripts/run-sqoop.sh</v>
      </c>
      <c r="D40" s="1" t="s">
        <v>89</v>
      </c>
      <c r="E40" s="1" t="s">
        <v>12</v>
      </c>
      <c r="F40" s="1" t="s">
        <v>6</v>
      </c>
      <c r="G40" s="1" t="s">
        <v>82</v>
      </c>
      <c r="H40" s="15"/>
    </row>
    <row r="41" spans="1:8">
      <c r="A41" s="1" t="s">
        <v>79</v>
      </c>
      <c r="B41" s="1" t="s">
        <v>90</v>
      </c>
      <c r="C41" s="2" t="str">
        <f t="shared" si="1"/>
        <v>service_sqoop_iasworld/scripts/run-sqoop.sh</v>
      </c>
      <c r="D41" s="1" t="s">
        <v>91</v>
      </c>
      <c r="E41" s="1" t="s">
        <v>12</v>
      </c>
      <c r="F41" s="1" t="s">
        <v>6</v>
      </c>
      <c r="G41" s="1" t="s">
        <v>82</v>
      </c>
      <c r="H41" s="15"/>
    </row>
    <row r="42" spans="1:8">
      <c r="A42" s="1" t="s">
        <v>79</v>
      </c>
      <c r="B42" s="1" t="s">
        <v>92</v>
      </c>
      <c r="C42" s="2" t="str">
        <f t="shared" si="1"/>
        <v>service_sqoop_iasworld/scripts/run-sqoop.sh</v>
      </c>
      <c r="D42" s="1" t="s">
        <v>93</v>
      </c>
      <c r="E42" s="1" t="s">
        <v>12</v>
      </c>
      <c r="F42" s="1" t="s">
        <v>6</v>
      </c>
      <c r="G42" s="1" t="s">
        <v>82</v>
      </c>
      <c r="H42" s="15"/>
    </row>
    <row r="43" spans="1:8">
      <c r="A43" s="1" t="s">
        <v>79</v>
      </c>
      <c r="B43" s="1" t="s">
        <v>94</v>
      </c>
      <c r="C43" s="2" t="str">
        <f t="shared" si="1"/>
        <v>service_sqoop_iasworld/scripts/run-sqoop.sh</v>
      </c>
      <c r="D43" s="1" t="s">
        <v>95</v>
      </c>
      <c r="E43" s="1" t="s">
        <v>12</v>
      </c>
      <c r="F43" s="1" t="s">
        <v>6</v>
      </c>
      <c r="G43" s="1" t="s">
        <v>82</v>
      </c>
      <c r="H43" s="15"/>
    </row>
    <row r="44" spans="1:8">
      <c r="A44" s="1" t="s">
        <v>79</v>
      </c>
      <c r="B44" s="1" t="s">
        <v>96</v>
      </c>
      <c r="C44" s="2" t="str">
        <f t="shared" si="1"/>
        <v>service_sqoop_iasworld/scripts/run-sqoop.sh</v>
      </c>
      <c r="D44" s="1" t="s">
        <v>97</v>
      </c>
      <c r="E44" s="1" t="s">
        <v>12</v>
      </c>
      <c r="F44" s="1" t="s">
        <v>6</v>
      </c>
      <c r="G44" s="1" t="s">
        <v>82</v>
      </c>
      <c r="H44" s="15"/>
    </row>
    <row r="45" spans="1:8">
      <c r="A45" s="1" t="s">
        <v>79</v>
      </c>
      <c r="B45" s="1" t="s">
        <v>98</v>
      </c>
      <c r="C45" s="2" t="str">
        <f t="shared" si="1"/>
        <v>service_sqoop_iasworld/scripts/run-sqoop.sh</v>
      </c>
      <c r="D45" s="1" t="s">
        <v>99</v>
      </c>
      <c r="E45" s="1" t="s">
        <v>12</v>
      </c>
      <c r="F45" s="1" t="s">
        <v>6</v>
      </c>
      <c r="G45" s="1" t="s">
        <v>82</v>
      </c>
      <c r="H45" s="15"/>
    </row>
    <row r="46" spans="1:8">
      <c r="A46" s="1" t="s">
        <v>79</v>
      </c>
      <c r="B46" s="1" t="s">
        <v>100</v>
      </c>
      <c r="C46" s="2" t="str">
        <f t="shared" si="1"/>
        <v>service_sqoop_iasworld/scripts/run-sqoop.sh</v>
      </c>
      <c r="D46" s="1" t="s">
        <v>101</v>
      </c>
      <c r="E46" s="1" t="s">
        <v>12</v>
      </c>
      <c r="F46" s="1" t="s">
        <v>6</v>
      </c>
      <c r="G46" s="1" t="s">
        <v>82</v>
      </c>
      <c r="H46" s="15"/>
    </row>
    <row r="47" spans="1:8">
      <c r="A47" s="1" t="s">
        <v>79</v>
      </c>
      <c r="B47" s="1" t="s">
        <v>102</v>
      </c>
      <c r="C47" s="2" t="str">
        <f t="shared" si="1"/>
        <v>service_sqoop_iasworld/scripts/run-sqoop.sh</v>
      </c>
      <c r="D47" s="1" t="s">
        <v>103</v>
      </c>
      <c r="E47" s="1" t="s">
        <v>12</v>
      </c>
      <c r="F47" s="1" t="s">
        <v>6</v>
      </c>
      <c r="G47" s="1" t="s">
        <v>82</v>
      </c>
      <c r="H47" s="15"/>
    </row>
    <row r="48" spans="1:8">
      <c r="A48" s="1" t="s">
        <v>79</v>
      </c>
      <c r="B48" s="1" t="s">
        <v>104</v>
      </c>
      <c r="C48" s="2" t="str">
        <f t="shared" si="1"/>
        <v>service_sqoop_iasworld/scripts/run-sqoop.sh</v>
      </c>
      <c r="D48" s="1" t="s">
        <v>105</v>
      </c>
      <c r="E48" s="1" t="s">
        <v>12</v>
      </c>
      <c r="F48" s="1" t="s">
        <v>6</v>
      </c>
      <c r="G48" s="1" t="s">
        <v>82</v>
      </c>
      <c r="H48" s="15"/>
    </row>
    <row r="49" spans="1:8">
      <c r="A49" s="1" t="s">
        <v>79</v>
      </c>
      <c r="B49" s="1" t="s">
        <v>106</v>
      </c>
      <c r="C49" s="2" t="str">
        <f t="shared" si="1"/>
        <v>service_sqoop_iasworld/scripts/run-sqoop.sh</v>
      </c>
      <c r="D49" s="1" t="s">
        <v>107</v>
      </c>
      <c r="E49" s="1" t="s">
        <v>12</v>
      </c>
      <c r="F49" s="1" t="s">
        <v>6</v>
      </c>
      <c r="G49" s="1" t="s">
        <v>82</v>
      </c>
      <c r="H49" s="15"/>
    </row>
    <row r="50" spans="1:8">
      <c r="A50" s="1" t="s">
        <v>79</v>
      </c>
      <c r="B50" s="1" t="s">
        <v>108</v>
      </c>
      <c r="C50" s="2" t="str">
        <f t="shared" si="1"/>
        <v>service_sqoop_iasworld/scripts/run-sqoop.sh</v>
      </c>
      <c r="D50" s="1" t="s">
        <v>109</v>
      </c>
      <c r="E50" s="1" t="s">
        <v>12</v>
      </c>
      <c r="F50" s="1" t="s">
        <v>6</v>
      </c>
      <c r="G50" s="1" t="s">
        <v>82</v>
      </c>
      <c r="H50" s="15"/>
    </row>
    <row r="51" spans="1:8">
      <c r="A51" s="1" t="s">
        <v>79</v>
      </c>
      <c r="B51" s="1" t="s">
        <v>110</v>
      </c>
      <c r="C51" s="2" t="str">
        <f t="shared" si="1"/>
        <v>service_sqoop_iasworld/scripts/run-sqoop.sh</v>
      </c>
      <c r="D51" s="1" t="s">
        <v>111</v>
      </c>
      <c r="E51" s="1" t="s">
        <v>12</v>
      </c>
      <c r="F51" s="1" t="s">
        <v>6</v>
      </c>
      <c r="G51" s="1" t="s">
        <v>82</v>
      </c>
      <c r="H51" s="15"/>
    </row>
    <row r="52" spans="1:8">
      <c r="A52" s="1" t="s">
        <v>79</v>
      </c>
      <c r="B52" s="1" t="s">
        <v>112</v>
      </c>
      <c r="C52" s="2" t="str">
        <f t="shared" si="1"/>
        <v>service_sqoop_iasworld/scripts/run-sqoop.sh</v>
      </c>
      <c r="D52" s="1" t="s">
        <v>113</v>
      </c>
      <c r="E52" s="1" t="s">
        <v>12</v>
      </c>
      <c r="F52" s="1" t="s">
        <v>6</v>
      </c>
      <c r="G52" s="1" t="s">
        <v>82</v>
      </c>
      <c r="H52" s="15"/>
    </row>
    <row r="53" spans="1:8">
      <c r="A53" s="1" t="s">
        <v>79</v>
      </c>
      <c r="B53" s="1" t="s">
        <v>114</v>
      </c>
      <c r="C53" s="2" t="str">
        <f t="shared" si="1"/>
        <v>service_sqoop_iasworld/scripts/run-sqoop.sh</v>
      </c>
      <c r="D53" s="1" t="s">
        <v>115</v>
      </c>
      <c r="E53" s="1" t="s">
        <v>12</v>
      </c>
      <c r="F53" s="1" t="s">
        <v>6</v>
      </c>
      <c r="G53" s="1" t="s">
        <v>82</v>
      </c>
      <c r="H53" s="15"/>
    </row>
    <row r="54" spans="1:8">
      <c r="A54" s="1" t="s">
        <v>79</v>
      </c>
      <c r="B54" s="1" t="s">
        <v>116</v>
      </c>
      <c r="C54" s="2" t="str">
        <f t="shared" si="1"/>
        <v>service_sqoop_iasworld/scripts/run-sqoop.sh</v>
      </c>
      <c r="D54" s="1" t="s">
        <v>117</v>
      </c>
      <c r="E54" s="1" t="s">
        <v>12</v>
      </c>
      <c r="F54" s="1" t="s">
        <v>6</v>
      </c>
      <c r="G54" s="1" t="s">
        <v>82</v>
      </c>
      <c r="H54" s="15"/>
    </row>
    <row r="55" spans="1:8">
      <c r="A55" s="1" t="s">
        <v>79</v>
      </c>
      <c r="B55" s="1" t="s">
        <v>118</v>
      </c>
      <c r="C55" s="2" t="str">
        <f t="shared" si="1"/>
        <v>service_sqoop_iasworld/scripts/run-sqoop.sh</v>
      </c>
      <c r="D55" s="1" t="s">
        <v>119</v>
      </c>
      <c r="E55" s="1" t="s">
        <v>12</v>
      </c>
      <c r="F55" s="1" t="s">
        <v>6</v>
      </c>
      <c r="G55" s="1" t="s">
        <v>82</v>
      </c>
      <c r="H55" s="15"/>
    </row>
    <row r="56" spans="1:8">
      <c r="A56" s="1" t="s">
        <v>79</v>
      </c>
      <c r="B56" s="1" t="s">
        <v>120</v>
      </c>
      <c r="C56" s="2" t="str">
        <f t="shared" si="1"/>
        <v>service_sqoop_iasworld/scripts/run-sqoop.sh</v>
      </c>
      <c r="D56" s="1" t="s">
        <v>121</v>
      </c>
      <c r="E56" s="1" t="s">
        <v>12</v>
      </c>
      <c r="F56" s="1" t="s">
        <v>6</v>
      </c>
      <c r="G56" s="1" t="s">
        <v>82</v>
      </c>
      <c r="H56" s="15"/>
    </row>
    <row r="57" spans="1:8">
      <c r="A57" s="1" t="s">
        <v>79</v>
      </c>
      <c r="B57" s="1" t="s">
        <v>122</v>
      </c>
      <c r="C57" s="2" t="str">
        <f t="shared" si="1"/>
        <v>service_sqoop_iasworld/scripts/run-sqoop.sh</v>
      </c>
      <c r="D57" s="1" t="s">
        <v>123</v>
      </c>
      <c r="E57" s="1" t="s">
        <v>12</v>
      </c>
      <c r="F57" s="1" t="s">
        <v>6</v>
      </c>
      <c r="G57" s="1" t="s">
        <v>82</v>
      </c>
      <c r="H57" s="15"/>
    </row>
    <row r="58" spans="1:8">
      <c r="A58" s="1" t="s">
        <v>79</v>
      </c>
      <c r="B58" s="1" t="s">
        <v>124</v>
      </c>
      <c r="C58" s="2" t="str">
        <f t="shared" si="1"/>
        <v>service_sqoop_iasworld/scripts/run-sqoop.sh</v>
      </c>
      <c r="D58" s="1" t="s">
        <v>125</v>
      </c>
      <c r="E58" s="1" t="s">
        <v>12</v>
      </c>
      <c r="F58" s="1" t="s">
        <v>6</v>
      </c>
      <c r="G58" s="1" t="s">
        <v>82</v>
      </c>
      <c r="H58" s="15"/>
    </row>
    <row r="59" spans="1:8">
      <c r="A59" s="1" t="s">
        <v>79</v>
      </c>
      <c r="B59" s="1" t="s">
        <v>126</v>
      </c>
      <c r="C59" s="2" t="str">
        <f t="shared" si="1"/>
        <v>service_sqoop_iasworld/scripts/run-sqoop.sh</v>
      </c>
      <c r="D59" s="1" t="s">
        <v>127</v>
      </c>
      <c r="E59" s="1" t="s">
        <v>12</v>
      </c>
      <c r="F59" s="1" t="s">
        <v>6</v>
      </c>
      <c r="G59" s="1" t="s">
        <v>82</v>
      </c>
      <c r="H59" s="15"/>
    </row>
    <row r="60" spans="1:8">
      <c r="A60" s="1" t="s">
        <v>79</v>
      </c>
      <c r="B60" s="1" t="s">
        <v>128</v>
      </c>
      <c r="C60" s="2" t="str">
        <f t="shared" si="1"/>
        <v>service_sqoop_iasworld/scripts/run-sqoop.sh</v>
      </c>
      <c r="D60" s="1" t="s">
        <v>129</v>
      </c>
      <c r="E60" s="1" t="s">
        <v>12</v>
      </c>
      <c r="F60" s="1" t="s">
        <v>6</v>
      </c>
      <c r="G60" s="1" t="s">
        <v>82</v>
      </c>
      <c r="H60" s="15"/>
    </row>
    <row r="61" spans="1:8">
      <c r="A61" s="1" t="s">
        <v>79</v>
      </c>
      <c r="B61" s="1" t="s">
        <v>130</v>
      </c>
      <c r="C61" s="2" t="str">
        <f t="shared" si="1"/>
        <v>service_sqoop_iasworld/scripts/run-sqoop.sh</v>
      </c>
      <c r="D61" s="1" t="s">
        <v>131</v>
      </c>
      <c r="E61" s="1" t="s">
        <v>12</v>
      </c>
      <c r="F61" s="1" t="s">
        <v>6</v>
      </c>
      <c r="G61" s="1" t="s">
        <v>82</v>
      </c>
      <c r="H61" s="15"/>
    </row>
    <row r="62" spans="1:8">
      <c r="A62" s="1" t="s">
        <v>79</v>
      </c>
      <c r="B62" s="1" t="s">
        <v>132</v>
      </c>
      <c r="C62" s="2" t="str">
        <f t="shared" si="1"/>
        <v>service_sqoop_iasworld/scripts/run-sqoop.sh</v>
      </c>
      <c r="D62" s="1" t="s">
        <v>133</v>
      </c>
      <c r="E62" s="1" t="s">
        <v>12</v>
      </c>
      <c r="F62" s="1" t="s">
        <v>6</v>
      </c>
      <c r="G62" s="1" t="s">
        <v>82</v>
      </c>
      <c r="H62" s="15"/>
    </row>
    <row r="63" spans="1:8">
      <c r="A63" s="1" t="s">
        <v>79</v>
      </c>
      <c r="B63" s="1" t="s">
        <v>134</v>
      </c>
      <c r="C63" s="2" t="str">
        <f t="shared" si="1"/>
        <v>service_sqoop_iasworld/scripts/run-sqoop.sh</v>
      </c>
      <c r="D63" s="1" t="s">
        <v>135</v>
      </c>
      <c r="E63" s="1" t="s">
        <v>12</v>
      </c>
      <c r="F63" s="1" t="s">
        <v>6</v>
      </c>
      <c r="G63" s="1" t="s">
        <v>82</v>
      </c>
      <c r="H63" s="15"/>
    </row>
    <row r="64" spans="1:8">
      <c r="A64" s="1" t="s">
        <v>79</v>
      </c>
      <c r="B64" s="1" t="s">
        <v>136</v>
      </c>
      <c r="C64" s="2" t="str">
        <f t="shared" si="1"/>
        <v>service_sqoop_iasworld/scripts/run-sqoop.sh</v>
      </c>
      <c r="D64" s="1" t="s">
        <v>137</v>
      </c>
      <c r="E64" s="1" t="s">
        <v>12</v>
      </c>
      <c r="F64" s="1" t="s">
        <v>6</v>
      </c>
      <c r="G64" s="1" t="s">
        <v>82</v>
      </c>
      <c r="H64" s="15"/>
    </row>
    <row r="65" spans="1:9">
      <c r="A65" s="1" t="s">
        <v>79</v>
      </c>
      <c r="B65" s="1" t="s">
        <v>138</v>
      </c>
      <c r="C65" s="2" t="str">
        <f t="shared" si="1"/>
        <v>service_sqoop_iasworld/scripts/run-sqoop.sh</v>
      </c>
      <c r="D65" s="1" t="s">
        <v>139</v>
      </c>
      <c r="E65" s="1" t="s">
        <v>12</v>
      </c>
      <c r="F65" s="1" t="s">
        <v>6</v>
      </c>
      <c r="G65" s="1" t="s">
        <v>82</v>
      </c>
      <c r="H65" s="15"/>
    </row>
    <row r="66" spans="1:9">
      <c r="A66" s="1" t="s">
        <v>79</v>
      </c>
      <c r="B66" s="1" t="s">
        <v>140</v>
      </c>
      <c r="C66" s="2" t="str">
        <f t="shared" si="1"/>
        <v>service_sqoop_iasworld/scripts/run-sqoop.sh</v>
      </c>
      <c r="D66" s="1" t="s">
        <v>141</v>
      </c>
      <c r="E66" s="1" t="s">
        <v>12</v>
      </c>
      <c r="F66" s="1" t="s">
        <v>6</v>
      </c>
      <c r="G66" s="1" t="s">
        <v>82</v>
      </c>
      <c r="H66" s="15"/>
    </row>
    <row r="67" spans="1:9">
      <c r="A67" s="1" t="s">
        <v>79</v>
      </c>
      <c r="B67" s="1" t="s">
        <v>142</v>
      </c>
      <c r="C67" s="2" t="str">
        <f t="shared" si="1"/>
        <v>service_sqoop_iasworld/scripts/run-sqoop.sh</v>
      </c>
      <c r="D67" s="1" t="s">
        <v>143</v>
      </c>
      <c r="E67" s="1" t="s">
        <v>12</v>
      </c>
      <c r="F67" s="1" t="s">
        <v>6</v>
      </c>
      <c r="G67" s="1" t="s">
        <v>82</v>
      </c>
      <c r="H67" s="15"/>
    </row>
    <row r="68" spans="1:9">
      <c r="A68" s="1" t="s">
        <v>144</v>
      </c>
      <c r="B68" s="1" t="s">
        <v>145</v>
      </c>
      <c r="C68" s="2" t="str">
        <f>HYPERLINK("https://gitlab.com/ccao-data-science---modeling/data-architecture/-/blob/master/aws-s3/scripts-ccao-data-warehouse-us-east-1/rpie-pin_codes.R", "data-architecture/scripts-ccao-data-warehouse-us-east-1/rpie-pin_codes.R")</f>
        <v>data-architecture/scripts-ccao-data-warehouse-us-east-1/rpie-pin_codes.R</v>
      </c>
      <c r="D68" s="1" t="s">
        <v>146</v>
      </c>
      <c r="E68" s="1" t="s">
        <v>12</v>
      </c>
      <c r="F68" s="1" t="s">
        <v>6</v>
      </c>
      <c r="G68" s="1" t="s">
        <v>147</v>
      </c>
      <c r="H68" s="12" t="s">
        <v>148</v>
      </c>
    </row>
    <row r="69" spans="1:9">
      <c r="A69" s="1" t="s">
        <v>149</v>
      </c>
      <c r="B69" s="1" t="s">
        <v>150</v>
      </c>
      <c r="C69" s="2" t="str">
        <f>HYPERLINK("https://gitlab.com/ccao-data-science---modeling/data-architecture/-/blob/master/aws-s3/scripts-ccao-data-warehouse-us-east-1/sale-foreclosure.R", "data-architecture/scripts-ccao-data-warehouse-us-east-1/sale-foreclosure.R")</f>
        <v>data-architecture/scripts-ccao-data-warehouse-us-east-1/sale-foreclosure.R</v>
      </c>
      <c r="D69" s="1" t="s">
        <v>151</v>
      </c>
      <c r="E69" s="1" t="s">
        <v>12</v>
      </c>
      <c r="F69" s="1" t="s">
        <v>6</v>
      </c>
      <c r="G69" s="1" t="s">
        <v>152</v>
      </c>
      <c r="H69" s="14" t="s">
        <v>153</v>
      </c>
    </row>
    <row r="70" spans="1:9">
      <c r="A70" s="1" t="s">
        <v>149</v>
      </c>
      <c r="B70" s="1" t="s">
        <v>154</v>
      </c>
      <c r="C70" s="2" t="str">
        <f>HYPERLINK("https://gitlab.com/ccao-data-science---modeling/data-architecture/-/blob/master/aws-s3/scripts-ccao-data-warehouse-us-east-1/sale-mydec.R", "data-architecture/scripts-ccao-data-warehouse-us-east-1/sale-mydec.R")</f>
        <v>data-architecture/scripts-ccao-data-warehouse-us-east-1/sale-mydec.R</v>
      </c>
      <c r="D70" s="1" t="s">
        <v>155</v>
      </c>
      <c r="E70" s="1" t="s">
        <v>12</v>
      </c>
      <c r="F70" s="1" t="s">
        <v>6</v>
      </c>
      <c r="G70" s="1" t="s">
        <v>152</v>
      </c>
      <c r="H70" s="12" t="s">
        <v>156</v>
      </c>
    </row>
    <row r="71" spans="1:9">
      <c r="A71" s="1" t="s">
        <v>149</v>
      </c>
      <c r="B71" s="1" t="s">
        <v>157</v>
      </c>
      <c r="C71" s="2" t="str">
        <f>HYPERLINK("https://gitlab.com/ccao-data-science---modeling/data-architecture/-/blob/master/aws-s3/scripts-ccao-data-warehouse-us-east-1/sale-validated.R", "data-architecture/scripts-ccao-data-warehouse-us-east-1/sale-validated.R")</f>
        <v>data-architecture/scripts-ccao-data-warehouse-us-east-1/sale-validated.R</v>
      </c>
      <c r="D71" s="1" t="s">
        <v>158</v>
      </c>
      <c r="E71" s="1" t="s">
        <v>12</v>
      </c>
      <c r="F71" s="1" t="s">
        <v>6</v>
      </c>
      <c r="G71" s="1" t="s">
        <v>152</v>
      </c>
      <c r="H71" s="12" t="s">
        <v>159</v>
      </c>
    </row>
    <row r="72" spans="1:9">
      <c r="A72" s="1" t="s">
        <v>160</v>
      </c>
      <c r="B72" s="1" t="s">
        <v>161</v>
      </c>
      <c r="C72" s="2" t="str">
        <f>HYPERLINK("https://gitlab.com/ccao-data-science---modeling/data-architecture/-/blob/master/aws-s3/scripts-ccao-data-warehouse-us-east-1/school-great_schools_rating.R", "data-architecture/scripts-ccao-data-warehouse-us-east-1/school-great_schools_rating.R")</f>
        <v>data-architecture/scripts-ccao-data-warehouse-us-east-1/school-great_schools_rating.R</v>
      </c>
      <c r="D72" s="1" t="s">
        <v>162</v>
      </c>
      <c r="E72" s="1" t="s">
        <v>12</v>
      </c>
      <c r="F72" s="1" t="s">
        <v>6</v>
      </c>
      <c r="G72" s="1" t="s">
        <v>67</v>
      </c>
      <c r="H72" s="12" t="s">
        <v>163</v>
      </c>
    </row>
    <row r="73" spans="1:9" s="11" customFormat="1" ht="14.25">
      <c r="A73" s="4" t="s">
        <v>164</v>
      </c>
      <c r="B73" s="4" t="s">
        <v>165</v>
      </c>
      <c r="C73" s="10" t="str">
        <f t="shared" ref="C73:C78" si="2">HYPERLINK("https://gitlab.com/ccao-data-science---modeling/data-architecture/-/blob/master/aws-s3/scripts-ccao-data-warehouse-us-east-1/spatial-access.R", "data-architecture/scripts-ccao-data-warehouse-us-east-1/spatial-access.R")</f>
        <v>data-architecture/scripts-ccao-data-warehouse-us-east-1/spatial-access.R</v>
      </c>
      <c r="D73" s="4" t="s">
        <v>166</v>
      </c>
      <c r="E73" s="4" t="s">
        <v>12</v>
      </c>
      <c r="F73" s="4" t="s">
        <v>6</v>
      </c>
      <c r="G73" s="4" t="s">
        <v>167</v>
      </c>
      <c r="H73" s="13" t="s">
        <v>168</v>
      </c>
      <c r="I73" s="11" t="s">
        <v>169</v>
      </c>
    </row>
    <row r="74" spans="1:9" s="11" customFormat="1" ht="14.25">
      <c r="A74" s="4" t="s">
        <v>164</v>
      </c>
      <c r="B74" s="4" t="s">
        <v>170</v>
      </c>
      <c r="C74" s="10" t="str">
        <f t="shared" si="2"/>
        <v>data-architecture/scripts-ccao-data-warehouse-us-east-1/spatial-access.R</v>
      </c>
      <c r="D74" s="4" t="s">
        <v>171</v>
      </c>
      <c r="E74" s="4" t="s">
        <v>12</v>
      </c>
      <c r="F74" s="4" t="s">
        <v>6</v>
      </c>
      <c r="G74" s="4" t="s">
        <v>167</v>
      </c>
      <c r="H74" s="13" t="s">
        <v>172</v>
      </c>
      <c r="I74" s="11" t="s">
        <v>169</v>
      </c>
    </row>
    <row r="75" spans="1:9" s="11" customFormat="1" ht="14.25">
      <c r="A75" s="4" t="s">
        <v>164</v>
      </c>
      <c r="B75" s="4" t="s">
        <v>173</v>
      </c>
      <c r="C75" s="10" t="str">
        <f t="shared" si="2"/>
        <v>data-architecture/scripts-ccao-data-warehouse-us-east-1/spatial-access.R</v>
      </c>
      <c r="D75" s="4" t="s">
        <v>174</v>
      </c>
      <c r="E75" s="4" t="s">
        <v>12</v>
      </c>
      <c r="F75" s="4" t="s">
        <v>6</v>
      </c>
      <c r="G75" s="4" t="s">
        <v>167</v>
      </c>
      <c r="H75" s="13" t="s">
        <v>175</v>
      </c>
      <c r="I75" s="11" t="s">
        <v>169</v>
      </c>
    </row>
    <row r="76" spans="1:9">
      <c r="A76" s="4" t="s">
        <v>164</v>
      </c>
      <c r="B76" s="4" t="s">
        <v>176</v>
      </c>
      <c r="C76" s="2" t="str">
        <f t="shared" si="2"/>
        <v>data-architecture/scripts-ccao-data-warehouse-us-east-1/spatial-access.R</v>
      </c>
      <c r="D76" s="4" t="s">
        <v>177</v>
      </c>
      <c r="E76" s="1" t="s">
        <v>12</v>
      </c>
      <c r="F76" s="1" t="s">
        <v>6</v>
      </c>
      <c r="G76" s="4" t="s">
        <v>167</v>
      </c>
      <c r="H76" s="13" t="s">
        <v>178</v>
      </c>
    </row>
    <row r="77" spans="1:9">
      <c r="A77" s="1" t="s">
        <v>164</v>
      </c>
      <c r="B77" s="1" t="s">
        <v>179</v>
      </c>
      <c r="C77" s="2" t="str">
        <f t="shared" si="2"/>
        <v>data-architecture/scripts-ccao-data-warehouse-us-east-1/spatial-access.R</v>
      </c>
      <c r="D77" s="1" t="s">
        <v>180</v>
      </c>
      <c r="E77" s="1" t="s">
        <v>12</v>
      </c>
      <c r="F77" s="1" t="s">
        <v>6</v>
      </c>
      <c r="G77" s="1" t="s">
        <v>167</v>
      </c>
      <c r="H77" s="12" t="s">
        <v>181</v>
      </c>
    </row>
    <row r="78" spans="1:9">
      <c r="A78" s="1" t="s">
        <v>164</v>
      </c>
      <c r="B78" s="1" t="s">
        <v>182</v>
      </c>
      <c r="C78" s="2" t="str">
        <f t="shared" si="2"/>
        <v>data-architecture/scripts-ccao-data-warehouse-us-east-1/spatial-access.R</v>
      </c>
      <c r="D78" s="1" t="s">
        <v>183</v>
      </c>
      <c r="E78" s="1" t="s">
        <v>12</v>
      </c>
      <c r="F78" s="1" t="s">
        <v>6</v>
      </c>
      <c r="G78" s="1" t="s">
        <v>167</v>
      </c>
      <c r="H78" s="12" t="s">
        <v>184</v>
      </c>
    </row>
    <row r="79" spans="1:9">
      <c r="A79" s="4" t="s">
        <v>164</v>
      </c>
      <c r="B79" s="4" t="s">
        <v>185</v>
      </c>
      <c r="C79" s="2" t="str">
        <f>HYPERLINK("https://gitlab.com/ccao-data-science---modeling/data-architecture/-/blob/master/aws-s3/scripts-ccao-data-warehouse-us-east-1/spatial-building_footprint.R", "data-architecture/scripts-ccao-data-warehouse-us-east-1/spatial-building_footprint.R")</f>
        <v>data-architecture/scripts-ccao-data-warehouse-us-east-1/spatial-building_footprint.R</v>
      </c>
      <c r="D79" s="4" t="s">
        <v>186</v>
      </c>
      <c r="E79" s="1" t="s">
        <v>12</v>
      </c>
      <c r="F79" s="1" t="s">
        <v>6</v>
      </c>
      <c r="G79" s="4" t="s">
        <v>167</v>
      </c>
      <c r="H79" s="19" t="s">
        <v>187</v>
      </c>
    </row>
    <row r="80" spans="1:9">
      <c r="A80" s="4" t="s">
        <v>164</v>
      </c>
      <c r="B80" s="4" t="s">
        <v>188</v>
      </c>
      <c r="C80" s="2" t="str">
        <f>HYPERLINK("https://gitlab.com/ccao-data-science---modeling/data-architecture/-/blob/master/aws-s3/scripts-ccao-data-warehouse-us-east-1/spatial-building_footprint.R", "data-architecture/scripts-ccao-data-warehouse-us-east-1/spatial-building_footprint.R")</f>
        <v>data-architecture/scripts-ccao-data-warehouse-us-east-1/spatial-building_footprint.R</v>
      </c>
      <c r="D80" s="4" t="s">
        <v>186</v>
      </c>
      <c r="E80" s="1" t="s">
        <v>12</v>
      </c>
      <c r="F80" s="1" t="s">
        <v>6</v>
      </c>
      <c r="G80" s="4" t="s">
        <v>167</v>
      </c>
      <c r="H80" s="19"/>
    </row>
    <row r="81" spans="1:9">
      <c r="A81" s="4" t="s">
        <v>164</v>
      </c>
      <c r="B81" s="4" t="s">
        <v>189</v>
      </c>
      <c r="C81" s="2" t="str">
        <f>HYPERLINK("https://gitlab.com/ccao-data-science---modeling/data-architecture/-/blob/master/aws-s3/scripts-ccao-data-warehouse-us-east-1/spatial-building_footprint.R", "data-architecture/scripts-ccao-data-warehouse-us-east-1/spatial-building_footprint.R")</f>
        <v>data-architecture/scripts-ccao-data-warehouse-us-east-1/spatial-building_footprint.R</v>
      </c>
      <c r="D81" s="4" t="s">
        <v>186</v>
      </c>
      <c r="E81" s="1" t="s">
        <v>12</v>
      </c>
      <c r="F81" s="1" t="s">
        <v>6</v>
      </c>
      <c r="G81" s="4" t="s">
        <v>167</v>
      </c>
      <c r="H81" s="19"/>
    </row>
    <row r="82" spans="1:9" s="11" customFormat="1" ht="14.25">
      <c r="A82" s="4" t="s">
        <v>164</v>
      </c>
      <c r="B82" s="4" t="s">
        <v>190</v>
      </c>
      <c r="C82" s="10" t="str">
        <f>HYPERLINK("https://gitlab.com/ccao-data-science---modeling/data-architecture/-/blob/master/aws-s3/scripts-ccao-data-warehouse-us-east-1/spatial-ccao-county.R", "data-architecture/scripts-ccao-data-warehouse-us-east-1/spatial-ccao-county.R")</f>
        <v>data-architecture/scripts-ccao-data-warehouse-us-east-1/spatial-ccao-county.R</v>
      </c>
      <c r="D82" s="4" t="s">
        <v>191</v>
      </c>
      <c r="E82" s="4" t="s">
        <v>12</v>
      </c>
      <c r="F82" s="4" t="s">
        <v>6</v>
      </c>
      <c r="G82" s="4" t="s">
        <v>192</v>
      </c>
      <c r="H82" s="13" t="s">
        <v>193</v>
      </c>
      <c r="I82" s="11" t="s">
        <v>169</v>
      </c>
    </row>
    <row r="83" spans="1:9">
      <c r="A83" s="1" t="s">
        <v>164</v>
      </c>
      <c r="B83" s="1" t="s">
        <v>194</v>
      </c>
      <c r="C83" s="2" t="str">
        <f>HYPERLINK("https://gitlab.com/ccao-data-science---modeling/data-architecture/-/blob/master/aws-s3/scripts-ccao-data-warehouse-us-east-1/spatial-ccao-neighborhood.R", "data-architecture/scripts-ccao-data-warehouse-us-east-1/spatial-ccao-neighborhood.R")</f>
        <v>data-architecture/scripts-ccao-data-warehouse-us-east-1/spatial-ccao-neighborhood.R</v>
      </c>
      <c r="D83" s="1" t="s">
        <v>195</v>
      </c>
      <c r="E83" s="1" t="s">
        <v>12</v>
      </c>
      <c r="F83" s="1" t="s">
        <v>6</v>
      </c>
      <c r="G83" s="1" t="s">
        <v>192</v>
      </c>
      <c r="H83" s="15" t="s">
        <v>196</v>
      </c>
    </row>
    <row r="84" spans="1:9">
      <c r="A84" s="1" t="s">
        <v>164</v>
      </c>
      <c r="B84" s="1" t="s">
        <v>197</v>
      </c>
      <c r="C84" s="2" t="str">
        <f>HYPERLINK("https://gitlab.com/ccao-data-science---modeling/data-architecture/-/blob/master/aws-s3/scripts-ccao-data-warehouse-us-east-1/spatial-ccao-township.R", "data-architecture/scripts-ccao-data-warehouse-us-east-1/spatial-ccao-township.R")</f>
        <v>data-architecture/scripts-ccao-data-warehouse-us-east-1/spatial-ccao-township.R</v>
      </c>
      <c r="D84" s="1" t="s">
        <v>198</v>
      </c>
      <c r="E84" s="1" t="s">
        <v>12</v>
      </c>
      <c r="F84" s="1" t="s">
        <v>6</v>
      </c>
      <c r="G84" s="1" t="s">
        <v>192</v>
      </c>
      <c r="H84" s="15"/>
    </row>
    <row r="85" spans="1:9">
      <c r="A85" s="1" t="s">
        <v>164</v>
      </c>
      <c r="B85" s="1" t="s">
        <v>199</v>
      </c>
      <c r="C85" s="2" t="str">
        <f t="shared" ref="C85:C98" si="3">HYPERLINK("https://gitlab.com/ccao-data-science---modeling/data-architecture/-/blob/master/aws-s3/scripts-ccao-data-warehouse-us-east-1/spatial-census.R", "data-architecture/scripts-ccao-data-warehouse-us-east-1/spatial-census.R")</f>
        <v>data-architecture/scripts-ccao-data-warehouse-us-east-1/spatial-census.R</v>
      </c>
      <c r="D85" s="1" t="s">
        <v>200</v>
      </c>
      <c r="E85" s="1" t="s">
        <v>12</v>
      </c>
      <c r="F85" s="1" t="s">
        <v>6</v>
      </c>
      <c r="G85" s="1" t="s">
        <v>167</v>
      </c>
      <c r="H85" s="15" t="s">
        <v>201</v>
      </c>
    </row>
    <row r="86" spans="1:9">
      <c r="A86" s="1" t="s">
        <v>164</v>
      </c>
      <c r="B86" s="1" t="s">
        <v>202</v>
      </c>
      <c r="C86" s="2" t="str">
        <f t="shared" si="3"/>
        <v>data-architecture/scripts-ccao-data-warehouse-us-east-1/spatial-census.R</v>
      </c>
      <c r="D86" s="1" t="s">
        <v>200</v>
      </c>
      <c r="E86" s="1" t="s">
        <v>12</v>
      </c>
      <c r="F86" s="1" t="s">
        <v>6</v>
      </c>
      <c r="G86" s="1" t="s">
        <v>167</v>
      </c>
      <c r="H86" s="15"/>
    </row>
    <row r="87" spans="1:9">
      <c r="A87" s="1" t="s">
        <v>164</v>
      </c>
      <c r="B87" s="1" t="s">
        <v>203</v>
      </c>
      <c r="C87" s="2" t="str">
        <f t="shared" si="3"/>
        <v>data-architecture/scripts-ccao-data-warehouse-us-east-1/spatial-census.R</v>
      </c>
      <c r="D87" s="1" t="s">
        <v>200</v>
      </c>
      <c r="E87" s="1" t="s">
        <v>12</v>
      </c>
      <c r="F87" s="1" t="s">
        <v>6</v>
      </c>
      <c r="G87" s="1" t="s">
        <v>167</v>
      </c>
      <c r="H87" s="15"/>
    </row>
    <row r="88" spans="1:9">
      <c r="A88" s="1" t="s">
        <v>164</v>
      </c>
      <c r="B88" s="1" t="s">
        <v>204</v>
      </c>
      <c r="C88" s="2" t="str">
        <f t="shared" si="3"/>
        <v>data-architecture/scripts-ccao-data-warehouse-us-east-1/spatial-census.R</v>
      </c>
      <c r="D88" s="1" t="s">
        <v>200</v>
      </c>
      <c r="E88" s="1" t="s">
        <v>12</v>
      </c>
      <c r="F88" s="1" t="s">
        <v>6</v>
      </c>
      <c r="G88" s="1" t="s">
        <v>167</v>
      </c>
      <c r="H88" s="15"/>
    </row>
    <row r="89" spans="1:9">
      <c r="A89" s="1" t="s">
        <v>164</v>
      </c>
      <c r="B89" s="1" t="s">
        <v>205</v>
      </c>
      <c r="C89" s="2" t="str">
        <f t="shared" si="3"/>
        <v>data-architecture/scripts-ccao-data-warehouse-us-east-1/spatial-census.R</v>
      </c>
      <c r="D89" s="1" t="s">
        <v>200</v>
      </c>
      <c r="E89" s="1" t="s">
        <v>12</v>
      </c>
      <c r="F89" s="1" t="s">
        <v>6</v>
      </c>
      <c r="G89" s="1" t="s">
        <v>167</v>
      </c>
      <c r="H89" s="15"/>
    </row>
    <row r="90" spans="1:9">
      <c r="A90" s="1" t="s">
        <v>164</v>
      </c>
      <c r="B90" s="1" t="s">
        <v>206</v>
      </c>
      <c r="C90" s="2" t="str">
        <f t="shared" si="3"/>
        <v>data-architecture/scripts-ccao-data-warehouse-us-east-1/spatial-census.R</v>
      </c>
      <c r="D90" s="1" t="s">
        <v>200</v>
      </c>
      <c r="E90" s="1" t="s">
        <v>12</v>
      </c>
      <c r="F90" s="1" t="s">
        <v>6</v>
      </c>
      <c r="G90" s="1" t="s">
        <v>167</v>
      </c>
      <c r="H90" s="15"/>
    </row>
    <row r="91" spans="1:9">
      <c r="A91" s="1" t="s">
        <v>164</v>
      </c>
      <c r="B91" s="1" t="s">
        <v>207</v>
      </c>
      <c r="C91" s="2" t="str">
        <f t="shared" si="3"/>
        <v>data-architecture/scripts-ccao-data-warehouse-us-east-1/spatial-census.R</v>
      </c>
      <c r="D91" s="1" t="s">
        <v>200</v>
      </c>
      <c r="E91" s="1" t="s">
        <v>12</v>
      </c>
      <c r="F91" s="1" t="s">
        <v>6</v>
      </c>
      <c r="G91" s="1" t="s">
        <v>167</v>
      </c>
      <c r="H91" s="15"/>
    </row>
    <row r="92" spans="1:9">
      <c r="A92" s="1" t="s">
        <v>164</v>
      </c>
      <c r="B92" s="1" t="s">
        <v>208</v>
      </c>
      <c r="C92" s="2" t="str">
        <f t="shared" si="3"/>
        <v>data-architecture/scripts-ccao-data-warehouse-us-east-1/spatial-census.R</v>
      </c>
      <c r="D92" s="1" t="s">
        <v>200</v>
      </c>
      <c r="E92" s="1" t="s">
        <v>12</v>
      </c>
      <c r="F92" s="1" t="s">
        <v>6</v>
      </c>
      <c r="G92" s="1" t="s">
        <v>167</v>
      </c>
      <c r="H92" s="15"/>
    </row>
    <row r="93" spans="1:9">
      <c r="A93" s="1" t="s">
        <v>164</v>
      </c>
      <c r="B93" s="1" t="s">
        <v>209</v>
      </c>
      <c r="C93" s="2" t="str">
        <f t="shared" si="3"/>
        <v>data-architecture/scripts-ccao-data-warehouse-us-east-1/spatial-census.R</v>
      </c>
      <c r="D93" s="1" t="s">
        <v>200</v>
      </c>
      <c r="E93" s="1" t="s">
        <v>12</v>
      </c>
      <c r="F93" s="1" t="s">
        <v>6</v>
      </c>
      <c r="G93" s="1" t="s">
        <v>167</v>
      </c>
      <c r="H93" s="15"/>
    </row>
    <row r="94" spans="1:9">
      <c r="A94" s="1" t="s">
        <v>164</v>
      </c>
      <c r="B94" s="1" t="s">
        <v>210</v>
      </c>
      <c r="C94" s="2" t="str">
        <f t="shared" si="3"/>
        <v>data-architecture/scripts-ccao-data-warehouse-us-east-1/spatial-census.R</v>
      </c>
      <c r="D94" s="1" t="s">
        <v>200</v>
      </c>
      <c r="E94" s="1" t="s">
        <v>12</v>
      </c>
      <c r="F94" s="1" t="s">
        <v>6</v>
      </c>
      <c r="G94" s="1" t="s">
        <v>167</v>
      </c>
      <c r="H94" s="15"/>
    </row>
    <row r="95" spans="1:9">
      <c r="A95" s="1" t="s">
        <v>164</v>
      </c>
      <c r="B95" s="1" t="s">
        <v>211</v>
      </c>
      <c r="C95" s="2" t="str">
        <f t="shared" si="3"/>
        <v>data-architecture/scripts-ccao-data-warehouse-us-east-1/spatial-census.R</v>
      </c>
      <c r="D95" s="1" t="s">
        <v>200</v>
      </c>
      <c r="E95" s="1" t="s">
        <v>12</v>
      </c>
      <c r="F95" s="1" t="s">
        <v>6</v>
      </c>
      <c r="G95" s="1" t="s">
        <v>167</v>
      </c>
      <c r="H95" s="15"/>
    </row>
    <row r="96" spans="1:9">
      <c r="A96" s="1" t="s">
        <v>164</v>
      </c>
      <c r="B96" s="1" t="s">
        <v>212</v>
      </c>
      <c r="C96" s="2" t="str">
        <f t="shared" si="3"/>
        <v>data-architecture/scripts-ccao-data-warehouse-us-east-1/spatial-census.R</v>
      </c>
      <c r="D96" s="1" t="s">
        <v>200</v>
      </c>
      <c r="E96" s="1" t="s">
        <v>12</v>
      </c>
      <c r="F96" s="1" t="s">
        <v>6</v>
      </c>
      <c r="G96" s="1" t="s">
        <v>167</v>
      </c>
      <c r="H96" s="15"/>
    </row>
    <row r="97" spans="1:9">
      <c r="A97" s="1" t="s">
        <v>164</v>
      </c>
      <c r="B97" s="1" t="s">
        <v>213</v>
      </c>
      <c r="C97" s="2" t="str">
        <f t="shared" si="3"/>
        <v>data-architecture/scripts-ccao-data-warehouse-us-east-1/spatial-census.R</v>
      </c>
      <c r="D97" s="1" t="s">
        <v>200</v>
      </c>
      <c r="E97" s="1" t="s">
        <v>12</v>
      </c>
      <c r="F97" s="1" t="s">
        <v>6</v>
      </c>
      <c r="G97" s="1" t="s">
        <v>167</v>
      </c>
      <c r="H97" s="15"/>
    </row>
    <row r="98" spans="1:9">
      <c r="A98" s="1" t="s">
        <v>164</v>
      </c>
      <c r="B98" s="1" t="s">
        <v>214</v>
      </c>
      <c r="C98" s="2" t="str">
        <f t="shared" si="3"/>
        <v>data-architecture/scripts-ccao-data-warehouse-us-east-1/spatial-census.R</v>
      </c>
      <c r="D98" s="1" t="s">
        <v>200</v>
      </c>
      <c r="E98" s="1" t="s">
        <v>12</v>
      </c>
      <c r="F98" s="1" t="s">
        <v>6</v>
      </c>
      <c r="G98" s="1" t="s">
        <v>167</v>
      </c>
      <c r="H98" s="15"/>
    </row>
    <row r="99" spans="1:9" s="11" customFormat="1" ht="14.25">
      <c r="A99" s="4" t="s">
        <v>164</v>
      </c>
      <c r="B99" s="4" t="s">
        <v>215</v>
      </c>
      <c r="C99" s="10" t="str">
        <f>HYPERLINK("https://gitlab.com/ccao-data-science---modeling/data-architecture/-/blob/master/aws-s3/scripts-ccao-data-warehouse-us-east-1/spatial-economy.R", "data-architecture/scripts-ccao-data-warehouse-us-east-1/spatial-economy.R")</f>
        <v>data-architecture/scripts-ccao-data-warehouse-us-east-1/spatial-economy.R</v>
      </c>
      <c r="D99" s="4" t="s">
        <v>216</v>
      </c>
      <c r="E99" s="4" t="s">
        <v>12</v>
      </c>
      <c r="F99" s="4" t="s">
        <v>6</v>
      </c>
      <c r="G99" s="4" t="s">
        <v>192</v>
      </c>
      <c r="H99" s="13" t="s">
        <v>217</v>
      </c>
      <c r="I99" s="11" t="s">
        <v>169</v>
      </c>
    </row>
    <row r="100" spans="1:9" s="11" customFormat="1" ht="14.25">
      <c r="A100" s="4" t="s">
        <v>164</v>
      </c>
      <c r="B100" s="4" t="s">
        <v>218</v>
      </c>
      <c r="C100" s="10" t="str">
        <f>HYPERLINK("https://gitlab.com/ccao-data-science---modeling/data-architecture/-/blob/master/aws-s3/scripts-ccao-data-warehouse-us-east-1/spatial-economy.R", "data-architecture/scripts-ccao-data-warehouse-us-east-1/spatial-economy.R")</f>
        <v>data-architecture/scripts-ccao-data-warehouse-us-east-1/spatial-economy.R</v>
      </c>
      <c r="D100" s="4" t="s">
        <v>219</v>
      </c>
      <c r="E100" s="4" t="s">
        <v>12</v>
      </c>
      <c r="F100" s="4" t="s">
        <v>6</v>
      </c>
      <c r="G100" s="4" t="s">
        <v>192</v>
      </c>
      <c r="H100" s="13" t="s">
        <v>220</v>
      </c>
      <c r="I100" s="11" t="s">
        <v>169</v>
      </c>
    </row>
    <row r="101" spans="1:9">
      <c r="A101" s="1" t="s">
        <v>164</v>
      </c>
      <c r="B101" s="1" t="s">
        <v>221</v>
      </c>
      <c r="C101" s="2" t="str">
        <f>HYPERLINK("https://gitlab.com/ccao-data-science---modeling/data-architecture/-/blob/master/aws-s3/scripts-ccao-data-warehouse-us-east-1/spatial-economy.R", "data-architecture/scripts-ccao-data-warehouse-us-east-1/spatial-economy.R")</f>
        <v>data-architecture/scripts-ccao-data-warehouse-us-east-1/spatial-economy.R</v>
      </c>
      <c r="D101" s="1" t="s">
        <v>222</v>
      </c>
      <c r="E101" s="1" t="s">
        <v>12</v>
      </c>
      <c r="F101" s="1" t="s">
        <v>6</v>
      </c>
      <c r="G101" s="1" t="s">
        <v>192</v>
      </c>
      <c r="H101" s="15" t="s">
        <v>223</v>
      </c>
    </row>
    <row r="102" spans="1:9">
      <c r="A102" s="1" t="s">
        <v>164</v>
      </c>
      <c r="B102" s="1" t="s">
        <v>224</v>
      </c>
      <c r="C102" s="2" t="str">
        <f>HYPERLINK("https://gitlab.com/ccao-data-science---modeling/data-architecture/-/blob/master/aws-s3/scripts-ccao-data-warehouse-us-east-1/spatial-economy.R", "data-architecture/scripts-ccao-data-warehouse-us-east-1/spatial-economy.R")</f>
        <v>data-architecture/scripts-ccao-data-warehouse-us-east-1/spatial-economy.R</v>
      </c>
      <c r="D102" s="1" t="s">
        <v>225</v>
      </c>
      <c r="E102" s="1" t="s">
        <v>12</v>
      </c>
      <c r="F102" s="1" t="s">
        <v>6</v>
      </c>
      <c r="G102" s="1" t="s">
        <v>192</v>
      </c>
      <c r="H102" s="15"/>
    </row>
    <row r="103" spans="1:9">
      <c r="A103" s="1" t="s">
        <v>164</v>
      </c>
      <c r="B103" s="1" t="s">
        <v>226</v>
      </c>
      <c r="C103" s="2" t="str">
        <f>HYPERLINK("https://gitlab.com/ccao-data-science---modeling/data-architecture/-/blob/master/aws-s3/scripts-ccao-data-warehouse-us-east-1/spatial-environment.R", "data-architecture/scripts-ccao-data-warehouse-us-east-1/spatial-environment.R")</f>
        <v>data-architecture/scripts-ccao-data-warehouse-us-east-1/spatial-environment.R</v>
      </c>
      <c r="D103" s="1" t="s">
        <v>227</v>
      </c>
      <c r="E103" s="1" t="s">
        <v>12</v>
      </c>
      <c r="F103" s="1" t="s">
        <v>6</v>
      </c>
      <c r="G103" s="1" t="s">
        <v>167</v>
      </c>
      <c r="H103" s="12" t="s">
        <v>228</v>
      </c>
    </row>
    <row r="104" spans="1:9">
      <c r="A104" s="1" t="s">
        <v>164</v>
      </c>
      <c r="B104" s="1" t="s">
        <v>229</v>
      </c>
      <c r="C104" s="2" t="str">
        <f>HYPERLINK("https://gitlab.com/ccao-data-science---modeling/data-architecture/-/blob/master/aws-s3/scripts-ccao-data-warehouse-us-east-1/spatial-environment.R", "data-architecture/scripts-ccao-data-warehouse-us-east-1/spatial-environment.R")</f>
        <v>data-architecture/scripts-ccao-data-warehouse-us-east-1/spatial-environment.R</v>
      </c>
      <c r="D104" s="1" t="s">
        <v>230</v>
      </c>
      <c r="E104" s="1" t="s">
        <v>12</v>
      </c>
      <c r="F104" s="1" t="s">
        <v>6</v>
      </c>
      <c r="G104" s="1" t="s">
        <v>167</v>
      </c>
      <c r="H104" s="14" t="s">
        <v>231</v>
      </c>
    </row>
    <row r="105" spans="1:9">
      <c r="A105" s="1" t="s">
        <v>164</v>
      </c>
      <c r="B105" s="1" t="s">
        <v>232</v>
      </c>
      <c r="C105" s="2" t="str">
        <f>HYPERLINK("https://gitlab.com/ccao-data-science---modeling/data-architecture/-/blob/master/aws-s3/scripts-ccao-data-warehouse-us-east-1/spatial-environment.R", "data-architecture/scripts-ccao-data-warehouse-us-east-1/spatial-environment.R")</f>
        <v>data-architecture/scripts-ccao-data-warehouse-us-east-1/spatial-environment.R</v>
      </c>
      <c r="D105" s="1" t="s">
        <v>233</v>
      </c>
      <c r="E105" s="1" t="s">
        <v>12</v>
      </c>
      <c r="F105" s="1" t="s">
        <v>6</v>
      </c>
      <c r="G105" s="1" t="s">
        <v>167</v>
      </c>
      <c r="H105" s="12" t="s">
        <v>234</v>
      </c>
    </row>
    <row r="106" spans="1:9" s="11" customFormat="1" ht="14.25">
      <c r="A106" s="4" t="s">
        <v>164</v>
      </c>
      <c r="B106" s="4" t="s">
        <v>235</v>
      </c>
      <c r="C106" s="10" t="str">
        <f>HYPERLINK("https://gitlab.com/ccao-data-science---modeling/data-architecture/-/blob/master/aws-s3/scripts-ccao-data-warehouse-us-east-1/spatial-environment-major_road.R", "data-architecture/scripts-ccao-data-warehouse-us-east-1/spatial-environment-major_road.R")</f>
        <v>data-architecture/scripts-ccao-data-warehouse-us-east-1/spatial-environment-major_road.R</v>
      </c>
      <c r="D106" s="4" t="s">
        <v>236</v>
      </c>
      <c r="E106" s="4" t="s">
        <v>12</v>
      </c>
      <c r="F106" s="4" t="s">
        <v>6</v>
      </c>
      <c r="G106" s="4" t="s">
        <v>167</v>
      </c>
      <c r="H106" s="13" t="s">
        <v>237</v>
      </c>
      <c r="I106" s="11" t="s">
        <v>169</v>
      </c>
    </row>
    <row r="107" spans="1:9">
      <c r="A107" s="1" t="s">
        <v>164</v>
      </c>
      <c r="B107" s="1" t="s">
        <v>238</v>
      </c>
      <c r="C107" s="2" t="str">
        <f>HYPERLINK("https://gitlab.com/ccao-data-science---modeling/data-architecture/-/blob/master/aws-s3/scripts-ccao-data-warehouse-us-east-1/spatial-environment-ohare_noise.R", "data-architecture/scripts-ccao-data-warehouse-us-east-1/spatial-environment-ohare_noise.R")</f>
        <v>data-architecture/scripts-ccao-data-warehouse-us-east-1/spatial-environment-ohare_noise.R</v>
      </c>
      <c r="D107" s="1" t="s">
        <v>239</v>
      </c>
      <c r="E107" s="1" t="s">
        <v>12</v>
      </c>
      <c r="F107" s="1" t="s">
        <v>6</v>
      </c>
      <c r="G107" s="1" t="s">
        <v>167</v>
      </c>
      <c r="H107" s="12" t="s">
        <v>240</v>
      </c>
    </row>
    <row r="108" spans="1:9">
      <c r="A108" s="1" t="s">
        <v>164</v>
      </c>
      <c r="B108" s="1" t="s">
        <v>241</v>
      </c>
      <c r="C108" s="2" t="str">
        <f>HYPERLINK("https://gitlab.com/ccao-data-science---modeling/data-architecture/-/blob/master/aws-s3/scripts-ccao-data-warehouse-us-east-1/spatial-environment-ohare_noise.R", "data-architecture/scripts-ccao-data-warehouse-us-east-1/spatial-environment-ohare_noise.R")</f>
        <v>data-architecture/scripts-ccao-data-warehouse-us-east-1/spatial-environment-ohare_noise.R</v>
      </c>
      <c r="D108" s="1" t="s">
        <v>242</v>
      </c>
      <c r="E108" s="1" t="s">
        <v>12</v>
      </c>
      <c r="F108" s="1" t="s">
        <v>6</v>
      </c>
      <c r="G108" s="1" t="s">
        <v>167</v>
      </c>
      <c r="H108" s="12" t="s">
        <v>243</v>
      </c>
    </row>
    <row r="109" spans="1:9" s="11" customFormat="1" ht="14.25">
      <c r="A109" s="4" t="s">
        <v>164</v>
      </c>
      <c r="B109" s="4" t="s">
        <v>244</v>
      </c>
      <c r="C109" s="10" t="str">
        <f>HYPERLINK("https://gitlab.com/ccao-data-science---modeling/data-architecture/-/blob/master/aws-s3/scripts-ccao-data-warehouse-us-east-1/spatial-environment.R", "data-architecture/scripts-ccao-data-warehouse-us-east-1/spatial-environment.R")</f>
        <v>data-architecture/scripts-ccao-data-warehouse-us-east-1/spatial-environment.R</v>
      </c>
      <c r="D109" s="4" t="s">
        <v>245</v>
      </c>
      <c r="E109" s="4" t="s">
        <v>12</v>
      </c>
      <c r="F109" s="4" t="s">
        <v>6</v>
      </c>
      <c r="G109" s="4" t="s">
        <v>167</v>
      </c>
      <c r="H109" s="13" t="s">
        <v>246</v>
      </c>
      <c r="I109" s="11" t="s">
        <v>169</v>
      </c>
    </row>
    <row r="110" spans="1:9">
      <c r="A110" s="1" t="s">
        <v>164</v>
      </c>
      <c r="B110" s="1" t="s">
        <v>247</v>
      </c>
      <c r="C110" s="2" t="str">
        <f>HYPERLINK("https://gitlab.com/ccao-data-science---modeling/data-architecture/-/blob/master/aws-s3/scripts-ccao-data-warehouse-us-east-1/spatial-other.R", "data-architecture/scripts-ccao-data-warehouse-us-east-1/spatial-other.R")</f>
        <v>data-architecture/scripts-ccao-data-warehouse-us-east-1/spatial-other.R</v>
      </c>
      <c r="D110" s="1" t="s">
        <v>248</v>
      </c>
      <c r="E110" s="1" t="s">
        <v>12</v>
      </c>
      <c r="F110" s="1" t="s">
        <v>6</v>
      </c>
      <c r="G110" s="1" t="s">
        <v>167</v>
      </c>
      <c r="H110" s="12" t="s">
        <v>249</v>
      </c>
    </row>
    <row r="111" spans="1:9" s="11" customFormat="1" ht="14.25">
      <c r="A111" s="4" t="s">
        <v>164</v>
      </c>
      <c r="B111" s="4" t="s">
        <v>250</v>
      </c>
      <c r="C111" s="10" t="str">
        <f>HYPERLINK("https://gitlab.com/ccao-data-science---modeling/data-architecture/-/blob/master/aws-s3/scripts-ccao-data-warehouse-us-east-1/spatial-other.R", "data-architecture/scripts-ccao-data-warehouse-us-east-1/spatial-other.R")</f>
        <v>data-architecture/scripts-ccao-data-warehouse-us-east-1/spatial-other.R</v>
      </c>
      <c r="D111" s="4" t="s">
        <v>251</v>
      </c>
      <c r="E111" s="4" t="s">
        <v>12</v>
      </c>
      <c r="F111" s="4" t="s">
        <v>6</v>
      </c>
      <c r="G111" s="4" t="s">
        <v>167</v>
      </c>
      <c r="H111" s="13" t="s">
        <v>252</v>
      </c>
      <c r="I111" s="11" t="s">
        <v>169</v>
      </c>
    </row>
    <row r="112" spans="1:9">
      <c r="A112" s="1" t="s">
        <v>164</v>
      </c>
      <c r="B112" s="1" t="s">
        <v>253</v>
      </c>
      <c r="C112" s="2" t="str">
        <f>HYPERLINK("https://gitlab.com/ccao-data-science---modeling/data-architecture/-/blob/master/aws-s3/scripts-ccao-data-warehouse-us-east-1/spatial-other.R", "data-architecture/scripts-ccao-data-warehouse-us-east-1/spatial-other.R")</f>
        <v>data-architecture/scripts-ccao-data-warehouse-us-east-1/spatial-other.R</v>
      </c>
      <c r="D112" s="1" t="s">
        <v>254</v>
      </c>
      <c r="E112" s="1" t="s">
        <v>12</v>
      </c>
      <c r="F112" s="1" t="s">
        <v>6</v>
      </c>
      <c r="G112" s="1" t="s">
        <v>167</v>
      </c>
      <c r="H112" s="12" t="s">
        <v>255</v>
      </c>
    </row>
    <row r="113" spans="1:8">
      <c r="A113" s="1" t="s">
        <v>164</v>
      </c>
      <c r="B113" s="1" t="s">
        <v>256</v>
      </c>
      <c r="C113" s="2" t="str">
        <f>HYPERLINK("https://gitlab.com/ccao-data-science---modeling/data-architecture/-/blob/master/aws-s3/scripts-ccao-data-warehouse-us-east-1/spatial-parcel.R", "data-architecture/scripts-ccao-data-warehouse-us-east-1/spatial-parcel.R")</f>
        <v>data-architecture/scripts-ccao-data-warehouse-us-east-1/spatial-parcel.R</v>
      </c>
      <c r="D113" s="1" t="s">
        <v>257</v>
      </c>
      <c r="E113" s="1" t="s">
        <v>12</v>
      </c>
      <c r="F113" s="1" t="s">
        <v>6</v>
      </c>
      <c r="G113" s="1" t="s">
        <v>167</v>
      </c>
      <c r="H113" s="12" t="s">
        <v>258</v>
      </c>
    </row>
    <row r="114" spans="1:8">
      <c r="A114" s="1" t="s">
        <v>164</v>
      </c>
      <c r="B114" s="1" t="s">
        <v>259</v>
      </c>
      <c r="C114" s="2" t="str">
        <f>HYPERLINK("https://gitlab.com/ccao-data-science---modeling/data-architecture/-/blob/master/aws-s3/scripts-ccao-data-warehouse-us-east-1/spatial-police.R", "data-architecture/scripts-ccao-data-warehouse-us-east-1/spatial-police.R")</f>
        <v>data-architecture/scripts-ccao-data-warehouse-us-east-1/spatial-police.R</v>
      </c>
      <c r="D114" s="1" t="s">
        <v>260</v>
      </c>
      <c r="E114" s="1" t="s">
        <v>12</v>
      </c>
      <c r="F114" s="1" t="s">
        <v>6</v>
      </c>
      <c r="G114" s="1" t="s">
        <v>192</v>
      </c>
      <c r="H114" s="12" t="s">
        <v>261</v>
      </c>
    </row>
    <row r="115" spans="1:8">
      <c r="A115" s="1" t="s">
        <v>164</v>
      </c>
      <c r="B115" s="1" t="s">
        <v>262</v>
      </c>
      <c r="C115" s="2" t="str">
        <f t="shared" ref="C115:C122" si="4">HYPERLINK("https://gitlab.com/ccao-data-science---modeling/data-architecture/-/blob/master/aws-s3/scripts-ccao-data-warehouse-us-east-1/spatial-political.R", "data-architecture/scripts-ccao-data-warehouse-us-east-1/spatial-political.R")</f>
        <v>data-architecture/scripts-ccao-data-warehouse-us-east-1/spatial-political.R</v>
      </c>
      <c r="D115" s="1" t="s">
        <v>263</v>
      </c>
      <c r="E115" s="1" t="s">
        <v>12</v>
      </c>
      <c r="F115" s="1" t="s">
        <v>6</v>
      </c>
      <c r="G115" s="1" t="s">
        <v>167</v>
      </c>
      <c r="H115" s="12" t="s">
        <v>264</v>
      </c>
    </row>
    <row r="116" spans="1:8">
      <c r="A116" s="1" t="s">
        <v>164</v>
      </c>
      <c r="B116" s="1" t="s">
        <v>265</v>
      </c>
      <c r="C116" s="2" t="str">
        <f t="shared" si="4"/>
        <v>data-architecture/scripts-ccao-data-warehouse-us-east-1/spatial-political.R</v>
      </c>
      <c r="D116" s="1" t="s">
        <v>266</v>
      </c>
      <c r="E116" s="1" t="s">
        <v>12</v>
      </c>
      <c r="F116" s="1" t="s">
        <v>6</v>
      </c>
      <c r="G116" s="1" t="s">
        <v>167</v>
      </c>
      <c r="H116" s="14" t="s">
        <v>267</v>
      </c>
    </row>
    <row r="117" spans="1:8">
      <c r="A117" s="1" t="s">
        <v>164</v>
      </c>
      <c r="B117" s="1" t="s">
        <v>268</v>
      </c>
      <c r="C117" s="2" t="str">
        <f t="shared" si="4"/>
        <v>data-architecture/scripts-ccao-data-warehouse-us-east-1/spatial-political.R</v>
      </c>
      <c r="D117" s="1" t="s">
        <v>269</v>
      </c>
      <c r="E117" s="1" t="s">
        <v>12</v>
      </c>
      <c r="F117" s="1" t="s">
        <v>6</v>
      </c>
      <c r="G117" s="1" t="s">
        <v>167</v>
      </c>
      <c r="H117" s="5" t="s">
        <v>270</v>
      </c>
    </row>
    <row r="118" spans="1:8">
      <c r="A118" s="1" t="s">
        <v>164</v>
      </c>
      <c r="B118" s="1" t="s">
        <v>271</v>
      </c>
      <c r="C118" s="2" t="str">
        <f t="shared" si="4"/>
        <v>data-architecture/scripts-ccao-data-warehouse-us-east-1/spatial-political.R</v>
      </c>
      <c r="D118" s="1" t="s">
        <v>272</v>
      </c>
      <c r="E118" s="1" t="s">
        <v>12</v>
      </c>
      <c r="F118" s="1" t="s">
        <v>6</v>
      </c>
      <c r="G118" s="1" t="s">
        <v>167</v>
      </c>
      <c r="H118" s="12" t="s">
        <v>273</v>
      </c>
    </row>
    <row r="119" spans="1:8">
      <c r="A119" s="1" t="s">
        <v>164</v>
      </c>
      <c r="B119" s="1" t="s">
        <v>274</v>
      </c>
      <c r="C119" s="2" t="str">
        <f t="shared" si="4"/>
        <v>data-architecture/scripts-ccao-data-warehouse-us-east-1/spatial-political.R</v>
      </c>
      <c r="D119" s="1" t="s">
        <v>275</v>
      </c>
      <c r="E119" s="1" t="s">
        <v>12</v>
      </c>
      <c r="F119" s="1" t="s">
        <v>6</v>
      </c>
      <c r="G119" s="1" t="s">
        <v>167</v>
      </c>
      <c r="H119" s="12" t="s">
        <v>276</v>
      </c>
    </row>
    <row r="120" spans="1:8">
      <c r="A120" s="1" t="s">
        <v>164</v>
      </c>
      <c r="B120" s="1" t="s">
        <v>277</v>
      </c>
      <c r="C120" s="2" t="str">
        <f t="shared" si="4"/>
        <v>data-architecture/scripts-ccao-data-warehouse-us-east-1/spatial-political.R</v>
      </c>
      <c r="D120" s="1" t="s">
        <v>278</v>
      </c>
      <c r="E120" s="1" t="s">
        <v>12</v>
      </c>
      <c r="F120" s="1" t="s">
        <v>6</v>
      </c>
      <c r="G120" s="1" t="s">
        <v>167</v>
      </c>
      <c r="H120" s="14" t="s">
        <v>279</v>
      </c>
    </row>
    <row r="121" spans="1:8">
      <c r="A121" s="1" t="s">
        <v>164</v>
      </c>
      <c r="B121" s="1" t="s">
        <v>280</v>
      </c>
      <c r="C121" s="2" t="str">
        <f t="shared" si="4"/>
        <v>data-architecture/scripts-ccao-data-warehouse-us-east-1/spatial-political.R</v>
      </c>
      <c r="D121" s="1" t="s">
        <v>281</v>
      </c>
      <c r="E121" s="1" t="s">
        <v>12</v>
      </c>
      <c r="F121" s="1" t="s">
        <v>6</v>
      </c>
      <c r="G121" s="1" t="s">
        <v>167</v>
      </c>
      <c r="H121" s="14" t="s">
        <v>282</v>
      </c>
    </row>
    <row r="122" spans="1:8">
      <c r="A122" s="1" t="s">
        <v>164</v>
      </c>
      <c r="B122" s="1" t="s">
        <v>283</v>
      </c>
      <c r="C122" s="2" t="str">
        <f t="shared" si="4"/>
        <v>data-architecture/scripts-ccao-data-warehouse-us-east-1/spatial-political.R</v>
      </c>
      <c r="D122" s="1" t="s">
        <v>284</v>
      </c>
      <c r="E122" s="1" t="s">
        <v>12</v>
      </c>
      <c r="F122" s="1" t="s">
        <v>6</v>
      </c>
      <c r="G122" s="1" t="s">
        <v>167</v>
      </c>
      <c r="H122" s="14" t="s">
        <v>285</v>
      </c>
    </row>
    <row r="123" spans="1:8">
      <c r="A123" s="1" t="s">
        <v>164</v>
      </c>
      <c r="B123" s="1" t="s">
        <v>286</v>
      </c>
      <c r="C123" s="2" t="str">
        <f>HYPERLINK("https://gitlab.com/ccao-data-science---modeling/data-architecture/-/blob/master/aws-s3/scripts-ccao-data-warehouse-us-east-1/spatial-school.R", "data-architecture/scripts-ccao-data-warehouse-us-east-1/spatial-school.R")</f>
        <v>data-architecture/scripts-ccao-data-warehouse-us-east-1/spatial-school.R</v>
      </c>
      <c r="D123" s="1" t="s">
        <v>287</v>
      </c>
      <c r="E123" s="1" t="s">
        <v>12</v>
      </c>
      <c r="F123" s="1" t="s">
        <v>6</v>
      </c>
      <c r="G123" s="1" t="s">
        <v>167</v>
      </c>
      <c r="H123" s="15" t="s">
        <v>288</v>
      </c>
    </row>
    <row r="124" spans="1:8">
      <c r="A124" s="1" t="s">
        <v>164</v>
      </c>
      <c r="B124" s="1" t="s">
        <v>289</v>
      </c>
      <c r="C124" s="2" t="str">
        <f>HYPERLINK("https://gitlab.com/ccao-data-science---modeling/data-architecture/-/blob/master/aws-s3/scripts-ccao-data-warehouse-us-east-1/spatial-school.R", "data-architecture/scripts-ccao-data-warehouse-us-east-1/spatial-school.R")</f>
        <v>data-architecture/scripts-ccao-data-warehouse-us-east-1/spatial-school.R</v>
      </c>
      <c r="D124" s="1" t="s">
        <v>287</v>
      </c>
      <c r="E124" s="1" t="s">
        <v>12</v>
      </c>
      <c r="F124" s="1" t="s">
        <v>6</v>
      </c>
      <c r="G124" s="1" t="s">
        <v>167</v>
      </c>
      <c r="H124" s="15"/>
    </row>
    <row r="125" spans="1:8">
      <c r="A125" s="1" t="s">
        <v>164</v>
      </c>
      <c r="B125" s="1" t="s">
        <v>290</v>
      </c>
      <c r="C125" s="2" t="str">
        <f>HYPERLINK("https://gitlab.com/ccao-data-science---modeling/data-architecture/-/blob/master/aws-s3/scripts-ccao-data-warehouse-us-east-1/spatial-school.R", "data-architecture/scripts-ccao-data-warehouse-us-east-1/spatial-school.R")</f>
        <v>data-architecture/scripts-ccao-data-warehouse-us-east-1/spatial-school.R</v>
      </c>
      <c r="D125" s="1" t="s">
        <v>287</v>
      </c>
      <c r="E125" s="1" t="s">
        <v>12</v>
      </c>
      <c r="F125" s="1" t="s">
        <v>6</v>
      </c>
      <c r="G125" s="1" t="s">
        <v>167</v>
      </c>
      <c r="H125" s="15"/>
    </row>
    <row r="126" spans="1:8">
      <c r="A126" s="1" t="s">
        <v>164</v>
      </c>
      <c r="B126" s="1" t="s">
        <v>291</v>
      </c>
      <c r="C126" s="2" t="str">
        <f>HYPERLINK("https://gitlab.com/ccao-data-science---modeling/data-architecture/-/blob/master/aws-s3/scripts-ccao-data-warehouse-us-east-1/spatial-school.R", "data-architecture/scripts-ccao-data-warehouse-us-east-1/spatial-school.R")</f>
        <v>data-architecture/scripts-ccao-data-warehouse-us-east-1/spatial-school.R</v>
      </c>
      <c r="D126" s="1" t="s">
        <v>292</v>
      </c>
      <c r="E126" s="1" t="s">
        <v>12</v>
      </c>
      <c r="F126" s="1" t="s">
        <v>6</v>
      </c>
      <c r="G126" s="1" t="s">
        <v>167</v>
      </c>
      <c r="H126" s="12" t="s">
        <v>293</v>
      </c>
    </row>
    <row r="127" spans="1:8">
      <c r="A127" s="1" t="s">
        <v>164</v>
      </c>
      <c r="B127" s="1" t="s">
        <v>294</v>
      </c>
      <c r="C127" s="2" t="str">
        <f t="shared" ref="C127:C133" si="5">HYPERLINK("https://gitlab.com/ccao-data-science---modeling/data-architecture/-/blob/master/aws-s3/scripts-ccao-data-warehouse-us-east-1/spatial-tax.R", "data-architecture/scripts-ccao-data-warehouse-us-east-1/spatial-tax.R")</f>
        <v>data-architecture/scripts-ccao-data-warehouse-us-east-1/spatial-tax.R</v>
      </c>
      <c r="D127" s="1" t="s">
        <v>295</v>
      </c>
      <c r="E127" s="1" t="s">
        <v>12</v>
      </c>
      <c r="F127" s="1" t="s">
        <v>6</v>
      </c>
      <c r="G127" s="1" t="s">
        <v>167</v>
      </c>
      <c r="H127" s="15" t="s">
        <v>296</v>
      </c>
    </row>
    <row r="128" spans="1:8">
      <c r="A128" s="1" t="s">
        <v>164</v>
      </c>
      <c r="B128" s="1" t="s">
        <v>297</v>
      </c>
      <c r="C128" s="2" t="str">
        <f t="shared" si="5"/>
        <v>data-architecture/scripts-ccao-data-warehouse-us-east-1/spatial-tax.R</v>
      </c>
      <c r="D128" s="1" t="s">
        <v>298</v>
      </c>
      <c r="E128" s="1" t="s">
        <v>12</v>
      </c>
      <c r="F128" s="1" t="s">
        <v>6</v>
      </c>
      <c r="G128" s="1" t="s">
        <v>167</v>
      </c>
      <c r="H128" s="15"/>
    </row>
    <row r="129" spans="1:8">
      <c r="A129" s="1" t="s">
        <v>164</v>
      </c>
      <c r="B129" s="1" t="s">
        <v>299</v>
      </c>
      <c r="C129" s="2" t="str">
        <f t="shared" si="5"/>
        <v>data-architecture/scripts-ccao-data-warehouse-us-east-1/spatial-tax.R</v>
      </c>
      <c r="D129" s="1" t="s">
        <v>300</v>
      </c>
      <c r="E129" s="1" t="s">
        <v>12</v>
      </c>
      <c r="F129" s="1" t="s">
        <v>6</v>
      </c>
      <c r="G129" s="1" t="s">
        <v>167</v>
      </c>
      <c r="H129" s="15"/>
    </row>
    <row r="130" spans="1:8">
      <c r="A130" s="1" t="s">
        <v>164</v>
      </c>
      <c r="B130" s="1" t="s">
        <v>301</v>
      </c>
      <c r="C130" s="2" t="str">
        <f t="shared" si="5"/>
        <v>data-architecture/scripts-ccao-data-warehouse-us-east-1/spatial-tax.R</v>
      </c>
      <c r="D130" s="1" t="s">
        <v>302</v>
      </c>
      <c r="E130" s="1" t="s">
        <v>12</v>
      </c>
      <c r="F130" s="1" t="s">
        <v>6</v>
      </c>
      <c r="G130" s="1" t="s">
        <v>167</v>
      </c>
      <c r="H130" s="15"/>
    </row>
    <row r="131" spans="1:8">
      <c r="A131" s="1" t="s">
        <v>164</v>
      </c>
      <c r="B131" s="1" t="s">
        <v>303</v>
      </c>
      <c r="C131" s="2" t="str">
        <f t="shared" si="5"/>
        <v>data-architecture/scripts-ccao-data-warehouse-us-east-1/spatial-tax.R</v>
      </c>
      <c r="D131" s="1" t="s">
        <v>304</v>
      </c>
      <c r="E131" s="1" t="s">
        <v>12</v>
      </c>
      <c r="F131" s="1" t="s">
        <v>6</v>
      </c>
      <c r="G131" s="1" t="s">
        <v>167</v>
      </c>
      <c r="H131" s="15"/>
    </row>
    <row r="132" spans="1:8">
      <c r="A132" s="1" t="s">
        <v>164</v>
      </c>
      <c r="B132" s="1" t="s">
        <v>305</v>
      </c>
      <c r="C132" s="2" t="str">
        <f t="shared" si="5"/>
        <v>data-architecture/scripts-ccao-data-warehouse-us-east-1/spatial-tax.R</v>
      </c>
      <c r="D132" s="1" t="s">
        <v>306</v>
      </c>
      <c r="E132" s="1" t="s">
        <v>12</v>
      </c>
      <c r="F132" s="1" t="s">
        <v>6</v>
      </c>
      <c r="G132" s="1" t="s">
        <v>167</v>
      </c>
      <c r="H132" s="15"/>
    </row>
    <row r="133" spans="1:8">
      <c r="A133" s="1" t="s">
        <v>164</v>
      </c>
      <c r="B133" s="1" t="s">
        <v>307</v>
      </c>
      <c r="C133" s="2" t="str">
        <f t="shared" si="5"/>
        <v>data-architecture/scripts-ccao-data-warehouse-us-east-1/spatial-tax.R</v>
      </c>
      <c r="D133" s="1" t="s">
        <v>308</v>
      </c>
      <c r="E133" s="1" t="s">
        <v>12</v>
      </c>
      <c r="F133" s="1" t="s">
        <v>6</v>
      </c>
      <c r="G133" s="1" t="s">
        <v>167</v>
      </c>
      <c r="H133" s="15"/>
    </row>
    <row r="134" spans="1:8">
      <c r="A134" s="1" t="s">
        <v>164</v>
      </c>
      <c r="B134" s="1" t="s">
        <v>309</v>
      </c>
      <c r="C134" s="2" t="str">
        <f t="shared" ref="C134:C140" si="6">HYPERLINK("https://gitlab.com/ccao-data-science---modeling/data-architecture/-/blob/master/aws-s3/scripts-ccao-data-warehouse-us-east-1/spatial-transit.R", "data-architecture/scripts-ccao-data-warehouse-us-east-1/spatial-transit.R")</f>
        <v>data-architecture/scripts-ccao-data-warehouse-us-east-1/spatial-transit.R</v>
      </c>
      <c r="D134" s="1" t="s">
        <v>310</v>
      </c>
      <c r="E134" s="1" t="s">
        <v>12</v>
      </c>
      <c r="F134" s="1" t="s">
        <v>6</v>
      </c>
      <c r="G134" s="1" t="s">
        <v>167</v>
      </c>
      <c r="H134" s="14" t="s">
        <v>311</v>
      </c>
    </row>
    <row r="135" spans="1:8">
      <c r="A135" s="1" t="s">
        <v>164</v>
      </c>
      <c r="B135" s="1" t="s">
        <v>312</v>
      </c>
      <c r="C135" s="2" t="str">
        <f t="shared" si="6"/>
        <v>data-architecture/scripts-ccao-data-warehouse-us-east-1/spatial-transit.R</v>
      </c>
      <c r="D135" s="1" t="s">
        <v>313</v>
      </c>
      <c r="E135" s="1" t="s">
        <v>12</v>
      </c>
      <c r="F135" s="1" t="s">
        <v>6</v>
      </c>
      <c r="G135" s="1" t="s">
        <v>167</v>
      </c>
      <c r="H135" s="17" t="s">
        <v>314</v>
      </c>
    </row>
    <row r="136" spans="1:8">
      <c r="A136" s="1" t="s">
        <v>164</v>
      </c>
      <c r="B136" s="1" t="s">
        <v>315</v>
      </c>
      <c r="C136" s="2" t="str">
        <f t="shared" si="6"/>
        <v>data-architecture/scripts-ccao-data-warehouse-us-east-1/spatial-transit.R</v>
      </c>
      <c r="D136" s="1" t="s">
        <v>313</v>
      </c>
      <c r="E136" s="1" t="s">
        <v>12</v>
      </c>
      <c r="F136" s="1" t="s">
        <v>6</v>
      </c>
      <c r="G136" s="1" t="s">
        <v>167</v>
      </c>
      <c r="H136" s="17"/>
    </row>
    <row r="137" spans="1:8">
      <c r="A137" s="1" t="s">
        <v>164</v>
      </c>
      <c r="B137" s="1" t="s">
        <v>316</v>
      </c>
      <c r="C137" s="2" t="str">
        <f t="shared" si="6"/>
        <v>data-architecture/scripts-ccao-data-warehouse-us-east-1/spatial-transit.R</v>
      </c>
      <c r="D137" s="1" t="s">
        <v>313</v>
      </c>
      <c r="E137" s="1" t="s">
        <v>12</v>
      </c>
      <c r="F137" s="1" t="s">
        <v>6</v>
      </c>
      <c r="G137" s="1" t="s">
        <v>167</v>
      </c>
      <c r="H137" s="17"/>
    </row>
    <row r="138" spans="1:8">
      <c r="A138" s="1" t="s">
        <v>164</v>
      </c>
      <c r="B138" s="1" t="s">
        <v>317</v>
      </c>
      <c r="C138" s="2" t="str">
        <f t="shared" si="6"/>
        <v>data-architecture/scripts-ccao-data-warehouse-us-east-1/spatial-transit.R</v>
      </c>
      <c r="D138" s="1" t="s">
        <v>318</v>
      </c>
      <c r="E138" s="1" t="s">
        <v>12</v>
      </c>
      <c r="F138" s="1" t="s">
        <v>6</v>
      </c>
      <c r="G138" s="1" t="s">
        <v>167</v>
      </c>
      <c r="H138" s="15" t="s">
        <v>319</v>
      </c>
    </row>
    <row r="139" spans="1:8">
      <c r="A139" s="1" t="s">
        <v>164</v>
      </c>
      <c r="B139" s="1" t="s">
        <v>320</v>
      </c>
      <c r="C139" s="2" t="str">
        <f t="shared" si="6"/>
        <v>data-architecture/scripts-ccao-data-warehouse-us-east-1/spatial-transit.R</v>
      </c>
      <c r="D139" s="1" t="s">
        <v>318</v>
      </c>
      <c r="E139" s="1" t="s">
        <v>12</v>
      </c>
      <c r="F139" s="1" t="s">
        <v>6</v>
      </c>
      <c r="G139" s="1" t="s">
        <v>167</v>
      </c>
      <c r="H139" s="15"/>
    </row>
    <row r="140" spans="1:8">
      <c r="A140" s="1" t="s">
        <v>164</v>
      </c>
      <c r="B140" s="1" t="s">
        <v>321</v>
      </c>
      <c r="C140" s="2" t="str">
        <f t="shared" si="6"/>
        <v>data-architecture/scripts-ccao-data-warehouse-us-east-1/spatial-transit.R</v>
      </c>
      <c r="D140" s="1" t="s">
        <v>318</v>
      </c>
      <c r="E140" s="1" t="s">
        <v>12</v>
      </c>
      <c r="F140" s="1" t="s">
        <v>6</v>
      </c>
      <c r="G140" s="1" t="s">
        <v>167</v>
      </c>
      <c r="H140" s="15"/>
    </row>
    <row r="141" spans="1:8">
      <c r="A141" s="1" t="s">
        <v>322</v>
      </c>
      <c r="B141" s="1" t="s">
        <v>323</v>
      </c>
      <c r="C141" s="2" t="str">
        <f>HYPERLINK("https://gitlab.com/ccao-data-science---modeling/data-architecture/-/blob/master/aws-s3/scripts-ccao-data-warehouse-us-east-1/tax-bill_amount.R", "data-architecture/scripts-ccao-data-warehouse-us-east-1/tax-bill_amount.R")</f>
        <v>data-architecture/scripts-ccao-data-warehouse-us-east-1/tax-bill_amount.R</v>
      </c>
      <c r="D141" s="1" t="s">
        <v>324</v>
      </c>
      <c r="E141" s="1" t="s">
        <v>12</v>
      </c>
      <c r="F141" s="1" t="s">
        <v>6</v>
      </c>
      <c r="G141" s="1" t="s">
        <v>192</v>
      </c>
      <c r="H141" s="12" t="s">
        <v>325</v>
      </c>
    </row>
    <row r="142" spans="1:8">
      <c r="A142" s="1"/>
      <c r="B142" s="1"/>
      <c r="C142" s="2" t="str">
        <f>HYPERLINK("https://gitlab.com/ccao-data-science---modeling/data-architecture/-/blob/master/aws-athena/ctas/location-access.sql", "data-architecture/aws-athena/ctas/location-access.sql")</f>
        <v>data-architecture/aws-athena/ctas/location-access.sql</v>
      </c>
      <c r="D142" s="1" t="s">
        <v>326</v>
      </c>
      <c r="E142" s="1" t="s">
        <v>12</v>
      </c>
      <c r="F142" s="1" t="s">
        <v>327</v>
      </c>
      <c r="G142" s="1"/>
      <c r="H142" s="15" t="s">
        <v>328</v>
      </c>
    </row>
    <row r="143" spans="1:8">
      <c r="A143" s="1"/>
      <c r="B143" s="1"/>
      <c r="C143" s="2" t="str">
        <f>HYPERLINK("https://gitlab.com/ccao-data-science---modeling/data-architecture/-/blob/master/aws-athena/ctas/location-census.sql", "data-architecture/aws-athena/ctas/location-census.sql")</f>
        <v>data-architecture/aws-athena/ctas/location-census.sql</v>
      </c>
      <c r="D143" s="1" t="s">
        <v>329</v>
      </c>
      <c r="E143" s="1" t="s">
        <v>12</v>
      </c>
      <c r="F143" s="1" t="s">
        <v>327</v>
      </c>
      <c r="G143" s="1"/>
      <c r="H143" s="15"/>
    </row>
    <row r="144" spans="1:8">
      <c r="A144" s="1"/>
      <c r="B144" s="1"/>
      <c r="C144" s="2" t="str">
        <f>HYPERLINK("https://gitlab.com/ccao-data-science---modeling/data-architecture/-/blob/master/aws-athena/ctas/location-census_acs5.sql", "data-architecture/aws-athena/ctas/location-census_acs5.sql")</f>
        <v>data-architecture/aws-athena/ctas/location-census_acs5.sql</v>
      </c>
      <c r="D144" s="1" t="s">
        <v>330</v>
      </c>
      <c r="E144" s="1" t="s">
        <v>12</v>
      </c>
      <c r="F144" s="1" t="s">
        <v>327</v>
      </c>
      <c r="G144" s="1"/>
      <c r="H144" s="15"/>
    </row>
    <row r="145" spans="1:8">
      <c r="A145" s="1"/>
      <c r="B145" s="1"/>
      <c r="C145" s="2" t="str">
        <f>HYPERLINK("https://gitlab.com/ccao-data-science---modeling/data-architecture/-/blob/master/aws-athena/ctas/location-chicago.sql", "data-architecture/aws-athena/ctas/location-chicago.sql")</f>
        <v>data-architecture/aws-athena/ctas/location-chicago.sql</v>
      </c>
      <c r="D145" s="1" t="s">
        <v>331</v>
      </c>
      <c r="E145" s="1" t="s">
        <v>12</v>
      </c>
      <c r="F145" s="1" t="s">
        <v>327</v>
      </c>
      <c r="G145" s="1"/>
      <c r="H145" s="15"/>
    </row>
    <row r="146" spans="1:8">
      <c r="A146" s="1"/>
      <c r="B146" s="1"/>
      <c r="C146" s="2" t="str">
        <f>HYPERLINK("https://gitlab.com/ccao-data-science---modeling/data-architecture/-/blob/master/aws-athena/ctas/location-economy.sql", "data-architecture/aws-athena/ctas/location-economy.sql")</f>
        <v>data-architecture/aws-athena/ctas/location-economy.sql</v>
      </c>
      <c r="D146" s="1" t="s">
        <v>332</v>
      </c>
      <c r="E146" s="1" t="s">
        <v>12</v>
      </c>
      <c r="F146" s="1" t="s">
        <v>327</v>
      </c>
      <c r="G146" s="1"/>
      <c r="H146" s="15"/>
    </row>
    <row r="147" spans="1:8">
      <c r="A147" s="1"/>
      <c r="B147" s="1"/>
      <c r="C147" s="2" t="str">
        <f>HYPERLINK("https://gitlab.com/ccao-data-science---modeling/data-architecture/-/blob/master/aws-athena/ctas/location-environment.sql", "data-architecture/aws-athena/ctas/location-environment.sql")</f>
        <v>data-architecture/aws-athena/ctas/location-environment.sql</v>
      </c>
      <c r="D147" s="1" t="s">
        <v>333</v>
      </c>
      <c r="E147" s="1" t="s">
        <v>12</v>
      </c>
      <c r="F147" s="1" t="s">
        <v>327</v>
      </c>
      <c r="G147" s="1"/>
      <c r="H147" s="15"/>
    </row>
    <row r="148" spans="1:8">
      <c r="A148" s="1"/>
      <c r="B148" s="1"/>
      <c r="C148" s="2" t="str">
        <f>HYPERLINK("https://gitlab.com/ccao-data-science---modeling/data-architecture/-/blob/master/aws-athena/ctas/location-other.sql", "data-architecture/aws-athena/ctas/location-other.sql")</f>
        <v>data-architecture/aws-athena/ctas/location-other.sql</v>
      </c>
      <c r="D148" s="1" t="s">
        <v>334</v>
      </c>
      <c r="E148" s="1" t="s">
        <v>12</v>
      </c>
      <c r="F148" s="1" t="s">
        <v>327</v>
      </c>
      <c r="G148" s="1"/>
      <c r="H148" s="15"/>
    </row>
    <row r="149" spans="1:8">
      <c r="A149" s="1"/>
      <c r="B149" s="1"/>
      <c r="C149" s="2" t="str">
        <f>HYPERLINK("https://gitlab.com/ccao-data-science---modeling/data-architecture/-/blob/master/aws-athena/ctas/location-political.sql", "data-architecture/aws-athena/ctas/location-political.sql")</f>
        <v>data-architecture/aws-athena/ctas/location-political.sql</v>
      </c>
      <c r="D149" s="1" t="s">
        <v>335</v>
      </c>
      <c r="E149" s="1" t="s">
        <v>12</v>
      </c>
      <c r="F149" s="1" t="s">
        <v>327</v>
      </c>
      <c r="G149" s="1"/>
      <c r="H149" s="15"/>
    </row>
    <row r="150" spans="1:8">
      <c r="A150" s="1"/>
      <c r="B150" s="1"/>
      <c r="C150" s="2" t="str">
        <f>HYPERLINK("https://gitlab.com/ccao-data-science---modeling/data-architecture/-/blob/master/aws-athena/ctas/location-school.sql", "data-architecture/aws-athena/ctas/location-school.sql")</f>
        <v>data-architecture/aws-athena/ctas/location-school.sql</v>
      </c>
      <c r="D150" s="1" t="s">
        <v>336</v>
      </c>
      <c r="E150" s="1" t="s">
        <v>12</v>
      </c>
      <c r="F150" s="1" t="s">
        <v>327</v>
      </c>
      <c r="G150" s="1"/>
      <c r="H150" s="15"/>
    </row>
    <row r="151" spans="1:8">
      <c r="A151" s="1"/>
      <c r="B151" s="1"/>
      <c r="C151" s="2" t="str">
        <f>HYPERLINK("https://gitlab.com/ccao-data-science---modeling/data-architecture/-/blob/master/aws-athena/ctas/location-tax.sql", "data-architecture/aws-athena/ctas/location-tax.sql")</f>
        <v>data-architecture/aws-athena/ctas/location-tax.sql</v>
      </c>
      <c r="D151" s="1" t="s">
        <v>337</v>
      </c>
      <c r="E151" s="1" t="s">
        <v>12</v>
      </c>
      <c r="F151" s="1" t="s">
        <v>327</v>
      </c>
      <c r="G151" s="1"/>
      <c r="H151" s="15"/>
    </row>
    <row r="152" spans="1:8">
      <c r="A152" s="1"/>
      <c r="B152" s="1"/>
      <c r="C152" s="2" t="str">
        <f>HYPERLINK("https://gitlab.com/ccao-data-science---modeling/data-architecture/-/blob/master/aws-athena/ctas/proximity-cnt_pin_num_bus_stop.sql", "data-architecture/aws-athena/ctas/proximity-cnt_pin_num_bus_stop.sql")</f>
        <v>data-architecture/aws-athena/ctas/proximity-cnt_pin_num_bus_stop.sql</v>
      </c>
      <c r="D152" s="1" t="s">
        <v>338</v>
      </c>
      <c r="E152" s="1" t="s">
        <v>12</v>
      </c>
      <c r="F152" s="1" t="s">
        <v>327</v>
      </c>
      <c r="G152" s="1"/>
      <c r="H152" s="15" t="s">
        <v>339</v>
      </c>
    </row>
    <row r="153" spans="1:8">
      <c r="A153" s="1"/>
      <c r="B153" s="1"/>
      <c r="C153" s="2" t="str">
        <f>HYPERLINK("https://gitlab.com/ccao-data-science---modeling/data-architecture/-/blob/master/aws-athena/ctas/proximity-cnt_pin_num_foreclosure.sql", "data-architecture/aws-athena/ctas/proximity-cnt_pin_num_foreclosure.sql")</f>
        <v>data-architecture/aws-athena/ctas/proximity-cnt_pin_num_foreclosure.sql</v>
      </c>
      <c r="D153" s="1" t="s">
        <v>340</v>
      </c>
      <c r="E153" s="1" t="s">
        <v>12</v>
      </c>
      <c r="F153" s="1" t="s">
        <v>327</v>
      </c>
      <c r="G153" s="1"/>
      <c r="H153" s="15"/>
    </row>
    <row r="154" spans="1:8">
      <c r="A154" s="1"/>
      <c r="B154" s="1"/>
      <c r="C154" s="2" t="str">
        <f>HYPERLINK("https://gitlab.com/ccao-data-science---modeling/data-architecture/-/blob/master/aws-athena/ctas/proximity-cnt_pin_num_school.sql", "data-architecture/aws-athena/ctas/proximity-cnt_pin_num_school.sql")</f>
        <v>data-architecture/aws-athena/ctas/proximity-cnt_pin_num_school.sql</v>
      </c>
      <c r="D154" s="1" t="s">
        <v>341</v>
      </c>
      <c r="E154" s="1" t="s">
        <v>12</v>
      </c>
      <c r="F154" s="1" t="s">
        <v>327</v>
      </c>
      <c r="G154" s="1"/>
      <c r="H154" s="15"/>
    </row>
    <row r="155" spans="1:8">
      <c r="A155" s="1"/>
      <c r="B155" s="1"/>
      <c r="C155" s="2" t="str">
        <f>HYPERLINK("https://gitlab.com/ccao-data-science---modeling/data-architecture/-/blob/master/aws-athena/ctas/proximity-dist_pin_to_bike_trail.sql", "data-architecture/aws-athena/ctas/proximity-dist_pin_to_bike_trail.sql")</f>
        <v>data-architecture/aws-athena/ctas/proximity-dist_pin_to_bike_trail.sql</v>
      </c>
      <c r="D155" s="1" t="s">
        <v>342</v>
      </c>
      <c r="E155" s="1" t="s">
        <v>12</v>
      </c>
      <c r="F155" s="1" t="s">
        <v>327</v>
      </c>
      <c r="G155" s="1"/>
      <c r="H155" s="15"/>
    </row>
    <row r="156" spans="1:8">
      <c r="A156" s="1"/>
      <c r="B156" s="1"/>
      <c r="C156" s="2" t="str">
        <f>HYPERLINK("https://gitlab.com/ccao-data-science---modeling/data-architecture/-/blob/master/aws-athena/ctas/proximity-dist_pin_to_cemetery.sql", "data-architecture/aws-athena/ctas/proximity-dist_pin_to_cemetery.sql")</f>
        <v>data-architecture/aws-athena/ctas/proximity-dist_pin_to_cemetery.sql</v>
      </c>
      <c r="D156" s="1" t="s">
        <v>343</v>
      </c>
      <c r="E156" s="1" t="s">
        <v>12</v>
      </c>
      <c r="F156" s="1" t="s">
        <v>327</v>
      </c>
      <c r="G156" s="1"/>
      <c r="H156" s="15"/>
    </row>
    <row r="157" spans="1:8">
      <c r="A157" s="1"/>
      <c r="B157" s="1"/>
      <c r="C157" s="2" t="str">
        <f>HYPERLINK("https://gitlab.com/ccao-data-science---modeling/data-architecture/-/blob/master/aws-athena/ctas/proximity-dist_pin_to_cta_route.sql", "data-architecture/aws-athena/ctas/proximity-dist_pin_to_cta_route.sql")</f>
        <v>data-architecture/aws-athena/ctas/proximity-dist_pin_to_cta_route.sql</v>
      </c>
      <c r="D157" s="1" t="s">
        <v>344</v>
      </c>
      <c r="E157" s="1" t="s">
        <v>12</v>
      </c>
      <c r="F157" s="1" t="s">
        <v>327</v>
      </c>
      <c r="G157" s="1"/>
      <c r="H157" s="15"/>
    </row>
    <row r="158" spans="1:8">
      <c r="A158" s="1"/>
      <c r="B158" s="1"/>
      <c r="C158" s="2" t="str">
        <f>HYPERLINK("https://gitlab.com/ccao-data-science---modeling/data-architecture/-/blob/master/aws-athena/ctas/proximity-dist_pin_to_cta_stop.sql", "data-architecture/aws-athena/ctas/proximity-dist_pin_to_cta_stop.sql")</f>
        <v>data-architecture/aws-athena/ctas/proximity-dist_pin_to_cta_stop.sql</v>
      </c>
      <c r="D158" s="1" t="s">
        <v>345</v>
      </c>
      <c r="E158" s="1" t="s">
        <v>12</v>
      </c>
      <c r="F158" s="1" t="s">
        <v>327</v>
      </c>
      <c r="G158" s="1"/>
      <c r="H158" s="15"/>
    </row>
    <row r="159" spans="1:8">
      <c r="A159" s="1"/>
      <c r="B159" s="1"/>
      <c r="C159" s="2" t="str">
        <f>HYPERLINK("https://gitlab.com/ccao-data-science---modeling/data-architecture/-/blob/master/aws-athena/ctas/proximity-dist_pin_to_hospital.sql", "data-architecture/aws-athena/ctas/proximity-dist_pin_to_hospital.sql")</f>
        <v>data-architecture/aws-athena/ctas/proximity-dist_pin_to_hospital.sql</v>
      </c>
      <c r="D159" s="1" t="s">
        <v>346</v>
      </c>
      <c r="E159" s="1" t="s">
        <v>12</v>
      </c>
      <c r="F159" s="1" t="s">
        <v>327</v>
      </c>
      <c r="G159" s="1"/>
      <c r="H159" s="15"/>
    </row>
    <row r="160" spans="1:8">
      <c r="A160" s="1"/>
      <c r="B160" s="1"/>
      <c r="C160" s="2" t="str">
        <f>HYPERLINK("https://gitlab.com/ccao-data-science---modeling/data-architecture/-/blob/master/aws-athena/ctas/proximity-dist_pin_to_lake_michigan.sql", "data-architecture/aws-athena/ctas/proximity-dist_pin_to_lake_michigan.sql")</f>
        <v>data-architecture/aws-athena/ctas/proximity-dist_pin_to_lake_michigan.sql</v>
      </c>
      <c r="D160" s="1" t="s">
        <v>347</v>
      </c>
      <c r="E160" s="1" t="s">
        <v>12</v>
      </c>
      <c r="F160" s="1" t="s">
        <v>327</v>
      </c>
      <c r="G160" s="1"/>
      <c r="H160" s="15"/>
    </row>
    <row r="161" spans="1:8">
      <c r="A161" s="1"/>
      <c r="B161" s="1"/>
      <c r="C161" s="2" t="str">
        <f>HYPERLINK("https://gitlab.com/ccao-data-science---modeling/data-architecture/-/blob/master/aws-athena/ctas/proximity-dist_pin_to_major_road.sql", "data-architecture/aws-athena/ctas/proximity-dist_pin_to_major_road.sql")</f>
        <v>data-architecture/aws-athena/ctas/proximity-dist_pin_to_major_road.sql</v>
      </c>
      <c r="D161" s="1" t="s">
        <v>348</v>
      </c>
      <c r="E161" s="1" t="s">
        <v>12</v>
      </c>
      <c r="F161" s="1" t="s">
        <v>327</v>
      </c>
      <c r="G161" s="1"/>
      <c r="H161" s="15"/>
    </row>
    <row r="162" spans="1:8">
      <c r="A162" s="1"/>
      <c r="B162" s="1"/>
      <c r="C162" s="2" t="str">
        <f>HYPERLINK("https://gitlab.com/ccao-data-science---modeling/data-architecture/-/blob/master/aws-athena/ctas/proximity-dist_pin_to_metra_route.sql", "data-architecture/aws-athena/ctas/proximity-dist_pin_to_metra_route.sql")</f>
        <v>data-architecture/aws-athena/ctas/proximity-dist_pin_to_metra_route.sql</v>
      </c>
      <c r="D162" s="1" t="s">
        <v>349</v>
      </c>
      <c r="E162" s="1" t="s">
        <v>12</v>
      </c>
      <c r="F162" s="1" t="s">
        <v>327</v>
      </c>
      <c r="G162" s="1"/>
      <c r="H162" s="15"/>
    </row>
    <row r="163" spans="1:8">
      <c r="A163" s="1"/>
      <c r="B163" s="1"/>
      <c r="C163" s="2" t="str">
        <f>HYPERLINK("https://gitlab.com/ccao-data-science---modeling/data-architecture/-/blob/master/aws-athena/ctas/proximity-dist_pin_to_metra_stop.sql", "data-architecture/aws-athena/ctas/proximity-dist_pin_to_metra_stop.sql")</f>
        <v>data-architecture/aws-athena/ctas/proximity-dist_pin_to_metra_stop.sql</v>
      </c>
      <c r="D163" s="1" t="s">
        <v>350</v>
      </c>
      <c r="E163" s="1" t="s">
        <v>12</v>
      </c>
      <c r="F163" s="1" t="s">
        <v>327</v>
      </c>
      <c r="G163" s="1"/>
      <c r="H163" s="15"/>
    </row>
    <row r="164" spans="1:8">
      <c r="A164" s="1"/>
      <c r="B164" s="1"/>
      <c r="C164" s="2" t="str">
        <f>HYPERLINK("https://gitlab.com/ccao-data-science---modeling/data-architecture/-/blob/master/aws-athena/ctas/proximity-dist_pin_to_park.sql", "data-architecture/aws-athena/ctas/proximity-dist_pin_to_park.sql")</f>
        <v>data-architecture/aws-athena/ctas/proximity-dist_pin_to_park.sql</v>
      </c>
      <c r="D164" s="1" t="s">
        <v>351</v>
      </c>
      <c r="E164" s="1" t="s">
        <v>12</v>
      </c>
      <c r="F164" s="1" t="s">
        <v>327</v>
      </c>
      <c r="G164" s="1"/>
      <c r="H164" s="15"/>
    </row>
    <row r="165" spans="1:8">
      <c r="A165" s="1"/>
      <c r="B165" s="1"/>
      <c r="C165" s="2" t="str">
        <f>HYPERLINK("https://gitlab.com/ccao-data-science---modeling/data-architecture/-/blob/master/aws-athena/ctas/proximity-dist_pin_to_pin.sql", "data-architecture/aws-athena/ctas/proximity-dist_pin_to_pin.sql")</f>
        <v>data-architecture/aws-athena/ctas/proximity-dist_pin_to_pin.sql</v>
      </c>
      <c r="D165" s="1" t="s">
        <v>352</v>
      </c>
      <c r="E165" s="1" t="s">
        <v>12</v>
      </c>
      <c r="F165" s="1" t="s">
        <v>327</v>
      </c>
      <c r="G165" s="1"/>
      <c r="H165" s="15"/>
    </row>
    <row r="166" spans="1:8">
      <c r="A166" s="1"/>
      <c r="B166" s="1"/>
      <c r="C166" s="2" t="str">
        <f>HYPERLINK("https://gitlab.com/ccao-data-science---modeling/data-architecture/-/blob/master/aws-athena/ctas/proximity-dist_pin_to_railroad.sql", "data-architecture/aws-athena/ctas/proximity-dist_pin_to_railroad.sql")</f>
        <v>data-architecture/aws-athena/ctas/proximity-dist_pin_to_railroad.sql</v>
      </c>
      <c r="D166" s="1" t="s">
        <v>353</v>
      </c>
      <c r="E166" s="1" t="s">
        <v>12</v>
      </c>
      <c r="F166" s="1" t="s">
        <v>327</v>
      </c>
      <c r="G166" s="1"/>
      <c r="H166" s="15"/>
    </row>
    <row r="167" spans="1:8">
      <c r="A167" s="1"/>
      <c r="B167" s="1"/>
      <c r="C167" s="2" t="str">
        <f>HYPERLINK("https://gitlab.com/ccao-data-science---modeling/data-architecture/-/blob/master/aws-athena/ctas/proximity-dist_pin_to_water.sql", "data-architecture/aws-athena/ctas/proximity-dist_pin_to_water.sql")</f>
        <v>data-architecture/aws-athena/ctas/proximity-dist_pin_to_water.sql</v>
      </c>
      <c r="D167" s="1" t="s">
        <v>354</v>
      </c>
      <c r="E167" s="1" t="s">
        <v>12</v>
      </c>
      <c r="F167" s="1" t="s">
        <v>327</v>
      </c>
      <c r="G167" s="1"/>
      <c r="H167" s="15"/>
    </row>
    <row r="168" spans="1:8">
      <c r="A168" s="1"/>
      <c r="B168" s="1"/>
      <c r="C168" s="2" t="str">
        <f>HYPERLINK("https://gitlab.com/ccao-data-science---modeling/data-architecture/-/blob/master/aws-athena/views/census-vw_acs5_stat.sql", "data-architecture/aws-athena/views/census-vw_acs5_stat.sql")</f>
        <v>data-architecture/aws-athena/views/census-vw_acs5_stat.sql</v>
      </c>
      <c r="D168" s="1" t="s">
        <v>355</v>
      </c>
      <c r="E168" s="1" t="s">
        <v>12</v>
      </c>
      <c r="F168" s="1" t="s">
        <v>327</v>
      </c>
      <c r="G168" s="1"/>
      <c r="H168" s="12" t="s">
        <v>356</v>
      </c>
    </row>
    <row r="169" spans="1:8">
      <c r="A169" s="1"/>
      <c r="B169" s="1"/>
      <c r="C169" s="2" t="str">
        <f>HYPERLINK("https://gitlab.com/ccao-data-science---modeling/data-architecture/-/blob/master/aws-athena/views/default-vw_card_res_char.sql", "data-architecture/aws-athena/views/default-vw_card_res_char.sql")</f>
        <v>data-architecture/aws-athena/views/default-vw_card_res_char.sql</v>
      </c>
      <c r="D169" s="1" t="s">
        <v>357</v>
      </c>
      <c r="E169" s="1" t="s">
        <v>358</v>
      </c>
      <c r="F169" s="1" t="s">
        <v>359</v>
      </c>
      <c r="G169" s="1"/>
      <c r="H169" s="15" t="s">
        <v>360</v>
      </c>
    </row>
    <row r="170" spans="1:8">
      <c r="A170" s="1"/>
      <c r="B170" s="1"/>
      <c r="C170" s="2" t="str">
        <f>HYPERLINK("https://gitlab.com/ccao-data-science---modeling/data-architecture/-/blob/master/aws-athena/views/default-vw_pin_condo_char.sql", "data-architecture/aws-athena/views/default-vw_pin_condo_char.sql")</f>
        <v>data-architecture/aws-athena/views/default-vw_pin_condo_char.sql</v>
      </c>
      <c r="D170" s="1" t="s">
        <v>361</v>
      </c>
      <c r="E170" s="1" t="s">
        <v>358</v>
      </c>
      <c r="F170" s="1" t="s">
        <v>359</v>
      </c>
      <c r="G170" s="1"/>
      <c r="H170" s="15"/>
    </row>
    <row r="171" spans="1:8">
      <c r="A171" s="1"/>
      <c r="B171" s="1"/>
      <c r="C171" s="2" t="str">
        <f>HYPERLINK("https://gitlab.com/ccao-data-science---modeling/data-architecture/-/blob/master/aws-athena/views/default-vw_pin_history.sql", "data-architecture/aws-athena/views/default-vw_pin_history.sql")</f>
        <v>data-architecture/aws-athena/views/default-vw_pin_history.sql</v>
      </c>
      <c r="D171" s="1" t="s">
        <v>362</v>
      </c>
      <c r="E171" s="1" t="s">
        <v>358</v>
      </c>
      <c r="F171" s="1" t="s">
        <v>359</v>
      </c>
      <c r="G171" s="1"/>
      <c r="H171" s="12" t="s">
        <v>363</v>
      </c>
    </row>
    <row r="172" spans="1:8">
      <c r="A172" s="1"/>
      <c r="B172" s="1"/>
      <c r="C172" s="2" t="str">
        <f>HYPERLINK("https://gitlab.com/ccao-data-science---modeling/data-architecture/-/blob/master/aws-athena/views/default-vw_pin_sale.sql", "data-architecture/aws-athena/views/default-vw_pin_sale.sql")</f>
        <v>data-architecture/aws-athena/views/default-vw_pin_sale.sql</v>
      </c>
      <c r="D172" s="1" t="s">
        <v>364</v>
      </c>
      <c r="E172" s="1" t="s">
        <v>358</v>
      </c>
      <c r="F172" s="1" t="s">
        <v>359</v>
      </c>
      <c r="G172" s="1"/>
      <c r="H172" s="12" t="s">
        <v>365</v>
      </c>
    </row>
    <row r="173" spans="1:8">
      <c r="A173" s="1"/>
      <c r="B173" s="1"/>
      <c r="C173" s="2" t="str">
        <f>HYPERLINK("https://gitlab.com/ccao-data-science---modeling/data-architecture/-/blob/master/aws-athena/views/default-vw_pin_universe.sql", "data-architecture/aws-athena/views/default-vw_pin_universe.sql")</f>
        <v>data-architecture/aws-athena/views/default-vw_pin_universe.sql</v>
      </c>
      <c r="D173" s="1" t="s">
        <v>366</v>
      </c>
      <c r="E173" s="1" t="s">
        <v>358</v>
      </c>
      <c r="F173" s="1" t="s">
        <v>359</v>
      </c>
      <c r="G173" s="1"/>
      <c r="H173" s="12" t="s">
        <v>367</v>
      </c>
    </row>
    <row r="174" spans="1:8">
      <c r="A174" s="1"/>
      <c r="B174" s="1"/>
      <c r="C174" s="2" t="str">
        <f>HYPERLINK("https://gitlab.com/ccao-data-science---modeling/data-architecture/-/blob/master/aws-athena/views/location-vw_pin10_location.sql", "data-architecture/aws-athena/views/location-vw_pin10_location.sql")</f>
        <v>data-architecture/aws-athena/views/location-vw_pin10_location.sql</v>
      </c>
      <c r="D174" s="1" t="s">
        <v>368</v>
      </c>
      <c r="E174" s="1" t="s">
        <v>358</v>
      </c>
      <c r="F174" s="1" t="s">
        <v>359</v>
      </c>
      <c r="G174" s="1"/>
      <c r="H174" s="12" t="s">
        <v>369</v>
      </c>
    </row>
    <row r="175" spans="1:8">
      <c r="A175" s="1"/>
      <c r="B175" s="1"/>
      <c r="C175" s="2" t="str">
        <f>HYPERLINK("https://gitlab.com/ccao-data-science---modeling/data-architecture/-/blob/master/aws-athena/views/model-vw_card_res_input.sql", "data-architecture/aws-athena/views/model-vw_card_res_input.sql")</f>
        <v>data-architecture/aws-athena/views/model-vw_card_res_input.sql</v>
      </c>
      <c r="D175" s="1" t="s">
        <v>370</v>
      </c>
      <c r="E175" s="1" t="s">
        <v>358</v>
      </c>
      <c r="F175" s="1" t="s">
        <v>359</v>
      </c>
      <c r="G175" s="1"/>
      <c r="H175" s="15" t="s">
        <v>371</v>
      </c>
    </row>
    <row r="176" spans="1:8">
      <c r="A176" s="1"/>
      <c r="B176" s="1"/>
      <c r="C176" s="2" t="str">
        <f>HYPERLINK("https://gitlab.com/ccao-data-science---modeling/data-architecture/-/blob/master/aws-athena/views/model-vw_pin_condo_input.sql", "data-architecture/aws-athena/views/model-vw_pin_condo_input.sql")</f>
        <v>data-architecture/aws-athena/views/model-vw_pin_condo_input.sql</v>
      </c>
      <c r="D176" s="1" t="s">
        <v>372</v>
      </c>
      <c r="E176" s="1" t="s">
        <v>358</v>
      </c>
      <c r="F176" s="1" t="s">
        <v>359</v>
      </c>
      <c r="G176" s="1"/>
      <c r="H176" s="15"/>
    </row>
    <row r="177" spans="1:8">
      <c r="A177" s="1"/>
      <c r="B177" s="1"/>
      <c r="C177" s="2" t="str">
        <f>HYPERLINK("https://gitlab.com/ccao-data-science---modeling/data-architecture/-/blob/master/aws-athena/views/model-vw_card_shap_long.sql", "data-architecture/aws-athena/views/model-vw_card_shap_long.sql")</f>
        <v>data-architecture/aws-athena/views/model-vw_card_shap_long.sql</v>
      </c>
      <c r="D177" s="1" t="s">
        <v>373</v>
      </c>
      <c r="E177" s="1" t="s">
        <v>358</v>
      </c>
      <c r="F177" s="1" t="s">
        <v>359</v>
      </c>
      <c r="G177" s="1"/>
      <c r="H177" s="12" t="s">
        <v>374</v>
      </c>
    </row>
    <row r="178" spans="1:8">
      <c r="A178" s="1"/>
      <c r="B178" s="1"/>
      <c r="C178" s="2" t="str">
        <f>HYPERLINK("https://gitlab.com/ccao-data-science---modeling/data-architecture/-/blob/master/aws-athena/views/proximity-vw_pin10_proximity.sql", "data-architecture/aws-athena/views/proximity-vw_pin10_proximity.sql")</f>
        <v>data-architecture/aws-athena/views/proximity-vw_pin10_proximity.sql</v>
      </c>
      <c r="D178" s="1" t="s">
        <v>375</v>
      </c>
      <c r="E178" s="1" t="s">
        <v>358</v>
      </c>
      <c r="F178" s="1" t="s">
        <v>359</v>
      </c>
      <c r="G178" s="1"/>
      <c r="H178" s="12" t="s">
        <v>376</v>
      </c>
    </row>
    <row r="179" spans="1:8">
      <c r="A179" s="1"/>
      <c r="B179" s="1"/>
      <c r="C179" s="2" t="str">
        <f>HYPERLINK("https://gitlab.com/ccao-data-science---modeling/data-architecture/-/blob/master/aws-athena/views/rpie-vw_pin_class_flatfile.sql", "data-architecture/aws-athena/views/rpie-vw_pin_class_flatfile.sql")</f>
        <v>data-architecture/aws-athena/views/rpie-vw_pin_class_flatfile.sql</v>
      </c>
      <c r="D179" s="1" t="s">
        <v>377</v>
      </c>
      <c r="E179" s="1" t="s">
        <v>358</v>
      </c>
      <c r="F179" s="1" t="s">
        <v>359</v>
      </c>
      <c r="G179" s="1"/>
      <c r="H179" s="12" t="s">
        <v>378</v>
      </c>
    </row>
    <row r="180" spans="1:8">
      <c r="A180" s="1"/>
      <c r="B180" s="1"/>
      <c r="C180" s="2" t="str">
        <f>HYPERLINK("https://gitlab.com/ccao-data-science---modeling/data-architecture/-/blob/master/aws-athena/views/rpie-vw_pin_mailers.sql", "data-architecture/aws-athena/views/rpie-vw_pin_mailers.sql")</f>
        <v>data-architecture/aws-athena/views/rpie-vw_pin_mailers.sql</v>
      </c>
      <c r="D180" s="1" t="s">
        <v>379</v>
      </c>
      <c r="E180" s="1" t="s">
        <v>358</v>
      </c>
      <c r="F180" s="1" t="s">
        <v>359</v>
      </c>
      <c r="G180" s="1"/>
      <c r="H180" s="12" t="s">
        <v>380</v>
      </c>
    </row>
  </sheetData>
  <autoFilter ref="A1:I180" xr:uid="{00000000-0001-0000-0000-000000000000}"/>
  <mergeCells count="17">
    <mergeCell ref="H152:H167"/>
    <mergeCell ref="H169:H170"/>
    <mergeCell ref="H175:H176"/>
    <mergeCell ref="H79:H81"/>
    <mergeCell ref="H123:H125"/>
    <mergeCell ref="H127:H133"/>
    <mergeCell ref="H83:H84"/>
    <mergeCell ref="H101:H102"/>
    <mergeCell ref="H142:H151"/>
    <mergeCell ref="H8:H24"/>
    <mergeCell ref="H25:H27"/>
    <mergeCell ref="H85:H98"/>
    <mergeCell ref="H37:H67"/>
    <mergeCell ref="H138:H140"/>
    <mergeCell ref="H135:H137"/>
    <mergeCell ref="H28:H31"/>
    <mergeCell ref="H34:H3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0A1146621544CA10AFFB6B345C290" ma:contentTypeVersion="8" ma:contentTypeDescription="Create a new document." ma:contentTypeScope="" ma:versionID="7de3d23f6a217b71996bb76c6e8b64d4">
  <xsd:schema xmlns:xsd="http://www.w3.org/2001/XMLSchema" xmlns:xs="http://www.w3.org/2001/XMLSchema" xmlns:p="http://schemas.microsoft.com/office/2006/metadata/properties" xmlns:ns2="20f740d3-e7cb-4f0f-9e63-8fcc8a32785c" xmlns:ns3="b7d6f9e3-881f-4519-a9f9-0856d2ed65b9" targetNamespace="http://schemas.microsoft.com/office/2006/metadata/properties" ma:root="true" ma:fieldsID="c7e828ff3871c9f261bef45e53781f93" ns2:_="" ns3:_="">
    <xsd:import namespace="20f740d3-e7cb-4f0f-9e63-8fcc8a32785c"/>
    <xsd:import namespace="b7d6f9e3-881f-4519-a9f9-0856d2ed65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740d3-e7cb-4f0f-9e63-8fcc8a3278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6f9e3-881f-4519-a9f9-0856d2ed65b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AE86BA-1E3B-4FEE-879B-15C0E7DA7515}"/>
</file>

<file path=customXml/itemProps2.xml><?xml version="1.0" encoding="utf-8"?>
<ds:datastoreItem xmlns:ds="http://schemas.openxmlformats.org/officeDocument/2006/customXml" ds:itemID="{EFF32FFB-975E-4BAA-AC25-B80C1A2F0602}"/>
</file>

<file path=customXml/itemProps3.xml><?xml version="1.0" encoding="utf-8"?>
<ds:datastoreItem xmlns:ds="http://schemas.openxmlformats.org/officeDocument/2006/customXml" ds:itemID="{B6333D1F-7E57-44A3-BAB8-D3D3045717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Ridgeway</dc:creator>
  <cp:keywords/>
  <dc:description/>
  <cp:lastModifiedBy>William Ridgeway (Assessor)</cp:lastModifiedBy>
  <cp:revision/>
  <dcterms:created xsi:type="dcterms:W3CDTF">2022-04-13T16:44:52Z</dcterms:created>
  <dcterms:modified xsi:type="dcterms:W3CDTF">2022-04-26T17:37:23Z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0x0101001B10A1146621544CA10AFFB6B345C290</vt:lpwstr>
  </property>
</Properties>
</file>