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ca24b55da26fc/Desktop/"/>
    </mc:Choice>
  </mc:AlternateContent>
  <xr:revisionPtr revIDLastSave="12" documentId="13_ncr:1_{CA90CA80-AD88-D845-9940-9C7B638F4524}" xr6:coauthVersionLast="47" xr6:coauthVersionMax="47" xr10:uidLastSave="{E6295E6F-BA75-4B36-A245-751DC53E5BA9}"/>
  <bookViews>
    <workbookView xWindow="9510" yWindow="0" windowWidth="9780" windowHeight="11370" activeTab="3" xr2:uid="{58BF136E-B6D3-E245-87B1-3AE132C1A0C6}"/>
  </bookViews>
  <sheets>
    <sheet name="Valutazione_Modelli" sheetId="24" r:id="rId1"/>
    <sheet name="Confusion Matrix C" sheetId="25" r:id="rId2"/>
    <sheet name="Errori" sheetId="26" r:id="rId3"/>
    <sheet name="MonteCarlo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I39" i="24"/>
  <c r="I40" i="24"/>
  <c r="I41" i="24"/>
  <c r="I42" i="24"/>
  <c r="I43" i="24"/>
  <c r="I44" i="24"/>
  <c r="I45" i="24"/>
  <c r="I46" i="24"/>
  <c r="I47" i="24"/>
  <c r="I48" i="24"/>
  <c r="I49" i="24"/>
  <c r="D10" i="27"/>
  <c r="D5" i="27"/>
  <c r="M3" i="27"/>
  <c r="J3" i="27"/>
  <c r="I4" i="27"/>
  <c r="I3" i="27"/>
  <c r="H16" i="26"/>
  <c r="G16" i="26"/>
  <c r="G4" i="26"/>
  <c r="F16" i="26"/>
  <c r="F4" i="26"/>
  <c r="E16" i="26"/>
  <c r="E4" i="26"/>
  <c r="J39" i="24"/>
  <c r="H47" i="24"/>
  <c r="G40" i="24"/>
  <c r="G39" i="24"/>
  <c r="F42" i="24"/>
  <c r="E43" i="24"/>
  <c r="E42" i="24"/>
  <c r="E41" i="24"/>
  <c r="E40" i="24"/>
  <c r="I31" i="24"/>
  <c r="I30" i="24"/>
  <c r="I29" i="24"/>
  <c r="I28" i="24"/>
  <c r="K26" i="24"/>
  <c r="J26" i="24"/>
  <c r="I26" i="24"/>
  <c r="K25" i="24"/>
  <c r="K24" i="24"/>
  <c r="J40" i="24"/>
  <c r="J41" i="24"/>
  <c r="J42" i="24"/>
  <c r="J43" i="24"/>
  <c r="J44" i="24"/>
  <c r="J45" i="24"/>
  <c r="J46" i="24"/>
  <c r="J47" i="24"/>
  <c r="J48" i="24"/>
  <c r="J49" i="24"/>
  <c r="I33" i="24"/>
  <c r="I32" i="24"/>
  <c r="J25" i="24"/>
  <c r="I25" i="24"/>
  <c r="J24" i="24"/>
  <c r="I24" i="24"/>
  <c r="I50" i="24" l="1"/>
  <c r="G44" i="24"/>
  <c r="C31" i="24" l="1"/>
  <c r="F5" i="27" l="1"/>
  <c r="E5" i="27"/>
  <c r="C6" i="27" l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H36" i="27"/>
  <c r="H37" i="27"/>
  <c r="H38" i="27"/>
  <c r="H39" i="27"/>
  <c r="H40" i="27"/>
  <c r="H41" i="27"/>
  <c r="H42" i="27"/>
  <c r="H43" i="27"/>
  <c r="G36" i="27"/>
  <c r="G37" i="27"/>
  <c r="G38" i="27"/>
  <c r="G39" i="27"/>
  <c r="G40" i="27"/>
  <c r="G41" i="27"/>
  <c r="G42" i="27"/>
  <c r="G43" i="27"/>
  <c r="F36" i="27"/>
  <c r="F37" i="27"/>
  <c r="F38" i="27"/>
  <c r="F39" i="27"/>
  <c r="F40" i="27"/>
  <c r="F41" i="27"/>
  <c r="F42" i="27"/>
  <c r="F43" i="27"/>
  <c r="E36" i="27"/>
  <c r="E37" i="27"/>
  <c r="E38" i="27"/>
  <c r="E39" i="27"/>
  <c r="E40" i="27"/>
  <c r="E41" i="27"/>
  <c r="E42" i="27"/>
  <c r="E43" i="27"/>
  <c r="D36" i="27"/>
  <c r="D37" i="27"/>
  <c r="D38" i="27"/>
  <c r="D39" i="27"/>
  <c r="D40" i="27"/>
  <c r="D41" i="27"/>
  <c r="D42" i="27"/>
  <c r="D43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D6" i="27"/>
  <c r="D7" i="27"/>
  <c r="D8" i="27"/>
  <c r="D9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8" i="27"/>
  <c r="D29" i="27"/>
  <c r="D30" i="27"/>
  <c r="D31" i="27"/>
  <c r="D32" i="27"/>
  <c r="D33" i="27"/>
  <c r="D34" i="27"/>
  <c r="D35" i="27"/>
  <c r="G5" i="27"/>
  <c r="H5" i="27"/>
  <c r="E5" i="26"/>
  <c r="E6" i="26"/>
  <c r="E7" i="26"/>
  <c r="E8" i="26"/>
  <c r="E9" i="26"/>
  <c r="E10" i="26"/>
  <c r="E11" i="26"/>
  <c r="E12" i="26"/>
  <c r="E13" i="26"/>
  <c r="E14" i="26"/>
  <c r="E15" i="26"/>
  <c r="F5" i="26"/>
  <c r="F6" i="26"/>
  <c r="F7" i="26"/>
  <c r="F8" i="26"/>
  <c r="F9" i="26"/>
  <c r="F10" i="26"/>
  <c r="F11" i="26"/>
  <c r="F12" i="26"/>
  <c r="F13" i="26"/>
  <c r="F14" i="26"/>
  <c r="F15" i="26"/>
  <c r="G5" i="26"/>
  <c r="G6" i="26"/>
  <c r="G7" i="26"/>
  <c r="G8" i="26"/>
  <c r="G9" i="26"/>
  <c r="G10" i="26"/>
  <c r="G11" i="26"/>
  <c r="G12" i="26"/>
  <c r="G13" i="26"/>
  <c r="G14" i="26"/>
  <c r="G15" i="26"/>
  <c r="I5" i="27" l="1"/>
  <c r="I6" i="27"/>
  <c r="I16" i="27"/>
  <c r="I35" i="27"/>
  <c r="I30" i="27"/>
  <c r="I28" i="27"/>
  <c r="I22" i="27"/>
  <c r="I26" i="27"/>
  <c r="I7" i="27"/>
  <c r="I43" i="27"/>
  <c r="I42" i="27"/>
  <c r="I20" i="27"/>
  <c r="I36" i="27"/>
  <c r="I37" i="27"/>
  <c r="I32" i="27"/>
  <c r="I41" i="27"/>
  <c r="I40" i="27"/>
  <c r="I39" i="27"/>
  <c r="I38" i="27"/>
  <c r="I29" i="27"/>
  <c r="I31" i="27"/>
  <c r="I17" i="27"/>
  <c r="I27" i="27"/>
  <c r="I25" i="27"/>
  <c r="I23" i="27"/>
  <c r="I21" i="27"/>
  <c r="I19" i="27"/>
  <c r="I14" i="27"/>
  <c r="I24" i="27"/>
  <c r="I34" i="27"/>
  <c r="I33" i="27"/>
  <c r="I13" i="27"/>
  <c r="I18" i="27"/>
  <c r="I12" i="27"/>
  <c r="I15" i="27"/>
  <c r="I10" i="27"/>
  <c r="I8" i="27"/>
  <c r="I11" i="27"/>
  <c r="I9" i="27"/>
  <c r="F40" i="24"/>
  <c r="D50" i="24"/>
  <c r="C50" i="24"/>
  <c r="D31" i="24"/>
  <c r="P3" i="27" l="1"/>
  <c r="O3" i="27"/>
  <c r="F41" i="24"/>
  <c r="H11" i="24"/>
  <c r="H10" i="24"/>
  <c r="H9" i="24"/>
  <c r="H5" i="24"/>
  <c r="H4" i="24"/>
  <c r="H6" i="24" s="1"/>
  <c r="H3" i="24"/>
  <c r="H12" i="24" l="1"/>
  <c r="F43" i="24" l="1"/>
  <c r="E44" i="24" l="1"/>
  <c r="F44" i="24"/>
  <c r="F45" i="24" l="1"/>
  <c r="E45" i="24"/>
  <c r="E46" i="24" l="1"/>
  <c r="F46" i="24"/>
  <c r="F47" i="24" l="1"/>
  <c r="E47" i="24"/>
  <c r="E48" i="24" l="1"/>
  <c r="F48" i="24"/>
  <c r="F49" i="24" l="1"/>
  <c r="H48" i="24" s="1"/>
  <c r="E49" i="24"/>
  <c r="G48" i="24" s="1"/>
  <c r="G49" i="24" l="1"/>
  <c r="G41" i="24"/>
  <c r="G42" i="24"/>
  <c r="G43" i="24"/>
  <c r="G45" i="24"/>
  <c r="G46" i="24"/>
  <c r="G47" i="24"/>
  <c r="H49" i="24"/>
  <c r="H39" i="24"/>
  <c r="H40" i="24"/>
  <c r="H41" i="24"/>
  <c r="H42" i="24"/>
  <c r="H43" i="24"/>
  <c r="H44" i="24"/>
  <c r="H45" i="24"/>
  <c r="H46" i="24"/>
</calcChain>
</file>

<file path=xl/sharedStrings.xml><?xml version="1.0" encoding="utf-8"?>
<sst xmlns="http://schemas.openxmlformats.org/spreadsheetml/2006/main" count="152" uniqueCount="110">
  <si>
    <t>Dev. Std</t>
  </si>
  <si>
    <t>Accuracy:</t>
  </si>
  <si>
    <t>Precision:</t>
  </si>
  <si>
    <t>Recall:</t>
  </si>
  <si>
    <t>F-score:</t>
  </si>
  <si>
    <t>(TP+TN)/(TP+TN+FP+FN)</t>
  </si>
  <si>
    <t>TP/(TP+FP)</t>
  </si>
  <si>
    <t>TP/(TP+FN)</t>
  </si>
  <si>
    <t>malato</t>
  </si>
  <si>
    <t>sano</t>
  </si>
  <si>
    <t>predetto</t>
  </si>
  <si>
    <t>reale</t>
  </si>
  <si>
    <t>Bilanciato</t>
  </si>
  <si>
    <t>Non-bilanciato</t>
  </si>
  <si>
    <t>ESEMPIO2.</t>
  </si>
  <si>
    <t>Positive</t>
  </si>
  <si>
    <t>Negative</t>
  </si>
  <si>
    <t>&lt; 2.00</t>
  </si>
  <si>
    <t>2.00 - 3.99</t>
  </si>
  <si>
    <t>4.00 - 5.99</t>
  </si>
  <si>
    <t>6.00 - 7.99</t>
  </si>
  <si>
    <t>8.00 - 9.99</t>
  </si>
  <si>
    <t>10.00 - 11.99</t>
  </si>
  <si>
    <t>12.00 - 13.99</t>
  </si>
  <si>
    <t>14.00 - 15.99</t>
  </si>
  <si>
    <t>16.00 - 17.99</t>
  </si>
  <si>
    <t>&gt; 18.00</t>
  </si>
  <si>
    <t>tot.</t>
  </si>
  <si>
    <t>neg.</t>
  </si>
  <si>
    <t>pos.</t>
  </si>
  <si>
    <t>Cutoff dataset:</t>
  </si>
  <si>
    <t>True Negative Rate:</t>
  </si>
  <si>
    <t>Positiv Predicted Val:</t>
  </si>
  <si>
    <t>Negat Predicted Val:</t>
  </si>
  <si>
    <t>Step1. Collect experimental data</t>
  </si>
  <si>
    <t>Step4. compute the metrics</t>
  </si>
  <si>
    <t>Step5. create the ROC table</t>
  </si>
  <si>
    <t>Dosage</t>
  </si>
  <si>
    <t>Observed</t>
  </si>
  <si>
    <t>Cumulative</t>
  </si>
  <si>
    <t>FPR</t>
  </si>
  <si>
    <t>TPR</t>
  </si>
  <si>
    <t>AUC</t>
  </si>
  <si>
    <t>Step6. create the ROC Curve (as a scatter plot)</t>
  </si>
  <si>
    <t>(Area Under the Curve)</t>
  </si>
  <si>
    <t>The higher the ROC Curve the better the fit.</t>
  </si>
  <si>
    <t>The AUC Metric compute the area: closer to 1 the better the fit.*</t>
  </si>
  <si>
    <t>* AUC=0.5 shows that the model's ability to discriminate between negative and positive is do by a monkey (do to chance)</t>
  </si>
  <si>
    <t>Researchers are testing a new spray as a new vaccine against COVID19. 
They want to discover the correct dosage of the spray. They tested 900 people with dosages varying from 0 μg to 20 μg. They then tabulated the number of people who tested COVID19 negative and positive in 2 μg dosage intervals. </t>
  </si>
  <si>
    <t>AUC=0.894 shows a good fit (i.e., the classificator for the new nasal vaccine works very well)</t>
  </si>
  <si>
    <t>Step7. interpret the ROC Curve</t>
  </si>
  <si>
    <t>Step2. define the cutoff (test set)</t>
  </si>
  <si>
    <t>cane</t>
  </si>
  <si>
    <t>gatto</t>
  </si>
  <si>
    <t>cavallo</t>
  </si>
  <si>
    <t>oca</t>
  </si>
  <si>
    <t>tacchino</t>
  </si>
  <si>
    <t>scimmia</t>
  </si>
  <si>
    <t>Actual animal classification</t>
  </si>
  <si>
    <t>Predicted animal classification</t>
  </si>
  <si>
    <t>Mese</t>
  </si>
  <si>
    <t>Temp. Media Reale</t>
  </si>
  <si>
    <t>Temp. Media Predetta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</si>
  <si>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</si>
  <si>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</si>
  <si>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</si>
  <si>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</si>
  <si>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</si>
  <si>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</si>
  <si>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</si>
  <si>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</si>
  <si>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</si>
  <si>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</si>
  <si>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</si>
  <si>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</si>
  <si>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Nord Italia</t>
  </si>
  <si>
    <t>Errore Assoluto</t>
  </si>
  <si>
    <t>Errore Quadratico</t>
  </si>
  <si>
    <t>Errore Relativo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</si>
  <si>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</si>
  <si>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</si>
  <si>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</si>
  <si>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</si>
  <si>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</si>
  <si>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</si>
  <si>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</si>
  <si>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</si>
  <si>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</si>
  <si>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</si>
  <si>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</si>
  <si>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Iterazioni Simulazione MonteCarlo</t>
  </si>
  <si>
    <t>N iteraz Monte Carlo</t>
  </si>
  <si>
    <t>Investo:</t>
  </si>
  <si>
    <t>Val max</t>
  </si>
  <si>
    <t>Val min</t>
  </si>
  <si>
    <t>Err assoluto:</t>
  </si>
  <si>
    <t>Prob di perdere soldi:</t>
  </si>
  <si>
    <t>Prob di guadagno &gt;=5000€</t>
  </si>
  <si>
    <t>Step1.</t>
  </si>
  <si>
    <t>Step2.</t>
  </si>
  <si>
    <t>Step3.</t>
  </si>
  <si>
    <t>Dati.</t>
  </si>
  <si>
    <t>TPR-FPR</t>
  </si>
  <si>
    <r>
      <rPr>
        <b/>
        <sz val="11"/>
        <color theme="1"/>
        <rFont val="Calibri"/>
        <family val="2"/>
        <scheme val="minor"/>
      </rPr>
      <t>Youden's index</t>
    </r>
    <r>
      <rPr>
        <sz val="11"/>
        <color theme="1"/>
        <rFont val="Calibri"/>
        <family val="2"/>
        <scheme val="minor"/>
      </rPr>
      <t>: Max val determina cut-off ottimale (i.e., nel ns esempio, identifica miglior dosaggio)</t>
    </r>
  </si>
  <si>
    <t>True Positive Rate TPR:</t>
  </si>
  <si>
    <t>False Positive Rate FPR:</t>
  </si>
  <si>
    <t>The range 8 - 10 is the best dosage</t>
  </si>
  <si>
    <t>Errore max richiesto:</t>
  </si>
  <si>
    <t>Step3. write the confusion matrix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</si>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</sst>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00"/>
    <numFmt numFmtId="165" formatCode="0.000"/>
    <numFmt numFmtId="166" formatCode="0.0"/>
    <numFmt numFmtId="167" formatCode="_-* #,##0.00\ [$€-410]_-;\-* #,##0.00\ [$€-410]_-;_-* &quot;-&quot;??\ [$€-410]_-;_-@_-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2" xfId="0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3" xfId="0" applyFont="1" applyBorder="1"/>
    <xf numFmtId="10" fontId="0" fillId="0" borderId="11" xfId="1" applyNumberFormat="1" applyFont="1" applyBorder="1"/>
    <xf numFmtId="0" fontId="2" fillId="0" borderId="15" xfId="0" applyFont="1" applyBorder="1"/>
    <xf numFmtId="10" fontId="0" fillId="0" borderId="0" xfId="1" applyNumberFormat="1" applyFont="1" applyBorder="1"/>
    <xf numFmtId="0" fontId="2" fillId="0" borderId="17" xfId="0" applyFont="1" applyBorder="1"/>
    <xf numFmtId="10" fontId="0" fillId="0" borderId="12" xfId="1" applyNumberFormat="1" applyFont="1" applyBorder="1"/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8" xfId="0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left" wrapText="1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7" fillId="0" borderId="29" xfId="0" applyFont="1" applyBorder="1"/>
    <xf numFmtId="0" fontId="7" fillId="0" borderId="30" xfId="0" applyFont="1" applyBorder="1"/>
    <xf numFmtId="0" fontId="7" fillId="0" borderId="20" xfId="0" applyFont="1" applyBorder="1"/>
    <xf numFmtId="0" fontId="0" fillId="0" borderId="5" xfId="0" applyBorder="1"/>
    <xf numFmtId="0" fontId="0" fillId="0" borderId="32" xfId="0" applyBorder="1"/>
    <xf numFmtId="0" fontId="0" fillId="0" borderId="28" xfId="0" applyBorder="1" applyAlignment="1">
      <alignment horizontal="right"/>
    </xf>
    <xf numFmtId="0" fontId="0" fillId="0" borderId="2" xfId="0" applyBorder="1"/>
    <xf numFmtId="0" fontId="0" fillId="0" borderId="33" xfId="0" applyBorder="1"/>
    <xf numFmtId="0" fontId="8" fillId="0" borderId="1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0" fillId="2" borderId="15" xfId="0" applyFill="1" applyBorder="1" applyAlignment="1">
      <alignment horizontal="right"/>
    </xf>
    <xf numFmtId="0" fontId="0" fillId="2" borderId="5" xfId="0" applyFill="1" applyBorder="1"/>
    <xf numFmtId="0" fontId="0" fillId="2" borderId="16" xfId="0" applyFill="1" applyBorder="1"/>
    <xf numFmtId="0" fontId="2" fillId="0" borderId="22" xfId="0" applyFon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5" fillId="0" borderId="13" xfId="0" applyFont="1" applyBorder="1"/>
    <xf numFmtId="0" fontId="0" fillId="0" borderId="11" xfId="0" applyBorder="1"/>
    <xf numFmtId="0" fontId="0" fillId="0" borderId="14" xfId="0" applyBorder="1"/>
    <xf numFmtId="0" fontId="7" fillId="0" borderId="13" xfId="0" applyFont="1" applyBorder="1"/>
    <xf numFmtId="0" fontId="0" fillId="0" borderId="15" xfId="0" applyBorder="1"/>
    <xf numFmtId="0" fontId="0" fillId="0" borderId="17" xfId="0" applyBorder="1"/>
    <xf numFmtId="0" fontId="7" fillId="0" borderId="37" xfId="0" applyFont="1" applyBorder="1"/>
    <xf numFmtId="0" fontId="0" fillId="0" borderId="4" xfId="0" applyBorder="1"/>
    <xf numFmtId="0" fontId="7" fillId="0" borderId="3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7" xfId="0" applyFont="1" applyBorder="1"/>
    <xf numFmtId="165" fontId="0" fillId="0" borderId="12" xfId="0" applyNumberFormat="1" applyBorder="1"/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2" fillId="2" borderId="26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/>
    <xf numFmtId="0" fontId="0" fillId="2" borderId="17" xfId="0" applyFill="1" applyBorder="1"/>
    <xf numFmtId="0" fontId="11" fillId="0" borderId="1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7" xfId="0" applyFont="1" applyBorder="1"/>
    <xf numFmtId="0" fontId="11" fillId="0" borderId="12" xfId="0" applyFont="1" applyBorder="1"/>
    <xf numFmtId="0" fontId="11" fillId="0" borderId="15" xfId="0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7" xfId="0" applyFill="1" applyBorder="1"/>
    <xf numFmtId="0" fontId="0" fillId="2" borderId="11" xfId="0" applyFill="1" applyBorder="1"/>
    <xf numFmtId="2" fontId="0" fillId="0" borderId="0" xfId="1" applyNumberFormat="1" applyFont="1" applyBorder="1"/>
    <xf numFmtId="2" fontId="2" fillId="2" borderId="0" xfId="0" applyNumberFormat="1" applyFont="1" applyFill="1" applyAlignment="1">
      <alignment horizontal="right"/>
    </xf>
    <xf numFmtId="2" fontId="2" fillId="2" borderId="1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0" fillId="2" borderId="14" xfId="0" applyFill="1" applyBorder="1"/>
    <xf numFmtId="2" fontId="2" fillId="2" borderId="1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2" borderId="7" xfId="0" applyFill="1" applyBorder="1"/>
    <xf numFmtId="0" fontId="0" fillId="2" borderId="31" xfId="0" applyFill="1" applyBorder="1"/>
    <xf numFmtId="0" fontId="0" fillId="2" borderId="42" xfId="0" applyFill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0" fontId="0" fillId="0" borderId="46" xfId="0" applyBorder="1"/>
    <xf numFmtId="0" fontId="7" fillId="0" borderId="43" xfId="0" applyFon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2" borderId="44" xfId="0" applyNumberFormat="1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" xfId="0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12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2" fontId="16" fillId="0" borderId="15" xfId="0" applyNumberFormat="1" applyFont="1" applyBorder="1"/>
    <xf numFmtId="2" fontId="16" fillId="0" borderId="0" xfId="0" applyNumberFormat="1" applyFont="1"/>
    <xf numFmtId="0" fontId="16" fillId="0" borderId="17" xfId="0" applyFont="1" applyBorder="1"/>
    <xf numFmtId="0" fontId="16" fillId="0" borderId="12" xfId="0" applyFont="1" applyBorder="1"/>
    <xf numFmtId="0" fontId="16" fillId="0" borderId="18" xfId="0" applyFont="1" applyBorder="1"/>
    <xf numFmtId="166" fontId="16" fillId="0" borderId="16" xfId="0" applyNumberFormat="1" applyFont="1" applyBorder="1"/>
    <xf numFmtId="0" fontId="16" fillId="0" borderId="13" xfId="0" applyFont="1" applyBorder="1" applyAlignment="1">
      <alignment horizontal="center"/>
    </xf>
    <xf numFmtId="167" fontId="16" fillId="0" borderId="11" xfId="0" applyNumberFormat="1" applyFont="1" applyBorder="1"/>
    <xf numFmtId="167" fontId="16" fillId="0" borderId="14" xfId="0" applyNumberFormat="1" applyFont="1" applyBorder="1"/>
    <xf numFmtId="0" fontId="16" fillId="0" borderId="15" xfId="0" applyFont="1" applyBorder="1" applyAlignment="1">
      <alignment horizontal="center"/>
    </xf>
    <xf numFmtId="167" fontId="16" fillId="0" borderId="0" xfId="0" applyNumberFormat="1" applyFont="1"/>
    <xf numFmtId="167" fontId="16" fillId="0" borderId="16" xfId="0" applyNumberFormat="1" applyFont="1" applyBorder="1"/>
    <xf numFmtId="0" fontId="16" fillId="0" borderId="17" xfId="0" applyFont="1" applyBorder="1" applyAlignment="1">
      <alignment horizontal="center"/>
    </xf>
    <xf numFmtId="167" fontId="16" fillId="0" borderId="12" xfId="0" applyNumberFormat="1" applyFont="1" applyBorder="1"/>
    <xf numFmtId="167" fontId="16" fillId="0" borderId="18" xfId="0" applyNumberFormat="1" applyFont="1" applyBorder="1"/>
    <xf numFmtId="10" fontId="16" fillId="0" borderId="0" xfId="1" applyNumberFormat="1" applyFont="1" applyBorder="1"/>
    <xf numFmtId="10" fontId="16" fillId="0" borderId="16" xfId="1" applyNumberFormat="1" applyFont="1" applyBorder="1"/>
    <xf numFmtId="0" fontId="7" fillId="0" borderId="0" xfId="0" applyFont="1"/>
    <xf numFmtId="2" fontId="0" fillId="0" borderId="16" xfId="0" applyNumberFormat="1" applyBorder="1"/>
    <xf numFmtId="2" fontId="0" fillId="0" borderId="12" xfId="0" applyNumberFormat="1" applyBorder="1"/>
    <xf numFmtId="2" fontId="0" fillId="0" borderId="18" xfId="0" applyNumberFormat="1" applyBorder="1"/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 vertical="center" textRotation="90"/>
    </xf>
    <xf numFmtId="0" fontId="15" fillId="2" borderId="44" xfId="0" applyFont="1" applyFill="1" applyBorder="1" applyAlignment="1">
      <alignment horizontal="center" vertical="center" textRotation="90"/>
    </xf>
    <xf numFmtId="0" fontId="15" fillId="2" borderId="45" xfId="0" applyFont="1" applyFill="1" applyBorder="1" applyAlignment="1">
      <alignment horizontal="center" vertical="center" textRotation="90"/>
    </xf>
    <xf numFmtId="0" fontId="7" fillId="0" borderId="16" xfId="0" applyFont="1" applyBorder="1" applyAlignment="1">
      <alignment horizontal="center" textRotation="90"/>
    </xf>
    <xf numFmtId="2" fontId="16" fillId="0" borderId="15" xfId="2" applyNumberFormat="1" applyFont="1" applyBorder="1"/>
    <xf numFmtId="0" fontId="17" fillId="0" borderId="0" xfId="0" applyFont="1"/>
  </cellXfs>
  <cellStyles count="3">
    <cellStyle name="Normale" xfId="0" builtinId="0"/>
    <cellStyle name="Percentuale" xfId="1" builtinId="5"/>
    <cellStyle name="Valuta" xfId="2" builtinId="4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ROC Curve</a:t>
            </a:r>
            <a:r>
              <a:rPr lang="it-IT" baseline="0"/>
              <a:t> for the new Nasal Vaccine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Valutazione_Modelli!$G$39:$G$49</c:f>
              <c:numCache>
                <c:formatCode>0.000</c:formatCode>
                <c:ptCount val="11"/>
                <c:pt idx="0">
                  <c:v>1</c:v>
                </c:pt>
                <c:pt idx="1">
                  <c:v>0.9461172741679873</c:v>
                </c:pt>
                <c:pt idx="2">
                  <c:v>0.82884310618066559</c:v>
                </c:pt>
                <c:pt idx="3">
                  <c:v>0.67036450079239307</c:v>
                </c:pt>
                <c:pt idx="4">
                  <c:v>0.46909667194928684</c:v>
                </c:pt>
                <c:pt idx="5">
                  <c:v>0.22662440570522979</c:v>
                </c:pt>
                <c:pt idx="6">
                  <c:v>4.5958795562599075E-2</c:v>
                </c:pt>
                <c:pt idx="7">
                  <c:v>1.5847860538827252E-2</c:v>
                </c:pt>
                <c:pt idx="8">
                  <c:v>6.3391442155309452E-3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Valutazione_Modelli!$H$39:$H$49</c:f>
              <c:numCache>
                <c:formatCode>0.000</c:formatCode>
                <c:ptCount val="11"/>
                <c:pt idx="0">
                  <c:v>1</c:v>
                </c:pt>
                <c:pt idx="1">
                  <c:v>0.99256505576208176</c:v>
                </c:pt>
                <c:pt idx="2">
                  <c:v>0.97026022304832715</c:v>
                </c:pt>
                <c:pt idx="3">
                  <c:v>0.93308550185873607</c:v>
                </c:pt>
                <c:pt idx="4">
                  <c:v>0.88847583643122674</c:v>
                </c:pt>
                <c:pt idx="5">
                  <c:v>0.80297397769516732</c:v>
                </c:pt>
                <c:pt idx="6">
                  <c:v>0.5985130111524164</c:v>
                </c:pt>
                <c:pt idx="7">
                  <c:v>0.3197026022304833</c:v>
                </c:pt>
                <c:pt idx="8">
                  <c:v>0.16728624535315983</c:v>
                </c:pt>
                <c:pt idx="9">
                  <c:v>5.5762081784386575E-2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974A-8F03-59CDCD6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6080"/>
        <c:axId val="911204319"/>
      </c:scatterChart>
      <c:valAx>
        <c:axId val="1513766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204319"/>
        <c:crosses val="autoZero"/>
        <c:crossBetween val="midCat"/>
      </c:valAx>
      <c:valAx>
        <c:axId val="9112043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7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784A-A3EA-2FEDF1CF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36</xdr:row>
      <xdr:rowOff>29633</xdr:rowOff>
    </xdr:from>
    <xdr:to>
      <xdr:col>14</xdr:col>
      <xdr:colOff>465667</xdr:colOff>
      <xdr:row>50</xdr:row>
      <xdr:rowOff>101601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49</xdr:row>
      <xdr:rowOff>8467</xdr:rowOff>
    </xdr:from>
    <xdr:to>
      <xdr:col>9</xdr:col>
      <xdr:colOff>770467</xdr:colOff>
      <xdr:row>53</xdr:row>
      <xdr:rowOff>135467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>
          <a:off x="7620000" y="10845800"/>
          <a:ext cx="338667" cy="990600"/>
        </a:xfrm>
        <a:prstGeom prst="straightConnector1">
          <a:avLst/>
        </a:prstGeom>
        <a:ln w="381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189988</xdr:colOff>
      <xdr:row>58</xdr:row>
      <xdr:rowOff>93133</xdr:rowOff>
    </xdr:from>
    <xdr:to>
      <xdr:col>6</xdr:col>
      <xdr:colOff>309033</xdr:colOff>
      <xdr:row>74</xdr:row>
      <xdr:rowOff>42332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897"/>
        <a:stretch/>
      </xdr:blipFill>
      <xdr:spPr>
        <a:xfrm>
          <a:off x="189988" y="12810066"/>
          <a:ext cx="4293112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23406</xdr:colOff>
      <xdr:row>5</xdr:row>
      <xdr:rowOff>20320</xdr:rowOff>
    </xdr:from>
    <xdr:to>
      <xdr:col>12</xdr:col>
      <xdr:colOff>1361439</xdr:colOff>
      <xdr:row>8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6526" y="1056640"/>
          <a:ext cx="1338033" cy="690880"/>
        </a:xfrm>
        <a:prstGeom prst="rect">
          <a:avLst/>
        </a:prstGeom>
      </xdr:spPr>
    </xdr:pic>
    <xdr:clientData/>
  </xdr:twoCellAnchor>
  <xdr:twoCellAnchor>
    <xdr:from>
      <xdr:col>12</xdr:col>
      <xdr:colOff>934720</xdr:colOff>
      <xdr:row>2</xdr:row>
      <xdr:rowOff>111760</xdr:rowOff>
    </xdr:from>
    <xdr:to>
      <xdr:col>12</xdr:col>
      <xdr:colOff>944880</xdr:colOff>
      <xdr:row>5</xdr:row>
      <xdr:rowOff>142240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>
          <a:off x="10657840" y="528320"/>
          <a:ext cx="10160" cy="650240"/>
        </a:xfrm>
        <a:prstGeom prst="straightConnector1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E4E-04A4-6346-82BD-FE5AEC91C4E3}">
  <dimension ref="B2:L58"/>
  <sheetViews>
    <sheetView showGridLines="0" topLeftCell="A8" zoomScale="120" zoomScaleNormal="120" workbookViewId="0">
      <selection activeCell="F8" sqref="F8"/>
    </sheetView>
  </sheetViews>
  <sheetFormatPr defaultColWidth="11" defaultRowHeight="15.5" x14ac:dyDescent="0.35"/>
  <cols>
    <col min="1" max="1" width="2.5" customWidth="1"/>
    <col min="2" max="2" width="12" customWidth="1"/>
    <col min="3" max="3" width="10.5" customWidth="1"/>
    <col min="4" max="4" width="11.1640625" customWidth="1"/>
    <col min="5" max="6" width="9.1640625" customWidth="1"/>
    <col min="7" max="7" width="12" customWidth="1"/>
    <col min="8" max="8" width="9.1640625" customWidth="1"/>
    <col min="9" max="9" width="18.33203125" customWidth="1"/>
  </cols>
  <sheetData>
    <row r="2" spans="2:9" ht="16" thickBot="1" x14ac:dyDescent="0.4">
      <c r="B2" s="31" t="s">
        <v>12</v>
      </c>
    </row>
    <row r="3" spans="2:9" x14ac:dyDescent="0.35">
      <c r="B3" s="27"/>
      <c r="C3" s="28"/>
      <c r="D3" s="164" t="s">
        <v>10</v>
      </c>
      <c r="E3" s="165"/>
      <c r="F3" s="12"/>
      <c r="G3" s="16" t="s">
        <v>1</v>
      </c>
      <c r="H3" s="17">
        <f>(D5+E6)/(D5+E5+D6+E6)</f>
        <v>0.8</v>
      </c>
      <c r="I3" s="45" t="s">
        <v>5</v>
      </c>
    </row>
    <row r="4" spans="2:9" x14ac:dyDescent="0.35">
      <c r="B4" s="29"/>
      <c r="C4" s="30"/>
      <c r="D4" s="15" t="s">
        <v>8</v>
      </c>
      <c r="E4" s="22" t="s">
        <v>9</v>
      </c>
      <c r="F4" s="10"/>
      <c r="G4" s="18" t="s">
        <v>2</v>
      </c>
      <c r="H4" s="19">
        <f>D5/(D5+D6)</f>
        <v>0.76</v>
      </c>
      <c r="I4" s="46" t="s">
        <v>6</v>
      </c>
    </row>
    <row r="5" spans="2:9" x14ac:dyDescent="0.35">
      <c r="B5" s="166" t="s">
        <v>11</v>
      </c>
      <c r="C5" s="15" t="s">
        <v>8</v>
      </c>
      <c r="D5" s="14">
        <v>38</v>
      </c>
      <c r="E5" s="23">
        <v>8</v>
      </c>
      <c r="F5" s="7"/>
      <c r="G5" s="18" t="s">
        <v>3</v>
      </c>
      <c r="H5" s="19">
        <f>D5/(D5+E5)</f>
        <v>0.82608695652173914</v>
      </c>
      <c r="I5" s="46" t="s">
        <v>7</v>
      </c>
    </row>
    <row r="6" spans="2:9" ht="16" thickBot="1" x14ac:dyDescent="0.4">
      <c r="B6" s="167"/>
      <c r="C6" s="24" t="s">
        <v>9</v>
      </c>
      <c r="D6" s="25">
        <v>12</v>
      </c>
      <c r="E6" s="26">
        <v>42</v>
      </c>
      <c r="F6" s="7"/>
      <c r="G6" s="20" t="s">
        <v>4</v>
      </c>
      <c r="H6" s="21">
        <f>2*(H4*H5)/(H4+H5)</f>
        <v>0.79166666666666674</v>
      </c>
      <c r="I6" s="47"/>
    </row>
    <row r="7" spans="2:9" x14ac:dyDescent="0.35">
      <c r="C7" s="11"/>
      <c r="I7" s="48"/>
    </row>
    <row r="8" spans="2:9" ht="16" thickBot="1" x14ac:dyDescent="0.4">
      <c r="B8" s="31" t="s">
        <v>13</v>
      </c>
      <c r="I8" s="48"/>
    </row>
    <row r="9" spans="2:9" x14ac:dyDescent="0.35">
      <c r="B9" s="27"/>
      <c r="C9" s="28"/>
      <c r="D9" s="164" t="s">
        <v>10</v>
      </c>
      <c r="E9" s="165"/>
      <c r="F9" s="12"/>
      <c r="G9" s="16" t="s">
        <v>1</v>
      </c>
      <c r="H9" s="17">
        <f>(D11+E12)/(D11+E11+D12+E12)</f>
        <v>0.89</v>
      </c>
      <c r="I9" s="45" t="s">
        <v>5</v>
      </c>
    </row>
    <row r="10" spans="2:9" ht="17" customHeight="1" x14ac:dyDescent="0.35">
      <c r="B10" s="29"/>
      <c r="C10" s="30"/>
      <c r="D10" s="15" t="s">
        <v>8</v>
      </c>
      <c r="E10" s="22" t="s">
        <v>9</v>
      </c>
      <c r="F10" s="10"/>
      <c r="G10" s="18" t="s">
        <v>2</v>
      </c>
      <c r="H10" s="19">
        <f>D11/(D11+D12)</f>
        <v>0.8</v>
      </c>
      <c r="I10" s="46" t="s">
        <v>6</v>
      </c>
    </row>
    <row r="11" spans="2:9" x14ac:dyDescent="0.35">
      <c r="B11" s="166" t="s">
        <v>11</v>
      </c>
      <c r="C11" s="15" t="s">
        <v>8</v>
      </c>
      <c r="D11" s="14">
        <v>4</v>
      </c>
      <c r="E11" s="23">
        <v>10</v>
      </c>
      <c r="F11" s="7"/>
      <c r="G11" s="18" t="s">
        <v>3</v>
      </c>
      <c r="H11" s="19">
        <f>D11/(D11+E11)</f>
        <v>0.2857142857142857</v>
      </c>
      <c r="I11" s="46" t="s">
        <v>7</v>
      </c>
    </row>
    <row r="12" spans="2:9" ht="16" thickBot="1" x14ac:dyDescent="0.4">
      <c r="B12" s="167"/>
      <c r="C12" s="24" t="s">
        <v>9</v>
      </c>
      <c r="D12" s="25">
        <v>1</v>
      </c>
      <c r="E12" s="26">
        <v>85</v>
      </c>
      <c r="F12" s="7"/>
      <c r="G12" s="20" t="s">
        <v>4</v>
      </c>
      <c r="H12" s="21">
        <f>2*(H10*H11)/(H10+H11)</f>
        <v>0.42105263157894729</v>
      </c>
      <c r="I12" s="47"/>
    </row>
    <row r="16" spans="2:9" ht="21" x14ac:dyDescent="0.5">
      <c r="B16" s="139" t="s">
        <v>14</v>
      </c>
    </row>
    <row r="17" spans="2:11" ht="65" customHeight="1" x14ac:dyDescent="0.35">
      <c r="B17" s="168" t="s">
        <v>48</v>
      </c>
      <c r="C17" s="168"/>
      <c r="D17" s="168"/>
      <c r="E17" s="168"/>
      <c r="F17" s="168"/>
      <c r="G17" s="168"/>
      <c r="H17" s="168"/>
      <c r="I17" s="168"/>
    </row>
    <row r="18" spans="2:11" ht="16" thickBot="1" x14ac:dyDescent="0.4">
      <c r="B18" s="32"/>
      <c r="C18" s="32"/>
      <c r="D18" s="32"/>
      <c r="E18" s="32"/>
      <c r="F18" s="32"/>
      <c r="G18" s="180" t="s">
        <v>51</v>
      </c>
      <c r="H18" s="180"/>
      <c r="I18" s="180"/>
    </row>
    <row r="19" spans="2:11" ht="16" thickBot="1" x14ac:dyDescent="0.4">
      <c r="B19" s="8" t="s">
        <v>34</v>
      </c>
      <c r="G19" s="185" t="s">
        <v>30</v>
      </c>
      <c r="H19" s="186"/>
      <c r="I19" s="55">
        <v>5</v>
      </c>
    </row>
    <row r="20" spans="2:11" x14ac:dyDescent="0.35">
      <c r="B20" s="37" t="s">
        <v>37</v>
      </c>
      <c r="C20" s="39" t="s">
        <v>16</v>
      </c>
      <c r="D20" s="38" t="s">
        <v>15</v>
      </c>
      <c r="G20" s="56"/>
      <c r="H20" s="56"/>
      <c r="I20" s="6"/>
    </row>
    <row r="21" spans="2:11" ht="16" thickBot="1" x14ac:dyDescent="0.4">
      <c r="B21" s="49" t="s">
        <v>17</v>
      </c>
      <c r="C21" s="50">
        <v>34</v>
      </c>
      <c r="D21" s="51">
        <v>2</v>
      </c>
      <c r="G21" s="8" t="s">
        <v>108</v>
      </c>
    </row>
    <row r="22" spans="2:11" x14ac:dyDescent="0.35">
      <c r="B22" s="49" t="s">
        <v>18</v>
      </c>
      <c r="C22" s="50">
        <v>74</v>
      </c>
      <c r="D22" s="51">
        <v>6</v>
      </c>
      <c r="G22" s="27"/>
      <c r="H22" s="28"/>
      <c r="I22" s="164" t="s">
        <v>10</v>
      </c>
      <c r="J22" s="165"/>
    </row>
    <row r="23" spans="2:11" x14ac:dyDescent="0.35">
      <c r="B23" s="49" t="s">
        <v>19</v>
      </c>
      <c r="C23" s="50">
        <v>100</v>
      </c>
      <c r="D23" s="51">
        <v>10</v>
      </c>
      <c r="G23" s="29"/>
      <c r="H23" s="30"/>
      <c r="I23" s="15" t="s">
        <v>28</v>
      </c>
      <c r="J23" s="22" t="s">
        <v>29</v>
      </c>
    </row>
    <row r="24" spans="2:11" x14ac:dyDescent="0.35">
      <c r="B24" s="49" t="s">
        <v>20</v>
      </c>
      <c r="C24" s="50">
        <v>127</v>
      </c>
      <c r="D24" s="51">
        <v>12</v>
      </c>
      <c r="G24" s="166" t="s">
        <v>11</v>
      </c>
      <c r="H24" s="15" t="s">
        <v>28</v>
      </c>
      <c r="I24" s="14">
        <f>SUM(C21:C25)</f>
        <v>488</v>
      </c>
      <c r="J24" s="23">
        <f>SUM(D21:D25)</f>
        <v>53</v>
      </c>
      <c r="K24" s="7">
        <f>I24+J24</f>
        <v>541</v>
      </c>
    </row>
    <row r="25" spans="2:11" ht="16" thickBot="1" x14ac:dyDescent="0.4">
      <c r="B25" s="49" t="s">
        <v>21</v>
      </c>
      <c r="C25" s="50">
        <v>153</v>
      </c>
      <c r="D25" s="51">
        <v>23</v>
      </c>
      <c r="G25" s="167"/>
      <c r="H25" s="24" t="s">
        <v>29</v>
      </c>
      <c r="I25" s="25">
        <f>C31-I24</f>
        <v>143</v>
      </c>
      <c r="J25" s="26">
        <f>D31-J24</f>
        <v>216</v>
      </c>
      <c r="K25" s="7">
        <f>I25+J25</f>
        <v>359</v>
      </c>
    </row>
    <row r="26" spans="2:11" x14ac:dyDescent="0.35">
      <c r="B26" s="33" t="s">
        <v>22</v>
      </c>
      <c r="C26" s="40">
        <v>114</v>
      </c>
      <c r="D26" s="34">
        <v>55</v>
      </c>
      <c r="I26" s="7">
        <f>I24+I25</f>
        <v>631</v>
      </c>
      <c r="J26" s="7">
        <f>J24+J25</f>
        <v>269</v>
      </c>
      <c r="K26" s="3">
        <f>I26+J26</f>
        <v>900</v>
      </c>
    </row>
    <row r="27" spans="2:11" ht="16" thickBot="1" x14ac:dyDescent="0.4">
      <c r="B27" s="33" t="s">
        <v>23</v>
      </c>
      <c r="C27" s="40">
        <v>19</v>
      </c>
      <c r="D27" s="34">
        <v>75</v>
      </c>
      <c r="G27" s="181" t="s">
        <v>35</v>
      </c>
      <c r="H27" s="181"/>
      <c r="I27" s="181"/>
    </row>
    <row r="28" spans="2:11" x14ac:dyDescent="0.35">
      <c r="B28" s="33" t="s">
        <v>24</v>
      </c>
      <c r="C28" s="40">
        <v>6</v>
      </c>
      <c r="D28" s="34">
        <v>41</v>
      </c>
      <c r="G28" s="187" t="s">
        <v>1</v>
      </c>
      <c r="H28" s="188"/>
      <c r="I28" s="125">
        <f>(I24+J25)/K26</f>
        <v>0.78222222222222226</v>
      </c>
    </row>
    <row r="29" spans="2:11" x14ac:dyDescent="0.35">
      <c r="B29" s="33" t="s">
        <v>25</v>
      </c>
      <c r="C29" s="40">
        <v>4</v>
      </c>
      <c r="D29" s="34">
        <v>30</v>
      </c>
      <c r="G29" s="176" t="s">
        <v>104</v>
      </c>
      <c r="H29" s="177"/>
      <c r="I29" s="53">
        <f>J25/J26</f>
        <v>0.80297397769516732</v>
      </c>
    </row>
    <row r="30" spans="2:11" x14ac:dyDescent="0.35">
      <c r="B30" s="42" t="s">
        <v>26</v>
      </c>
      <c r="C30" s="43">
        <v>0</v>
      </c>
      <c r="D30" s="44">
        <v>15</v>
      </c>
      <c r="G30" s="52" t="s">
        <v>31</v>
      </c>
      <c r="H30" s="13"/>
      <c r="I30" s="53">
        <f>I24/I26</f>
        <v>0.77337559429477021</v>
      </c>
    </row>
    <row r="31" spans="2:11" ht="16" thickBot="1" x14ac:dyDescent="0.4">
      <c r="B31" s="35" t="s">
        <v>27</v>
      </c>
      <c r="C31" s="41">
        <f>SUM(C21:C30)</f>
        <v>631</v>
      </c>
      <c r="D31" s="36">
        <f>SUM(D21:D30)</f>
        <v>269</v>
      </c>
      <c r="G31" s="176" t="s">
        <v>105</v>
      </c>
      <c r="H31" s="177"/>
      <c r="I31" s="53">
        <f>I25/I26</f>
        <v>0.22662440570522979</v>
      </c>
    </row>
    <row r="32" spans="2:11" x14ac:dyDescent="0.35">
      <c r="G32" s="176" t="s">
        <v>32</v>
      </c>
      <c r="H32" s="177"/>
      <c r="I32" s="53">
        <f>J25/K25</f>
        <v>0.60167130919220058</v>
      </c>
    </row>
    <row r="33" spans="2:12" ht="16" thickBot="1" x14ac:dyDescent="0.4">
      <c r="G33" s="178" t="s">
        <v>33</v>
      </c>
      <c r="H33" s="179"/>
      <c r="I33" s="54">
        <f>I24/K24</f>
        <v>0.9020332717190388</v>
      </c>
    </row>
    <row r="36" spans="2:12" ht="16" thickBot="1" x14ac:dyDescent="0.4">
      <c r="B36" s="8" t="s">
        <v>36</v>
      </c>
      <c r="K36" s="8" t="s">
        <v>43</v>
      </c>
      <c r="L36" s="8"/>
    </row>
    <row r="37" spans="2:12" ht="16" thickBot="1" x14ac:dyDescent="0.4">
      <c r="B37" s="60"/>
      <c r="C37" s="182" t="s">
        <v>38</v>
      </c>
      <c r="D37" s="182"/>
      <c r="E37" s="183" t="s">
        <v>39</v>
      </c>
      <c r="F37" s="184"/>
      <c r="G37" s="61"/>
      <c r="H37" s="61"/>
      <c r="I37" s="62"/>
      <c r="J37" s="126"/>
    </row>
    <row r="38" spans="2:12" x14ac:dyDescent="0.35">
      <c r="B38" s="37" t="s">
        <v>37</v>
      </c>
      <c r="C38" s="39" t="s">
        <v>16</v>
      </c>
      <c r="D38" s="38" t="s">
        <v>15</v>
      </c>
      <c r="E38" s="63" t="s">
        <v>16</v>
      </c>
      <c r="F38" s="66" t="s">
        <v>15</v>
      </c>
      <c r="G38" s="68" t="s">
        <v>40</v>
      </c>
      <c r="H38" s="69" t="s">
        <v>41</v>
      </c>
      <c r="I38" s="70" t="s">
        <v>42</v>
      </c>
      <c r="J38" s="127" t="s">
        <v>102</v>
      </c>
    </row>
    <row r="39" spans="2:12" x14ac:dyDescent="0.35">
      <c r="B39" s="57"/>
      <c r="C39" s="58"/>
      <c r="D39" s="59"/>
      <c r="E39" s="64">
        <v>0</v>
      </c>
      <c r="F39" s="5">
        <v>0</v>
      </c>
      <c r="G39" s="77">
        <f>1-E39/E$49</f>
        <v>1</v>
      </c>
      <c r="H39" s="78">
        <f>1-F39/F$49</f>
        <v>1</v>
      </c>
      <c r="I39" s="74">
        <f>(G39-G40)*H39</f>
        <v>5.3882725832012701E-2</v>
      </c>
      <c r="J39" s="128">
        <f>H39-G39</f>
        <v>0</v>
      </c>
    </row>
    <row r="40" spans="2:12" x14ac:dyDescent="0.35">
      <c r="B40" s="33" t="s">
        <v>17</v>
      </c>
      <c r="C40" s="40">
        <v>34</v>
      </c>
      <c r="D40" s="34">
        <v>2</v>
      </c>
      <c r="E40" s="64">
        <f>E39+C40</f>
        <v>34</v>
      </c>
      <c r="F40" s="5">
        <f>F39+D40</f>
        <v>2</v>
      </c>
      <c r="G40" s="77">
        <f>1-E40/E$49</f>
        <v>0.9461172741679873</v>
      </c>
      <c r="H40" s="78">
        <f>1-F40/F$49</f>
        <v>0.99256505576208176</v>
      </c>
      <c r="I40" s="74">
        <f>(G40-G41)*H40</f>
        <v>0.11640224108778771</v>
      </c>
      <c r="J40" s="128">
        <f t="shared" ref="J40:J49" si="0">H40-G40</f>
        <v>4.6447781594094462E-2</v>
      </c>
    </row>
    <row r="41" spans="2:12" x14ac:dyDescent="0.35">
      <c r="B41" s="33" t="s">
        <v>18</v>
      </c>
      <c r="C41" s="40">
        <v>74</v>
      </c>
      <c r="D41" s="34">
        <v>6</v>
      </c>
      <c r="E41" s="64">
        <f>E40+C41</f>
        <v>108</v>
      </c>
      <c r="F41" s="5">
        <f t="shared" ref="F41:F49" si="1">F40+D41</f>
        <v>8</v>
      </c>
      <c r="G41" s="77">
        <f>1-E41/E$49</f>
        <v>0.82884310618066559</v>
      </c>
      <c r="H41" s="78">
        <f t="shared" ref="H41:H49" si="2">1-F41/F$49</f>
        <v>0.97026022304832715</v>
      </c>
      <c r="I41" s="74">
        <f>(G41-G42)*H41</f>
        <v>0.1537654870124131</v>
      </c>
      <c r="J41" s="128">
        <f t="shared" si="0"/>
        <v>0.14141711686766156</v>
      </c>
    </row>
    <row r="42" spans="2:12" x14ac:dyDescent="0.35">
      <c r="B42" s="33" t="s">
        <v>19</v>
      </c>
      <c r="C42" s="40">
        <v>100</v>
      </c>
      <c r="D42" s="34">
        <v>10</v>
      </c>
      <c r="E42" s="64">
        <f>E41+C42</f>
        <v>208</v>
      </c>
      <c r="F42" s="5">
        <f>F41+D42</f>
        <v>18</v>
      </c>
      <c r="G42" s="77">
        <f t="shared" ref="G42:G49" si="3">1-E42/E$49</f>
        <v>0.67036450079239307</v>
      </c>
      <c r="H42" s="78">
        <f t="shared" si="2"/>
        <v>0.93308550185873607</v>
      </c>
      <c r="I42" s="74">
        <f>(G42-G43)*H42</f>
        <v>0.18780009308408796</v>
      </c>
      <c r="J42" s="128">
        <f t="shared" si="0"/>
        <v>0.262721001066343</v>
      </c>
    </row>
    <row r="43" spans="2:12" x14ac:dyDescent="0.35">
      <c r="B43" s="33" t="s">
        <v>20</v>
      </c>
      <c r="C43" s="40">
        <v>127</v>
      </c>
      <c r="D43" s="34">
        <v>12</v>
      </c>
      <c r="E43" s="64">
        <f>E42+C43</f>
        <v>335</v>
      </c>
      <c r="F43" s="5">
        <f t="shared" si="1"/>
        <v>30</v>
      </c>
      <c r="G43" s="77">
        <f t="shared" si="3"/>
        <v>0.46909667194928684</v>
      </c>
      <c r="H43" s="78">
        <f t="shared" si="2"/>
        <v>0.88847583643122674</v>
      </c>
      <c r="I43" s="74">
        <f t="shared" ref="I43:I49" si="4">(G43-G44)*H43</f>
        <v>0.21543074956256369</v>
      </c>
      <c r="J43" s="128">
        <f t="shared" si="0"/>
        <v>0.4193791644819399</v>
      </c>
    </row>
    <row r="44" spans="2:12" x14ac:dyDescent="0.35">
      <c r="B44" s="131" t="s">
        <v>21</v>
      </c>
      <c r="C44" s="132">
        <v>153</v>
      </c>
      <c r="D44" s="133">
        <v>23</v>
      </c>
      <c r="E44" s="134">
        <f t="shared" ref="E44:E49" si="5">E43+C44</f>
        <v>488</v>
      </c>
      <c r="F44" s="135">
        <f t="shared" si="1"/>
        <v>53</v>
      </c>
      <c r="G44" s="136">
        <f>1-E44/E$49</f>
        <v>0.22662440570522979</v>
      </c>
      <c r="H44" s="137">
        <f t="shared" si="2"/>
        <v>0.80297397769516732</v>
      </c>
      <c r="I44" s="138">
        <f t="shared" si="4"/>
        <v>0.14506978360895256</v>
      </c>
      <c r="J44" s="130">
        <f t="shared" si="0"/>
        <v>0.57634957198993753</v>
      </c>
    </row>
    <row r="45" spans="2:12" x14ac:dyDescent="0.35">
      <c r="B45" s="33" t="s">
        <v>22</v>
      </c>
      <c r="C45" s="40">
        <v>114</v>
      </c>
      <c r="D45" s="34">
        <v>55</v>
      </c>
      <c r="E45" s="64">
        <f t="shared" si="5"/>
        <v>602</v>
      </c>
      <c r="F45" s="5">
        <f t="shared" si="1"/>
        <v>108</v>
      </c>
      <c r="G45" s="77">
        <f t="shared" si="3"/>
        <v>4.5958795562599075E-2</v>
      </c>
      <c r="H45" s="78">
        <f t="shared" si="2"/>
        <v>0.5985130111524164</v>
      </c>
      <c r="I45" s="74">
        <f t="shared" si="4"/>
        <v>1.8021786389692429E-2</v>
      </c>
      <c r="J45" s="128">
        <f t="shared" si="0"/>
        <v>0.55255421558981732</v>
      </c>
    </row>
    <row r="46" spans="2:12" x14ac:dyDescent="0.35">
      <c r="B46" s="33" t="s">
        <v>23</v>
      </c>
      <c r="C46" s="40">
        <v>19</v>
      </c>
      <c r="D46" s="34">
        <v>75</v>
      </c>
      <c r="E46" s="64">
        <f t="shared" si="5"/>
        <v>621</v>
      </c>
      <c r="F46" s="5">
        <f t="shared" si="1"/>
        <v>183</v>
      </c>
      <c r="G46" s="77">
        <f t="shared" si="3"/>
        <v>1.5847860538827252E-2</v>
      </c>
      <c r="H46" s="78">
        <f t="shared" si="2"/>
        <v>0.3197026022304833</v>
      </c>
      <c r="I46" s="74">
        <f t="shared" si="4"/>
        <v>3.0399613524293026E-3</v>
      </c>
      <c r="J46" s="128">
        <f t="shared" si="0"/>
        <v>0.30385474169165605</v>
      </c>
    </row>
    <row r="47" spans="2:12" x14ac:dyDescent="0.35">
      <c r="B47" s="33" t="s">
        <v>24</v>
      </c>
      <c r="C47" s="40">
        <v>6</v>
      </c>
      <c r="D47" s="34">
        <v>41</v>
      </c>
      <c r="E47" s="64">
        <f t="shared" si="5"/>
        <v>627</v>
      </c>
      <c r="F47" s="5">
        <f t="shared" si="1"/>
        <v>224</v>
      </c>
      <c r="G47" s="77">
        <f t="shared" si="3"/>
        <v>6.3391442155309452E-3</v>
      </c>
      <c r="H47" s="78">
        <f>1-F47/F$49</f>
        <v>0.16728624535315983</v>
      </c>
      <c r="I47" s="74">
        <f t="shared" si="4"/>
        <v>1.0604516345683736E-3</v>
      </c>
      <c r="J47" s="128">
        <f t="shared" si="0"/>
        <v>0.16094710113762889</v>
      </c>
    </row>
    <row r="48" spans="2:12" x14ac:dyDescent="0.35">
      <c r="B48" s="33" t="s">
        <v>25</v>
      </c>
      <c r="C48" s="40">
        <v>4</v>
      </c>
      <c r="D48" s="34">
        <v>30</v>
      </c>
      <c r="E48" s="64">
        <f t="shared" si="5"/>
        <v>631</v>
      </c>
      <c r="F48" s="5">
        <f t="shared" si="1"/>
        <v>254</v>
      </c>
      <c r="G48" s="77">
        <f t="shared" si="3"/>
        <v>0</v>
      </c>
      <c r="H48" s="78">
        <f t="shared" si="2"/>
        <v>5.5762081784386575E-2</v>
      </c>
      <c r="I48" s="74">
        <f t="shared" si="4"/>
        <v>0</v>
      </c>
      <c r="J48" s="128">
        <f t="shared" si="0"/>
        <v>5.5762081784386575E-2</v>
      </c>
    </row>
    <row r="49" spans="2:12" ht="16" thickBot="1" x14ac:dyDescent="0.4">
      <c r="B49" s="42" t="s">
        <v>26</v>
      </c>
      <c r="C49" s="43">
        <v>0</v>
      </c>
      <c r="D49" s="44">
        <v>15</v>
      </c>
      <c r="E49" s="29">
        <f t="shared" si="5"/>
        <v>631</v>
      </c>
      <c r="F49" s="67">
        <f t="shared" si="1"/>
        <v>269</v>
      </c>
      <c r="G49" s="79">
        <f t="shared" si="3"/>
        <v>0</v>
      </c>
      <c r="H49" s="80">
        <f t="shared" si="2"/>
        <v>0</v>
      </c>
      <c r="I49" s="75">
        <f t="shared" si="4"/>
        <v>0</v>
      </c>
      <c r="J49" s="129">
        <f t="shared" si="0"/>
        <v>0</v>
      </c>
    </row>
    <row r="50" spans="2:12" ht="16" thickBot="1" x14ac:dyDescent="0.4">
      <c r="B50" s="35" t="s">
        <v>27</v>
      </c>
      <c r="C50" s="41">
        <f>SUM(C40:C49)</f>
        <v>631</v>
      </c>
      <c r="D50" s="36">
        <f>SUM(D40:D49)</f>
        <v>269</v>
      </c>
      <c r="E50" s="65"/>
      <c r="F50" s="9"/>
      <c r="G50" s="73"/>
      <c r="H50" s="73"/>
      <c r="I50" s="76">
        <f>SUM(I39:I49)</f>
        <v>0.89447327956450795</v>
      </c>
    </row>
    <row r="51" spans="2:12" x14ac:dyDescent="0.35">
      <c r="I51" s="71" t="s">
        <v>44</v>
      </c>
    </row>
    <row r="53" spans="2:12" ht="16" thickBot="1" x14ac:dyDescent="0.4">
      <c r="B53" s="175" t="s">
        <v>50</v>
      </c>
      <c r="C53" s="175"/>
      <c r="D53" s="175"/>
      <c r="K53" s="169" t="s">
        <v>103</v>
      </c>
      <c r="L53" s="170"/>
    </row>
    <row r="54" spans="2:12" x14ac:dyDescent="0.35">
      <c r="B54" s="27" t="s">
        <v>45</v>
      </c>
      <c r="C54" s="61"/>
      <c r="D54" s="61"/>
      <c r="E54" s="61"/>
      <c r="F54" s="61"/>
      <c r="G54" s="61"/>
      <c r="H54" s="61"/>
      <c r="I54" s="62"/>
      <c r="K54" s="171"/>
      <c r="L54" s="172"/>
    </row>
    <row r="55" spans="2:12" x14ac:dyDescent="0.35">
      <c r="B55" s="64" t="s">
        <v>46</v>
      </c>
      <c r="I55" s="34"/>
      <c r="K55" s="171"/>
      <c r="L55" s="172"/>
    </row>
    <row r="56" spans="2:12" x14ac:dyDescent="0.35">
      <c r="B56" s="64" t="s">
        <v>49</v>
      </c>
      <c r="I56" s="34"/>
      <c r="K56" s="173"/>
      <c r="L56" s="174"/>
    </row>
    <row r="57" spans="2:12" x14ac:dyDescent="0.35">
      <c r="B57" s="64" t="s">
        <v>106</v>
      </c>
      <c r="I57" s="34"/>
    </row>
    <row r="58" spans="2:12" ht="16" thickBot="1" x14ac:dyDescent="0.4">
      <c r="B58" s="72" t="s">
        <v>47</v>
      </c>
      <c r="C58" s="9"/>
      <c r="D58" s="9"/>
      <c r="E58" s="9"/>
      <c r="F58" s="9"/>
      <c r="G58" s="9"/>
      <c r="H58" s="9"/>
      <c r="I58" s="36"/>
    </row>
  </sheetData>
  <mergeCells count="19">
    <mergeCell ref="K53:L56"/>
    <mergeCell ref="B53:D53"/>
    <mergeCell ref="G32:H32"/>
    <mergeCell ref="G33:H33"/>
    <mergeCell ref="G18:I18"/>
    <mergeCell ref="G27:I27"/>
    <mergeCell ref="C37:D37"/>
    <mergeCell ref="E37:F37"/>
    <mergeCell ref="I22:J22"/>
    <mergeCell ref="G24:G25"/>
    <mergeCell ref="G19:H19"/>
    <mergeCell ref="G28:H28"/>
    <mergeCell ref="G29:H29"/>
    <mergeCell ref="G31:H31"/>
    <mergeCell ref="D3:E3"/>
    <mergeCell ref="B5:B6"/>
    <mergeCell ref="D9:E9"/>
    <mergeCell ref="B11:B12"/>
    <mergeCell ref="B17:I17"/>
  </mergeCells>
  <conditionalFormatting sqref="J39:J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{24AA0E91-E5C6-0C49-AAC6-39D96D0EA905}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AA0E91-E5C6-0C49-AAC6-39D96D0EA9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J39:J49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F5C-1E59-AF49-B834-23D80F457C11}">
  <dimension ref="B1:I9"/>
  <sheetViews>
    <sheetView showGridLines="0" zoomScale="120" zoomScaleNormal="120" workbookViewId="0">
      <selection activeCell="H6" sqref="H6"/>
    </sheetView>
  </sheetViews>
  <sheetFormatPr defaultColWidth="11" defaultRowHeight="15.5" x14ac:dyDescent="0.35"/>
  <cols>
    <col min="1" max="1" width="4" customWidth="1"/>
    <col min="2" max="2" width="3.83203125" customWidth="1"/>
  </cols>
  <sheetData>
    <row r="1" spans="2:9" ht="16" thickBot="1" x14ac:dyDescent="0.4"/>
    <row r="2" spans="2:9" s="81" customFormat="1" ht="60" customHeight="1" x14ac:dyDescent="0.35">
      <c r="B2" s="189" t="s">
        <v>58</v>
      </c>
      <c r="C2" s="84" t="s">
        <v>52</v>
      </c>
      <c r="D2" s="85">
        <v>0.91</v>
      </c>
      <c r="E2" s="86">
        <v>0.65</v>
      </c>
      <c r="F2" s="86">
        <v>0.55000000000000004</v>
      </c>
      <c r="G2" s="86">
        <v>0.05</v>
      </c>
      <c r="H2" s="86">
        <v>0.05</v>
      </c>
      <c r="I2" s="87">
        <v>0.35</v>
      </c>
    </row>
    <row r="3" spans="2:9" s="81" customFormat="1" ht="60" customHeight="1" x14ac:dyDescent="0.35">
      <c r="B3" s="190"/>
      <c r="C3" s="88" t="s">
        <v>53</v>
      </c>
      <c r="D3" s="89">
        <v>0.61</v>
      </c>
      <c r="E3" s="90">
        <v>0.88</v>
      </c>
      <c r="F3" s="91">
        <v>0.3</v>
      </c>
      <c r="G3" s="91">
        <v>0.1</v>
      </c>
      <c r="H3" s="91">
        <v>0.1</v>
      </c>
      <c r="I3" s="92">
        <v>0.31</v>
      </c>
    </row>
    <row r="4" spans="2:9" s="81" customFormat="1" ht="60" customHeight="1" x14ac:dyDescent="0.35">
      <c r="B4" s="190"/>
      <c r="C4" s="88" t="s">
        <v>54</v>
      </c>
      <c r="D4" s="89">
        <v>0.55000000000000004</v>
      </c>
      <c r="E4" s="90">
        <v>0.35</v>
      </c>
      <c r="F4" s="90">
        <v>0.85</v>
      </c>
      <c r="G4" s="90">
        <v>0.01</v>
      </c>
      <c r="H4" s="90">
        <v>0.01</v>
      </c>
      <c r="I4" s="92">
        <v>0.28000000000000003</v>
      </c>
    </row>
    <row r="5" spans="2:9" s="81" customFormat="1" ht="60" customHeight="1" x14ac:dyDescent="0.35">
      <c r="B5" s="190"/>
      <c r="C5" s="88" t="s">
        <v>55</v>
      </c>
      <c r="D5" s="89">
        <v>0.05</v>
      </c>
      <c r="E5" s="90">
        <v>0.1</v>
      </c>
      <c r="F5" s="90">
        <v>0.01</v>
      </c>
      <c r="G5" s="90">
        <v>0.85</v>
      </c>
      <c r="H5" s="91">
        <v>0.6</v>
      </c>
      <c r="I5" s="92">
        <v>0.01</v>
      </c>
    </row>
    <row r="6" spans="2:9" s="81" customFormat="1" ht="60" customHeight="1" x14ac:dyDescent="0.35">
      <c r="B6" s="190"/>
      <c r="C6" s="88" t="s">
        <v>56</v>
      </c>
      <c r="D6" s="89">
        <v>0.04</v>
      </c>
      <c r="E6" s="90">
        <v>0.1</v>
      </c>
      <c r="F6" s="90">
        <v>0.01</v>
      </c>
      <c r="G6" s="90">
        <v>0.55000000000000004</v>
      </c>
      <c r="H6" s="91">
        <v>0.8</v>
      </c>
      <c r="I6" s="92">
        <v>0.05</v>
      </c>
    </row>
    <row r="7" spans="2:9" s="81" customFormat="1" ht="60" customHeight="1" x14ac:dyDescent="0.35">
      <c r="B7" s="191"/>
      <c r="C7" s="93" t="s">
        <v>57</v>
      </c>
      <c r="D7" s="94">
        <v>0.15</v>
      </c>
      <c r="E7" s="95">
        <v>0.1</v>
      </c>
      <c r="F7" s="95">
        <v>0.25</v>
      </c>
      <c r="G7" s="95">
        <v>0.01</v>
      </c>
      <c r="H7" s="95">
        <v>0.01</v>
      </c>
      <c r="I7" s="96">
        <v>0.85</v>
      </c>
    </row>
    <row r="8" spans="2:9" ht="54" x14ac:dyDescent="0.45">
      <c r="B8" s="102"/>
      <c r="C8" s="97"/>
      <c r="D8" s="98" t="s">
        <v>52</v>
      </c>
      <c r="E8" s="88" t="s">
        <v>53</v>
      </c>
      <c r="F8" s="88" t="s">
        <v>54</v>
      </c>
      <c r="G8" s="88" t="s">
        <v>55</v>
      </c>
      <c r="H8" s="88" t="s">
        <v>56</v>
      </c>
      <c r="I8" s="99" t="s">
        <v>57</v>
      </c>
    </row>
    <row r="9" spans="2:9" ht="19" thickBot="1" x14ac:dyDescent="0.5">
      <c r="B9" s="100"/>
      <c r="C9" s="101"/>
      <c r="D9" s="192" t="s">
        <v>59</v>
      </c>
      <c r="E9" s="193"/>
      <c r="F9" s="193"/>
      <c r="G9" s="193"/>
      <c r="H9" s="193"/>
      <c r="I9" s="194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BBBE-0764-7046-8368-053AB1B36386}">
  <dimension ref="B1:H17"/>
  <sheetViews>
    <sheetView topLeftCell="A2" zoomScale="120" zoomScaleNormal="120" workbookViewId="0">
      <selection activeCell="E16" sqref="E16"/>
    </sheetView>
  </sheetViews>
  <sheetFormatPr defaultColWidth="11" defaultRowHeight="15.5" x14ac:dyDescent="0.35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13.6640625" customWidth="1"/>
  </cols>
  <sheetData>
    <row r="1" spans="2:8" ht="16" thickBot="1" x14ac:dyDescent="0.4"/>
    <row r="2" spans="2:8" x14ac:dyDescent="0.35">
      <c r="B2" s="104"/>
      <c r="C2" s="195" t="s">
        <v>75</v>
      </c>
      <c r="D2" s="196"/>
      <c r="E2" s="105"/>
      <c r="F2" s="106"/>
      <c r="G2" s="106"/>
      <c r="H2" s="112"/>
    </row>
    <row r="3" spans="2:8" x14ac:dyDescent="0.35">
      <c r="B3" s="18" t="s">
        <v>60</v>
      </c>
      <c r="C3" s="4" t="s">
        <v>61</v>
      </c>
      <c r="D3" s="115" t="s">
        <v>62</v>
      </c>
      <c r="E3" s="4" t="s">
        <v>76</v>
      </c>
      <c r="F3" s="1" t="s">
        <v>78</v>
      </c>
      <c r="G3" s="1" t="s">
        <v>77</v>
      </c>
      <c r="H3" s="34"/>
    </row>
    <row r="4" spans="2:8" x14ac:dyDescent="0.35">
      <c r="B4" s="64" t="s">
        <v>63</v>
      </c>
      <c r="C4" s="5">
        <v>5</v>
      </c>
      <c r="D4" s="116">
        <v>6</v>
      </c>
      <c r="E4" s="5">
        <f>ABS(D4-C4)</f>
        <v>1</v>
      </c>
      <c r="F4" s="107">
        <f>ABS(D4-C4)/C4</f>
        <v>0.2</v>
      </c>
      <c r="G4">
        <f>(D4-C4)^2</f>
        <v>1</v>
      </c>
      <c r="H4" s="34"/>
    </row>
    <row r="5" spans="2:8" x14ac:dyDescent="0.35">
      <c r="B5" s="64" t="s">
        <v>74</v>
      </c>
      <c r="C5" s="5">
        <v>8</v>
      </c>
      <c r="D5" s="116">
        <v>8.5</v>
      </c>
      <c r="E5" s="5">
        <f t="shared" ref="E5:E15" si="0">ABS(D5-C5)</f>
        <v>0.5</v>
      </c>
      <c r="F5" s="107">
        <f t="shared" ref="F5:F15" si="1">ABS(D5-C5)/C5</f>
        <v>6.25E-2</v>
      </c>
      <c r="G5">
        <f t="shared" ref="G5:G15" si="2">(D5-C5)^2</f>
        <v>0.25</v>
      </c>
      <c r="H5" s="34"/>
    </row>
    <row r="6" spans="2:8" x14ac:dyDescent="0.35">
      <c r="B6" s="64" t="s">
        <v>64</v>
      </c>
      <c r="C6" s="5">
        <v>12</v>
      </c>
      <c r="D6" s="116">
        <v>11</v>
      </c>
      <c r="E6" s="5">
        <f t="shared" si="0"/>
        <v>1</v>
      </c>
      <c r="F6" s="107">
        <f t="shared" si="1"/>
        <v>8.3333333333333329E-2</v>
      </c>
      <c r="G6">
        <f t="shared" si="2"/>
        <v>1</v>
      </c>
      <c r="H6" s="34"/>
    </row>
    <row r="7" spans="2:8" x14ac:dyDescent="0.35">
      <c r="B7" s="64" t="s">
        <v>65</v>
      </c>
      <c r="C7" s="5">
        <v>16</v>
      </c>
      <c r="D7" s="116">
        <v>18</v>
      </c>
      <c r="E7" s="5">
        <f t="shared" si="0"/>
        <v>2</v>
      </c>
      <c r="F7" s="107">
        <f t="shared" si="1"/>
        <v>0.125</v>
      </c>
      <c r="G7">
        <f t="shared" si="2"/>
        <v>4</v>
      </c>
      <c r="H7" s="34"/>
    </row>
    <row r="8" spans="2:8" x14ac:dyDescent="0.35">
      <c r="B8" s="64" t="s">
        <v>66</v>
      </c>
      <c r="C8" s="5">
        <v>22</v>
      </c>
      <c r="D8" s="116">
        <v>24</v>
      </c>
      <c r="E8" s="5">
        <f t="shared" si="0"/>
        <v>2</v>
      </c>
      <c r="F8" s="107">
        <f t="shared" si="1"/>
        <v>9.0909090909090912E-2</v>
      </c>
      <c r="G8">
        <f t="shared" si="2"/>
        <v>4</v>
      </c>
      <c r="H8" s="34"/>
    </row>
    <row r="9" spans="2:8" x14ac:dyDescent="0.35">
      <c r="B9" s="64" t="s">
        <v>67</v>
      </c>
      <c r="C9" s="5">
        <v>26</v>
      </c>
      <c r="D9" s="116">
        <v>28</v>
      </c>
      <c r="E9" s="5">
        <f t="shared" si="0"/>
        <v>2</v>
      </c>
      <c r="F9" s="107">
        <f t="shared" si="1"/>
        <v>7.6923076923076927E-2</v>
      </c>
      <c r="G9">
        <f t="shared" si="2"/>
        <v>4</v>
      </c>
      <c r="H9" s="34"/>
    </row>
    <row r="10" spans="2:8" x14ac:dyDescent="0.35">
      <c r="B10" s="64" t="s">
        <v>68</v>
      </c>
      <c r="C10" s="5">
        <v>29</v>
      </c>
      <c r="D10" s="116">
        <v>31</v>
      </c>
      <c r="E10" s="5">
        <f t="shared" si="0"/>
        <v>2</v>
      </c>
      <c r="F10" s="107">
        <f t="shared" si="1"/>
        <v>6.8965517241379309E-2</v>
      </c>
      <c r="G10">
        <f t="shared" si="2"/>
        <v>4</v>
      </c>
      <c r="H10" s="34"/>
    </row>
    <row r="11" spans="2:8" x14ac:dyDescent="0.35">
      <c r="B11" s="64" t="s">
        <v>69</v>
      </c>
      <c r="C11" s="5">
        <v>28</v>
      </c>
      <c r="D11" s="116">
        <v>30</v>
      </c>
      <c r="E11" s="5">
        <f t="shared" si="0"/>
        <v>2</v>
      </c>
      <c r="F11" s="107">
        <f t="shared" si="1"/>
        <v>7.1428571428571425E-2</v>
      </c>
      <c r="G11">
        <f t="shared" si="2"/>
        <v>4</v>
      </c>
      <c r="H11" s="34"/>
    </row>
    <row r="12" spans="2:8" x14ac:dyDescent="0.35">
      <c r="B12" s="64" t="s">
        <v>70</v>
      </c>
      <c r="C12" s="5">
        <v>24</v>
      </c>
      <c r="D12" s="116">
        <v>24.5</v>
      </c>
      <c r="E12" s="5">
        <f t="shared" si="0"/>
        <v>0.5</v>
      </c>
      <c r="F12" s="107">
        <f t="shared" si="1"/>
        <v>2.0833333333333332E-2</v>
      </c>
      <c r="G12">
        <f t="shared" si="2"/>
        <v>0.25</v>
      </c>
      <c r="H12" s="34"/>
    </row>
    <row r="13" spans="2:8" x14ac:dyDescent="0.35">
      <c r="B13" s="64" t="s">
        <v>71</v>
      </c>
      <c r="C13" s="5">
        <v>16</v>
      </c>
      <c r="D13" s="116">
        <v>15</v>
      </c>
      <c r="E13" s="5">
        <f t="shared" si="0"/>
        <v>1</v>
      </c>
      <c r="F13" s="107">
        <f t="shared" si="1"/>
        <v>6.25E-2</v>
      </c>
      <c r="G13">
        <f t="shared" si="2"/>
        <v>1</v>
      </c>
      <c r="H13" s="34"/>
    </row>
    <row r="14" spans="2:8" x14ac:dyDescent="0.35">
      <c r="B14" s="64" t="s">
        <v>72</v>
      </c>
      <c r="C14" s="5">
        <v>10</v>
      </c>
      <c r="D14" s="116">
        <v>11</v>
      </c>
      <c r="E14" s="5">
        <f t="shared" si="0"/>
        <v>1</v>
      </c>
      <c r="F14" s="107">
        <f t="shared" si="1"/>
        <v>0.1</v>
      </c>
      <c r="G14">
        <f t="shared" si="2"/>
        <v>1</v>
      </c>
      <c r="H14" s="34"/>
    </row>
    <row r="15" spans="2:8" x14ac:dyDescent="0.35">
      <c r="B15" s="64" t="s">
        <v>73</v>
      </c>
      <c r="C15" s="5">
        <v>5</v>
      </c>
      <c r="D15" s="116">
        <v>7</v>
      </c>
      <c r="E15" s="5">
        <f t="shared" si="0"/>
        <v>2</v>
      </c>
      <c r="F15" s="107">
        <f t="shared" si="1"/>
        <v>0.4</v>
      </c>
      <c r="G15">
        <f t="shared" si="2"/>
        <v>4</v>
      </c>
      <c r="H15" s="34"/>
    </row>
    <row r="16" spans="2:8" x14ac:dyDescent="0.35">
      <c r="B16" s="82"/>
      <c r="C16" s="103"/>
      <c r="D16" s="117"/>
      <c r="E16" s="113">
        <f>AVERAGE(E4:E15)</f>
        <v>1.4166666666666667</v>
      </c>
      <c r="F16" s="108">
        <f>AVERAGE(F4:F15)</f>
        <v>0.11353274359739877</v>
      </c>
      <c r="G16" s="108">
        <f>AVERAGE(G4:G15)</f>
        <v>2.375</v>
      </c>
      <c r="H16" s="109">
        <f>SQRT(G16)</f>
        <v>1.541103500742244</v>
      </c>
    </row>
    <row r="17" spans="2:8" ht="16" thickBot="1" x14ac:dyDescent="0.4">
      <c r="B17" s="83"/>
      <c r="C17" s="118"/>
      <c r="D17" s="119"/>
      <c r="E17" s="114" t="s">
        <v>79</v>
      </c>
      <c r="F17" s="110" t="s">
        <v>80</v>
      </c>
      <c r="G17" s="110" t="s">
        <v>81</v>
      </c>
      <c r="H17" s="111" t="s">
        <v>82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081-3C4B-6748-BE80-AA1BC1A6B964}">
  <dimension ref="A1:P43"/>
  <sheetViews>
    <sheetView tabSelected="1" topLeftCell="M1" zoomScale="125" zoomScaleNormal="120" workbookViewId="0">
      <pane ySplit="4" topLeftCell="A5" activePane="bottomLeft" state="frozen"/>
      <selection activeCell="N7" sqref="N7"/>
      <selection pane="bottomLeft" activeCell="O8" sqref="O8"/>
    </sheetView>
  </sheetViews>
  <sheetFormatPr defaultColWidth="11" defaultRowHeight="15.5" x14ac:dyDescent="0.35"/>
  <cols>
    <col min="1" max="1" width="2.83203125" customWidth="1"/>
    <col min="2" max="2" width="4.33203125" customWidth="1"/>
    <col min="3" max="3" width="8" bestFit="1" customWidth="1"/>
    <col min="4" max="4" width="14.33203125" customWidth="1"/>
    <col min="5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8.5" bestFit="1" customWidth="1"/>
    <col min="12" max="12" width="12.6640625" bestFit="1" customWidth="1"/>
    <col min="13" max="13" width="18.33203125" bestFit="1" customWidth="1"/>
    <col min="14" max="14" width="12" bestFit="1" customWidth="1"/>
    <col min="15" max="15" width="20" customWidth="1"/>
    <col min="16" max="16" width="24.1640625" customWidth="1"/>
  </cols>
  <sheetData>
    <row r="1" spans="1:16" ht="16" thickBot="1" x14ac:dyDescent="0.4">
      <c r="C1" s="160" t="s">
        <v>101</v>
      </c>
      <c r="J1" s="160" t="s">
        <v>98</v>
      </c>
      <c r="N1" s="160" t="s">
        <v>100</v>
      </c>
    </row>
    <row r="2" spans="1:16" x14ac:dyDescent="0.35">
      <c r="C2" s="120" t="s">
        <v>83</v>
      </c>
      <c r="D2" s="123" t="s">
        <v>84</v>
      </c>
      <c r="E2" s="123" t="s">
        <v>85</v>
      </c>
      <c r="F2" s="123" t="s">
        <v>86</v>
      </c>
      <c r="G2" s="123" t="s">
        <v>87</v>
      </c>
      <c r="H2" s="123" t="s">
        <v>88</v>
      </c>
      <c r="I2" s="124" t="s">
        <v>89</v>
      </c>
      <c r="J2" s="140" t="s">
        <v>0</v>
      </c>
      <c r="K2" s="141" t="s">
        <v>107</v>
      </c>
      <c r="L2" s="141" t="s">
        <v>95</v>
      </c>
      <c r="M2" s="142" t="s">
        <v>91</v>
      </c>
      <c r="N2" s="140" t="s">
        <v>92</v>
      </c>
      <c r="O2" s="141" t="s">
        <v>96</v>
      </c>
      <c r="P2" s="142" t="s">
        <v>97</v>
      </c>
    </row>
    <row r="3" spans="1:16" x14ac:dyDescent="0.35">
      <c r="C3" s="121" t="s">
        <v>93</v>
      </c>
      <c r="D3" s="2">
        <v>15000</v>
      </c>
      <c r="E3" s="2">
        <v>12000</v>
      </c>
      <c r="F3" s="2">
        <v>5500</v>
      </c>
      <c r="G3" s="2">
        <v>12300</v>
      </c>
      <c r="H3" s="2">
        <v>17000</v>
      </c>
      <c r="I3" s="161">
        <f>SUM(D3:H3)</f>
        <v>61800</v>
      </c>
      <c r="J3" s="143">
        <f>STDEVP(I3:I4)</f>
        <v>5850</v>
      </c>
      <c r="K3" s="144">
        <v>0.05</v>
      </c>
      <c r="L3" s="144">
        <f>AVERAGE(I3:I4)*K3</f>
        <v>2797.5</v>
      </c>
      <c r="M3" s="148">
        <f>((3*J3)/(L3))^2</f>
        <v>39.356280861646383</v>
      </c>
      <c r="N3" s="201">
        <v>55000</v>
      </c>
      <c r="O3" s="158">
        <f ca="1">COUNTIF(I5:I43,"&lt;55000")/M3</f>
        <v>0.45736028928336625</v>
      </c>
      <c r="P3" s="159">
        <f ca="1">COUNTIF(I5:I43,"&gt;=60000")/M3</f>
        <v>0</v>
      </c>
    </row>
    <row r="4" spans="1:16" ht="16" thickBot="1" x14ac:dyDescent="0.4">
      <c r="C4" s="122" t="s">
        <v>94</v>
      </c>
      <c r="D4" s="162">
        <v>9000</v>
      </c>
      <c r="E4" s="162">
        <v>11000</v>
      </c>
      <c r="F4" s="162">
        <v>5200</v>
      </c>
      <c r="G4" s="162">
        <v>9900</v>
      </c>
      <c r="H4" s="162">
        <v>15000</v>
      </c>
      <c r="I4" s="163">
        <f>SUM(D4:H4)</f>
        <v>50100</v>
      </c>
      <c r="J4" s="145"/>
      <c r="K4" s="146"/>
      <c r="L4" s="146"/>
      <c r="M4" s="147"/>
      <c r="N4" s="145"/>
      <c r="O4" s="146"/>
      <c r="P4" s="147"/>
    </row>
    <row r="5" spans="1:16" x14ac:dyDescent="0.35">
      <c r="A5" s="200" t="s">
        <v>99</v>
      </c>
      <c r="B5" s="197" t="s">
        <v>90</v>
      </c>
      <c r="C5" s="149">
        <v>1</v>
      </c>
      <c r="D5" s="150">
        <f ca="1">RAND()*(D$4-D$3)+D$3</f>
        <v>11788.608787427078</v>
      </c>
      <c r="E5" s="150">
        <f ca="1">RAND()*(E$4-E$3)+E$3</f>
        <v>11633.556192488086</v>
      </c>
      <c r="F5" s="150">
        <f ca="1">RAND()*(F$4-F$3)+F$3</f>
        <v>5361.061280445485</v>
      </c>
      <c r="G5" s="150">
        <f t="shared" ref="G5:H20" ca="1" si="0">RAND()*(G$4-G$3)+G$3</f>
        <v>11665.437884838548</v>
      </c>
      <c r="H5" s="150">
        <f t="shared" ca="1" si="0"/>
        <v>16587.871942774644</v>
      </c>
      <c r="I5" s="151">
        <f ca="1">SUM(D5:H5)</f>
        <v>57036.536087973844</v>
      </c>
      <c r="J5" s="2"/>
    </row>
    <row r="6" spans="1:16" x14ac:dyDescent="0.35">
      <c r="A6" s="200"/>
      <c r="B6" s="198"/>
      <c r="C6" s="152">
        <f>C5+1</f>
        <v>2</v>
      </c>
      <c r="D6" s="153">
        <f t="shared" ref="D6:H36" ca="1" si="1">RAND()*(D$4-D$3)+D$3</f>
        <v>14132.944183989592</v>
      </c>
      <c r="E6" s="153">
        <f t="shared" ca="1" si="1"/>
        <v>11422.880057859868</v>
      </c>
      <c r="F6" s="153">
        <f t="shared" ca="1" si="1"/>
        <v>5314.0547567874983</v>
      </c>
      <c r="G6" s="153">
        <f t="shared" ca="1" si="0"/>
        <v>9925.113345938862</v>
      </c>
      <c r="H6" s="153">
        <f t="shared" ca="1" si="0"/>
        <v>15246.172736974444</v>
      </c>
      <c r="I6" s="154">
        <f ca="1">SUM(D6:H6)</f>
        <v>56041.165081550265</v>
      </c>
    </row>
    <row r="7" spans="1:16" x14ac:dyDescent="0.35">
      <c r="A7" s="200"/>
      <c r="B7" s="198"/>
      <c r="C7" s="152">
        <f t="shared" ref="C7:C43" si="2">C6+1</f>
        <v>3</v>
      </c>
      <c r="D7" s="153">
        <f t="shared" ca="1" si="1"/>
        <v>9776.8958615063857</v>
      </c>
      <c r="E7" s="153">
        <f t="shared" ca="1" si="1"/>
        <v>11295.677828091943</v>
      </c>
      <c r="F7" s="153">
        <f t="shared" ca="1" si="1"/>
        <v>5464.4551444219169</v>
      </c>
      <c r="G7" s="153">
        <f t="shared" ca="1" si="0"/>
        <v>11183.122368960228</v>
      </c>
      <c r="H7" s="153">
        <f t="shared" ca="1" si="0"/>
        <v>16949.249500958736</v>
      </c>
      <c r="I7" s="154">
        <f t="shared" ref="I7:I43" ca="1" si="3">SUM(D7:H7)</f>
        <v>54669.400703939209</v>
      </c>
    </row>
    <row r="8" spans="1:16" x14ac:dyDescent="0.35">
      <c r="A8" s="200"/>
      <c r="B8" s="198"/>
      <c r="C8" s="152">
        <f t="shared" si="2"/>
        <v>4</v>
      </c>
      <c r="D8" s="153">
        <f t="shared" ca="1" si="1"/>
        <v>14008.652513502497</v>
      </c>
      <c r="E8" s="153">
        <f t="shared" ca="1" si="1"/>
        <v>11797.065177782311</v>
      </c>
      <c r="F8" s="153">
        <f t="shared" ca="1" si="1"/>
        <v>5458.251908706422</v>
      </c>
      <c r="G8" s="153">
        <f t="shared" ca="1" si="0"/>
        <v>10092.470652158685</v>
      </c>
      <c r="H8" s="153">
        <f t="shared" ca="1" si="0"/>
        <v>15515.414187227969</v>
      </c>
      <c r="I8" s="154">
        <f t="shared" ca="1" si="3"/>
        <v>56871.854439377887</v>
      </c>
      <c r="O8" s="202"/>
    </row>
    <row r="9" spans="1:16" x14ac:dyDescent="0.35">
      <c r="B9" s="198"/>
      <c r="C9" s="152">
        <f t="shared" si="2"/>
        <v>5</v>
      </c>
      <c r="D9" s="153">
        <f t="shared" ca="1" si="1"/>
        <v>10948.736992875587</v>
      </c>
      <c r="E9" s="153">
        <f t="shared" ca="1" si="1"/>
        <v>11192.356343467593</v>
      </c>
      <c r="F9" s="153">
        <f t="shared" ca="1" si="1"/>
        <v>5265.9088360244359</v>
      </c>
      <c r="G9" s="153">
        <f t="shared" ca="1" si="0"/>
        <v>10627.339732389048</v>
      </c>
      <c r="H9" s="153">
        <f t="shared" ca="1" si="0"/>
        <v>16603.884334536393</v>
      </c>
      <c r="I9" s="154">
        <f t="shared" ca="1" si="3"/>
        <v>54638.226239293057</v>
      </c>
    </row>
    <row r="10" spans="1:16" x14ac:dyDescent="0.35">
      <c r="B10" s="198"/>
      <c r="C10" s="152">
        <f t="shared" si="2"/>
        <v>6</v>
      </c>
      <c r="D10" s="153">
        <f ca="1">RAND()*(D$4-D$3)+D$3</f>
        <v>13118.238405205699</v>
      </c>
      <c r="E10" s="153">
        <f t="shared" ca="1" si="1"/>
        <v>11394.806834215226</v>
      </c>
      <c r="F10" s="153">
        <f t="shared" ca="1" si="1"/>
        <v>5428.7463104904382</v>
      </c>
      <c r="G10" s="153">
        <f t="shared" ca="1" si="0"/>
        <v>11948.111605598238</v>
      </c>
      <c r="H10" s="153">
        <f t="shared" ca="1" si="0"/>
        <v>15434.573520042968</v>
      </c>
      <c r="I10" s="154">
        <f t="shared" ca="1" si="3"/>
        <v>57324.476675552571</v>
      </c>
    </row>
    <row r="11" spans="1:16" x14ac:dyDescent="0.35">
      <c r="B11" s="198"/>
      <c r="C11" s="152">
        <f t="shared" si="2"/>
        <v>7</v>
      </c>
      <c r="D11" s="153">
        <f t="shared" ca="1" si="1"/>
        <v>14621.730497031331</v>
      </c>
      <c r="E11" s="153">
        <f t="shared" ca="1" si="1"/>
        <v>11376.818916169008</v>
      </c>
      <c r="F11" s="153">
        <f t="shared" ca="1" si="1"/>
        <v>5479.5940087244308</v>
      </c>
      <c r="G11" s="153">
        <f t="shared" ca="1" si="0"/>
        <v>10477.936456460646</v>
      </c>
      <c r="H11" s="153">
        <f t="shared" ca="1" si="0"/>
        <v>16849.456375327667</v>
      </c>
      <c r="I11" s="154">
        <f t="shared" ca="1" si="3"/>
        <v>58805.536253713079</v>
      </c>
    </row>
    <row r="12" spans="1:16" x14ac:dyDescent="0.35">
      <c r="B12" s="198"/>
      <c r="C12" s="152">
        <f t="shared" si="2"/>
        <v>8</v>
      </c>
      <c r="D12" s="153">
        <f t="shared" ca="1" si="1"/>
        <v>11430.552240427798</v>
      </c>
      <c r="E12" s="153">
        <f t="shared" ca="1" si="1"/>
        <v>11154.916598095317</v>
      </c>
      <c r="F12" s="153">
        <f t="shared" ca="1" si="1"/>
        <v>5251.6230059893605</v>
      </c>
      <c r="G12" s="153">
        <f t="shared" ca="1" si="0"/>
        <v>12238.922252319118</v>
      </c>
      <c r="H12" s="153">
        <f t="shared" ca="1" si="0"/>
        <v>16984.039758405732</v>
      </c>
      <c r="I12" s="154">
        <f t="shared" ca="1" si="3"/>
        <v>57060.053855237318</v>
      </c>
    </row>
    <row r="13" spans="1:16" x14ac:dyDescent="0.35">
      <c r="B13" s="198"/>
      <c r="C13" s="152">
        <f t="shared" si="2"/>
        <v>9</v>
      </c>
      <c r="D13" s="153">
        <f t="shared" ca="1" si="1"/>
        <v>10606.56691754932</v>
      </c>
      <c r="E13" s="153">
        <f t="shared" ca="1" si="1"/>
        <v>11235.179169972305</v>
      </c>
      <c r="F13" s="153">
        <f t="shared" ca="1" si="1"/>
        <v>5253.6473700983133</v>
      </c>
      <c r="G13" s="153">
        <f t="shared" ca="1" si="0"/>
        <v>10510.014379370465</v>
      </c>
      <c r="H13" s="153">
        <f t="shared" ca="1" si="0"/>
        <v>16463.563761770351</v>
      </c>
      <c r="I13" s="154">
        <f t="shared" ca="1" si="3"/>
        <v>54068.971598760749</v>
      </c>
    </row>
    <row r="14" spans="1:16" x14ac:dyDescent="0.35">
      <c r="B14" s="198"/>
      <c r="C14" s="152">
        <f t="shared" si="2"/>
        <v>10</v>
      </c>
      <c r="D14" s="153">
        <f t="shared" ca="1" si="1"/>
        <v>12791.745188199737</v>
      </c>
      <c r="E14" s="153">
        <f t="shared" ca="1" si="1"/>
        <v>11579.184704562034</v>
      </c>
      <c r="F14" s="153">
        <f t="shared" ca="1" si="1"/>
        <v>5337.8176782312812</v>
      </c>
      <c r="G14" s="153">
        <f t="shared" ca="1" si="0"/>
        <v>11868.485702186708</v>
      </c>
      <c r="H14" s="153">
        <f t="shared" ca="1" si="0"/>
        <v>16817.307786257563</v>
      </c>
      <c r="I14" s="154">
        <f t="shared" ca="1" si="3"/>
        <v>58394.541059437324</v>
      </c>
    </row>
    <row r="15" spans="1:16" x14ac:dyDescent="0.35">
      <c r="B15" s="198"/>
      <c r="C15" s="152">
        <f t="shared" si="2"/>
        <v>11</v>
      </c>
      <c r="D15" s="153">
        <f t="shared" ca="1" si="1"/>
        <v>11595.47057359909</v>
      </c>
      <c r="E15" s="153">
        <f t="shared" ca="1" si="1"/>
        <v>11225.796376871338</v>
      </c>
      <c r="F15" s="153">
        <f t="shared" ca="1" si="1"/>
        <v>5380.0028572015208</v>
      </c>
      <c r="G15" s="153">
        <f t="shared" ca="1" si="0"/>
        <v>10135.863461792229</v>
      </c>
      <c r="H15" s="153">
        <f t="shared" ca="1" si="0"/>
        <v>16035.548624117471</v>
      </c>
      <c r="I15" s="154">
        <f t="shared" ca="1" si="3"/>
        <v>54372.681893581648</v>
      </c>
    </row>
    <row r="16" spans="1:16" x14ac:dyDescent="0.35">
      <c r="B16" s="198"/>
      <c r="C16" s="152">
        <f t="shared" si="2"/>
        <v>12</v>
      </c>
      <c r="D16" s="153">
        <f t="shared" ca="1" si="1"/>
        <v>11075.779771430802</v>
      </c>
      <c r="E16" s="153">
        <f t="shared" ca="1" si="1"/>
        <v>11006.262925271767</v>
      </c>
      <c r="F16" s="153">
        <f t="shared" ca="1" si="1"/>
        <v>5499.2551060877449</v>
      </c>
      <c r="G16" s="153">
        <f t="shared" ca="1" si="0"/>
        <v>12138.850990751525</v>
      </c>
      <c r="H16" s="153">
        <f t="shared" ca="1" si="0"/>
        <v>15070.623750120762</v>
      </c>
      <c r="I16" s="154">
        <f t="shared" ca="1" si="3"/>
        <v>54790.772543662606</v>
      </c>
    </row>
    <row r="17" spans="2:9" x14ac:dyDescent="0.35">
      <c r="B17" s="198"/>
      <c r="C17" s="152">
        <f t="shared" si="2"/>
        <v>13</v>
      </c>
      <c r="D17" s="153">
        <f t="shared" ca="1" si="1"/>
        <v>13911.435519276218</v>
      </c>
      <c r="E17" s="153">
        <f t="shared" ca="1" si="1"/>
        <v>11701.098420890563</v>
      </c>
      <c r="F17" s="153">
        <f t="shared" ca="1" si="1"/>
        <v>5281.5876073310792</v>
      </c>
      <c r="G17" s="153">
        <f t="shared" ca="1" si="0"/>
        <v>11284.024422065411</v>
      </c>
      <c r="H17" s="153">
        <f t="shared" ca="1" si="0"/>
        <v>16471.666368070004</v>
      </c>
      <c r="I17" s="154">
        <f t="shared" ca="1" si="3"/>
        <v>58649.812337633281</v>
      </c>
    </row>
    <row r="18" spans="2:9" x14ac:dyDescent="0.35">
      <c r="B18" s="198"/>
      <c r="C18" s="152">
        <f t="shared" si="2"/>
        <v>14</v>
      </c>
      <c r="D18" s="153">
        <f t="shared" ca="1" si="1"/>
        <v>10176.543927159128</v>
      </c>
      <c r="E18" s="153">
        <f t="shared" ca="1" si="1"/>
        <v>11007.027879828605</v>
      </c>
      <c r="F18" s="153">
        <f t="shared" ca="1" si="1"/>
        <v>5282.8552866666214</v>
      </c>
      <c r="G18" s="153">
        <f t="shared" ca="1" si="0"/>
        <v>10694.2919128667</v>
      </c>
      <c r="H18" s="153">
        <f t="shared" ca="1" si="0"/>
        <v>16536.957749572026</v>
      </c>
      <c r="I18" s="154">
        <f t="shared" ca="1" si="3"/>
        <v>53697.676756093075</v>
      </c>
    </row>
    <row r="19" spans="2:9" x14ac:dyDescent="0.35">
      <c r="B19" s="198"/>
      <c r="C19" s="152">
        <f t="shared" si="2"/>
        <v>15</v>
      </c>
      <c r="D19" s="153">
        <f t="shared" ca="1" si="1"/>
        <v>10901.522981843969</v>
      </c>
      <c r="E19" s="153">
        <f t="shared" ca="1" si="1"/>
        <v>11741.537875612257</v>
      </c>
      <c r="F19" s="153">
        <f t="shared" ca="1" si="1"/>
        <v>5492.3783719945695</v>
      </c>
      <c r="G19" s="153">
        <f t="shared" ca="1" si="0"/>
        <v>11438.498873689925</v>
      </c>
      <c r="H19" s="153">
        <f t="shared" ca="1" si="0"/>
        <v>15407.49428290992</v>
      </c>
      <c r="I19" s="154">
        <f t="shared" ca="1" si="3"/>
        <v>54981.432386050641</v>
      </c>
    </row>
    <row r="20" spans="2:9" x14ac:dyDescent="0.35">
      <c r="B20" s="198"/>
      <c r="C20" s="152">
        <f t="shared" si="2"/>
        <v>16</v>
      </c>
      <c r="D20" s="153">
        <f t="shared" ca="1" si="1"/>
        <v>11445.814372317316</v>
      </c>
      <c r="E20" s="153">
        <f t="shared" ca="1" si="1"/>
        <v>11377.420394210549</v>
      </c>
      <c r="F20" s="153">
        <f t="shared" ca="1" si="1"/>
        <v>5377.3818624532014</v>
      </c>
      <c r="G20" s="153">
        <f t="shared" ca="1" si="0"/>
        <v>9928.9852258118881</v>
      </c>
      <c r="H20" s="153">
        <f t="shared" ca="1" si="0"/>
        <v>16009.853297718259</v>
      </c>
      <c r="I20" s="154">
        <f t="shared" ca="1" si="3"/>
        <v>54139.455152511218</v>
      </c>
    </row>
    <row r="21" spans="2:9" x14ac:dyDescent="0.35">
      <c r="B21" s="198"/>
      <c r="C21" s="152">
        <f t="shared" si="2"/>
        <v>17</v>
      </c>
      <c r="D21" s="153">
        <f t="shared" ca="1" si="1"/>
        <v>10125.895973878825</v>
      </c>
      <c r="E21" s="153">
        <f t="shared" ca="1" si="1"/>
        <v>11236.513052679069</v>
      </c>
      <c r="F21" s="153">
        <f t="shared" ca="1" si="1"/>
        <v>5380.6974944651429</v>
      </c>
      <c r="G21" s="153">
        <f t="shared" ca="1" si="1"/>
        <v>9909.1445743073928</v>
      </c>
      <c r="H21" s="153">
        <f t="shared" ca="1" si="1"/>
        <v>15616.975853198202</v>
      </c>
      <c r="I21" s="154">
        <f t="shared" ca="1" si="3"/>
        <v>52269.226948528631</v>
      </c>
    </row>
    <row r="22" spans="2:9" x14ac:dyDescent="0.35">
      <c r="B22" s="198"/>
      <c r="C22" s="152">
        <f t="shared" si="2"/>
        <v>18</v>
      </c>
      <c r="D22" s="153">
        <f t="shared" ca="1" si="1"/>
        <v>14518.036797109215</v>
      </c>
      <c r="E22" s="153">
        <f t="shared" ca="1" si="1"/>
        <v>11229.590405109358</v>
      </c>
      <c r="F22" s="153">
        <f t="shared" ca="1" si="1"/>
        <v>5372.3517815377199</v>
      </c>
      <c r="G22" s="153">
        <f t="shared" ca="1" si="1"/>
        <v>10164.766889519029</v>
      </c>
      <c r="H22" s="153">
        <f t="shared" ca="1" si="1"/>
        <v>16115.681935718734</v>
      </c>
      <c r="I22" s="154">
        <f t="shared" ca="1" si="3"/>
        <v>57400.427808994056</v>
      </c>
    </row>
    <row r="23" spans="2:9" x14ac:dyDescent="0.35">
      <c r="B23" s="198"/>
      <c r="C23" s="152">
        <f t="shared" si="2"/>
        <v>19</v>
      </c>
      <c r="D23" s="153">
        <f t="shared" ca="1" si="1"/>
        <v>11359.675096000139</v>
      </c>
      <c r="E23" s="153">
        <f t="shared" ca="1" si="1"/>
        <v>11213.347663984772</v>
      </c>
      <c r="F23" s="153">
        <f t="shared" ca="1" si="1"/>
        <v>5379.5393952882841</v>
      </c>
      <c r="G23" s="153">
        <f t="shared" ca="1" si="1"/>
        <v>12195.423550841371</v>
      </c>
      <c r="H23" s="153">
        <f t="shared" ca="1" si="1"/>
        <v>15540.841588798501</v>
      </c>
      <c r="I23" s="154">
        <f t="shared" ca="1" si="3"/>
        <v>55688.82729491307</v>
      </c>
    </row>
    <row r="24" spans="2:9" x14ac:dyDescent="0.35">
      <c r="B24" s="198"/>
      <c r="C24" s="152">
        <f t="shared" si="2"/>
        <v>20</v>
      </c>
      <c r="D24" s="153">
        <f t="shared" ca="1" si="1"/>
        <v>12893.928108409789</v>
      </c>
      <c r="E24" s="153">
        <f t="shared" ca="1" si="1"/>
        <v>11731.86755557793</v>
      </c>
      <c r="F24" s="153">
        <f t="shared" ca="1" si="1"/>
        <v>5389.385901336178</v>
      </c>
      <c r="G24" s="153">
        <f t="shared" ca="1" si="1"/>
        <v>11986.725089011608</v>
      </c>
      <c r="H24" s="153">
        <f t="shared" ca="1" si="1"/>
        <v>15233.778989919454</v>
      </c>
      <c r="I24" s="154">
        <f t="shared" ca="1" si="3"/>
        <v>57235.685644254954</v>
      </c>
    </row>
    <row r="25" spans="2:9" x14ac:dyDescent="0.35">
      <c r="B25" s="198"/>
      <c r="C25" s="152">
        <f t="shared" si="2"/>
        <v>21</v>
      </c>
      <c r="D25" s="153">
        <f t="shared" ca="1" si="1"/>
        <v>13500.579183945782</v>
      </c>
      <c r="E25" s="153">
        <f t="shared" ca="1" si="1"/>
        <v>11016.536593211216</v>
      </c>
      <c r="F25" s="153">
        <f t="shared" ca="1" si="1"/>
        <v>5408.4887515938326</v>
      </c>
      <c r="G25" s="153">
        <f t="shared" ca="1" si="1"/>
        <v>12083.507961395497</v>
      </c>
      <c r="H25" s="153">
        <f t="shared" ca="1" si="1"/>
        <v>15496.956384860325</v>
      </c>
      <c r="I25" s="154">
        <f t="shared" ca="1" si="3"/>
        <v>57506.068875006647</v>
      </c>
    </row>
    <row r="26" spans="2:9" x14ac:dyDescent="0.35">
      <c r="B26" s="198"/>
      <c r="C26" s="152">
        <f t="shared" si="2"/>
        <v>22</v>
      </c>
      <c r="D26" s="153">
        <f t="shared" ca="1" si="1"/>
        <v>10649.335246919514</v>
      </c>
      <c r="E26" s="153">
        <f t="shared" ca="1" si="1"/>
        <v>11312.313327793547</v>
      </c>
      <c r="F26" s="153">
        <f t="shared" ca="1" si="1"/>
        <v>5472.885700576644</v>
      </c>
      <c r="G26" s="153">
        <f t="shared" ca="1" si="1"/>
        <v>11774.879055936786</v>
      </c>
      <c r="H26" s="153">
        <f t="shared" ca="1" si="1"/>
        <v>15099.706430027934</v>
      </c>
      <c r="I26" s="154">
        <f t="shared" ca="1" si="3"/>
        <v>54309.11976125442</v>
      </c>
    </row>
    <row r="27" spans="2:9" x14ac:dyDescent="0.35">
      <c r="B27" s="198"/>
      <c r="C27" s="152">
        <f t="shared" si="2"/>
        <v>23</v>
      </c>
      <c r="D27" s="153" t="s">
        <v>109</v>
      </c>
      <c r="E27" s="153">
        <f t="shared" ca="1" si="1"/>
        <v>11751.887311728939</v>
      </c>
      <c r="F27" s="153">
        <f t="shared" ca="1" si="1"/>
        <v>5271.5389365749361</v>
      </c>
      <c r="G27" s="153">
        <f t="shared" ca="1" si="1"/>
        <v>10284.457266981755</v>
      </c>
      <c r="H27" s="153">
        <f t="shared" ca="1" si="1"/>
        <v>16282.659411666769</v>
      </c>
      <c r="I27" s="154">
        <f t="shared" ca="1" si="3"/>
        <v>43590.542926952403</v>
      </c>
    </row>
    <row r="28" spans="2:9" x14ac:dyDescent="0.35">
      <c r="B28" s="198"/>
      <c r="C28" s="152">
        <f t="shared" si="2"/>
        <v>24</v>
      </c>
      <c r="D28" s="153">
        <f t="shared" ca="1" si="1"/>
        <v>13736.299908420635</v>
      </c>
      <c r="E28" s="153">
        <f t="shared" ca="1" si="1"/>
        <v>11559.339364724705</v>
      </c>
      <c r="F28" s="153">
        <f t="shared" ca="1" si="1"/>
        <v>5298.7153659904752</v>
      </c>
      <c r="G28" s="153">
        <f t="shared" ca="1" si="1"/>
        <v>11894.900236157077</v>
      </c>
      <c r="H28" s="153">
        <f t="shared" ca="1" si="1"/>
        <v>16762.278614896964</v>
      </c>
      <c r="I28" s="154">
        <f t="shared" ca="1" si="3"/>
        <v>59251.53349018986</v>
      </c>
    </row>
    <row r="29" spans="2:9" x14ac:dyDescent="0.35">
      <c r="B29" s="198"/>
      <c r="C29" s="152">
        <f t="shared" si="2"/>
        <v>25</v>
      </c>
      <c r="D29" s="153">
        <f t="shared" ca="1" si="1"/>
        <v>10662.587126619172</v>
      </c>
      <c r="E29" s="153">
        <f t="shared" ca="1" si="1"/>
        <v>11663.570043561562</v>
      </c>
      <c r="F29" s="153">
        <f t="shared" ca="1" si="1"/>
        <v>5420.9428519666317</v>
      </c>
      <c r="G29" s="153">
        <f t="shared" ca="1" si="1"/>
        <v>10397.111096659246</v>
      </c>
      <c r="H29" s="153">
        <f t="shared" ca="1" si="1"/>
        <v>15284.398891855846</v>
      </c>
      <c r="I29" s="154">
        <f t="shared" ca="1" si="3"/>
        <v>53428.610010662458</v>
      </c>
    </row>
    <row r="30" spans="2:9" x14ac:dyDescent="0.35">
      <c r="B30" s="198"/>
      <c r="C30" s="152">
        <f t="shared" si="2"/>
        <v>26</v>
      </c>
      <c r="D30" s="153">
        <f t="shared" ca="1" si="1"/>
        <v>9775.8506593670627</v>
      </c>
      <c r="E30" s="153">
        <f t="shared" ca="1" si="1"/>
        <v>11030.966157251672</v>
      </c>
      <c r="F30" s="153">
        <f t="shared" ca="1" si="1"/>
        <v>5312.0831246714251</v>
      </c>
      <c r="G30" s="153">
        <f t="shared" ca="1" si="1"/>
        <v>12199.726105376505</v>
      </c>
      <c r="H30" s="153">
        <f t="shared" ca="1" si="1"/>
        <v>15531.480005629812</v>
      </c>
      <c r="I30" s="154">
        <f t="shared" ca="1" si="3"/>
        <v>53850.106052296476</v>
      </c>
    </row>
    <row r="31" spans="2:9" x14ac:dyDescent="0.35">
      <c r="B31" s="198"/>
      <c r="C31" s="152">
        <f t="shared" si="2"/>
        <v>27</v>
      </c>
      <c r="D31" s="153">
        <f t="shared" ca="1" si="1"/>
        <v>10446.145836408166</v>
      </c>
      <c r="E31" s="153">
        <f t="shared" ca="1" si="1"/>
        <v>11533.252284500379</v>
      </c>
      <c r="F31" s="153">
        <f t="shared" ca="1" si="1"/>
        <v>5403.1755793893944</v>
      </c>
      <c r="G31" s="153">
        <f t="shared" ca="1" si="1"/>
        <v>11332.088302518276</v>
      </c>
      <c r="H31" s="153">
        <f t="shared" ca="1" si="1"/>
        <v>16489.404953143585</v>
      </c>
      <c r="I31" s="154">
        <f t="shared" ca="1" si="3"/>
        <v>55204.066955959803</v>
      </c>
    </row>
    <row r="32" spans="2:9" x14ac:dyDescent="0.35">
      <c r="B32" s="198"/>
      <c r="C32" s="152">
        <f t="shared" si="2"/>
        <v>28</v>
      </c>
      <c r="D32" s="153">
        <f t="shared" ca="1" si="1"/>
        <v>9445.2381827676509</v>
      </c>
      <c r="E32" s="153">
        <f t="shared" ca="1" si="1"/>
        <v>11469.31339646201</v>
      </c>
      <c r="F32" s="153">
        <f t="shared" ca="1" si="1"/>
        <v>5402.4465142103354</v>
      </c>
      <c r="G32" s="153">
        <f t="shared" ca="1" si="1"/>
        <v>11903.045121399877</v>
      </c>
      <c r="H32" s="153">
        <f t="shared" ca="1" si="1"/>
        <v>15348.497213176553</v>
      </c>
      <c r="I32" s="154">
        <f t="shared" ca="1" si="3"/>
        <v>53568.540428016429</v>
      </c>
    </row>
    <row r="33" spans="2:9" x14ac:dyDescent="0.35">
      <c r="B33" s="198"/>
      <c r="C33" s="152">
        <f t="shared" si="2"/>
        <v>29</v>
      </c>
      <c r="D33" s="153">
        <f t="shared" ca="1" si="1"/>
        <v>11839.2161807054</v>
      </c>
      <c r="E33" s="153">
        <f t="shared" ca="1" si="1"/>
        <v>11828.438158253392</v>
      </c>
      <c r="F33" s="153">
        <f t="shared" ca="1" si="1"/>
        <v>5434.2844484321504</v>
      </c>
      <c r="G33" s="153">
        <f t="shared" ca="1" si="1"/>
        <v>10425.882311907586</v>
      </c>
      <c r="H33" s="153">
        <f t="shared" ca="1" si="1"/>
        <v>15564.173811866995</v>
      </c>
      <c r="I33" s="154">
        <f t="shared" ca="1" si="3"/>
        <v>55091.994911165522</v>
      </c>
    </row>
    <row r="34" spans="2:9" x14ac:dyDescent="0.35">
      <c r="B34" s="198"/>
      <c r="C34" s="152">
        <f t="shared" si="2"/>
        <v>30</v>
      </c>
      <c r="D34" s="153">
        <f t="shared" ca="1" si="1"/>
        <v>14393.184152000824</v>
      </c>
      <c r="E34" s="153">
        <f t="shared" ca="1" si="1"/>
        <v>11575.542314353605</v>
      </c>
      <c r="F34" s="153">
        <f t="shared" ca="1" si="1"/>
        <v>5473.5171356117689</v>
      </c>
      <c r="G34" s="153">
        <f t="shared" ca="1" si="1"/>
        <v>11729.02737507878</v>
      </c>
      <c r="H34" s="153">
        <f t="shared" ca="1" si="1"/>
        <v>16280.520098707402</v>
      </c>
      <c r="I34" s="154">
        <f t="shared" ca="1" si="3"/>
        <v>59451.791075752379</v>
      </c>
    </row>
    <row r="35" spans="2:9" x14ac:dyDescent="0.35">
      <c r="B35" s="198"/>
      <c r="C35" s="152">
        <f t="shared" si="2"/>
        <v>31</v>
      </c>
      <c r="D35" s="153">
        <f t="shared" ca="1" si="1"/>
        <v>9063.733123977232</v>
      </c>
      <c r="E35" s="153">
        <f t="shared" ca="1" si="1"/>
        <v>11549.064088025498</v>
      </c>
      <c r="F35" s="153">
        <f t="shared" ca="1" si="1"/>
        <v>5342.3225874426244</v>
      </c>
      <c r="G35" s="153">
        <f t="shared" ca="1" si="1"/>
        <v>10187.534872611641</v>
      </c>
      <c r="H35" s="153">
        <f t="shared" ca="1" si="1"/>
        <v>15756.906350902855</v>
      </c>
      <c r="I35" s="154">
        <f t="shared" ca="1" si="3"/>
        <v>51899.561022959853</v>
      </c>
    </row>
    <row r="36" spans="2:9" x14ac:dyDescent="0.35">
      <c r="B36" s="198"/>
      <c r="C36" s="152">
        <f t="shared" si="2"/>
        <v>32</v>
      </c>
      <c r="D36" s="153">
        <f t="shared" ca="1" si="1"/>
        <v>14262.342639036102</v>
      </c>
      <c r="E36" s="153">
        <f t="shared" ca="1" si="1"/>
        <v>11648.823945762722</v>
      </c>
      <c r="F36" s="153">
        <f t="shared" ca="1" si="1"/>
        <v>5268.6161983082302</v>
      </c>
      <c r="G36" s="153">
        <f t="shared" ca="1" si="1"/>
        <v>10985.481686226329</v>
      </c>
      <c r="H36" s="153">
        <f t="shared" ca="1" si="1"/>
        <v>15933.92144269964</v>
      </c>
      <c r="I36" s="154">
        <f t="shared" ca="1" si="3"/>
        <v>58099.185912033026</v>
      </c>
    </row>
    <row r="37" spans="2:9" x14ac:dyDescent="0.35">
      <c r="B37" s="198"/>
      <c r="C37" s="152">
        <f t="shared" si="2"/>
        <v>33</v>
      </c>
      <c r="D37" s="153">
        <f t="shared" ref="D37:H43" ca="1" si="4">RAND()*(D$4-D$3)+D$3</f>
        <v>14904.395775767307</v>
      </c>
      <c r="E37" s="153">
        <f t="shared" ca="1" si="4"/>
        <v>11795.527399999944</v>
      </c>
      <c r="F37" s="153">
        <f t="shared" ca="1" si="4"/>
        <v>5495.332114576172</v>
      </c>
      <c r="G37" s="153">
        <f t="shared" ca="1" si="4"/>
        <v>10734.858152639834</v>
      </c>
      <c r="H37" s="153">
        <f t="shared" ca="1" si="4"/>
        <v>15394.399406449149</v>
      </c>
      <c r="I37" s="154">
        <f t="shared" ca="1" si="3"/>
        <v>58324.512849432409</v>
      </c>
    </row>
    <row r="38" spans="2:9" x14ac:dyDescent="0.35">
      <c r="B38" s="198"/>
      <c r="C38" s="152">
        <f t="shared" si="2"/>
        <v>34</v>
      </c>
      <c r="D38" s="153">
        <f t="shared" ca="1" si="4"/>
        <v>9846.2609572919628</v>
      </c>
      <c r="E38" s="153">
        <f t="shared" ca="1" si="4"/>
        <v>11219.634316731841</v>
      </c>
      <c r="F38" s="153">
        <f t="shared" ca="1" si="4"/>
        <v>5336.3581390483942</v>
      </c>
      <c r="G38" s="153">
        <f t="shared" ca="1" si="4"/>
        <v>11382.204505165741</v>
      </c>
      <c r="H38" s="153">
        <f t="shared" ca="1" si="4"/>
        <v>16103.114112430023</v>
      </c>
      <c r="I38" s="154">
        <f t="shared" ca="1" si="3"/>
        <v>53887.572030667958</v>
      </c>
    </row>
    <row r="39" spans="2:9" x14ac:dyDescent="0.35">
      <c r="B39" s="198"/>
      <c r="C39" s="152">
        <f t="shared" si="2"/>
        <v>35</v>
      </c>
      <c r="D39" s="153">
        <f t="shared" ca="1" si="4"/>
        <v>12900.8609707832</v>
      </c>
      <c r="E39" s="153">
        <f t="shared" ca="1" si="4"/>
        <v>11973.059970533102</v>
      </c>
      <c r="F39" s="153">
        <f t="shared" ca="1" si="4"/>
        <v>5416.1493408071319</v>
      </c>
      <c r="G39" s="153">
        <f t="shared" ca="1" si="4"/>
        <v>10134.927752048343</v>
      </c>
      <c r="H39" s="153">
        <f t="shared" ca="1" si="4"/>
        <v>16352.709323252437</v>
      </c>
      <c r="I39" s="154">
        <f t="shared" ca="1" si="3"/>
        <v>56777.707357424217</v>
      </c>
    </row>
    <row r="40" spans="2:9" x14ac:dyDescent="0.35">
      <c r="B40" s="198"/>
      <c r="C40" s="152">
        <f t="shared" si="2"/>
        <v>36</v>
      </c>
      <c r="D40" s="153">
        <f t="shared" ca="1" si="4"/>
        <v>11630.869412180993</v>
      </c>
      <c r="E40" s="153">
        <f t="shared" ca="1" si="4"/>
        <v>11849.123503870089</v>
      </c>
      <c r="F40" s="153">
        <f t="shared" ca="1" si="4"/>
        <v>5450.5356483217856</v>
      </c>
      <c r="G40" s="153">
        <f t="shared" ca="1" si="4"/>
        <v>10202.502322240889</v>
      </c>
      <c r="H40" s="153">
        <f t="shared" ca="1" si="4"/>
        <v>15260.615399843658</v>
      </c>
      <c r="I40" s="154">
        <f t="shared" ca="1" si="3"/>
        <v>54393.646286457406</v>
      </c>
    </row>
    <row r="41" spans="2:9" x14ac:dyDescent="0.35">
      <c r="B41" s="198"/>
      <c r="C41" s="152">
        <f t="shared" si="2"/>
        <v>37</v>
      </c>
      <c r="D41" s="153">
        <f t="shared" ca="1" si="4"/>
        <v>10102.502797378322</v>
      </c>
      <c r="E41" s="153">
        <f t="shared" ca="1" si="4"/>
        <v>11129.620238607549</v>
      </c>
      <c r="F41" s="153">
        <f t="shared" ca="1" si="4"/>
        <v>5231.8113884980912</v>
      </c>
      <c r="G41" s="153">
        <f t="shared" ca="1" si="4"/>
        <v>11000.113775245216</v>
      </c>
      <c r="H41" s="153">
        <f t="shared" ca="1" si="4"/>
        <v>16876.41658806751</v>
      </c>
      <c r="I41" s="154">
        <f t="shared" ca="1" si="3"/>
        <v>54340.464787796693</v>
      </c>
    </row>
    <row r="42" spans="2:9" x14ac:dyDescent="0.35">
      <c r="B42" s="198"/>
      <c r="C42" s="152">
        <f t="shared" si="2"/>
        <v>38</v>
      </c>
      <c r="D42" s="153">
        <f t="shared" ca="1" si="4"/>
        <v>13892.148315785682</v>
      </c>
      <c r="E42" s="153">
        <f t="shared" ca="1" si="4"/>
        <v>11710.275008338416</v>
      </c>
      <c r="F42" s="153">
        <f t="shared" ca="1" si="4"/>
        <v>5209.2269400822997</v>
      </c>
      <c r="G42" s="153">
        <f t="shared" ca="1" si="4"/>
        <v>10849.02266437827</v>
      </c>
      <c r="H42" s="153">
        <f t="shared" ca="1" si="4"/>
        <v>16222.139116651359</v>
      </c>
      <c r="I42" s="154">
        <f t="shared" ca="1" si="3"/>
        <v>57882.812045236024</v>
      </c>
    </row>
    <row r="43" spans="2:9" ht="16" thickBot="1" x14ac:dyDescent="0.4">
      <c r="B43" s="199"/>
      <c r="C43" s="155">
        <f t="shared" si="2"/>
        <v>39</v>
      </c>
      <c r="D43" s="156">
        <f t="shared" ca="1" si="4"/>
        <v>13914.787945912069</v>
      </c>
      <c r="E43" s="156">
        <f t="shared" ca="1" si="4"/>
        <v>11587.054810015274</v>
      </c>
      <c r="F43" s="156">
        <f t="shared" ca="1" si="4"/>
        <v>5324.8032940824432</v>
      </c>
      <c r="G43" s="156">
        <f t="shared" ca="1" si="4"/>
        <v>10567.535031092853</v>
      </c>
      <c r="H43" s="156">
        <f t="shared" ca="1" si="4"/>
        <v>16861.587353060102</v>
      </c>
      <c r="I43" s="157">
        <f t="shared" ca="1" si="3"/>
        <v>58255.768434162739</v>
      </c>
    </row>
  </sheetData>
  <mergeCells count="2">
    <mergeCell ref="B5:B43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Valutazione_Modelli</vt:lpstr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Alessandro Castiglioni</cp:lastModifiedBy>
  <dcterms:created xsi:type="dcterms:W3CDTF">2022-11-17T16:27:30Z</dcterms:created>
  <dcterms:modified xsi:type="dcterms:W3CDTF">2025-04-17T09:43:33Z</dcterms:modified>
</cp:coreProperties>
</file>