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cavel\Downloads\"/>
    </mc:Choice>
  </mc:AlternateContent>
  <bookViews>
    <workbookView xWindow="0" yWindow="0" windowWidth="28800" windowHeight="12435" tabRatio="675" activeTab="2"/>
  </bookViews>
  <sheets>
    <sheet name="Coord Carte" sheetId="1" r:id="rId1"/>
    <sheet name="Coord Reel" sheetId="2" r:id="rId2"/>
    <sheet name="calcule coord" sheetId="4" r:id="rId3"/>
    <sheet name="Temps" sheetId="3" r:id="rId4"/>
    <sheet name="Tableau des données" sheetId="5" r:id="rId5"/>
  </sheets>
  <definedNames>
    <definedName name="G1_astro" localSheetId="0">'Coord Carte'!$C$2:$E$10</definedName>
    <definedName name="G1_capcom" localSheetId="0">'Coord Carte'!$G$2:$K$11</definedName>
    <definedName name="G2_Astro" localSheetId="0">'Coord Carte'!$C$14:$E$33</definedName>
    <definedName name="G2_CapCom" localSheetId="0">'Coord Carte'!$K$14:$N$33</definedName>
    <definedName name="G3_CapCom" localSheetId="0">'Coord Carte'!$N$36:$N$42</definedName>
    <definedName name="G3_CapCom_1" localSheetId="0">'Coord Carte'!$K$47:$N$53</definedName>
    <definedName name="G4_Astro" localSheetId="0">'Coord Carte'!$M$47:$N$61</definedName>
    <definedName name="G4_CapCom" localSheetId="0">'Coord Carte'!$N$46:$N$60</definedName>
    <definedName name="G5_Astro" localSheetId="0">'Coord Carte'!$N$63:$N$81</definedName>
  </definedNames>
  <calcPr calcId="152511" calcCompleted="0"/>
</workbook>
</file>

<file path=xl/calcChain.xml><?xml version="1.0" encoding="utf-8"?>
<calcChain xmlns="http://schemas.openxmlformats.org/spreadsheetml/2006/main">
  <c r="J32" i="4" l="1"/>
  <c r="J33" i="4"/>
  <c r="J34" i="4"/>
  <c r="J38" i="4"/>
  <c r="J39" i="4"/>
  <c r="J40" i="4"/>
  <c r="J41" i="4"/>
  <c r="J42" i="4"/>
  <c r="J43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4" i="4"/>
  <c r="J105" i="4"/>
  <c r="J106" i="4"/>
  <c r="J107" i="4"/>
  <c r="J108" i="4"/>
  <c r="J109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32" i="4"/>
  <c r="J133" i="4"/>
  <c r="J134" i="4"/>
  <c r="J135" i="4"/>
  <c r="J136" i="4"/>
  <c r="J140" i="4"/>
  <c r="J141" i="4"/>
  <c r="J142" i="4"/>
  <c r="J143" i="4"/>
  <c r="J144" i="4"/>
  <c r="J145" i="4"/>
  <c r="J146" i="4"/>
  <c r="J147" i="4"/>
  <c r="J148" i="4"/>
  <c r="J149" i="4"/>
  <c r="J153" i="4"/>
  <c r="J154" i="4"/>
  <c r="J155" i="4"/>
  <c r="J156" i="4"/>
  <c r="J157" i="4"/>
  <c r="J158" i="4"/>
  <c r="J159" i="4"/>
  <c r="J160" i="4"/>
  <c r="J161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8" i="4"/>
  <c r="J189" i="4"/>
  <c r="J190" i="4"/>
  <c r="J191" i="4"/>
  <c r="J192" i="4"/>
  <c r="J193" i="4"/>
  <c r="J194" i="4"/>
  <c r="J195" i="4"/>
  <c r="J196" i="4"/>
  <c r="J197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4" i="4"/>
  <c r="J235" i="4"/>
  <c r="J236" i="4"/>
  <c r="J237" i="4"/>
  <c r="J238" i="4"/>
  <c r="J239" i="4"/>
  <c r="J240" i="4"/>
  <c r="J241" i="4"/>
  <c r="J245" i="4"/>
  <c r="J246" i="4"/>
  <c r="J247" i="4"/>
  <c r="J248" i="4"/>
  <c r="J249" i="4"/>
  <c r="J250" i="4"/>
  <c r="J251" i="4"/>
  <c r="J252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72" i="4"/>
  <c r="J273" i="4"/>
  <c r="J274" i="4"/>
  <c r="J275" i="4"/>
  <c r="J276" i="4"/>
  <c r="J277" i="4"/>
  <c r="J278" i="4"/>
  <c r="J279" i="4"/>
  <c r="J280" i="4"/>
  <c r="J281" i="4"/>
  <c r="J282" i="4"/>
  <c r="J286" i="4"/>
  <c r="J287" i="4"/>
  <c r="J288" i="4"/>
  <c r="J289" i="4"/>
  <c r="J290" i="4"/>
  <c r="J291" i="4"/>
  <c r="J292" i="4"/>
  <c r="J293" i="4"/>
  <c r="J294" i="4"/>
  <c r="J295" i="4"/>
  <c r="J296" i="4"/>
  <c r="J300" i="4"/>
  <c r="J301" i="4"/>
  <c r="J302" i="4"/>
  <c r="J303" i="4"/>
  <c r="J304" i="4"/>
  <c r="J305" i="4"/>
  <c r="J306" i="4"/>
  <c r="J307" i="4"/>
  <c r="J308" i="4"/>
  <c r="J309" i="4"/>
  <c r="J313" i="4"/>
  <c r="J314" i="4"/>
  <c r="J315" i="4"/>
  <c r="J316" i="4"/>
  <c r="J317" i="4"/>
  <c r="J318" i="4"/>
  <c r="J319" i="4"/>
  <c r="J320" i="4"/>
  <c r="J321" i="4"/>
  <c r="J322" i="4"/>
  <c r="J326" i="4"/>
  <c r="J327" i="4"/>
  <c r="J328" i="4"/>
  <c r="J329" i="4"/>
  <c r="J330" i="4"/>
  <c r="J331" i="4"/>
  <c r="J332" i="4"/>
  <c r="J333" i="4"/>
  <c r="J334" i="4"/>
  <c r="J335" i="4"/>
  <c r="J336" i="4"/>
  <c r="J340" i="4"/>
  <c r="J341" i="4"/>
  <c r="J342" i="4"/>
  <c r="J343" i="4"/>
  <c r="J344" i="4"/>
  <c r="J345" i="4"/>
  <c r="J346" i="4"/>
  <c r="J347" i="4"/>
  <c r="J348" i="4"/>
  <c r="J349" i="4"/>
  <c r="J350" i="4"/>
  <c r="J354" i="4"/>
  <c r="J355" i="4"/>
  <c r="J356" i="4"/>
  <c r="J357" i="4"/>
  <c r="J358" i="4"/>
  <c r="J359" i="4"/>
  <c r="J363" i="4"/>
  <c r="J364" i="4"/>
  <c r="J365" i="4"/>
  <c r="J366" i="4"/>
  <c r="J367" i="4"/>
  <c r="J368" i="4"/>
  <c r="J369" i="4"/>
  <c r="J370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92" i="4"/>
  <c r="J393" i="4"/>
  <c r="J394" i="4"/>
  <c r="J395" i="4"/>
  <c r="J396" i="4"/>
  <c r="J397" i="4"/>
  <c r="J398" i="4"/>
  <c r="J399" i="4"/>
  <c r="J403" i="4"/>
  <c r="J404" i="4"/>
  <c r="J405" i="4"/>
  <c r="J406" i="4"/>
  <c r="J407" i="4"/>
  <c r="J408" i="4"/>
  <c r="J409" i="4"/>
  <c r="J410" i="4"/>
  <c r="J411" i="4"/>
  <c r="J412" i="4"/>
  <c r="J413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4" i="4"/>
  <c r="J5" i="4"/>
  <c r="J6" i="4"/>
  <c r="J7" i="4"/>
  <c r="J8" i="4"/>
  <c r="J9" i="4"/>
  <c r="J10" i="4"/>
  <c r="J11" i="4"/>
  <c r="J3" i="4"/>
  <c r="K3" i="4"/>
  <c r="K4" i="4"/>
  <c r="K5" i="4"/>
  <c r="K6" i="4"/>
  <c r="K7" i="4"/>
  <c r="K8" i="4"/>
  <c r="K9" i="4"/>
  <c r="K10" i="4"/>
  <c r="K11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L32" i="4" s="1"/>
  <c r="K33" i="4"/>
  <c r="K34" i="4"/>
  <c r="K38" i="4"/>
  <c r="K39" i="4"/>
  <c r="K40" i="4"/>
  <c r="L40" i="4" s="1"/>
  <c r="K41" i="4"/>
  <c r="K42" i="4"/>
  <c r="K43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4" i="4"/>
  <c r="K65" i="4"/>
  <c r="K66" i="4"/>
  <c r="K67" i="4"/>
  <c r="K68" i="4"/>
  <c r="K69" i="4"/>
  <c r="L69" i="4" s="1"/>
  <c r="K70" i="4"/>
  <c r="K71" i="4"/>
  <c r="K72" i="4"/>
  <c r="K73" i="4"/>
  <c r="L73" i="4" s="1"/>
  <c r="K74" i="4"/>
  <c r="K75" i="4"/>
  <c r="K76" i="4"/>
  <c r="K77" i="4"/>
  <c r="L77" i="4" s="1"/>
  <c r="K78" i="4"/>
  <c r="K79" i="4"/>
  <c r="K80" i="4"/>
  <c r="K81" i="4"/>
  <c r="K85" i="4"/>
  <c r="K86" i="4"/>
  <c r="K87" i="4"/>
  <c r="K88" i="4"/>
  <c r="L88" i="4" s="1"/>
  <c r="K89" i="4"/>
  <c r="K90" i="4"/>
  <c r="K91" i="4"/>
  <c r="K92" i="4"/>
  <c r="L92" i="4" s="1"/>
  <c r="K93" i="4"/>
  <c r="K94" i="4"/>
  <c r="K95" i="4"/>
  <c r="K96" i="4"/>
  <c r="L96" i="4" s="1"/>
  <c r="K97" i="4"/>
  <c r="K98" i="4"/>
  <c r="K99" i="4"/>
  <c r="K100" i="4"/>
  <c r="L100" i="4" s="1"/>
  <c r="K104" i="4"/>
  <c r="K105" i="4"/>
  <c r="K106" i="4"/>
  <c r="K107" i="4"/>
  <c r="K108" i="4"/>
  <c r="K109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32" i="4"/>
  <c r="K133" i="4"/>
  <c r="L133" i="4" s="1"/>
  <c r="K134" i="4"/>
  <c r="K135" i="4"/>
  <c r="K136" i="4"/>
  <c r="K140" i="4"/>
  <c r="L140" i="4" s="1"/>
  <c r="K141" i="4"/>
  <c r="L141" i="4" s="1"/>
  <c r="K142" i="4"/>
  <c r="K143" i="4"/>
  <c r="K144" i="4"/>
  <c r="L144" i="4" s="1"/>
  <c r="K145" i="4"/>
  <c r="L145" i="4" s="1"/>
  <c r="K146" i="4"/>
  <c r="K147" i="4"/>
  <c r="K148" i="4"/>
  <c r="L148" i="4" s="1"/>
  <c r="K149" i="4"/>
  <c r="L149" i="4" s="1"/>
  <c r="K153" i="4"/>
  <c r="K154" i="4"/>
  <c r="K155" i="4"/>
  <c r="K156" i="4"/>
  <c r="L156" i="4" s="1"/>
  <c r="K157" i="4"/>
  <c r="K158" i="4"/>
  <c r="K159" i="4"/>
  <c r="K160" i="4"/>
  <c r="K161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8" i="4"/>
  <c r="K189" i="4"/>
  <c r="L189" i="4" s="1"/>
  <c r="K190" i="4"/>
  <c r="K191" i="4"/>
  <c r="K192" i="4"/>
  <c r="K193" i="4"/>
  <c r="L193" i="4" s="1"/>
  <c r="K194" i="4"/>
  <c r="K195" i="4"/>
  <c r="K196" i="4"/>
  <c r="K197" i="4"/>
  <c r="L197" i="4" s="1"/>
  <c r="K201" i="4"/>
  <c r="K202" i="4"/>
  <c r="K203" i="4"/>
  <c r="K204" i="4"/>
  <c r="L204" i="4" s="1"/>
  <c r="K205" i="4"/>
  <c r="K206" i="4"/>
  <c r="K207" i="4"/>
  <c r="K208" i="4"/>
  <c r="L208" i="4" s="1"/>
  <c r="K209" i="4"/>
  <c r="K210" i="4"/>
  <c r="K211" i="4"/>
  <c r="K212" i="4"/>
  <c r="L212" i="4" s="1"/>
  <c r="K213" i="4"/>
  <c r="K214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4" i="4"/>
  <c r="K235" i="4"/>
  <c r="K236" i="4"/>
  <c r="K237" i="4"/>
  <c r="K238" i="4"/>
  <c r="K239" i="4"/>
  <c r="K240" i="4"/>
  <c r="K241" i="4"/>
  <c r="K245" i="4"/>
  <c r="K246" i="4"/>
  <c r="K247" i="4"/>
  <c r="K248" i="4"/>
  <c r="K249" i="4"/>
  <c r="L249" i="4" s="1"/>
  <c r="K250" i="4"/>
  <c r="K251" i="4"/>
  <c r="K252" i="4"/>
  <c r="K256" i="4"/>
  <c r="L256" i="4" s="1"/>
  <c r="K257" i="4"/>
  <c r="K258" i="4"/>
  <c r="K259" i="4"/>
  <c r="K260" i="4"/>
  <c r="K261" i="4"/>
  <c r="K262" i="4"/>
  <c r="K263" i="4"/>
  <c r="K264" i="4"/>
  <c r="K265" i="4"/>
  <c r="K266" i="4"/>
  <c r="K267" i="4"/>
  <c r="K268" i="4"/>
  <c r="K272" i="4"/>
  <c r="K273" i="4"/>
  <c r="K274" i="4"/>
  <c r="K275" i="4"/>
  <c r="K276" i="4"/>
  <c r="K277" i="4"/>
  <c r="K278" i="4"/>
  <c r="K279" i="4"/>
  <c r="K280" i="4"/>
  <c r="K281" i="4"/>
  <c r="K282" i="4"/>
  <c r="K286" i="4"/>
  <c r="K287" i="4"/>
  <c r="K288" i="4"/>
  <c r="K289" i="4"/>
  <c r="K290" i="4"/>
  <c r="K291" i="4"/>
  <c r="K292" i="4"/>
  <c r="K293" i="4"/>
  <c r="K294" i="4"/>
  <c r="K295" i="4"/>
  <c r="K296" i="4"/>
  <c r="K300" i="4"/>
  <c r="K301" i="4"/>
  <c r="K302" i="4"/>
  <c r="K303" i="4"/>
  <c r="K304" i="4"/>
  <c r="K305" i="4"/>
  <c r="K306" i="4"/>
  <c r="K307" i="4"/>
  <c r="K308" i="4"/>
  <c r="K309" i="4"/>
  <c r="K313" i="4"/>
  <c r="K314" i="4"/>
  <c r="K315" i="4"/>
  <c r="K316" i="4"/>
  <c r="K317" i="4"/>
  <c r="K318" i="4"/>
  <c r="K319" i="4"/>
  <c r="K320" i="4"/>
  <c r="K321" i="4"/>
  <c r="K322" i="4"/>
  <c r="K326" i="4"/>
  <c r="K327" i="4"/>
  <c r="K328" i="4"/>
  <c r="K329" i="4"/>
  <c r="K330" i="4"/>
  <c r="K331" i="4"/>
  <c r="K332" i="4"/>
  <c r="K333" i="4"/>
  <c r="K334" i="4"/>
  <c r="K335" i="4"/>
  <c r="K336" i="4"/>
  <c r="K340" i="4"/>
  <c r="K341" i="4"/>
  <c r="K342" i="4"/>
  <c r="K343" i="4"/>
  <c r="K344" i="4"/>
  <c r="K345" i="4"/>
  <c r="K346" i="4"/>
  <c r="K347" i="4"/>
  <c r="K348" i="4"/>
  <c r="K349" i="4"/>
  <c r="K350" i="4"/>
  <c r="K354" i="4"/>
  <c r="K355" i="4"/>
  <c r="K356" i="4"/>
  <c r="K357" i="4"/>
  <c r="K358" i="4"/>
  <c r="K359" i="4"/>
  <c r="K363" i="4"/>
  <c r="K364" i="4"/>
  <c r="K365" i="4"/>
  <c r="K366" i="4"/>
  <c r="K367" i="4"/>
  <c r="K368" i="4"/>
  <c r="K369" i="4"/>
  <c r="K370" i="4"/>
  <c r="L321" i="4" l="1"/>
  <c r="L356" i="4"/>
  <c r="L349" i="4"/>
  <c r="L341" i="4"/>
  <c r="L330" i="4"/>
  <c r="L308" i="4"/>
  <c r="L304" i="4"/>
  <c r="L300" i="4"/>
  <c r="L289" i="4"/>
  <c r="L259" i="4"/>
  <c r="L252" i="4"/>
  <c r="L248" i="4"/>
  <c r="L241" i="4"/>
  <c r="L237" i="4"/>
  <c r="L196" i="4"/>
  <c r="L192" i="4"/>
  <c r="L188" i="4"/>
  <c r="L181" i="4"/>
  <c r="L177" i="4"/>
  <c r="L169" i="4"/>
  <c r="L165" i="4"/>
  <c r="L136" i="4"/>
  <c r="L132" i="4"/>
  <c r="L125" i="4"/>
  <c r="L121" i="4"/>
  <c r="L117" i="4"/>
  <c r="L106" i="4"/>
  <c r="L80" i="4"/>
  <c r="L76" i="4"/>
  <c r="L72" i="4"/>
  <c r="L68" i="4"/>
  <c r="L64" i="4"/>
  <c r="L57" i="4"/>
  <c r="L49" i="4"/>
  <c r="L336" i="4"/>
  <c r="L328" i="4"/>
  <c r="L368" i="4"/>
  <c r="L364" i="4"/>
  <c r="L357" i="4"/>
  <c r="L327" i="4"/>
  <c r="L365" i="4"/>
  <c r="L332" i="4"/>
  <c r="L320" i="4"/>
  <c r="L316" i="4"/>
  <c r="L309" i="4"/>
  <c r="L301" i="4"/>
  <c r="L268" i="4"/>
  <c r="L264" i="4"/>
  <c r="L260" i="4"/>
  <c r="L201" i="4"/>
  <c r="L344" i="4"/>
  <c r="L292" i="4"/>
  <c r="L240" i="4"/>
  <c r="L236" i="4"/>
  <c r="L229" i="4"/>
  <c r="L225" i="4"/>
  <c r="L184" i="4"/>
  <c r="L180" i="4"/>
  <c r="L176" i="4"/>
  <c r="L172" i="4"/>
  <c r="L168" i="4"/>
  <c r="L157" i="4"/>
  <c r="L153" i="4"/>
  <c r="L128" i="4"/>
  <c r="L124" i="4"/>
  <c r="L120" i="4"/>
  <c r="L116" i="4"/>
  <c r="L109" i="4"/>
  <c r="L105" i="4"/>
  <c r="L60" i="4"/>
  <c r="L56" i="4"/>
  <c r="L52" i="4"/>
  <c r="L48" i="4"/>
  <c r="L348" i="4"/>
  <c r="L340" i="4"/>
  <c r="L333" i="4"/>
  <c r="L329" i="4"/>
  <c r="L24" i="4"/>
  <c r="L20" i="4"/>
  <c r="L16" i="4"/>
  <c r="L11" i="4"/>
  <c r="L31" i="4"/>
  <c r="L296" i="4"/>
  <c r="L288" i="4"/>
  <c r="L277" i="4"/>
  <c r="L273" i="4"/>
  <c r="L8" i="4"/>
  <c r="L4" i="4"/>
  <c r="L250" i="4"/>
  <c r="L205" i="4"/>
  <c r="L190" i="4"/>
  <c r="L70" i="4"/>
  <c r="L66" i="4"/>
  <c r="L228" i="4"/>
  <c r="L224" i="4"/>
  <c r="L220" i="4"/>
  <c r="L209" i="4"/>
  <c r="L160" i="4"/>
  <c r="L27" i="4"/>
  <c r="L23" i="4"/>
  <c r="L19" i="4"/>
  <c r="L15" i="4"/>
  <c r="L370" i="4"/>
  <c r="L322" i="4"/>
  <c r="L210" i="4"/>
  <c r="L206" i="4"/>
  <c r="L90" i="4"/>
  <c r="L86" i="4"/>
  <c r="L358" i="4"/>
  <c r="L313" i="4"/>
  <c r="L280" i="4"/>
  <c r="L276" i="4"/>
  <c r="L272" i="4"/>
  <c r="L265" i="4"/>
  <c r="L261" i="4"/>
  <c r="L108" i="4"/>
  <c r="L104" i="4"/>
  <c r="L97" i="4"/>
  <c r="L89" i="4"/>
  <c r="L85" i="4"/>
  <c r="L78" i="4"/>
  <c r="L22" i="4"/>
  <c r="L18" i="4"/>
  <c r="L334" i="4"/>
  <c r="L282" i="4"/>
  <c r="L278" i="4"/>
  <c r="L218" i="4"/>
  <c r="L42" i="4"/>
  <c r="L266" i="4"/>
  <c r="L146" i="4"/>
  <c r="L58" i="4"/>
  <c r="L367" i="4"/>
  <c r="L363" i="4"/>
  <c r="L331" i="4"/>
  <c r="L295" i="4"/>
  <c r="L263" i="4"/>
  <c r="L247" i="4"/>
  <c r="L235" i="4"/>
  <c r="L207" i="4"/>
  <c r="L179" i="4"/>
  <c r="L175" i="4"/>
  <c r="L171" i="4"/>
  <c r="L143" i="4"/>
  <c r="L127" i="4"/>
  <c r="L123" i="4"/>
  <c r="L99" i="4"/>
  <c r="L95" i="4"/>
  <c r="L91" i="4"/>
  <c r="L67" i="4"/>
  <c r="L59" i="4"/>
  <c r="L354" i="4"/>
  <c r="L306" i="4"/>
  <c r="L346" i="4"/>
  <c r="L342" i="4"/>
  <c r="L294" i="4"/>
  <c r="L3" i="4"/>
  <c r="L29" i="4"/>
  <c r="L25" i="4"/>
  <c r="L21" i="4"/>
  <c r="L17" i="4"/>
  <c r="L262" i="4"/>
  <c r="L318" i="4"/>
  <c r="L10" i="4"/>
  <c r="L6" i="4"/>
  <c r="L30" i="4"/>
  <c r="L26" i="4"/>
  <c r="L347" i="4"/>
  <c r="L315" i="4"/>
  <c r="L287" i="4"/>
  <c r="L251" i="4"/>
  <c r="L239" i="4"/>
  <c r="L195" i="4"/>
  <c r="L147" i="4"/>
  <c r="L135" i="4"/>
  <c r="L119" i="4"/>
  <c r="L75" i="4"/>
  <c r="L71" i="4"/>
  <c r="L55" i="4"/>
  <c r="L51" i="4"/>
  <c r="L226" i="4"/>
  <c r="L154" i="4"/>
  <c r="L134" i="4"/>
  <c r="L74" i="4"/>
  <c r="L238" i="4"/>
  <c r="L222" i="4"/>
  <c r="L114" i="4"/>
  <c r="L5" i="4"/>
  <c r="L326" i="4"/>
  <c r="L290" i="4"/>
  <c r="L274" i="4"/>
  <c r="L258" i="4"/>
  <c r="L246" i="4"/>
  <c r="L230" i="4"/>
  <c r="L94" i="4"/>
  <c r="L34" i="4"/>
  <c r="L359" i="4"/>
  <c r="L227" i="4"/>
  <c r="L214" i="4"/>
  <c r="L178" i="4"/>
  <c r="L158" i="4"/>
  <c r="L38" i="4"/>
  <c r="L319" i="4"/>
  <c r="L291" i="4"/>
  <c r="L167" i="4"/>
  <c r="L79" i="4"/>
  <c r="L47" i="4"/>
  <c r="L194" i="4"/>
  <c r="L98" i="4"/>
  <c r="L366" i="4"/>
  <c r="L350" i="4"/>
  <c r="L307" i="4"/>
  <c r="L234" i="4"/>
  <c r="L174" i="4"/>
  <c r="L126" i="4"/>
  <c r="L54" i="4"/>
  <c r="L369" i="4"/>
  <c r="L345" i="4"/>
  <c r="L317" i="4"/>
  <c r="L293" i="4"/>
  <c r="L281" i="4"/>
  <c r="L257" i="4"/>
  <c r="L221" i="4"/>
  <c r="L213" i="4"/>
  <c r="L173" i="4"/>
  <c r="L161" i="4"/>
  <c r="L113" i="4"/>
  <c r="L93" i="4"/>
  <c r="L53" i="4"/>
  <c r="L41" i="4"/>
  <c r="L33" i="4"/>
  <c r="L343" i="4"/>
  <c r="L267" i="4"/>
  <c r="L211" i="4"/>
  <c r="L203" i="4"/>
  <c r="L191" i="4"/>
  <c r="L183" i="4"/>
  <c r="L115" i="4"/>
  <c r="L87" i="4"/>
  <c r="L302" i="4"/>
  <c r="L202" i="4"/>
  <c r="L142" i="4"/>
  <c r="L314" i="4"/>
  <c r="L170" i="4"/>
  <c r="L118" i="4"/>
  <c r="L107" i="4"/>
  <c r="L50" i="4"/>
  <c r="L9" i="4"/>
  <c r="L7" i="4"/>
  <c r="L275" i="4"/>
  <c r="L155" i="4"/>
  <c r="L303" i="4"/>
  <c r="L279" i="4"/>
  <c r="L219" i="4"/>
  <c r="L159" i="4"/>
  <c r="L39" i="4"/>
  <c r="L355" i="4"/>
  <c r="L335" i="4"/>
  <c r="L305" i="4"/>
  <c r="L286" i="4"/>
  <c r="L245" i="4"/>
  <c r="L223" i="4"/>
  <c r="L182" i="4"/>
  <c r="L166" i="4"/>
  <c r="L122" i="4"/>
  <c r="L81" i="4"/>
  <c r="L65" i="4"/>
  <c r="L43" i="4"/>
  <c r="L28" i="4"/>
  <c r="F374" i="4"/>
  <c r="B374" i="4"/>
  <c r="C374" i="4"/>
  <c r="G374" i="4"/>
  <c r="K374" i="4"/>
  <c r="L374" i="4" s="1"/>
  <c r="B375" i="4"/>
  <c r="C375" i="4"/>
  <c r="F375" i="4"/>
  <c r="G375" i="4"/>
  <c r="K375" i="4"/>
  <c r="L375" i="4" s="1"/>
  <c r="B376" i="4"/>
  <c r="C376" i="4"/>
  <c r="F376" i="4"/>
  <c r="G376" i="4"/>
  <c r="K376" i="4"/>
  <c r="B377" i="4"/>
  <c r="C377" i="4"/>
  <c r="F377" i="4"/>
  <c r="G377" i="4"/>
  <c r="K377" i="4"/>
  <c r="L377" i="4" s="1"/>
  <c r="B378" i="4"/>
  <c r="C378" i="4"/>
  <c r="F378" i="4"/>
  <c r="G378" i="4"/>
  <c r="K378" i="4"/>
  <c r="L378" i="4" s="1"/>
  <c r="B379" i="4"/>
  <c r="C379" i="4"/>
  <c r="F379" i="4"/>
  <c r="G379" i="4"/>
  <c r="K379" i="4"/>
  <c r="B380" i="4"/>
  <c r="C380" i="4"/>
  <c r="F380" i="4"/>
  <c r="G380" i="4"/>
  <c r="K380" i="4"/>
  <c r="L380" i="4" s="1"/>
  <c r="B381" i="4"/>
  <c r="C381" i="4"/>
  <c r="F381" i="4"/>
  <c r="G381" i="4"/>
  <c r="K381" i="4"/>
  <c r="B382" i="4"/>
  <c r="C382" i="4"/>
  <c r="F382" i="4"/>
  <c r="G382" i="4"/>
  <c r="K382" i="4"/>
  <c r="B383" i="4"/>
  <c r="C383" i="4"/>
  <c r="F383" i="4"/>
  <c r="G383" i="4"/>
  <c r="K383" i="4"/>
  <c r="L383" i="4" s="1"/>
  <c r="B384" i="4"/>
  <c r="C384" i="4"/>
  <c r="F384" i="4"/>
  <c r="G384" i="4"/>
  <c r="K384" i="4"/>
  <c r="B385" i="4"/>
  <c r="C385" i="4"/>
  <c r="F385" i="4"/>
  <c r="G385" i="4"/>
  <c r="K385" i="4"/>
  <c r="L385" i="4" s="1"/>
  <c r="B386" i="4"/>
  <c r="C386" i="4"/>
  <c r="F386" i="4"/>
  <c r="G386" i="4"/>
  <c r="K386" i="4"/>
  <c r="L386" i="4" s="1"/>
  <c r="B387" i="4"/>
  <c r="C387" i="4"/>
  <c r="F387" i="4"/>
  <c r="G387" i="4"/>
  <c r="K387" i="4"/>
  <c r="B388" i="4"/>
  <c r="C388" i="4"/>
  <c r="F388" i="4"/>
  <c r="G388" i="4"/>
  <c r="K388" i="4"/>
  <c r="L388" i="4" s="1"/>
  <c r="B392" i="4"/>
  <c r="C392" i="4"/>
  <c r="F392" i="4"/>
  <c r="G392" i="4"/>
  <c r="K392" i="4"/>
  <c r="B393" i="4"/>
  <c r="C393" i="4"/>
  <c r="F393" i="4"/>
  <c r="G393" i="4"/>
  <c r="K393" i="4"/>
  <c r="B394" i="4"/>
  <c r="C394" i="4"/>
  <c r="F394" i="4"/>
  <c r="G394" i="4"/>
  <c r="K394" i="4"/>
  <c r="L394" i="4" s="1"/>
  <c r="B395" i="4"/>
  <c r="C395" i="4"/>
  <c r="F395" i="4"/>
  <c r="G395" i="4"/>
  <c r="K395" i="4"/>
  <c r="L395" i="4" s="1"/>
  <c r="B396" i="4"/>
  <c r="C396" i="4"/>
  <c r="F396" i="4"/>
  <c r="G396" i="4"/>
  <c r="K396" i="4"/>
  <c r="L396" i="4" s="1"/>
  <c r="B397" i="4"/>
  <c r="C397" i="4"/>
  <c r="F397" i="4"/>
  <c r="G397" i="4"/>
  <c r="K397" i="4"/>
  <c r="B398" i="4"/>
  <c r="C398" i="4"/>
  <c r="F398" i="4"/>
  <c r="G398" i="4"/>
  <c r="K398" i="4"/>
  <c r="B399" i="4"/>
  <c r="C399" i="4"/>
  <c r="F399" i="4"/>
  <c r="G399" i="4"/>
  <c r="K399" i="4"/>
  <c r="B403" i="4"/>
  <c r="C403" i="4"/>
  <c r="F403" i="4"/>
  <c r="G403" i="4"/>
  <c r="K403" i="4"/>
  <c r="B404" i="4"/>
  <c r="C404" i="4"/>
  <c r="F404" i="4"/>
  <c r="G404" i="4"/>
  <c r="K404" i="4"/>
  <c r="L404" i="4" s="1"/>
  <c r="B405" i="4"/>
  <c r="C405" i="4"/>
  <c r="F405" i="4"/>
  <c r="G405" i="4"/>
  <c r="K405" i="4"/>
  <c r="B406" i="4"/>
  <c r="C406" i="4"/>
  <c r="F406" i="4"/>
  <c r="G406" i="4"/>
  <c r="K406" i="4"/>
  <c r="B407" i="4"/>
  <c r="C407" i="4"/>
  <c r="F407" i="4"/>
  <c r="G407" i="4"/>
  <c r="K407" i="4"/>
  <c r="L407" i="4" s="1"/>
  <c r="B408" i="4"/>
  <c r="C408" i="4"/>
  <c r="F408" i="4"/>
  <c r="G408" i="4"/>
  <c r="K408" i="4"/>
  <c r="L408" i="4" s="1"/>
  <c r="B409" i="4"/>
  <c r="C409" i="4"/>
  <c r="F409" i="4"/>
  <c r="G409" i="4"/>
  <c r="K409" i="4"/>
  <c r="B410" i="4"/>
  <c r="C410" i="4"/>
  <c r="F410" i="4"/>
  <c r="G410" i="4"/>
  <c r="K410" i="4"/>
  <c r="B411" i="4"/>
  <c r="C411" i="4"/>
  <c r="F411" i="4"/>
  <c r="G411" i="4"/>
  <c r="K411" i="4"/>
  <c r="B412" i="4"/>
  <c r="C412" i="4"/>
  <c r="F412" i="4"/>
  <c r="G412" i="4"/>
  <c r="K412" i="4"/>
  <c r="L412" i="4" s="1"/>
  <c r="B413" i="4"/>
  <c r="C413" i="4"/>
  <c r="F413" i="4"/>
  <c r="G413" i="4"/>
  <c r="K413" i="4"/>
  <c r="B417" i="4"/>
  <c r="C417" i="4"/>
  <c r="F417" i="4"/>
  <c r="G417" i="4"/>
  <c r="K417" i="4"/>
  <c r="L417" i="4" s="1"/>
  <c r="B418" i="4"/>
  <c r="C418" i="4"/>
  <c r="F418" i="4"/>
  <c r="G418" i="4"/>
  <c r="K418" i="4"/>
  <c r="L418" i="4" s="1"/>
  <c r="B419" i="4"/>
  <c r="C419" i="4"/>
  <c r="F419" i="4"/>
  <c r="G419" i="4"/>
  <c r="K419" i="4"/>
  <c r="L419" i="4" s="1"/>
  <c r="B420" i="4"/>
  <c r="C420" i="4"/>
  <c r="F420" i="4"/>
  <c r="G420" i="4"/>
  <c r="K420" i="4"/>
  <c r="B421" i="4"/>
  <c r="C421" i="4"/>
  <c r="F421" i="4"/>
  <c r="G421" i="4"/>
  <c r="K421" i="4"/>
  <c r="B422" i="4"/>
  <c r="C422" i="4"/>
  <c r="F422" i="4"/>
  <c r="G422" i="4"/>
  <c r="K422" i="4"/>
  <c r="B423" i="4"/>
  <c r="C423" i="4"/>
  <c r="F423" i="4"/>
  <c r="G423" i="4"/>
  <c r="K423" i="4"/>
  <c r="L423" i="4" s="1"/>
  <c r="B424" i="4"/>
  <c r="C424" i="4"/>
  <c r="F424" i="4"/>
  <c r="G424" i="4"/>
  <c r="K424" i="4"/>
  <c r="B425" i="4"/>
  <c r="C425" i="4"/>
  <c r="F425" i="4"/>
  <c r="G425" i="4"/>
  <c r="K425" i="4"/>
  <c r="L425" i="4" s="1"/>
  <c r="B426" i="4"/>
  <c r="C426" i="4"/>
  <c r="F426" i="4"/>
  <c r="G426" i="4"/>
  <c r="K426" i="4"/>
  <c r="L426" i="4" s="1"/>
  <c r="B427" i="4"/>
  <c r="C427" i="4"/>
  <c r="F427" i="4"/>
  <c r="G427" i="4"/>
  <c r="K427" i="4"/>
  <c r="L427" i="4" s="1"/>
  <c r="B428" i="4"/>
  <c r="C428" i="4"/>
  <c r="F428" i="4"/>
  <c r="G428" i="4"/>
  <c r="K428" i="4"/>
  <c r="B432" i="4"/>
  <c r="C432" i="4"/>
  <c r="F432" i="4"/>
  <c r="G432" i="4"/>
  <c r="K432" i="4"/>
  <c r="L432" i="4" s="1"/>
  <c r="B433" i="4"/>
  <c r="C433" i="4"/>
  <c r="F433" i="4"/>
  <c r="G433" i="4"/>
  <c r="K433" i="4"/>
  <c r="L433" i="4" s="1"/>
  <c r="B434" i="4"/>
  <c r="C434" i="4"/>
  <c r="F434" i="4"/>
  <c r="G434" i="4"/>
  <c r="K434" i="4"/>
  <c r="L434" i="4" s="1"/>
  <c r="B435" i="4"/>
  <c r="C435" i="4"/>
  <c r="F435" i="4"/>
  <c r="G435" i="4"/>
  <c r="K435" i="4"/>
  <c r="L435" i="4" s="1"/>
  <c r="B436" i="4"/>
  <c r="C436" i="4"/>
  <c r="F436" i="4"/>
  <c r="G436" i="4"/>
  <c r="K436" i="4"/>
  <c r="L436" i="4" s="1"/>
  <c r="B437" i="4"/>
  <c r="C437" i="4"/>
  <c r="F437" i="4"/>
  <c r="G437" i="4"/>
  <c r="K437" i="4"/>
  <c r="L437" i="4" s="1"/>
  <c r="B438" i="4"/>
  <c r="C438" i="4"/>
  <c r="F438" i="4"/>
  <c r="G438" i="4"/>
  <c r="K438" i="4"/>
  <c r="L438" i="4" s="1"/>
  <c r="B439" i="4"/>
  <c r="C439" i="4"/>
  <c r="F439" i="4"/>
  <c r="G439" i="4"/>
  <c r="K439" i="4"/>
  <c r="L439" i="4" s="1"/>
  <c r="B440" i="4"/>
  <c r="C440" i="4"/>
  <c r="F440" i="4"/>
  <c r="G440" i="4"/>
  <c r="K440" i="4"/>
  <c r="L440" i="4" s="1"/>
  <c r="B441" i="4"/>
  <c r="C441" i="4"/>
  <c r="F441" i="4"/>
  <c r="G441" i="4"/>
  <c r="K441" i="4"/>
  <c r="L441" i="4" s="1"/>
  <c r="B442" i="4"/>
  <c r="C442" i="4"/>
  <c r="F442" i="4"/>
  <c r="G442" i="4"/>
  <c r="K442" i="4"/>
  <c r="L442" i="4" s="1"/>
  <c r="B443" i="4"/>
  <c r="C443" i="4"/>
  <c r="F443" i="4"/>
  <c r="G443" i="4"/>
  <c r="K443" i="4"/>
  <c r="L443" i="4" s="1"/>
  <c r="F54" i="5"/>
  <c r="F55" i="5"/>
  <c r="F56" i="5"/>
  <c r="F57" i="5"/>
  <c r="F58" i="5"/>
  <c r="H27" i="3"/>
  <c r="C27" i="3" s="1"/>
  <c r="F53" i="5" s="1"/>
  <c r="C28" i="3"/>
  <c r="C29" i="3"/>
  <c r="C30" i="3"/>
  <c r="C31" i="3"/>
  <c r="B29" i="3"/>
  <c r="B30" i="3"/>
  <c r="B31" i="3" s="1"/>
  <c r="B32" i="3" s="1"/>
  <c r="F27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47" i="5"/>
  <c r="F48" i="5"/>
  <c r="F49" i="5"/>
  <c r="F51" i="5"/>
  <c r="F52" i="5"/>
  <c r="F28" i="5"/>
  <c r="C26" i="3"/>
  <c r="H26" i="3"/>
  <c r="Z125" i="4"/>
  <c r="AA125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3" i="4"/>
  <c r="AA203" i="4"/>
  <c r="Z204" i="4"/>
  <c r="AA204" i="4"/>
  <c r="Z205" i="4"/>
  <c r="AA205" i="4"/>
  <c r="Z206" i="4"/>
  <c r="AA206" i="4"/>
  <c r="Z207" i="4"/>
  <c r="AA207" i="4"/>
  <c r="Z208" i="4"/>
  <c r="AA208" i="4"/>
  <c r="Z212" i="4"/>
  <c r="AA212" i="4"/>
  <c r="Z213" i="4"/>
  <c r="AA213" i="4"/>
  <c r="Z214" i="4"/>
  <c r="AA214" i="4"/>
  <c r="Z215" i="4"/>
  <c r="AA215" i="4"/>
  <c r="Z216" i="4"/>
  <c r="AA216" i="4"/>
  <c r="Z217" i="4"/>
  <c r="AA217" i="4"/>
  <c r="Z218" i="4"/>
  <c r="AA218" i="4"/>
  <c r="Z219" i="4"/>
  <c r="AA219" i="4"/>
  <c r="Z220" i="4"/>
  <c r="AA220" i="4"/>
  <c r="Z221" i="4"/>
  <c r="AA221" i="4"/>
  <c r="Z225" i="4"/>
  <c r="AA225" i="4"/>
  <c r="Z226" i="4"/>
  <c r="AA226" i="4"/>
  <c r="Z227" i="4"/>
  <c r="AA227" i="4"/>
  <c r="Z228" i="4"/>
  <c r="AA228" i="4"/>
  <c r="Z229" i="4"/>
  <c r="AA229" i="4"/>
  <c r="Z230" i="4"/>
  <c r="AA230" i="4"/>
  <c r="Z231" i="4"/>
  <c r="AA231" i="4"/>
  <c r="Z232" i="4"/>
  <c r="AA232" i="4"/>
  <c r="Z233" i="4"/>
  <c r="AA233" i="4"/>
  <c r="Z234" i="4"/>
  <c r="AA234" i="4"/>
  <c r="Z235" i="4"/>
  <c r="AA235" i="4"/>
  <c r="Z236" i="4"/>
  <c r="AA236" i="4"/>
  <c r="Z237" i="4"/>
  <c r="AA237" i="4"/>
  <c r="Z238" i="4"/>
  <c r="AA238" i="4"/>
  <c r="Z239" i="4"/>
  <c r="AA239" i="4"/>
  <c r="Z243" i="4"/>
  <c r="AA243" i="4"/>
  <c r="Z244" i="4"/>
  <c r="AA244" i="4"/>
  <c r="Z245" i="4"/>
  <c r="AA245" i="4"/>
  <c r="Z246" i="4"/>
  <c r="AA246" i="4"/>
  <c r="Z247" i="4"/>
  <c r="AA247" i="4"/>
  <c r="Z248" i="4"/>
  <c r="AA248" i="4"/>
  <c r="Z249" i="4"/>
  <c r="AA249" i="4"/>
  <c r="Z250" i="4"/>
  <c r="AA250" i="4"/>
  <c r="Z251" i="4"/>
  <c r="AA251" i="4"/>
  <c r="Z252" i="4"/>
  <c r="AA252" i="4"/>
  <c r="Z253" i="4"/>
  <c r="AA253" i="4"/>
  <c r="Z257" i="4"/>
  <c r="AA257" i="4"/>
  <c r="Z258" i="4"/>
  <c r="AA258" i="4"/>
  <c r="Z259" i="4"/>
  <c r="AA259" i="4"/>
  <c r="Z260" i="4"/>
  <c r="AA260" i="4"/>
  <c r="Z261" i="4"/>
  <c r="AA261" i="4"/>
  <c r="Z262" i="4"/>
  <c r="AA262" i="4"/>
  <c r="Z263" i="4"/>
  <c r="AA263" i="4"/>
  <c r="Z264" i="4"/>
  <c r="AA264" i="4"/>
  <c r="Z265" i="4"/>
  <c r="AA265" i="4"/>
  <c r="Z266" i="4"/>
  <c r="AA266" i="4"/>
  <c r="Z270" i="4"/>
  <c r="AA270" i="4"/>
  <c r="Z271" i="4"/>
  <c r="AA271" i="4"/>
  <c r="Z272" i="4"/>
  <c r="AA272" i="4"/>
  <c r="Z273" i="4"/>
  <c r="AA273" i="4"/>
  <c r="Z274" i="4"/>
  <c r="AA274" i="4"/>
  <c r="Z278" i="4"/>
  <c r="AA278" i="4"/>
  <c r="Z279" i="4"/>
  <c r="AA279" i="4"/>
  <c r="Z280" i="4"/>
  <c r="AA280" i="4"/>
  <c r="Z281" i="4"/>
  <c r="AA281" i="4"/>
  <c r="Z282" i="4"/>
  <c r="AA282" i="4"/>
  <c r="Z283" i="4"/>
  <c r="AA283" i="4"/>
  <c r="Z284" i="4"/>
  <c r="AA284" i="4"/>
  <c r="Z285" i="4"/>
  <c r="AA285" i="4"/>
  <c r="Z289" i="4"/>
  <c r="AA289" i="4"/>
  <c r="Z290" i="4"/>
  <c r="AA290" i="4"/>
  <c r="Z291" i="4"/>
  <c r="AA291" i="4"/>
  <c r="Z292" i="4"/>
  <c r="AA292" i="4"/>
  <c r="Z293" i="4"/>
  <c r="AA293" i="4"/>
  <c r="Z294" i="4"/>
  <c r="AA294" i="4"/>
  <c r="Z295" i="4"/>
  <c r="AA295" i="4"/>
  <c r="Z299" i="4"/>
  <c r="AA299" i="4"/>
  <c r="Z300" i="4"/>
  <c r="AA300" i="4"/>
  <c r="Z301" i="4"/>
  <c r="AA301" i="4"/>
  <c r="Z302" i="4"/>
  <c r="AA302" i="4"/>
  <c r="Z303" i="4"/>
  <c r="AA303" i="4"/>
  <c r="Z304" i="4"/>
  <c r="AA304" i="4"/>
  <c r="Z305" i="4"/>
  <c r="AA305" i="4"/>
  <c r="Z306" i="4"/>
  <c r="AA306" i="4"/>
  <c r="Z310" i="4"/>
  <c r="AA310" i="4"/>
  <c r="Z311" i="4"/>
  <c r="AA311" i="4"/>
  <c r="AB311" i="4" s="1"/>
  <c r="Z312" i="4"/>
  <c r="AA312" i="4"/>
  <c r="Z313" i="4"/>
  <c r="AA313" i="4"/>
  <c r="Z314" i="4"/>
  <c r="AA314" i="4"/>
  <c r="Z315" i="4"/>
  <c r="AA315" i="4"/>
  <c r="Z316" i="4"/>
  <c r="AA316" i="4"/>
  <c r="Z317" i="4"/>
  <c r="AA317" i="4"/>
  <c r="Z318" i="4"/>
  <c r="AA318" i="4"/>
  <c r="Z319" i="4"/>
  <c r="AA319" i="4"/>
  <c r="Z323" i="4"/>
  <c r="AA323" i="4"/>
  <c r="Z324" i="4"/>
  <c r="AA324" i="4"/>
  <c r="Z325" i="4"/>
  <c r="AA325" i="4"/>
  <c r="Z326" i="4"/>
  <c r="AA326" i="4"/>
  <c r="Z327" i="4"/>
  <c r="AA327" i="4"/>
  <c r="Z328" i="4"/>
  <c r="AA328" i="4"/>
  <c r="Z329" i="4"/>
  <c r="AA329" i="4"/>
  <c r="Z330" i="4"/>
  <c r="AA330" i="4"/>
  <c r="Z331" i="4"/>
  <c r="AA331" i="4"/>
  <c r="Z332" i="4"/>
  <c r="AA332" i="4"/>
  <c r="Z333" i="4"/>
  <c r="AA333" i="4"/>
  <c r="Z334" i="4"/>
  <c r="AA334" i="4"/>
  <c r="AA3" i="4"/>
  <c r="Z3" i="4"/>
  <c r="D413" i="4" l="1"/>
  <c r="D393" i="4"/>
  <c r="AB304" i="4"/>
  <c r="D426" i="4"/>
  <c r="D437" i="4"/>
  <c r="D406" i="4"/>
  <c r="AB32" i="4"/>
  <c r="AB30" i="4"/>
  <c r="AB17" i="4"/>
  <c r="AB4" i="4"/>
  <c r="D425" i="4"/>
  <c r="H419" i="4"/>
  <c r="N419" i="4" s="1"/>
  <c r="D418" i="4"/>
  <c r="D408" i="4"/>
  <c r="H433" i="4"/>
  <c r="N433" i="4" s="1"/>
  <c r="AB292" i="4"/>
  <c r="AB274" i="4"/>
  <c r="AB3" i="4"/>
  <c r="AB331" i="4"/>
  <c r="AB323" i="4"/>
  <c r="AB39" i="4"/>
  <c r="AB301" i="4"/>
  <c r="AB285" i="4"/>
  <c r="AB261" i="4"/>
  <c r="AB250" i="4"/>
  <c r="AB244" i="4"/>
  <c r="AB237" i="4"/>
  <c r="AB229" i="4"/>
  <c r="AB198" i="4"/>
  <c r="AB192" i="4"/>
  <c r="AB168" i="4"/>
  <c r="AB166" i="4"/>
  <c r="AB160" i="4"/>
  <c r="AB158" i="4"/>
  <c r="AB290" i="4"/>
  <c r="AB252" i="4"/>
  <c r="AB52" i="4"/>
  <c r="AB44" i="4"/>
  <c r="H407" i="4"/>
  <c r="D384" i="4"/>
  <c r="D380" i="4"/>
  <c r="H439" i="4"/>
  <c r="N439" i="4" s="1"/>
  <c r="N407" i="4"/>
  <c r="D392" i="4"/>
  <c r="AB137" i="4"/>
  <c r="AB129" i="4"/>
  <c r="AB117" i="4"/>
  <c r="AB92" i="4"/>
  <c r="AB76" i="4"/>
  <c r="AB70" i="4"/>
  <c r="H435" i="4"/>
  <c r="N435" i="4" s="1"/>
  <c r="D397" i="4"/>
  <c r="AB284" i="4"/>
  <c r="AB236" i="4"/>
  <c r="AB232" i="4"/>
  <c r="AB230" i="4"/>
  <c r="AB204" i="4"/>
  <c r="AB140" i="4"/>
  <c r="AB138" i="4"/>
  <c r="AB132" i="4"/>
  <c r="AB130" i="4"/>
  <c r="AB120" i="4"/>
  <c r="AB118" i="4"/>
  <c r="AB112" i="4"/>
  <c r="AB86" i="4"/>
  <c r="AB80" i="4"/>
  <c r="AB66" i="4"/>
  <c r="AB60" i="4"/>
  <c r="H443" i="4"/>
  <c r="N443" i="4" s="1"/>
  <c r="D438" i="4"/>
  <c r="D435" i="4"/>
  <c r="D432" i="4"/>
  <c r="D422" i="4"/>
  <c r="D409" i="4"/>
  <c r="D405" i="4"/>
  <c r="H394" i="4"/>
  <c r="N394" i="4" s="1"/>
  <c r="D381" i="4"/>
  <c r="D376" i="4"/>
  <c r="AB85" i="4"/>
  <c r="AB72" i="4"/>
  <c r="AB65" i="4"/>
  <c r="D434" i="4"/>
  <c r="H422" i="4"/>
  <c r="D420" i="4"/>
  <c r="D394" i="4"/>
  <c r="AB289" i="4"/>
  <c r="AB249" i="4"/>
  <c r="AB238" i="4"/>
  <c r="AB197" i="4"/>
  <c r="AB29" i="4"/>
  <c r="AB20" i="4"/>
  <c r="AB18" i="4"/>
  <c r="D439" i="4"/>
  <c r="D419" i="4"/>
  <c r="D407" i="4"/>
  <c r="D396" i="4"/>
  <c r="H380" i="4"/>
  <c r="N380" i="4" s="1"/>
  <c r="H426" i="4"/>
  <c r="N426" i="4" s="1"/>
  <c r="H398" i="4"/>
  <c r="H438" i="4"/>
  <c r="N438" i="4" s="1"/>
  <c r="H432" i="4"/>
  <c r="N432" i="4" s="1"/>
  <c r="H420" i="4"/>
  <c r="H410" i="4"/>
  <c r="H374" i="4"/>
  <c r="N374" i="4" s="1"/>
  <c r="H418" i="4"/>
  <c r="N418" i="4" s="1"/>
  <c r="H442" i="4"/>
  <c r="N442" i="4" s="1"/>
  <c r="H434" i="4"/>
  <c r="N434" i="4" s="1"/>
  <c r="H378" i="4"/>
  <c r="N378" i="4" s="1"/>
  <c r="AB328" i="4"/>
  <c r="AB326" i="4"/>
  <c r="AB295" i="4"/>
  <c r="AB271" i="4"/>
  <c r="AB215" i="4"/>
  <c r="AB208" i="4"/>
  <c r="AB184" i="4"/>
  <c r="AB163" i="4"/>
  <c r="AB143" i="4"/>
  <c r="AB104" i="4"/>
  <c r="AB49" i="4"/>
  <c r="D443" i="4"/>
  <c r="D441" i="4"/>
  <c r="H440" i="4"/>
  <c r="N440" i="4" s="1"/>
  <c r="H436" i="4"/>
  <c r="N436" i="4" s="1"/>
  <c r="D433" i="4"/>
  <c r="D428" i="4"/>
  <c r="H427" i="4"/>
  <c r="N427" i="4" s="1"/>
  <c r="D421" i="4"/>
  <c r="D410" i="4"/>
  <c r="D398" i="4"/>
  <c r="D388" i="4"/>
  <c r="H386" i="4"/>
  <c r="N386" i="4" s="1"/>
  <c r="D385" i="4"/>
  <c r="D377" i="4"/>
  <c r="AB325" i="4"/>
  <c r="AB316" i="4"/>
  <c r="AB314" i="4"/>
  <c r="AB312" i="4"/>
  <c r="AB220" i="4"/>
  <c r="AB216" i="4"/>
  <c r="AB207" i="4"/>
  <c r="AB183" i="4"/>
  <c r="AB175" i="4"/>
  <c r="AB151" i="4"/>
  <c r="AB103" i="4"/>
  <c r="AB95" i="4"/>
  <c r="AB56" i="4"/>
  <c r="AB50" i="4"/>
  <c r="AB9" i="4"/>
  <c r="D442" i="4"/>
  <c r="H441" i="4"/>
  <c r="N441" i="4" s="1"/>
  <c r="D440" i="4"/>
  <c r="H437" i="4"/>
  <c r="N437" i="4" s="1"/>
  <c r="D436" i="4"/>
  <c r="H428" i="4"/>
  <c r="D427" i="4"/>
  <c r="D423" i="4"/>
  <c r="D417" i="4"/>
  <c r="H406" i="4"/>
  <c r="H393" i="4"/>
  <c r="H388" i="4"/>
  <c r="N388" i="4" s="1"/>
  <c r="D386" i="4"/>
  <c r="H385" i="4"/>
  <c r="N385" i="4" s="1"/>
  <c r="H381" i="4"/>
  <c r="D378" i="4"/>
  <c r="AB332" i="4"/>
  <c r="AB324" i="4"/>
  <c r="AB319" i="4"/>
  <c r="AB299" i="4"/>
  <c r="AB283" i="4"/>
  <c r="AB259" i="4"/>
  <c r="AB235" i="4"/>
  <c r="AB227" i="4"/>
  <c r="AB217" i="4"/>
  <c r="AB195" i="4"/>
  <c r="AB190" i="4"/>
  <c r="AB185" i="4"/>
  <c r="AB177" i="4"/>
  <c r="AB153" i="4"/>
  <c r="AB136" i="4"/>
  <c r="AB116" i="4"/>
  <c r="AB106" i="4"/>
  <c r="AB100" i="4"/>
  <c r="AB98" i="4"/>
  <c r="AB96" i="4"/>
  <c r="AB83" i="4"/>
  <c r="AB63" i="4"/>
  <c r="AB58" i="4"/>
  <c r="AB47" i="4"/>
  <c r="AB42" i="4"/>
  <c r="AB40" i="4"/>
  <c r="AB27" i="4"/>
  <c r="AB8" i="4"/>
  <c r="L428" i="4"/>
  <c r="L424" i="4"/>
  <c r="D424" i="4"/>
  <c r="H423" i="4"/>
  <c r="N423" i="4" s="1"/>
  <c r="H413" i="4"/>
  <c r="H412" i="4"/>
  <c r="N412" i="4" s="1"/>
  <c r="L411" i="4"/>
  <c r="D411" i="4"/>
  <c r="H405" i="4"/>
  <c r="H404" i="4"/>
  <c r="N404" i="4" s="1"/>
  <c r="L403" i="4"/>
  <c r="D403" i="4"/>
  <c r="H399" i="4"/>
  <c r="L398" i="4"/>
  <c r="L397" i="4"/>
  <c r="L387" i="4"/>
  <c r="D387" i="4"/>
  <c r="L384" i="4"/>
  <c r="D383" i="4"/>
  <c r="H382" i="4"/>
  <c r="L381" i="4"/>
  <c r="H379" i="4"/>
  <c r="H377" i="4"/>
  <c r="N377" i="4" s="1"/>
  <c r="H376" i="4"/>
  <c r="H375" i="4"/>
  <c r="N375" i="4" s="1"/>
  <c r="AB313" i="4"/>
  <c r="AB247" i="4"/>
  <c r="AB228" i="4"/>
  <c r="AB218" i="4"/>
  <c r="AB212" i="4"/>
  <c r="AB196" i="4"/>
  <c r="AB186" i="4"/>
  <c r="AB180" i="4"/>
  <c r="AB178" i="4"/>
  <c r="AB176" i="4"/>
  <c r="AB165" i="4"/>
  <c r="AB154" i="4"/>
  <c r="AB152" i="4"/>
  <c r="AB135" i="4"/>
  <c r="AB123" i="4"/>
  <c r="AB115" i="4"/>
  <c r="AB110" i="4"/>
  <c r="AB105" i="4"/>
  <c r="AB97" i="4"/>
  <c r="AB75" i="4"/>
  <c r="AB57" i="4"/>
  <c r="AB48" i="4"/>
  <c r="AB41" i="4"/>
  <c r="AB15" i="4"/>
  <c r="AB5" i="4"/>
  <c r="H421" i="4"/>
  <c r="L420" i="4"/>
  <c r="D412" i="4"/>
  <c r="H411" i="4"/>
  <c r="L410" i="4"/>
  <c r="N410" i="4" s="1"/>
  <c r="L409" i="4"/>
  <c r="D404" i="4"/>
  <c r="H403" i="4"/>
  <c r="L399" i="4"/>
  <c r="D399" i="4"/>
  <c r="D395" i="4"/>
  <c r="H387" i="4"/>
  <c r="H384" i="4"/>
  <c r="H383" i="4"/>
  <c r="N383" i="4" s="1"/>
  <c r="L382" i="4"/>
  <c r="D382" i="4"/>
  <c r="L379" i="4"/>
  <c r="D379" i="4"/>
  <c r="L376" i="4"/>
  <c r="D375" i="4"/>
  <c r="D374" i="4"/>
  <c r="R58" i="5"/>
  <c r="Q58" i="5"/>
  <c r="AB333" i="4"/>
  <c r="AB302" i="4"/>
  <c r="AB280" i="4"/>
  <c r="AB278" i="4"/>
  <c r="AB273" i="4"/>
  <c r="AB264" i="4"/>
  <c r="AB262" i="4"/>
  <c r="AB260" i="4"/>
  <c r="H392" i="4"/>
  <c r="H425" i="4"/>
  <c r="N425" i="4" s="1"/>
  <c r="H424" i="4"/>
  <c r="L422" i="4"/>
  <c r="L421" i="4"/>
  <c r="H417" i="4"/>
  <c r="N417" i="4" s="1"/>
  <c r="H395" i="4"/>
  <c r="N395" i="4" s="1"/>
  <c r="L393" i="4"/>
  <c r="L392" i="4"/>
  <c r="N392" i="4" s="1"/>
  <c r="L413" i="4"/>
  <c r="H409" i="4"/>
  <c r="H408" i="4"/>
  <c r="N408" i="4" s="1"/>
  <c r="L406" i="4"/>
  <c r="N406" i="4" s="1"/>
  <c r="L405" i="4"/>
  <c r="H397" i="4"/>
  <c r="H396" i="4"/>
  <c r="N396" i="4" s="1"/>
  <c r="AB248" i="4"/>
  <c r="AB164" i="4"/>
  <c r="AB124" i="4"/>
  <c r="AB84" i="4"/>
  <c r="AB16" i="4"/>
  <c r="AB300" i="4"/>
  <c r="AB272" i="4"/>
  <c r="AB144" i="4"/>
  <c r="AB64" i="4"/>
  <c r="AB28" i="4"/>
  <c r="AB334" i="4"/>
  <c r="AB329" i="4"/>
  <c r="AB327" i="4"/>
  <c r="AB317" i="4"/>
  <c r="AB315" i="4"/>
  <c r="AB310" i="4"/>
  <c r="AB305" i="4"/>
  <c r="AB303" i="4"/>
  <c r="AB293" i="4"/>
  <c r="AB291" i="4"/>
  <c r="AB281" i="4"/>
  <c r="AB279" i="4"/>
  <c r="AB266" i="4"/>
  <c r="AB257" i="4"/>
  <c r="AB245" i="4"/>
  <c r="AB243" i="4"/>
  <c r="AB233" i="4"/>
  <c r="AB231" i="4"/>
  <c r="AB226" i="4"/>
  <c r="AB221" i="4"/>
  <c r="AB219" i="4"/>
  <c r="AB214" i="4"/>
  <c r="AB206" i="4"/>
  <c r="AB199" i="4"/>
  <c r="AB194" i="4"/>
  <c r="AB182" i="4"/>
  <c r="AB173" i="4"/>
  <c r="AB161" i="4"/>
  <c r="AB159" i="4"/>
  <c r="AB149" i="4"/>
  <c r="AB141" i="4"/>
  <c r="AB139" i="4"/>
  <c r="AB134" i="4"/>
  <c r="AB121" i="4"/>
  <c r="AB119" i="4"/>
  <c r="AB114" i="4"/>
  <c r="AB102" i="4"/>
  <c r="AB93" i="4"/>
  <c r="AB91" i="4"/>
  <c r="AB81" i="4"/>
  <c r="AB73" i="4"/>
  <c r="AB71" i="4"/>
  <c r="AB61" i="4"/>
  <c r="AB59" i="4"/>
  <c r="AB51" i="4"/>
  <c r="AB46" i="4"/>
  <c r="AB37" i="4"/>
  <c r="AB22" i="4"/>
  <c r="AB10" i="4"/>
  <c r="AB330" i="4"/>
  <c r="AB318" i="4"/>
  <c r="AB306" i="4"/>
  <c r="AB294" i="4"/>
  <c r="AB282" i="4"/>
  <c r="AB270" i="4"/>
  <c r="AB265" i="4"/>
  <c r="AB263" i="4"/>
  <c r="AB258" i="4"/>
  <c r="AB253" i="4"/>
  <c r="AB251" i="4"/>
  <c r="AB246" i="4"/>
  <c r="AB239" i="4"/>
  <c r="AB234" i="4"/>
  <c r="AB225" i="4"/>
  <c r="AB213" i="4"/>
  <c r="AB205" i="4"/>
  <c r="AB203" i="4"/>
  <c r="AB193" i="4"/>
  <c r="AB191" i="4"/>
  <c r="AB181" i="4"/>
  <c r="AB179" i="4"/>
  <c r="AB174" i="4"/>
  <c r="AB169" i="4"/>
  <c r="AB167" i="4"/>
  <c r="AB162" i="4"/>
  <c r="AB150" i="4"/>
  <c r="AB142" i="4"/>
  <c r="AB133" i="4"/>
  <c r="AB131" i="4"/>
  <c r="AB122" i="4"/>
  <c r="AB113" i="4"/>
  <c r="AB111" i="4"/>
  <c r="AB101" i="4"/>
  <c r="AB99" i="4"/>
  <c r="AB94" i="4"/>
  <c r="AB87" i="4"/>
  <c r="AB82" i="4"/>
  <c r="AB74" i="4"/>
  <c r="AB62" i="4"/>
  <c r="AB45" i="4"/>
  <c r="AB43" i="4"/>
  <c r="AB38" i="4"/>
  <c r="AB33" i="4"/>
  <c r="AB31" i="4"/>
  <c r="AB26" i="4"/>
  <c r="AB21" i="4"/>
  <c r="AB19" i="4"/>
  <c r="AB6" i="4"/>
  <c r="AB125" i="4"/>
  <c r="AB11" i="4"/>
  <c r="AB7" i="4"/>
  <c r="V147" i="1"/>
  <c r="Z148" i="4" s="1"/>
  <c r="AB148" i="4" s="1"/>
  <c r="B300" i="4"/>
  <c r="C300" i="4"/>
  <c r="F300" i="4"/>
  <c r="G300" i="4"/>
  <c r="B301" i="4"/>
  <c r="C301" i="4"/>
  <c r="F301" i="4"/>
  <c r="G301" i="4"/>
  <c r="B302" i="4"/>
  <c r="C302" i="4"/>
  <c r="F302" i="4"/>
  <c r="G302" i="4"/>
  <c r="B303" i="4"/>
  <c r="C303" i="4"/>
  <c r="F303" i="4"/>
  <c r="G303" i="4"/>
  <c r="B304" i="4"/>
  <c r="C304" i="4"/>
  <c r="F304" i="4"/>
  <c r="G304" i="4"/>
  <c r="B305" i="4"/>
  <c r="C305" i="4"/>
  <c r="F305" i="4"/>
  <c r="G305" i="4"/>
  <c r="B306" i="4"/>
  <c r="C306" i="4"/>
  <c r="F306" i="4"/>
  <c r="G306" i="4"/>
  <c r="B307" i="4"/>
  <c r="C307" i="4"/>
  <c r="F307" i="4"/>
  <c r="G307" i="4"/>
  <c r="B308" i="4"/>
  <c r="C308" i="4"/>
  <c r="F308" i="4"/>
  <c r="G308" i="4"/>
  <c r="B309" i="4"/>
  <c r="C309" i="4"/>
  <c r="F309" i="4"/>
  <c r="G309" i="4"/>
  <c r="B313" i="4"/>
  <c r="C313" i="4"/>
  <c r="F313" i="4"/>
  <c r="G313" i="4"/>
  <c r="B314" i="4"/>
  <c r="C314" i="4"/>
  <c r="F314" i="4"/>
  <c r="G314" i="4"/>
  <c r="B315" i="4"/>
  <c r="C315" i="4"/>
  <c r="F315" i="4"/>
  <c r="G315" i="4"/>
  <c r="B316" i="4"/>
  <c r="C316" i="4"/>
  <c r="F316" i="4"/>
  <c r="G316" i="4"/>
  <c r="B317" i="4"/>
  <c r="C317" i="4"/>
  <c r="F317" i="4"/>
  <c r="G317" i="4"/>
  <c r="B318" i="4"/>
  <c r="C318" i="4"/>
  <c r="F318" i="4"/>
  <c r="G318" i="4"/>
  <c r="B319" i="4"/>
  <c r="C319" i="4"/>
  <c r="F319" i="4"/>
  <c r="G319" i="4"/>
  <c r="B320" i="4"/>
  <c r="C320" i="4"/>
  <c r="F320" i="4"/>
  <c r="G320" i="4"/>
  <c r="B321" i="4"/>
  <c r="C321" i="4"/>
  <c r="F321" i="4"/>
  <c r="G321" i="4"/>
  <c r="B322" i="4"/>
  <c r="C322" i="4"/>
  <c r="F322" i="4"/>
  <c r="G322" i="4"/>
  <c r="B326" i="4"/>
  <c r="C326" i="4"/>
  <c r="F326" i="4"/>
  <c r="G326" i="4"/>
  <c r="B327" i="4"/>
  <c r="C327" i="4"/>
  <c r="F327" i="4"/>
  <c r="G327" i="4"/>
  <c r="B328" i="4"/>
  <c r="C328" i="4"/>
  <c r="F328" i="4"/>
  <c r="G328" i="4"/>
  <c r="B329" i="4"/>
  <c r="C329" i="4"/>
  <c r="F329" i="4"/>
  <c r="G329" i="4"/>
  <c r="B330" i="4"/>
  <c r="C330" i="4"/>
  <c r="F330" i="4"/>
  <c r="G330" i="4"/>
  <c r="B331" i="4"/>
  <c r="C331" i="4"/>
  <c r="F331" i="4"/>
  <c r="G331" i="4"/>
  <c r="B332" i="4"/>
  <c r="C332" i="4"/>
  <c r="F332" i="4"/>
  <c r="G332" i="4"/>
  <c r="B333" i="4"/>
  <c r="C333" i="4"/>
  <c r="F333" i="4"/>
  <c r="G333" i="4"/>
  <c r="B334" i="4"/>
  <c r="C334" i="4"/>
  <c r="F334" i="4"/>
  <c r="G334" i="4"/>
  <c r="B335" i="4"/>
  <c r="C335" i="4"/>
  <c r="F335" i="4"/>
  <c r="G335" i="4"/>
  <c r="B336" i="4"/>
  <c r="C336" i="4"/>
  <c r="F336" i="4"/>
  <c r="G336" i="4"/>
  <c r="B340" i="4"/>
  <c r="C340" i="4"/>
  <c r="F340" i="4"/>
  <c r="G340" i="4"/>
  <c r="B341" i="4"/>
  <c r="C341" i="4"/>
  <c r="F341" i="4"/>
  <c r="G341" i="4"/>
  <c r="B342" i="4"/>
  <c r="C342" i="4"/>
  <c r="F342" i="4"/>
  <c r="G342" i="4"/>
  <c r="B343" i="4"/>
  <c r="C343" i="4"/>
  <c r="F343" i="4"/>
  <c r="G343" i="4"/>
  <c r="B344" i="4"/>
  <c r="C344" i="4"/>
  <c r="F344" i="4"/>
  <c r="G344" i="4"/>
  <c r="B345" i="4"/>
  <c r="C345" i="4"/>
  <c r="F345" i="4"/>
  <c r="G345" i="4"/>
  <c r="B346" i="4"/>
  <c r="C346" i="4"/>
  <c r="F346" i="4"/>
  <c r="G346" i="4"/>
  <c r="B347" i="4"/>
  <c r="C347" i="4"/>
  <c r="F347" i="4"/>
  <c r="G347" i="4"/>
  <c r="B348" i="4"/>
  <c r="C348" i="4"/>
  <c r="F348" i="4"/>
  <c r="G348" i="4"/>
  <c r="B349" i="4"/>
  <c r="C349" i="4"/>
  <c r="F349" i="4"/>
  <c r="G349" i="4"/>
  <c r="B350" i="4"/>
  <c r="C350" i="4"/>
  <c r="F350" i="4"/>
  <c r="G350" i="4"/>
  <c r="B354" i="4"/>
  <c r="C354" i="4"/>
  <c r="F354" i="4"/>
  <c r="G354" i="4"/>
  <c r="B355" i="4"/>
  <c r="C355" i="4"/>
  <c r="F355" i="4"/>
  <c r="G355" i="4"/>
  <c r="B356" i="4"/>
  <c r="C356" i="4"/>
  <c r="F356" i="4"/>
  <c r="G356" i="4"/>
  <c r="B357" i="4"/>
  <c r="C357" i="4"/>
  <c r="F357" i="4"/>
  <c r="G357" i="4"/>
  <c r="B358" i="4"/>
  <c r="C358" i="4"/>
  <c r="F358" i="4"/>
  <c r="G358" i="4"/>
  <c r="B359" i="4"/>
  <c r="C359" i="4"/>
  <c r="F359" i="4"/>
  <c r="G359" i="4"/>
  <c r="B363" i="4"/>
  <c r="C363" i="4"/>
  <c r="F363" i="4"/>
  <c r="G363" i="4"/>
  <c r="B364" i="4"/>
  <c r="C364" i="4"/>
  <c r="F364" i="4"/>
  <c r="G364" i="4"/>
  <c r="B365" i="4"/>
  <c r="C365" i="4"/>
  <c r="F365" i="4"/>
  <c r="G365" i="4"/>
  <c r="B366" i="4"/>
  <c r="C366" i="4"/>
  <c r="F366" i="4"/>
  <c r="G366" i="4"/>
  <c r="B367" i="4"/>
  <c r="C367" i="4"/>
  <c r="F367" i="4"/>
  <c r="G367" i="4"/>
  <c r="B368" i="4"/>
  <c r="C368" i="4"/>
  <c r="F368" i="4"/>
  <c r="G368" i="4"/>
  <c r="B369" i="4"/>
  <c r="C369" i="4"/>
  <c r="F369" i="4"/>
  <c r="G369" i="4"/>
  <c r="B370" i="4"/>
  <c r="C370" i="4"/>
  <c r="F370" i="4"/>
  <c r="G370" i="4"/>
  <c r="H25" i="3"/>
  <c r="C25" i="3" s="1"/>
  <c r="H24" i="3"/>
  <c r="C24" i="3" s="1"/>
  <c r="F50" i="5" s="1"/>
  <c r="H23" i="3"/>
  <c r="C23" i="3" s="1"/>
  <c r="H22" i="3"/>
  <c r="C22" i="3" s="1"/>
  <c r="H21" i="3"/>
  <c r="C21" i="3" s="1"/>
  <c r="F21" i="3"/>
  <c r="H20" i="3"/>
  <c r="C20" i="3" s="1"/>
  <c r="F20" i="3"/>
  <c r="H19" i="3"/>
  <c r="C19" i="3" s="1"/>
  <c r="F19" i="3"/>
  <c r="H18" i="3"/>
  <c r="C18" i="3" s="1"/>
  <c r="F18" i="3"/>
  <c r="H17" i="3"/>
  <c r="C17" i="3" s="1"/>
  <c r="F17" i="3"/>
  <c r="H16" i="3"/>
  <c r="C16" i="3" s="1"/>
  <c r="H12" i="3"/>
  <c r="C12" i="3" s="1"/>
  <c r="H11" i="3"/>
  <c r="C11" i="3" s="1"/>
  <c r="F37" i="5" s="1"/>
  <c r="H8" i="3"/>
  <c r="C8" i="3" s="1"/>
  <c r="H5" i="3"/>
  <c r="C5" i="3" s="1"/>
  <c r="H4" i="3"/>
  <c r="C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2" i="3"/>
  <c r="C2" i="3" s="1"/>
  <c r="N393" i="4" l="1"/>
  <c r="N422" i="4"/>
  <c r="N381" i="4"/>
  <c r="N421" i="4"/>
  <c r="N398" i="4"/>
  <c r="H54" i="5"/>
  <c r="G54" i="5"/>
  <c r="N379" i="4"/>
  <c r="K55" i="5"/>
  <c r="H55" i="5"/>
  <c r="G55" i="5"/>
  <c r="N428" i="4"/>
  <c r="G57" i="5"/>
  <c r="H57" i="5"/>
  <c r="J58" i="5"/>
  <c r="I58" i="5"/>
  <c r="N420" i="4"/>
  <c r="H56" i="5"/>
  <c r="G56" i="5"/>
  <c r="H58" i="5"/>
  <c r="G58" i="5"/>
  <c r="N376" i="4"/>
  <c r="N382" i="4"/>
  <c r="N384" i="4"/>
  <c r="N424" i="4"/>
  <c r="N409" i="4"/>
  <c r="N405" i="4"/>
  <c r="N413" i="4"/>
  <c r="N399" i="4"/>
  <c r="N387" i="4"/>
  <c r="K9" i="5"/>
  <c r="L12" i="5"/>
  <c r="M12" i="5" s="1"/>
  <c r="L14" i="5"/>
  <c r="M14" i="5" s="1"/>
  <c r="L7" i="5"/>
  <c r="M7" i="5" s="1"/>
  <c r="K23" i="5"/>
  <c r="L25" i="5"/>
  <c r="M25" i="5" s="1"/>
  <c r="L27" i="5"/>
  <c r="M27" i="5" s="1"/>
  <c r="L4" i="5"/>
  <c r="M4" i="5" s="1"/>
  <c r="N397" i="4"/>
  <c r="N403" i="4"/>
  <c r="N411" i="4"/>
  <c r="K58" i="5"/>
  <c r="O58" i="5"/>
  <c r="P58" i="5" s="1"/>
  <c r="O54" i="5"/>
  <c r="P54" i="5" s="1"/>
  <c r="N58" i="5"/>
  <c r="R54" i="5"/>
  <c r="L13" i="5"/>
  <c r="M13" i="5" s="1"/>
  <c r="L55" i="5"/>
  <c r="M55" i="5" s="1"/>
  <c r="L58" i="5"/>
  <c r="M58" i="5" s="1"/>
  <c r="N54" i="5"/>
  <c r="L8" i="5"/>
  <c r="M8" i="5" s="1"/>
  <c r="K24" i="5"/>
  <c r="K57" i="5"/>
  <c r="Q57" i="5"/>
  <c r="Q54" i="5"/>
  <c r="R57" i="5"/>
  <c r="K25" i="5"/>
  <c r="L3" i="5"/>
  <c r="M3" i="5" s="1"/>
  <c r="K16" i="5"/>
  <c r="L18" i="5"/>
  <c r="M18" i="5" s="1"/>
  <c r="L16" i="5"/>
  <c r="M16" i="5" s="1"/>
  <c r="Q55" i="5"/>
  <c r="R55" i="5"/>
  <c r="N55" i="5"/>
  <c r="O55" i="5"/>
  <c r="P55" i="5" s="1"/>
  <c r="L56" i="5"/>
  <c r="M56" i="5" s="1"/>
  <c r="K56" i="5"/>
  <c r="L57" i="5"/>
  <c r="M57" i="5" s="1"/>
  <c r="N56" i="5"/>
  <c r="O56" i="5"/>
  <c r="P56" i="5" s="1"/>
  <c r="L11" i="5"/>
  <c r="M11" i="5" s="1"/>
  <c r="K7" i="5"/>
  <c r="L9" i="5"/>
  <c r="M9" i="5" s="1"/>
  <c r="L23" i="5"/>
  <c r="M23" i="5" s="1"/>
  <c r="K54" i="5"/>
  <c r="L54" i="5"/>
  <c r="M54" i="5" s="1"/>
  <c r="Q56" i="5"/>
  <c r="R56" i="5"/>
  <c r="K15" i="5"/>
  <c r="K13" i="5"/>
  <c r="O57" i="5"/>
  <c r="P57" i="5" s="1"/>
  <c r="N57" i="5"/>
  <c r="L10" i="5"/>
  <c r="M10" i="5" s="1"/>
  <c r="K10" i="5"/>
  <c r="K11" i="5"/>
  <c r="K3" i="5"/>
  <c r="K8" i="5"/>
  <c r="L24" i="5"/>
  <c r="M24" i="5" s="1"/>
  <c r="K18" i="5"/>
  <c r="L5" i="5"/>
  <c r="M5" i="5" s="1"/>
  <c r="K5" i="5"/>
  <c r="K14" i="5"/>
  <c r="K27" i="5"/>
  <c r="D356" i="4"/>
  <c r="D343" i="4"/>
  <c r="K19" i="5"/>
  <c r="L19" i="5"/>
  <c r="M19" i="5" s="1"/>
  <c r="L20" i="5"/>
  <c r="M20" i="5" s="1"/>
  <c r="K20" i="5"/>
  <c r="K4" i="5"/>
  <c r="K17" i="5"/>
  <c r="L17" i="5"/>
  <c r="M17" i="5" s="1"/>
  <c r="L22" i="5"/>
  <c r="M22" i="5" s="1"/>
  <c r="K22" i="5"/>
  <c r="L6" i="5"/>
  <c r="M6" i="5" s="1"/>
  <c r="K6" i="5"/>
  <c r="L15" i="5"/>
  <c r="M15" i="5" s="1"/>
  <c r="K12" i="5"/>
  <c r="K21" i="5"/>
  <c r="L21" i="5"/>
  <c r="M21" i="5" s="1"/>
  <c r="L26" i="5"/>
  <c r="M26" i="5" s="1"/>
  <c r="K26" i="5"/>
  <c r="H334" i="4"/>
  <c r="N334" i="4" s="1"/>
  <c r="D333" i="4"/>
  <c r="H332" i="4"/>
  <c r="N332" i="4" s="1"/>
  <c r="H326" i="4"/>
  <c r="N326" i="4" s="1"/>
  <c r="D322" i="4"/>
  <c r="H321" i="4"/>
  <c r="N321" i="4" s="1"/>
  <c r="D320" i="4"/>
  <c r="H319" i="4"/>
  <c r="N319" i="4" s="1"/>
  <c r="D318" i="4"/>
  <c r="H317" i="4"/>
  <c r="N317" i="4" s="1"/>
  <c r="D316" i="4"/>
  <c r="H315" i="4"/>
  <c r="N315" i="4" s="1"/>
  <c r="D303" i="4"/>
  <c r="D334" i="4"/>
  <c r="H331" i="4"/>
  <c r="N331" i="4" s="1"/>
  <c r="D330" i="4"/>
  <c r="D328" i="4"/>
  <c r="H322" i="4"/>
  <c r="N322" i="4" s="1"/>
  <c r="D308" i="4"/>
  <c r="H307" i="4"/>
  <c r="N307" i="4" s="1"/>
  <c r="H305" i="4"/>
  <c r="N305" i="4" s="1"/>
  <c r="D304" i="4"/>
  <c r="H333" i="4"/>
  <c r="N333" i="4" s="1"/>
  <c r="D332" i="4"/>
  <c r="H327" i="4"/>
  <c r="N327" i="4" s="1"/>
  <c r="D326" i="4"/>
  <c r="D315" i="4"/>
  <c r="H314" i="4"/>
  <c r="N314" i="4" s="1"/>
  <c r="D313" i="4"/>
  <c r="H309" i="4"/>
  <c r="N309" i="4" s="1"/>
  <c r="D369" i="4"/>
  <c r="D367" i="4"/>
  <c r="D363" i="4"/>
  <c r="H359" i="4"/>
  <c r="N359" i="4" s="1"/>
  <c r="H303" i="4"/>
  <c r="N303" i="4" s="1"/>
  <c r="D370" i="4"/>
  <c r="H369" i="4"/>
  <c r="N369" i="4" s="1"/>
  <c r="D366" i="4"/>
  <c r="H365" i="4"/>
  <c r="N365" i="4" s="1"/>
  <c r="D364" i="4"/>
  <c r="H363" i="4"/>
  <c r="N363" i="4" s="1"/>
  <c r="D359" i="4"/>
  <c r="H358" i="4"/>
  <c r="N358" i="4" s="1"/>
  <c r="D357" i="4"/>
  <c r="H356" i="4"/>
  <c r="N356" i="4" s="1"/>
  <c r="D346" i="4"/>
  <c r="D344" i="4"/>
  <c r="H343" i="4"/>
  <c r="N343" i="4" s="1"/>
  <c r="D342" i="4"/>
  <c r="H341" i="4"/>
  <c r="N341" i="4" s="1"/>
  <c r="D335" i="4"/>
  <c r="D319" i="4"/>
  <c r="D331" i="4"/>
  <c r="D300" i="4"/>
  <c r="H355" i="4"/>
  <c r="N355" i="4" s="1"/>
  <c r="D354" i="4"/>
  <c r="H350" i="4"/>
  <c r="N350" i="4" s="1"/>
  <c r="D349" i="4"/>
  <c r="H348" i="4"/>
  <c r="N348" i="4" s="1"/>
  <c r="D347" i="4"/>
  <c r="H346" i="4"/>
  <c r="N346" i="4" s="1"/>
  <c r="D345" i="4"/>
  <c r="D314" i="4"/>
  <c r="D307" i="4"/>
  <c r="H306" i="4"/>
  <c r="N306" i="4" s="1"/>
  <c r="D355" i="4"/>
  <c r="H313" i="4"/>
  <c r="N313" i="4" s="1"/>
  <c r="D368" i="4"/>
  <c r="D350" i="4"/>
  <c r="H349" i="4"/>
  <c r="N349" i="4" s="1"/>
  <c r="D348" i="4"/>
  <c r="H347" i="4"/>
  <c r="N347" i="4" s="1"/>
  <c r="H345" i="4"/>
  <c r="N345" i="4" s="1"/>
  <c r="H342" i="4"/>
  <c r="N342" i="4" s="1"/>
  <c r="D341" i="4"/>
  <c r="H340" i="4"/>
  <c r="N340" i="4" s="1"/>
  <c r="D336" i="4"/>
  <c r="H335" i="4"/>
  <c r="N335" i="4" s="1"/>
  <c r="H330" i="4"/>
  <c r="N330" i="4" s="1"/>
  <c r="D329" i="4"/>
  <c r="D327" i="4"/>
  <c r="H318" i="4"/>
  <c r="N318" i="4" s="1"/>
  <c r="D317" i="4"/>
  <c r="H316" i="4"/>
  <c r="N316" i="4" s="1"/>
  <c r="D305" i="4"/>
  <c r="H320" i="4"/>
  <c r="N320" i="4" s="1"/>
  <c r="D340" i="4"/>
  <c r="H336" i="4"/>
  <c r="N336" i="4" s="1"/>
  <c r="H329" i="4"/>
  <c r="N329" i="4" s="1"/>
  <c r="H304" i="4"/>
  <c r="N304" i="4" s="1"/>
  <c r="H344" i="4"/>
  <c r="N344" i="4" s="1"/>
  <c r="H328" i="4"/>
  <c r="N328" i="4" s="1"/>
  <c r="D301" i="4"/>
  <c r="H370" i="4"/>
  <c r="N370" i="4" s="1"/>
  <c r="H368" i="4"/>
  <c r="N368" i="4" s="1"/>
  <c r="H367" i="4"/>
  <c r="N367" i="4" s="1"/>
  <c r="H366" i="4"/>
  <c r="N366" i="4" s="1"/>
  <c r="D365" i="4"/>
  <c r="H364" i="4"/>
  <c r="N364" i="4" s="1"/>
  <c r="D358" i="4"/>
  <c r="H357" i="4"/>
  <c r="N357" i="4" s="1"/>
  <c r="H354" i="4"/>
  <c r="N354" i="4" s="1"/>
  <c r="D321" i="4"/>
  <c r="D309" i="4"/>
  <c r="H308" i="4"/>
  <c r="N308" i="4" s="1"/>
  <c r="D306" i="4"/>
  <c r="D302" i="4"/>
  <c r="H301" i="4"/>
  <c r="N301" i="4" s="1"/>
  <c r="H302" i="4"/>
  <c r="N302" i="4" s="1"/>
  <c r="H300" i="4"/>
  <c r="N300" i="4" s="1"/>
  <c r="B26" i="3"/>
  <c r="B27" i="3" s="1"/>
  <c r="B28" i="3" s="1"/>
  <c r="B65" i="4"/>
  <c r="C65" i="4"/>
  <c r="F65" i="4"/>
  <c r="G65" i="4"/>
  <c r="B66" i="4"/>
  <c r="C66" i="4"/>
  <c r="F66" i="4"/>
  <c r="G66" i="4"/>
  <c r="B67" i="4"/>
  <c r="C67" i="4"/>
  <c r="F67" i="4"/>
  <c r="G67" i="4"/>
  <c r="B68" i="4"/>
  <c r="C68" i="4"/>
  <c r="F68" i="4"/>
  <c r="G68" i="4"/>
  <c r="B69" i="4"/>
  <c r="C69" i="4"/>
  <c r="F69" i="4"/>
  <c r="G69" i="4"/>
  <c r="B70" i="4"/>
  <c r="C70" i="4"/>
  <c r="F70" i="4"/>
  <c r="G70" i="4"/>
  <c r="B71" i="4"/>
  <c r="C71" i="4"/>
  <c r="F71" i="4"/>
  <c r="G71" i="4"/>
  <c r="B72" i="4"/>
  <c r="C72" i="4"/>
  <c r="F72" i="4"/>
  <c r="G72" i="4"/>
  <c r="B73" i="4"/>
  <c r="C73" i="4"/>
  <c r="F73" i="4"/>
  <c r="G73" i="4"/>
  <c r="B74" i="4"/>
  <c r="C74" i="4"/>
  <c r="F74" i="4"/>
  <c r="G74" i="4"/>
  <c r="B75" i="4"/>
  <c r="C75" i="4"/>
  <c r="F75" i="4"/>
  <c r="G75" i="4"/>
  <c r="B76" i="4"/>
  <c r="C76" i="4"/>
  <c r="F76" i="4"/>
  <c r="G76" i="4"/>
  <c r="B77" i="4"/>
  <c r="C77" i="4"/>
  <c r="F77" i="4"/>
  <c r="G77" i="4"/>
  <c r="B78" i="4"/>
  <c r="C78" i="4"/>
  <c r="F78" i="4"/>
  <c r="G78" i="4"/>
  <c r="B79" i="4"/>
  <c r="C79" i="4"/>
  <c r="F79" i="4"/>
  <c r="G79" i="4"/>
  <c r="B80" i="4"/>
  <c r="C80" i="4"/>
  <c r="F80" i="4"/>
  <c r="G80" i="4"/>
  <c r="B81" i="4"/>
  <c r="C81" i="4"/>
  <c r="F81" i="4"/>
  <c r="G81" i="4"/>
  <c r="B85" i="4"/>
  <c r="C85" i="4"/>
  <c r="F85" i="4"/>
  <c r="G85" i="4"/>
  <c r="B86" i="4"/>
  <c r="C86" i="4"/>
  <c r="F86" i="4"/>
  <c r="G86" i="4"/>
  <c r="B87" i="4"/>
  <c r="C87" i="4"/>
  <c r="F87" i="4"/>
  <c r="G87" i="4"/>
  <c r="B88" i="4"/>
  <c r="C88" i="4"/>
  <c r="F88" i="4"/>
  <c r="G88" i="4"/>
  <c r="B89" i="4"/>
  <c r="C89" i="4"/>
  <c r="F89" i="4"/>
  <c r="G89" i="4"/>
  <c r="B90" i="4"/>
  <c r="C90" i="4"/>
  <c r="F90" i="4"/>
  <c r="G90" i="4"/>
  <c r="B91" i="4"/>
  <c r="C91" i="4"/>
  <c r="F91" i="4"/>
  <c r="G91" i="4"/>
  <c r="B92" i="4"/>
  <c r="C92" i="4"/>
  <c r="F92" i="4"/>
  <c r="G92" i="4"/>
  <c r="B93" i="4"/>
  <c r="C93" i="4"/>
  <c r="F93" i="4"/>
  <c r="G93" i="4"/>
  <c r="B94" i="4"/>
  <c r="C94" i="4"/>
  <c r="F94" i="4"/>
  <c r="G94" i="4"/>
  <c r="B95" i="4"/>
  <c r="C95" i="4"/>
  <c r="F95" i="4"/>
  <c r="G95" i="4"/>
  <c r="B96" i="4"/>
  <c r="C96" i="4"/>
  <c r="F96" i="4"/>
  <c r="G96" i="4"/>
  <c r="B97" i="4"/>
  <c r="C97" i="4"/>
  <c r="F97" i="4"/>
  <c r="G97" i="4"/>
  <c r="B98" i="4"/>
  <c r="C98" i="4"/>
  <c r="F98" i="4"/>
  <c r="G98" i="4"/>
  <c r="B99" i="4"/>
  <c r="C99" i="4"/>
  <c r="F99" i="4"/>
  <c r="G99" i="4"/>
  <c r="B100" i="4"/>
  <c r="C100" i="4"/>
  <c r="F100" i="4"/>
  <c r="G100" i="4"/>
  <c r="B104" i="4"/>
  <c r="C104" i="4"/>
  <c r="F104" i="4"/>
  <c r="G104" i="4"/>
  <c r="B105" i="4"/>
  <c r="C105" i="4"/>
  <c r="F105" i="4"/>
  <c r="G105" i="4"/>
  <c r="B106" i="4"/>
  <c r="C106" i="4"/>
  <c r="F106" i="4"/>
  <c r="G106" i="4"/>
  <c r="B107" i="4"/>
  <c r="C107" i="4"/>
  <c r="F107" i="4"/>
  <c r="G107" i="4"/>
  <c r="B108" i="4"/>
  <c r="C108" i="4"/>
  <c r="F108" i="4"/>
  <c r="G108" i="4"/>
  <c r="B109" i="4"/>
  <c r="C109" i="4"/>
  <c r="F109" i="4"/>
  <c r="G109" i="4"/>
  <c r="B113" i="4"/>
  <c r="C113" i="4"/>
  <c r="F113" i="4"/>
  <c r="G113" i="4"/>
  <c r="B114" i="4"/>
  <c r="C114" i="4"/>
  <c r="F114" i="4"/>
  <c r="G114" i="4"/>
  <c r="B115" i="4"/>
  <c r="C115" i="4"/>
  <c r="F115" i="4"/>
  <c r="G115" i="4"/>
  <c r="B116" i="4"/>
  <c r="C116" i="4"/>
  <c r="F116" i="4"/>
  <c r="G116" i="4"/>
  <c r="B117" i="4"/>
  <c r="C117" i="4"/>
  <c r="F117" i="4"/>
  <c r="G117" i="4"/>
  <c r="B118" i="4"/>
  <c r="C118" i="4"/>
  <c r="F118" i="4"/>
  <c r="G118" i="4"/>
  <c r="B119" i="4"/>
  <c r="C119" i="4"/>
  <c r="F119" i="4"/>
  <c r="G119" i="4"/>
  <c r="B120" i="4"/>
  <c r="C120" i="4"/>
  <c r="F120" i="4"/>
  <c r="G120" i="4"/>
  <c r="B121" i="4"/>
  <c r="C121" i="4"/>
  <c r="F121" i="4"/>
  <c r="G121" i="4"/>
  <c r="B122" i="4"/>
  <c r="C122" i="4"/>
  <c r="F122" i="4"/>
  <c r="G122" i="4"/>
  <c r="B123" i="4"/>
  <c r="C123" i="4"/>
  <c r="F123" i="4"/>
  <c r="G123" i="4"/>
  <c r="B124" i="4"/>
  <c r="C124" i="4"/>
  <c r="F124" i="4"/>
  <c r="G124" i="4"/>
  <c r="B125" i="4"/>
  <c r="C125" i="4"/>
  <c r="F125" i="4"/>
  <c r="G125" i="4"/>
  <c r="B126" i="4"/>
  <c r="C126" i="4"/>
  <c r="F126" i="4"/>
  <c r="G126" i="4"/>
  <c r="B127" i="4"/>
  <c r="C127" i="4"/>
  <c r="F127" i="4"/>
  <c r="G127" i="4"/>
  <c r="B128" i="4"/>
  <c r="C128" i="4"/>
  <c r="F128" i="4"/>
  <c r="G128" i="4"/>
  <c r="B132" i="4"/>
  <c r="C132" i="4"/>
  <c r="F132" i="4"/>
  <c r="G132" i="4"/>
  <c r="B133" i="4"/>
  <c r="C133" i="4"/>
  <c r="F133" i="4"/>
  <c r="G133" i="4"/>
  <c r="B134" i="4"/>
  <c r="C134" i="4"/>
  <c r="F134" i="4"/>
  <c r="G134" i="4"/>
  <c r="B135" i="4"/>
  <c r="C135" i="4"/>
  <c r="F135" i="4"/>
  <c r="G135" i="4"/>
  <c r="B136" i="4"/>
  <c r="C136" i="4"/>
  <c r="F136" i="4"/>
  <c r="G136" i="4"/>
  <c r="B140" i="4"/>
  <c r="C140" i="4"/>
  <c r="F140" i="4"/>
  <c r="G140" i="4"/>
  <c r="B141" i="4"/>
  <c r="C141" i="4"/>
  <c r="F141" i="4"/>
  <c r="G141" i="4"/>
  <c r="B142" i="4"/>
  <c r="C142" i="4"/>
  <c r="F142" i="4"/>
  <c r="G142" i="4"/>
  <c r="B143" i="4"/>
  <c r="C143" i="4"/>
  <c r="F143" i="4"/>
  <c r="G143" i="4"/>
  <c r="B144" i="4"/>
  <c r="C144" i="4"/>
  <c r="F144" i="4"/>
  <c r="G144" i="4"/>
  <c r="B145" i="4"/>
  <c r="C145" i="4"/>
  <c r="F145" i="4"/>
  <c r="G145" i="4"/>
  <c r="B146" i="4"/>
  <c r="C146" i="4"/>
  <c r="F146" i="4"/>
  <c r="G146" i="4"/>
  <c r="B147" i="4"/>
  <c r="C147" i="4"/>
  <c r="F147" i="4"/>
  <c r="G147" i="4"/>
  <c r="B148" i="4"/>
  <c r="C148" i="4"/>
  <c r="F148" i="4"/>
  <c r="G148" i="4"/>
  <c r="B149" i="4"/>
  <c r="C149" i="4"/>
  <c r="F149" i="4"/>
  <c r="G149" i="4"/>
  <c r="B153" i="4"/>
  <c r="C153" i="4"/>
  <c r="F153" i="4"/>
  <c r="G153" i="4"/>
  <c r="B154" i="4"/>
  <c r="C154" i="4"/>
  <c r="F154" i="4"/>
  <c r="G154" i="4"/>
  <c r="B155" i="4"/>
  <c r="C155" i="4"/>
  <c r="F155" i="4"/>
  <c r="G155" i="4"/>
  <c r="B156" i="4"/>
  <c r="C156" i="4"/>
  <c r="F156" i="4"/>
  <c r="G156" i="4"/>
  <c r="B157" i="4"/>
  <c r="C157" i="4"/>
  <c r="F157" i="4"/>
  <c r="G157" i="4"/>
  <c r="B158" i="4"/>
  <c r="C158" i="4"/>
  <c r="F158" i="4"/>
  <c r="G158" i="4"/>
  <c r="B159" i="4"/>
  <c r="C159" i="4"/>
  <c r="F159" i="4"/>
  <c r="G159" i="4"/>
  <c r="B160" i="4"/>
  <c r="C160" i="4"/>
  <c r="F160" i="4"/>
  <c r="G160" i="4"/>
  <c r="B161" i="4"/>
  <c r="C161" i="4"/>
  <c r="F161" i="4"/>
  <c r="G161" i="4"/>
  <c r="B165" i="4"/>
  <c r="C165" i="4"/>
  <c r="F165" i="4"/>
  <c r="G165" i="4"/>
  <c r="B166" i="4"/>
  <c r="C166" i="4"/>
  <c r="F166" i="4"/>
  <c r="G166" i="4"/>
  <c r="B167" i="4"/>
  <c r="C167" i="4"/>
  <c r="F167" i="4"/>
  <c r="G167" i="4"/>
  <c r="B168" i="4"/>
  <c r="C168" i="4"/>
  <c r="F168" i="4"/>
  <c r="G168" i="4"/>
  <c r="B169" i="4"/>
  <c r="C169" i="4"/>
  <c r="F169" i="4"/>
  <c r="G169" i="4"/>
  <c r="B170" i="4"/>
  <c r="C170" i="4"/>
  <c r="F170" i="4"/>
  <c r="G170" i="4"/>
  <c r="B171" i="4"/>
  <c r="C171" i="4"/>
  <c r="F171" i="4"/>
  <c r="G171" i="4"/>
  <c r="B172" i="4"/>
  <c r="C172" i="4"/>
  <c r="F172" i="4"/>
  <c r="G172" i="4"/>
  <c r="B173" i="4"/>
  <c r="C173" i="4"/>
  <c r="F173" i="4"/>
  <c r="G173" i="4"/>
  <c r="B174" i="4"/>
  <c r="C174" i="4"/>
  <c r="F174" i="4"/>
  <c r="G174" i="4"/>
  <c r="B175" i="4"/>
  <c r="C175" i="4"/>
  <c r="F175" i="4"/>
  <c r="G175" i="4"/>
  <c r="B176" i="4"/>
  <c r="C176" i="4"/>
  <c r="F176" i="4"/>
  <c r="G176" i="4"/>
  <c r="B177" i="4"/>
  <c r="C177" i="4"/>
  <c r="F177" i="4"/>
  <c r="G177" i="4"/>
  <c r="B178" i="4"/>
  <c r="C178" i="4"/>
  <c r="F178" i="4"/>
  <c r="G178" i="4"/>
  <c r="B179" i="4"/>
  <c r="C179" i="4"/>
  <c r="F179" i="4"/>
  <c r="G179" i="4"/>
  <c r="B180" i="4"/>
  <c r="C180" i="4"/>
  <c r="F180" i="4"/>
  <c r="G180" i="4"/>
  <c r="B181" i="4"/>
  <c r="C181" i="4"/>
  <c r="F181" i="4"/>
  <c r="G181" i="4"/>
  <c r="B182" i="4"/>
  <c r="C182" i="4"/>
  <c r="F182" i="4"/>
  <c r="G182" i="4"/>
  <c r="B183" i="4"/>
  <c r="C183" i="4"/>
  <c r="F183" i="4"/>
  <c r="G183" i="4"/>
  <c r="B184" i="4"/>
  <c r="C184" i="4"/>
  <c r="F184" i="4"/>
  <c r="G184" i="4"/>
  <c r="B188" i="4"/>
  <c r="C188" i="4"/>
  <c r="F188" i="4"/>
  <c r="G188" i="4"/>
  <c r="B189" i="4"/>
  <c r="C189" i="4"/>
  <c r="F189" i="4"/>
  <c r="G189" i="4"/>
  <c r="B190" i="4"/>
  <c r="C190" i="4"/>
  <c r="F190" i="4"/>
  <c r="G190" i="4"/>
  <c r="B191" i="4"/>
  <c r="C191" i="4"/>
  <c r="F191" i="4"/>
  <c r="G191" i="4"/>
  <c r="B192" i="4"/>
  <c r="C192" i="4"/>
  <c r="F192" i="4"/>
  <c r="G192" i="4"/>
  <c r="B193" i="4"/>
  <c r="C193" i="4"/>
  <c r="F193" i="4"/>
  <c r="G193" i="4"/>
  <c r="B194" i="4"/>
  <c r="C194" i="4"/>
  <c r="F194" i="4"/>
  <c r="G194" i="4"/>
  <c r="B195" i="4"/>
  <c r="C195" i="4"/>
  <c r="F195" i="4"/>
  <c r="G195" i="4"/>
  <c r="B196" i="4"/>
  <c r="C196" i="4"/>
  <c r="F196" i="4"/>
  <c r="G196" i="4"/>
  <c r="B197" i="4"/>
  <c r="C197" i="4"/>
  <c r="F197" i="4"/>
  <c r="G197" i="4"/>
  <c r="B201" i="4"/>
  <c r="C201" i="4"/>
  <c r="F201" i="4"/>
  <c r="G201" i="4"/>
  <c r="B202" i="4"/>
  <c r="C202" i="4"/>
  <c r="F202" i="4"/>
  <c r="G202" i="4"/>
  <c r="B203" i="4"/>
  <c r="C203" i="4"/>
  <c r="F203" i="4"/>
  <c r="G203" i="4"/>
  <c r="B204" i="4"/>
  <c r="C204" i="4"/>
  <c r="F204" i="4"/>
  <c r="G204" i="4"/>
  <c r="B205" i="4"/>
  <c r="C205" i="4"/>
  <c r="F205" i="4"/>
  <c r="G205" i="4"/>
  <c r="B206" i="4"/>
  <c r="C206" i="4"/>
  <c r="F206" i="4"/>
  <c r="G206" i="4"/>
  <c r="B207" i="4"/>
  <c r="C207" i="4"/>
  <c r="F207" i="4"/>
  <c r="G207" i="4"/>
  <c r="B208" i="4"/>
  <c r="C208" i="4"/>
  <c r="F208" i="4"/>
  <c r="G208" i="4"/>
  <c r="B209" i="4"/>
  <c r="C209" i="4"/>
  <c r="F209" i="4"/>
  <c r="G209" i="4"/>
  <c r="B210" i="4"/>
  <c r="C210" i="4"/>
  <c r="F210" i="4"/>
  <c r="G210" i="4"/>
  <c r="B211" i="4"/>
  <c r="C211" i="4"/>
  <c r="F211" i="4"/>
  <c r="G211" i="4"/>
  <c r="B212" i="4"/>
  <c r="C212" i="4"/>
  <c r="F212" i="4"/>
  <c r="G212" i="4"/>
  <c r="B213" i="4"/>
  <c r="C213" i="4"/>
  <c r="F213" i="4"/>
  <c r="G213" i="4"/>
  <c r="B214" i="4"/>
  <c r="C214" i="4"/>
  <c r="F214" i="4"/>
  <c r="G214" i="4"/>
  <c r="B218" i="4"/>
  <c r="C218" i="4"/>
  <c r="F218" i="4"/>
  <c r="G218" i="4"/>
  <c r="B219" i="4"/>
  <c r="C219" i="4"/>
  <c r="F219" i="4"/>
  <c r="G219" i="4"/>
  <c r="B220" i="4"/>
  <c r="C220" i="4"/>
  <c r="F220" i="4"/>
  <c r="G220" i="4"/>
  <c r="B221" i="4"/>
  <c r="C221" i="4"/>
  <c r="F221" i="4"/>
  <c r="G221" i="4"/>
  <c r="B222" i="4"/>
  <c r="C222" i="4"/>
  <c r="F222" i="4"/>
  <c r="G222" i="4"/>
  <c r="B223" i="4"/>
  <c r="C223" i="4"/>
  <c r="F223" i="4"/>
  <c r="G223" i="4"/>
  <c r="B224" i="4"/>
  <c r="C224" i="4"/>
  <c r="F224" i="4"/>
  <c r="G224" i="4"/>
  <c r="B225" i="4"/>
  <c r="C225" i="4"/>
  <c r="F225" i="4"/>
  <c r="G225" i="4"/>
  <c r="B226" i="4"/>
  <c r="C226" i="4"/>
  <c r="F226" i="4"/>
  <c r="G226" i="4"/>
  <c r="B227" i="4"/>
  <c r="C227" i="4"/>
  <c r="F227" i="4"/>
  <c r="G227" i="4"/>
  <c r="B228" i="4"/>
  <c r="C228" i="4"/>
  <c r="F228" i="4"/>
  <c r="G228" i="4"/>
  <c r="B229" i="4"/>
  <c r="C229" i="4"/>
  <c r="F229" i="4"/>
  <c r="G229" i="4"/>
  <c r="B230" i="4"/>
  <c r="C230" i="4"/>
  <c r="F230" i="4"/>
  <c r="G230" i="4"/>
  <c r="B234" i="4"/>
  <c r="C234" i="4"/>
  <c r="F234" i="4"/>
  <c r="G234" i="4"/>
  <c r="B235" i="4"/>
  <c r="C235" i="4"/>
  <c r="F235" i="4"/>
  <c r="G235" i="4"/>
  <c r="B236" i="4"/>
  <c r="C236" i="4"/>
  <c r="F236" i="4"/>
  <c r="G236" i="4"/>
  <c r="B237" i="4"/>
  <c r="C237" i="4"/>
  <c r="F237" i="4"/>
  <c r="G237" i="4"/>
  <c r="B238" i="4"/>
  <c r="C238" i="4"/>
  <c r="F238" i="4"/>
  <c r="G238" i="4"/>
  <c r="B239" i="4"/>
  <c r="C239" i="4"/>
  <c r="F239" i="4"/>
  <c r="G239" i="4"/>
  <c r="B240" i="4"/>
  <c r="C240" i="4"/>
  <c r="F240" i="4"/>
  <c r="G240" i="4"/>
  <c r="B241" i="4"/>
  <c r="C241" i="4"/>
  <c r="F241" i="4"/>
  <c r="G241" i="4"/>
  <c r="B245" i="4"/>
  <c r="C245" i="4"/>
  <c r="F245" i="4"/>
  <c r="G245" i="4"/>
  <c r="B246" i="4"/>
  <c r="C246" i="4"/>
  <c r="F246" i="4"/>
  <c r="G246" i="4"/>
  <c r="B247" i="4"/>
  <c r="C247" i="4"/>
  <c r="F247" i="4"/>
  <c r="G247" i="4"/>
  <c r="B248" i="4"/>
  <c r="C248" i="4"/>
  <c r="F248" i="4"/>
  <c r="G248" i="4"/>
  <c r="B249" i="4"/>
  <c r="C249" i="4"/>
  <c r="F249" i="4"/>
  <c r="G249" i="4"/>
  <c r="B250" i="4"/>
  <c r="C250" i="4"/>
  <c r="F250" i="4"/>
  <c r="G250" i="4"/>
  <c r="B251" i="4"/>
  <c r="C251" i="4"/>
  <c r="F251" i="4"/>
  <c r="G251" i="4"/>
  <c r="B252" i="4"/>
  <c r="C252" i="4"/>
  <c r="F252" i="4"/>
  <c r="G252" i="4"/>
  <c r="B256" i="4"/>
  <c r="C256" i="4"/>
  <c r="F256" i="4"/>
  <c r="G256" i="4"/>
  <c r="B257" i="4"/>
  <c r="C257" i="4"/>
  <c r="F257" i="4"/>
  <c r="G257" i="4"/>
  <c r="B258" i="4"/>
  <c r="C258" i="4"/>
  <c r="F258" i="4"/>
  <c r="G258" i="4"/>
  <c r="B259" i="4"/>
  <c r="C259" i="4"/>
  <c r="F259" i="4"/>
  <c r="G259" i="4"/>
  <c r="B260" i="4"/>
  <c r="C260" i="4"/>
  <c r="F260" i="4"/>
  <c r="G260" i="4"/>
  <c r="B261" i="4"/>
  <c r="C261" i="4"/>
  <c r="F261" i="4"/>
  <c r="G261" i="4"/>
  <c r="B262" i="4"/>
  <c r="C262" i="4"/>
  <c r="F262" i="4"/>
  <c r="G262" i="4"/>
  <c r="B263" i="4"/>
  <c r="C263" i="4"/>
  <c r="F263" i="4"/>
  <c r="G263" i="4"/>
  <c r="B264" i="4"/>
  <c r="C264" i="4"/>
  <c r="F264" i="4"/>
  <c r="G264" i="4"/>
  <c r="B265" i="4"/>
  <c r="C265" i="4"/>
  <c r="F265" i="4"/>
  <c r="G265" i="4"/>
  <c r="B266" i="4"/>
  <c r="C266" i="4"/>
  <c r="F266" i="4"/>
  <c r="G266" i="4"/>
  <c r="B267" i="4"/>
  <c r="C267" i="4"/>
  <c r="F267" i="4"/>
  <c r="G267" i="4"/>
  <c r="B268" i="4"/>
  <c r="C268" i="4"/>
  <c r="F268" i="4"/>
  <c r="G268" i="4"/>
  <c r="B272" i="4"/>
  <c r="C272" i="4"/>
  <c r="F272" i="4"/>
  <c r="G272" i="4"/>
  <c r="B273" i="4"/>
  <c r="C273" i="4"/>
  <c r="F273" i="4"/>
  <c r="G273" i="4"/>
  <c r="B274" i="4"/>
  <c r="C274" i="4"/>
  <c r="F274" i="4"/>
  <c r="G274" i="4"/>
  <c r="B275" i="4"/>
  <c r="C275" i="4"/>
  <c r="F275" i="4"/>
  <c r="G275" i="4"/>
  <c r="B276" i="4"/>
  <c r="C276" i="4"/>
  <c r="F276" i="4"/>
  <c r="G276" i="4"/>
  <c r="B277" i="4"/>
  <c r="C277" i="4"/>
  <c r="F277" i="4"/>
  <c r="G277" i="4"/>
  <c r="B278" i="4"/>
  <c r="C278" i="4"/>
  <c r="F278" i="4"/>
  <c r="G278" i="4"/>
  <c r="B279" i="4"/>
  <c r="C279" i="4"/>
  <c r="F279" i="4"/>
  <c r="G279" i="4"/>
  <c r="B280" i="4"/>
  <c r="C280" i="4"/>
  <c r="F280" i="4"/>
  <c r="G280" i="4"/>
  <c r="B281" i="4"/>
  <c r="C281" i="4"/>
  <c r="F281" i="4"/>
  <c r="G281" i="4"/>
  <c r="B282" i="4"/>
  <c r="C282" i="4"/>
  <c r="F282" i="4"/>
  <c r="G282" i="4"/>
  <c r="B286" i="4"/>
  <c r="C286" i="4"/>
  <c r="F286" i="4"/>
  <c r="G286" i="4"/>
  <c r="B287" i="4"/>
  <c r="C287" i="4"/>
  <c r="F287" i="4"/>
  <c r="G287" i="4"/>
  <c r="B288" i="4"/>
  <c r="C288" i="4"/>
  <c r="F288" i="4"/>
  <c r="G288" i="4"/>
  <c r="B289" i="4"/>
  <c r="C289" i="4"/>
  <c r="F289" i="4"/>
  <c r="G289" i="4"/>
  <c r="B290" i="4"/>
  <c r="C290" i="4"/>
  <c r="F290" i="4"/>
  <c r="G290" i="4"/>
  <c r="B291" i="4"/>
  <c r="C291" i="4"/>
  <c r="F291" i="4"/>
  <c r="G291" i="4"/>
  <c r="B292" i="4"/>
  <c r="C292" i="4"/>
  <c r="F292" i="4"/>
  <c r="G292" i="4"/>
  <c r="B293" i="4"/>
  <c r="C293" i="4"/>
  <c r="F293" i="4"/>
  <c r="G293" i="4"/>
  <c r="B294" i="4"/>
  <c r="C294" i="4"/>
  <c r="F294" i="4"/>
  <c r="G294" i="4"/>
  <c r="B295" i="4"/>
  <c r="C295" i="4"/>
  <c r="F295" i="4"/>
  <c r="G295" i="4"/>
  <c r="B296" i="4"/>
  <c r="C296" i="4"/>
  <c r="F296" i="4"/>
  <c r="G29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4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4" i="4"/>
  <c r="C42" i="4"/>
  <c r="C43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4" i="4"/>
  <c r="B42" i="4"/>
  <c r="B43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4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8" i="4"/>
  <c r="G39" i="4"/>
  <c r="G40" i="4"/>
  <c r="G41" i="4"/>
  <c r="G42" i="4"/>
  <c r="G43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8" i="4"/>
  <c r="F39" i="4"/>
  <c r="F40" i="4"/>
  <c r="F41" i="4"/>
  <c r="F42" i="4"/>
  <c r="F43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8" i="4"/>
  <c r="C39" i="4"/>
  <c r="C40" i="4"/>
  <c r="C41" i="4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8" i="4"/>
  <c r="D38" i="4" s="1"/>
  <c r="B39" i="4"/>
  <c r="D39" i="4" s="1"/>
  <c r="B40" i="4"/>
  <c r="D40" i="4" s="1"/>
  <c r="B41" i="4"/>
  <c r="D41" i="4" s="1"/>
  <c r="G15" i="4"/>
  <c r="G16" i="4"/>
  <c r="G17" i="4"/>
  <c r="F15" i="4"/>
  <c r="F16" i="4"/>
  <c r="F17" i="4"/>
  <c r="C15" i="4"/>
  <c r="C16" i="4"/>
  <c r="C17" i="4"/>
  <c r="C18" i="4"/>
  <c r="B15" i="4"/>
  <c r="B16" i="4"/>
  <c r="D16" i="4" s="1"/>
  <c r="B17" i="4"/>
  <c r="B18" i="4"/>
  <c r="F4" i="4"/>
  <c r="F5" i="4"/>
  <c r="F6" i="4"/>
  <c r="F7" i="4"/>
  <c r="F8" i="4"/>
  <c r="F9" i="4"/>
  <c r="F10" i="4"/>
  <c r="F11" i="4"/>
  <c r="F3" i="4"/>
  <c r="G4" i="4"/>
  <c r="G5" i="4"/>
  <c r="G6" i="4"/>
  <c r="G7" i="4"/>
  <c r="G8" i="4"/>
  <c r="G9" i="4"/>
  <c r="G10" i="4"/>
  <c r="G11" i="4"/>
  <c r="G3" i="4"/>
  <c r="C4" i="4"/>
  <c r="C5" i="4"/>
  <c r="C6" i="4"/>
  <c r="C7" i="4"/>
  <c r="C8" i="4"/>
  <c r="C9" i="4"/>
  <c r="C10" i="4"/>
  <c r="C11" i="4"/>
  <c r="B10" i="4"/>
  <c r="B11" i="4"/>
  <c r="B5" i="4"/>
  <c r="B6" i="4"/>
  <c r="B7" i="4"/>
  <c r="D7" i="4" s="1"/>
  <c r="B8" i="4"/>
  <c r="B9" i="4"/>
  <c r="B4" i="4"/>
  <c r="C3" i="4"/>
  <c r="B3" i="4"/>
  <c r="I57" i="5" l="1"/>
  <c r="J55" i="5"/>
  <c r="J54" i="5"/>
  <c r="D18" i="4"/>
  <c r="I55" i="5"/>
  <c r="J48" i="5"/>
  <c r="I48" i="5"/>
  <c r="H48" i="5"/>
  <c r="G48" i="5"/>
  <c r="G51" i="5"/>
  <c r="H51" i="5"/>
  <c r="I49" i="5"/>
  <c r="J49" i="5"/>
  <c r="I54" i="5"/>
  <c r="H50" i="5"/>
  <c r="G50" i="5"/>
  <c r="I53" i="5"/>
  <c r="J53" i="5"/>
  <c r="H53" i="5"/>
  <c r="G53" i="5"/>
  <c r="H49" i="5"/>
  <c r="G49" i="5"/>
  <c r="J57" i="5"/>
  <c r="J52" i="5"/>
  <c r="I52" i="5"/>
  <c r="I51" i="5"/>
  <c r="J51" i="5"/>
  <c r="H52" i="5"/>
  <c r="G52" i="5"/>
  <c r="J50" i="5"/>
  <c r="I50" i="5"/>
  <c r="I56" i="5"/>
  <c r="J56" i="5"/>
  <c r="O53" i="5"/>
  <c r="P53" i="5" s="1"/>
  <c r="N53" i="5"/>
  <c r="N51" i="5"/>
  <c r="O51" i="5"/>
  <c r="P51" i="5" s="1"/>
  <c r="O49" i="5"/>
  <c r="P49" i="5" s="1"/>
  <c r="N49" i="5"/>
  <c r="Q52" i="5"/>
  <c r="R52" i="5"/>
  <c r="Q53" i="5"/>
  <c r="R53" i="5"/>
  <c r="R50" i="5"/>
  <c r="Q50" i="5"/>
  <c r="N48" i="5"/>
  <c r="O48" i="5"/>
  <c r="P48" i="5" s="1"/>
  <c r="O52" i="5"/>
  <c r="P52" i="5" s="1"/>
  <c r="N52" i="5"/>
  <c r="R49" i="5"/>
  <c r="Q49" i="5"/>
  <c r="Q51" i="5"/>
  <c r="R51" i="5"/>
  <c r="Q48" i="5"/>
  <c r="R48" i="5"/>
  <c r="N50" i="5"/>
  <c r="O50" i="5"/>
  <c r="P50" i="5" s="1"/>
  <c r="K53" i="5"/>
  <c r="L53" i="5"/>
  <c r="M53" i="5" s="1"/>
  <c r="D15" i="4"/>
  <c r="D17" i="4"/>
  <c r="K50" i="5"/>
  <c r="H252" i="4"/>
  <c r="N252" i="4" s="1"/>
  <c r="H230" i="4"/>
  <c r="N230" i="4" s="1"/>
  <c r="H211" i="4"/>
  <c r="N211" i="4" s="1"/>
  <c r="D210" i="4"/>
  <c r="D202" i="4"/>
  <c r="H201" i="4"/>
  <c r="N201" i="4" s="1"/>
  <c r="D75" i="4"/>
  <c r="H196" i="4"/>
  <c r="N196" i="4" s="1"/>
  <c r="D195" i="4"/>
  <c r="H194" i="4"/>
  <c r="N194" i="4" s="1"/>
  <c r="H183" i="4"/>
  <c r="N183" i="4" s="1"/>
  <c r="D180" i="4"/>
  <c r="H179" i="4"/>
  <c r="N179" i="4" s="1"/>
  <c r="D178" i="4"/>
  <c r="H177" i="4"/>
  <c r="N177" i="4" s="1"/>
  <c r="H175" i="4"/>
  <c r="N175" i="4" s="1"/>
  <c r="D174" i="4"/>
  <c r="H173" i="4"/>
  <c r="N173" i="4" s="1"/>
  <c r="D172" i="4"/>
  <c r="D170" i="4"/>
  <c r="H167" i="4"/>
  <c r="N167" i="4" s="1"/>
  <c r="D148" i="4"/>
  <c r="L52" i="5"/>
  <c r="M52" i="5" s="1"/>
  <c r="D6" i="4"/>
  <c r="D64" i="4"/>
  <c r="D57" i="4"/>
  <c r="D53" i="4"/>
  <c r="D49" i="4"/>
  <c r="D42" i="4"/>
  <c r="G30" i="5" s="1"/>
  <c r="H157" i="4"/>
  <c r="N157" i="4" s="1"/>
  <c r="D154" i="4"/>
  <c r="H153" i="4"/>
  <c r="N153" i="4" s="1"/>
  <c r="K49" i="5"/>
  <c r="K51" i="5"/>
  <c r="K52" i="5"/>
  <c r="L50" i="5"/>
  <c r="M50" i="5" s="1"/>
  <c r="L48" i="5"/>
  <c r="M48" i="5" s="1"/>
  <c r="L51" i="5"/>
  <c r="M51" i="5" s="1"/>
  <c r="K48" i="5"/>
  <c r="H15" i="4"/>
  <c r="N15" i="4" s="1"/>
  <c r="D281" i="4"/>
  <c r="H141" i="4"/>
  <c r="N141" i="4" s="1"/>
  <c r="D135" i="4"/>
  <c r="H134" i="4"/>
  <c r="N134" i="4" s="1"/>
  <c r="L49" i="5"/>
  <c r="M49" i="5" s="1"/>
  <c r="D291" i="4"/>
  <c r="D287" i="4"/>
  <c r="D272" i="4"/>
  <c r="D265" i="4"/>
  <c r="D250" i="4"/>
  <c r="D246" i="4"/>
  <c r="D228" i="4"/>
  <c r="D224" i="4"/>
  <c r="D218" i="4"/>
  <c r="D183" i="4"/>
  <c r="D181" i="4"/>
  <c r="D179" i="4"/>
  <c r="D177" i="4"/>
  <c r="D141" i="4"/>
  <c r="H140" i="4"/>
  <c r="N140" i="4" s="1"/>
  <c r="D136" i="4"/>
  <c r="H135" i="4"/>
  <c r="N135" i="4" s="1"/>
  <c r="D134" i="4"/>
  <c r="D132" i="4"/>
  <c r="D127" i="4"/>
  <c r="D125" i="4"/>
  <c r="D123" i="4"/>
  <c r="D121" i="4"/>
  <c r="D119" i="4"/>
  <c r="D117" i="4"/>
  <c r="D115" i="4"/>
  <c r="D113" i="4"/>
  <c r="D108" i="4"/>
  <c r="D106" i="4"/>
  <c r="D104" i="4"/>
  <c r="D99" i="4"/>
  <c r="D97" i="4"/>
  <c r="D95" i="4"/>
  <c r="D93" i="4"/>
  <c r="D91" i="4"/>
  <c r="D89" i="4"/>
  <c r="D87" i="4"/>
  <c r="D85" i="4"/>
  <c r="D80" i="4"/>
  <c r="D78" i="4"/>
  <c r="D76" i="4"/>
  <c r="D74" i="4"/>
  <c r="D72" i="4"/>
  <c r="D70" i="4"/>
  <c r="D68" i="4"/>
  <c r="D66" i="4"/>
  <c r="D3" i="4"/>
  <c r="D229" i="4"/>
  <c r="D225" i="4"/>
  <c r="H188" i="4"/>
  <c r="N188" i="4" s="1"/>
  <c r="D175" i="4"/>
  <c r="D173" i="4"/>
  <c r="D171" i="4"/>
  <c r="D169" i="4"/>
  <c r="D165" i="4"/>
  <c r="D158" i="4"/>
  <c r="D8" i="4"/>
  <c r="H149" i="4"/>
  <c r="N149" i="4" s="1"/>
  <c r="D142" i="4"/>
  <c r="D4" i="4"/>
  <c r="D11" i="4"/>
  <c r="H293" i="4"/>
  <c r="N293" i="4" s="1"/>
  <c r="D292" i="4"/>
  <c r="D288" i="4"/>
  <c r="H274" i="4"/>
  <c r="N274" i="4" s="1"/>
  <c r="D240" i="4"/>
  <c r="D211" i="4"/>
  <c r="D209" i="4"/>
  <c r="D207" i="4"/>
  <c r="D205" i="4"/>
  <c r="D203" i="4"/>
  <c r="D201" i="4"/>
  <c r="D196" i="4"/>
  <c r="D194" i="4"/>
  <c r="D128" i="4"/>
  <c r="D120" i="4"/>
  <c r="D67" i="4"/>
  <c r="D9" i="4"/>
  <c r="D5" i="4"/>
  <c r="D10" i="4"/>
  <c r="D60" i="4"/>
  <c r="D56" i="4"/>
  <c r="D52" i="4"/>
  <c r="D48" i="4"/>
  <c r="D295" i="4"/>
  <c r="H282" i="4"/>
  <c r="N282" i="4" s="1"/>
  <c r="D277" i="4"/>
  <c r="D261" i="4"/>
  <c r="D257" i="4"/>
  <c r="H241" i="4"/>
  <c r="N241" i="4" s="1"/>
  <c r="D236" i="4"/>
  <c r="D222" i="4"/>
  <c r="D220" i="4"/>
  <c r="D213" i="4"/>
  <c r="H192" i="4"/>
  <c r="N192" i="4" s="1"/>
  <c r="D191" i="4"/>
  <c r="H190" i="4"/>
  <c r="N190" i="4" s="1"/>
  <c r="D184" i="4"/>
  <c r="H171" i="4"/>
  <c r="N171" i="4" s="1"/>
  <c r="D167" i="4"/>
  <c r="H166" i="4"/>
  <c r="N166" i="4" s="1"/>
  <c r="D160" i="4"/>
  <c r="D156" i="4"/>
  <c r="D149" i="4"/>
  <c r="H148" i="4"/>
  <c r="N148" i="4" s="1"/>
  <c r="D147" i="4"/>
  <c r="D145" i="4"/>
  <c r="H144" i="4"/>
  <c r="N144" i="4" s="1"/>
  <c r="D143" i="4"/>
  <c r="H133" i="4"/>
  <c r="N133" i="4" s="1"/>
  <c r="D140" i="4"/>
  <c r="D133" i="4"/>
  <c r="H132" i="4"/>
  <c r="N132" i="4" s="1"/>
  <c r="H127" i="4"/>
  <c r="N127" i="4" s="1"/>
  <c r="D126" i="4"/>
  <c r="H125" i="4"/>
  <c r="N125" i="4" s="1"/>
  <c r="D124" i="4"/>
  <c r="H123" i="4"/>
  <c r="N123" i="4" s="1"/>
  <c r="D122" i="4"/>
  <c r="H121" i="4"/>
  <c r="N121" i="4" s="1"/>
  <c r="H119" i="4"/>
  <c r="N119" i="4" s="1"/>
  <c r="D118" i="4"/>
  <c r="H117" i="4"/>
  <c r="N117" i="4" s="1"/>
  <c r="D116" i="4"/>
  <c r="H115" i="4"/>
  <c r="N115" i="4" s="1"/>
  <c r="D114" i="4"/>
  <c r="H113" i="4"/>
  <c r="N113" i="4" s="1"/>
  <c r="D109" i="4"/>
  <c r="H108" i="4"/>
  <c r="N108" i="4" s="1"/>
  <c r="D107" i="4"/>
  <c r="H106" i="4"/>
  <c r="N106" i="4" s="1"/>
  <c r="D105" i="4"/>
  <c r="H104" i="4"/>
  <c r="N104" i="4" s="1"/>
  <c r="D100" i="4"/>
  <c r="H99" i="4"/>
  <c r="N99" i="4" s="1"/>
  <c r="D98" i="4"/>
  <c r="H97" i="4"/>
  <c r="N97" i="4" s="1"/>
  <c r="D96" i="4"/>
  <c r="H95" i="4"/>
  <c r="N95" i="4" s="1"/>
  <c r="D94" i="4"/>
  <c r="H93" i="4"/>
  <c r="N93" i="4" s="1"/>
  <c r="D92" i="4"/>
  <c r="H91" i="4"/>
  <c r="N91" i="4" s="1"/>
  <c r="D90" i="4"/>
  <c r="H89" i="4"/>
  <c r="N89" i="4" s="1"/>
  <c r="D88" i="4"/>
  <c r="H87" i="4"/>
  <c r="N87" i="4" s="1"/>
  <c r="D86" i="4"/>
  <c r="H85" i="4"/>
  <c r="N85" i="4" s="1"/>
  <c r="D81" i="4"/>
  <c r="H80" i="4"/>
  <c r="N80" i="4" s="1"/>
  <c r="D79" i="4"/>
  <c r="H78" i="4"/>
  <c r="N78" i="4" s="1"/>
  <c r="D77" i="4"/>
  <c r="H76" i="4"/>
  <c r="N76" i="4" s="1"/>
  <c r="H74" i="4"/>
  <c r="N74" i="4" s="1"/>
  <c r="D73" i="4"/>
  <c r="H72" i="4"/>
  <c r="N72" i="4" s="1"/>
  <c r="D71" i="4"/>
  <c r="H70" i="4"/>
  <c r="N70" i="4" s="1"/>
  <c r="D69" i="4"/>
  <c r="H68" i="4"/>
  <c r="N68" i="4" s="1"/>
  <c r="H66" i="4"/>
  <c r="N66" i="4" s="1"/>
  <c r="D65" i="4"/>
  <c r="H5" i="4"/>
  <c r="N5" i="4" s="1"/>
  <c r="D58" i="4"/>
  <c r="D54" i="4"/>
  <c r="D50" i="4"/>
  <c r="D43" i="4"/>
  <c r="D280" i="4"/>
  <c r="D276" i="4"/>
  <c r="H263" i="4"/>
  <c r="N263" i="4" s="1"/>
  <c r="D239" i="4"/>
  <c r="D235" i="4"/>
  <c r="H222" i="4"/>
  <c r="N222" i="4" s="1"/>
  <c r="D192" i="4"/>
  <c r="D190" i="4"/>
  <c r="D188" i="4"/>
  <c r="H176" i="4"/>
  <c r="N176" i="4" s="1"/>
  <c r="H172" i="4"/>
  <c r="N172" i="4" s="1"/>
  <c r="D166" i="4"/>
  <c r="D161" i="4"/>
  <c r="H160" i="4"/>
  <c r="N160" i="4" s="1"/>
  <c r="D159" i="4"/>
  <c r="H158" i="4"/>
  <c r="N158" i="4" s="1"/>
  <c r="H156" i="4"/>
  <c r="N156" i="4" s="1"/>
  <c r="D155" i="4"/>
  <c r="H154" i="4"/>
  <c r="N154" i="4" s="1"/>
  <c r="D153" i="4"/>
  <c r="D146" i="4"/>
  <c r="D144" i="4"/>
  <c r="H53" i="4"/>
  <c r="N53" i="4" s="1"/>
  <c r="H180" i="4"/>
  <c r="N180" i="4" s="1"/>
  <c r="H161" i="4"/>
  <c r="N161" i="4" s="1"/>
  <c r="H42" i="4"/>
  <c r="N42" i="4" s="1"/>
  <c r="H38" i="4"/>
  <c r="N38" i="4" s="1"/>
  <c r="H31" i="4"/>
  <c r="N31" i="4" s="1"/>
  <c r="H27" i="4"/>
  <c r="N27" i="4" s="1"/>
  <c r="H23" i="4"/>
  <c r="N23" i="4" s="1"/>
  <c r="H19" i="4"/>
  <c r="N19" i="4" s="1"/>
  <c r="H289" i="4"/>
  <c r="N289" i="4" s="1"/>
  <c r="H278" i="4"/>
  <c r="N278" i="4" s="1"/>
  <c r="H267" i="4"/>
  <c r="N267" i="4" s="1"/>
  <c r="H259" i="4"/>
  <c r="N259" i="4" s="1"/>
  <c r="H248" i="4"/>
  <c r="N248" i="4" s="1"/>
  <c r="H237" i="4"/>
  <c r="N237" i="4" s="1"/>
  <c r="H226" i="4"/>
  <c r="N226" i="4" s="1"/>
  <c r="H218" i="4"/>
  <c r="N218" i="4" s="1"/>
  <c r="H203" i="4"/>
  <c r="N203" i="4" s="1"/>
  <c r="H191" i="4"/>
  <c r="N191" i="4" s="1"/>
  <c r="H184" i="4"/>
  <c r="N184" i="4" s="1"/>
  <c r="H181" i="4"/>
  <c r="N181" i="4" s="1"/>
  <c r="H174" i="4"/>
  <c r="N174" i="4" s="1"/>
  <c r="H168" i="4"/>
  <c r="N168" i="4" s="1"/>
  <c r="H165" i="4"/>
  <c r="N165" i="4" s="1"/>
  <c r="H155" i="4"/>
  <c r="N155" i="4" s="1"/>
  <c r="H142" i="4"/>
  <c r="N142" i="4" s="1"/>
  <c r="H136" i="4"/>
  <c r="N136" i="4" s="1"/>
  <c r="H57" i="4"/>
  <c r="N57" i="4" s="1"/>
  <c r="H49" i="4"/>
  <c r="N49" i="4" s="1"/>
  <c r="H11" i="4"/>
  <c r="N11" i="4" s="1"/>
  <c r="H7" i="4"/>
  <c r="N7" i="4" s="1"/>
  <c r="H9" i="4"/>
  <c r="N9" i="4" s="1"/>
  <c r="H43" i="4"/>
  <c r="N43" i="4" s="1"/>
  <c r="H39" i="4"/>
  <c r="N39" i="4" s="1"/>
  <c r="H32" i="4"/>
  <c r="N32" i="4" s="1"/>
  <c r="H28" i="4"/>
  <c r="N28" i="4" s="1"/>
  <c r="H24" i="4"/>
  <c r="N24" i="4" s="1"/>
  <c r="H20" i="4"/>
  <c r="N20" i="4" s="1"/>
  <c r="H60" i="4"/>
  <c r="N60" i="4" s="1"/>
  <c r="H56" i="4"/>
  <c r="N56" i="4" s="1"/>
  <c r="H52" i="4"/>
  <c r="N52" i="4" s="1"/>
  <c r="H48" i="4"/>
  <c r="N48" i="4" s="1"/>
  <c r="H209" i="4"/>
  <c r="N209" i="4" s="1"/>
  <c r="H207" i="4"/>
  <c r="N207" i="4" s="1"/>
  <c r="H205" i="4"/>
  <c r="N205" i="4" s="1"/>
  <c r="H169" i="4"/>
  <c r="N169" i="4" s="1"/>
  <c r="H147" i="4"/>
  <c r="N147" i="4" s="1"/>
  <c r="H145" i="4"/>
  <c r="N145" i="4" s="1"/>
  <c r="H143" i="4"/>
  <c r="N143" i="4" s="1"/>
  <c r="H128" i="4"/>
  <c r="N128" i="4" s="1"/>
  <c r="H126" i="4"/>
  <c r="N126" i="4" s="1"/>
  <c r="H124" i="4"/>
  <c r="N124" i="4" s="1"/>
  <c r="H122" i="4"/>
  <c r="N122" i="4" s="1"/>
  <c r="H120" i="4"/>
  <c r="N120" i="4" s="1"/>
  <c r="H118" i="4"/>
  <c r="N118" i="4" s="1"/>
  <c r="H116" i="4"/>
  <c r="N116" i="4" s="1"/>
  <c r="H114" i="4"/>
  <c r="N114" i="4" s="1"/>
  <c r="H109" i="4"/>
  <c r="N109" i="4" s="1"/>
  <c r="H107" i="4"/>
  <c r="N107" i="4" s="1"/>
  <c r="H105" i="4"/>
  <c r="N105" i="4" s="1"/>
  <c r="H100" i="4"/>
  <c r="N100" i="4" s="1"/>
  <c r="H98" i="4"/>
  <c r="N98" i="4" s="1"/>
  <c r="H96" i="4"/>
  <c r="N96" i="4" s="1"/>
  <c r="H94" i="4"/>
  <c r="N94" i="4" s="1"/>
  <c r="H92" i="4"/>
  <c r="N92" i="4" s="1"/>
  <c r="H90" i="4"/>
  <c r="N90" i="4" s="1"/>
  <c r="H88" i="4"/>
  <c r="N88" i="4" s="1"/>
  <c r="H86" i="4"/>
  <c r="N86" i="4" s="1"/>
  <c r="H81" i="4"/>
  <c r="N81" i="4" s="1"/>
  <c r="H79" i="4"/>
  <c r="N79" i="4" s="1"/>
  <c r="H77" i="4"/>
  <c r="N77" i="4" s="1"/>
  <c r="H75" i="4"/>
  <c r="N75" i="4" s="1"/>
  <c r="H73" i="4"/>
  <c r="N73" i="4" s="1"/>
  <c r="H71" i="4"/>
  <c r="N71" i="4" s="1"/>
  <c r="H69" i="4"/>
  <c r="N69" i="4" s="1"/>
  <c r="H67" i="4"/>
  <c r="N67" i="4" s="1"/>
  <c r="H65" i="4"/>
  <c r="N65" i="4" s="1"/>
  <c r="H17" i="4"/>
  <c r="N17" i="4" s="1"/>
  <c r="H16" i="4"/>
  <c r="N16" i="4" s="1"/>
  <c r="H34" i="4"/>
  <c r="N34" i="4" s="1"/>
  <c r="H30" i="4"/>
  <c r="N30" i="4" s="1"/>
  <c r="H22" i="4"/>
  <c r="N22" i="4" s="1"/>
  <c r="H58" i="4"/>
  <c r="N58" i="4" s="1"/>
  <c r="H50" i="4"/>
  <c r="N50" i="4" s="1"/>
  <c r="H295" i="4"/>
  <c r="N295" i="4" s="1"/>
  <c r="H40" i="4"/>
  <c r="N40" i="4" s="1"/>
  <c r="H33" i="4"/>
  <c r="N33" i="4" s="1"/>
  <c r="H29" i="4"/>
  <c r="N29" i="4" s="1"/>
  <c r="H25" i="4"/>
  <c r="N25" i="4" s="1"/>
  <c r="H21" i="4"/>
  <c r="N21" i="4" s="1"/>
  <c r="D59" i="4"/>
  <c r="D55" i="4"/>
  <c r="D51" i="4"/>
  <c r="D47" i="4"/>
  <c r="H64" i="4"/>
  <c r="N64" i="4" s="1"/>
  <c r="H296" i="4"/>
  <c r="N296" i="4" s="1"/>
  <c r="D294" i="4"/>
  <c r="H292" i="4"/>
  <c r="N292" i="4" s="1"/>
  <c r="D290" i="4"/>
  <c r="H288" i="4"/>
  <c r="N288" i="4" s="1"/>
  <c r="D286" i="4"/>
  <c r="H281" i="4"/>
  <c r="N281" i="4" s="1"/>
  <c r="D279" i="4"/>
  <c r="H277" i="4"/>
  <c r="N277" i="4" s="1"/>
  <c r="D275" i="4"/>
  <c r="H273" i="4"/>
  <c r="N273" i="4" s="1"/>
  <c r="D268" i="4"/>
  <c r="H266" i="4"/>
  <c r="N266" i="4" s="1"/>
  <c r="D264" i="4"/>
  <c r="H262" i="4"/>
  <c r="N262" i="4" s="1"/>
  <c r="D260" i="4"/>
  <c r="H258" i="4"/>
  <c r="N258" i="4" s="1"/>
  <c r="D256" i="4"/>
  <c r="H251" i="4"/>
  <c r="N251" i="4" s="1"/>
  <c r="D249" i="4"/>
  <c r="H247" i="4"/>
  <c r="N247" i="4" s="1"/>
  <c r="D245" i="4"/>
  <c r="H240" i="4"/>
  <c r="N240" i="4" s="1"/>
  <c r="D238" i="4"/>
  <c r="H236" i="4"/>
  <c r="N236" i="4" s="1"/>
  <c r="D234" i="4"/>
  <c r="H229" i="4"/>
  <c r="N229" i="4" s="1"/>
  <c r="D227" i="4"/>
  <c r="H225" i="4"/>
  <c r="N225" i="4" s="1"/>
  <c r="D223" i="4"/>
  <c r="H221" i="4"/>
  <c r="N221" i="4" s="1"/>
  <c r="D219" i="4"/>
  <c r="H214" i="4"/>
  <c r="N214" i="4" s="1"/>
  <c r="D212" i="4"/>
  <c r="D204" i="4"/>
  <c r="D193" i="4"/>
  <c r="H189" i="4"/>
  <c r="N189" i="4" s="1"/>
  <c r="D182" i="4"/>
  <c r="H178" i="4"/>
  <c r="N178" i="4" s="1"/>
  <c r="D168" i="4"/>
  <c r="H159" i="4"/>
  <c r="N159" i="4" s="1"/>
  <c r="H59" i="4"/>
  <c r="N59" i="4" s="1"/>
  <c r="H55" i="4"/>
  <c r="N55" i="4" s="1"/>
  <c r="H51" i="4"/>
  <c r="N51" i="4" s="1"/>
  <c r="H47" i="4"/>
  <c r="N47" i="4" s="1"/>
  <c r="D296" i="4"/>
  <c r="H294" i="4"/>
  <c r="N294" i="4" s="1"/>
  <c r="H290" i="4"/>
  <c r="N290" i="4" s="1"/>
  <c r="H286" i="4"/>
  <c r="N286" i="4" s="1"/>
  <c r="H279" i="4"/>
  <c r="N279" i="4" s="1"/>
  <c r="H275" i="4"/>
  <c r="N275" i="4" s="1"/>
  <c r="D273" i="4"/>
  <c r="H268" i="4"/>
  <c r="N268" i="4" s="1"/>
  <c r="D266" i="4"/>
  <c r="H264" i="4"/>
  <c r="N264" i="4" s="1"/>
  <c r="D262" i="4"/>
  <c r="H260" i="4"/>
  <c r="N260" i="4" s="1"/>
  <c r="D258" i="4"/>
  <c r="H256" i="4"/>
  <c r="N256" i="4" s="1"/>
  <c r="D251" i="4"/>
  <c r="H249" i="4"/>
  <c r="N249" i="4" s="1"/>
  <c r="D247" i="4"/>
  <c r="H245" i="4"/>
  <c r="N245" i="4" s="1"/>
  <c r="H238" i="4"/>
  <c r="N238" i="4" s="1"/>
  <c r="H234" i="4"/>
  <c r="N234" i="4" s="1"/>
  <c r="H227" i="4"/>
  <c r="N227" i="4" s="1"/>
  <c r="H223" i="4"/>
  <c r="N223" i="4" s="1"/>
  <c r="D221" i="4"/>
  <c r="H219" i="4"/>
  <c r="N219" i="4" s="1"/>
  <c r="D214" i="4"/>
  <c r="D208" i="4"/>
  <c r="D197" i="4"/>
  <c r="D189" i="4"/>
  <c r="H182" i="4"/>
  <c r="N182" i="4" s="1"/>
  <c r="D176" i="4"/>
  <c r="H170" i="4"/>
  <c r="N170" i="4" s="1"/>
  <c r="D157" i="4"/>
  <c r="H146" i="4"/>
  <c r="N146" i="4" s="1"/>
  <c r="H41" i="4"/>
  <c r="N41" i="4" s="1"/>
  <c r="H26" i="4"/>
  <c r="N26" i="4" s="1"/>
  <c r="H18" i="4"/>
  <c r="N18" i="4" s="1"/>
  <c r="H54" i="4"/>
  <c r="N54" i="4" s="1"/>
  <c r="D293" i="4"/>
  <c r="H291" i="4"/>
  <c r="N291" i="4" s="1"/>
  <c r="D289" i="4"/>
  <c r="H287" i="4"/>
  <c r="N287" i="4" s="1"/>
  <c r="D282" i="4"/>
  <c r="H280" i="4"/>
  <c r="N280" i="4" s="1"/>
  <c r="D278" i="4"/>
  <c r="H276" i="4"/>
  <c r="N276" i="4" s="1"/>
  <c r="D274" i="4"/>
  <c r="H272" i="4"/>
  <c r="N272" i="4" s="1"/>
  <c r="D267" i="4"/>
  <c r="H265" i="4"/>
  <c r="N265" i="4" s="1"/>
  <c r="D263" i="4"/>
  <c r="H261" i="4"/>
  <c r="N261" i="4" s="1"/>
  <c r="D259" i="4"/>
  <c r="H257" i="4"/>
  <c r="N257" i="4" s="1"/>
  <c r="D252" i="4"/>
  <c r="H250" i="4"/>
  <c r="N250" i="4" s="1"/>
  <c r="D248" i="4"/>
  <c r="H246" i="4"/>
  <c r="N246" i="4" s="1"/>
  <c r="D241" i="4"/>
  <c r="H239" i="4"/>
  <c r="N239" i="4" s="1"/>
  <c r="D237" i="4"/>
  <c r="H235" i="4"/>
  <c r="N235" i="4" s="1"/>
  <c r="D230" i="4"/>
  <c r="H228" i="4"/>
  <c r="N228" i="4" s="1"/>
  <c r="D226" i="4"/>
  <c r="H224" i="4"/>
  <c r="N224" i="4" s="1"/>
  <c r="H220" i="4"/>
  <c r="N220" i="4" s="1"/>
  <c r="H213" i="4"/>
  <c r="N213" i="4" s="1"/>
  <c r="D206" i="4"/>
  <c r="H212" i="4"/>
  <c r="N212" i="4" s="1"/>
  <c r="H208" i="4"/>
  <c r="N208" i="4" s="1"/>
  <c r="H204" i="4"/>
  <c r="N204" i="4" s="1"/>
  <c r="H197" i="4"/>
  <c r="N197" i="4" s="1"/>
  <c r="H193" i="4"/>
  <c r="N193" i="4" s="1"/>
  <c r="H210" i="4"/>
  <c r="N210" i="4" s="1"/>
  <c r="H206" i="4"/>
  <c r="N206" i="4" s="1"/>
  <c r="H202" i="4"/>
  <c r="N202" i="4" s="1"/>
  <c r="H195" i="4"/>
  <c r="N195" i="4" s="1"/>
  <c r="H10" i="4"/>
  <c r="N10" i="4" s="1"/>
  <c r="H6" i="4"/>
  <c r="N6" i="4" s="1"/>
  <c r="H3" i="4"/>
  <c r="N3" i="4" s="1"/>
  <c r="H8" i="4"/>
  <c r="N8" i="4" s="1"/>
  <c r="H4" i="4"/>
  <c r="N4" i="4" s="1"/>
  <c r="H30" i="5" l="1"/>
  <c r="J46" i="5"/>
  <c r="I46" i="5"/>
  <c r="G33" i="5"/>
  <c r="H33" i="5"/>
  <c r="H34" i="5"/>
  <c r="G34" i="5"/>
  <c r="I45" i="5"/>
  <c r="J45" i="5"/>
  <c r="H31" i="5"/>
  <c r="G31" i="5"/>
  <c r="H42" i="5"/>
  <c r="G42" i="5"/>
  <c r="H44" i="5"/>
  <c r="G44" i="5"/>
  <c r="K45" i="5"/>
  <c r="H45" i="5"/>
  <c r="G45" i="5"/>
  <c r="G47" i="5"/>
  <c r="H47" i="5"/>
  <c r="J28" i="5"/>
  <c r="I28" i="5"/>
  <c r="I43" i="5"/>
  <c r="J43" i="5"/>
  <c r="I47" i="5"/>
  <c r="J47" i="5"/>
  <c r="I31" i="5"/>
  <c r="J31" i="5"/>
  <c r="I39" i="5"/>
  <c r="J39" i="5"/>
  <c r="I35" i="5"/>
  <c r="J35" i="5"/>
  <c r="G37" i="5"/>
  <c r="H37" i="5"/>
  <c r="G39" i="5"/>
  <c r="H39" i="5"/>
  <c r="H28" i="5"/>
  <c r="G28" i="5"/>
  <c r="G35" i="5"/>
  <c r="H35" i="5"/>
  <c r="H36" i="5"/>
  <c r="G36" i="5"/>
  <c r="I37" i="5"/>
  <c r="J37" i="5"/>
  <c r="H46" i="5"/>
  <c r="G46" i="5"/>
  <c r="I29" i="5"/>
  <c r="J29" i="5"/>
  <c r="J38" i="5"/>
  <c r="I38" i="5"/>
  <c r="K30" i="5"/>
  <c r="J32" i="5"/>
  <c r="I32" i="5"/>
  <c r="H40" i="5"/>
  <c r="G40" i="5"/>
  <c r="J40" i="5"/>
  <c r="I40" i="5"/>
  <c r="I44" i="5"/>
  <c r="J44" i="5"/>
  <c r="H38" i="5"/>
  <c r="G38" i="5"/>
  <c r="I33" i="5"/>
  <c r="J33" i="5"/>
  <c r="J34" i="5"/>
  <c r="I34" i="5"/>
  <c r="I36" i="5"/>
  <c r="J36" i="5"/>
  <c r="I41" i="5"/>
  <c r="J41" i="5"/>
  <c r="G29" i="5"/>
  <c r="H29" i="5"/>
  <c r="H43" i="5"/>
  <c r="G43" i="5"/>
  <c r="J42" i="5"/>
  <c r="I42" i="5"/>
  <c r="J30" i="5"/>
  <c r="I30" i="5"/>
  <c r="G41" i="5"/>
  <c r="H41" i="5"/>
  <c r="H32" i="5"/>
  <c r="G32" i="5"/>
  <c r="L29" i="5"/>
  <c r="M29" i="5" s="1"/>
  <c r="N46" i="5"/>
  <c r="O46" i="5"/>
  <c r="P46" i="5" s="1"/>
  <c r="Q40" i="5"/>
  <c r="R40" i="5"/>
  <c r="N43" i="5"/>
  <c r="O43" i="5"/>
  <c r="P43" i="5" s="1"/>
  <c r="N31" i="5"/>
  <c r="O31" i="5"/>
  <c r="P31" i="5" s="1"/>
  <c r="O42" i="5"/>
  <c r="P42" i="5" s="1"/>
  <c r="N42" i="5"/>
  <c r="Q36" i="5"/>
  <c r="R36" i="5"/>
  <c r="R29" i="5"/>
  <c r="Q29" i="5"/>
  <c r="Q32" i="5"/>
  <c r="R32" i="5"/>
  <c r="O33" i="5"/>
  <c r="P33" i="5" s="1"/>
  <c r="N33" i="5"/>
  <c r="N34" i="5"/>
  <c r="O34" i="5"/>
  <c r="P34" i="5" s="1"/>
  <c r="Q42" i="5"/>
  <c r="R42" i="5"/>
  <c r="Q43" i="5"/>
  <c r="R43" i="5"/>
  <c r="O40" i="5"/>
  <c r="P40" i="5" s="1"/>
  <c r="N40" i="5"/>
  <c r="O29" i="5"/>
  <c r="P29" i="5" s="1"/>
  <c r="N29" i="5"/>
  <c r="R37" i="5"/>
  <c r="Q37" i="5"/>
  <c r="N47" i="5"/>
  <c r="O47" i="5"/>
  <c r="P47" i="5" s="1"/>
  <c r="Q35" i="5"/>
  <c r="R35" i="5"/>
  <c r="Q28" i="5"/>
  <c r="R28" i="5"/>
  <c r="R33" i="5"/>
  <c r="Q33" i="5"/>
  <c r="O44" i="5"/>
  <c r="P44" i="5" s="1"/>
  <c r="N44" i="5"/>
  <c r="O45" i="5"/>
  <c r="P45" i="5" s="1"/>
  <c r="N45" i="5"/>
  <c r="Q30" i="5"/>
  <c r="R30" i="5"/>
  <c r="O30" i="5"/>
  <c r="P30" i="5" s="1"/>
  <c r="N30" i="5"/>
  <c r="R41" i="5"/>
  <c r="Q41" i="5"/>
  <c r="K29" i="5"/>
  <c r="O32" i="5"/>
  <c r="P32" i="5" s="1"/>
  <c r="N32" i="5"/>
  <c r="R34" i="5"/>
  <c r="Q34" i="5"/>
  <c r="N39" i="5"/>
  <c r="O39" i="5"/>
  <c r="P39" i="5" s="1"/>
  <c r="R38" i="5"/>
  <c r="Q38" i="5"/>
  <c r="R45" i="5"/>
  <c r="Q45" i="5"/>
  <c r="N35" i="5"/>
  <c r="O35" i="5"/>
  <c r="P35" i="5" s="1"/>
  <c r="Q47" i="5"/>
  <c r="R47" i="5"/>
  <c r="O37" i="5"/>
  <c r="P37" i="5" s="1"/>
  <c r="N37" i="5"/>
  <c r="N38" i="5"/>
  <c r="O38" i="5"/>
  <c r="P38" i="5" s="1"/>
  <c r="O41" i="5"/>
  <c r="P41" i="5" s="1"/>
  <c r="N41" i="5"/>
  <c r="Q39" i="5"/>
  <c r="R39" i="5"/>
  <c r="O28" i="5"/>
  <c r="P28" i="5" s="1"/>
  <c r="N28" i="5"/>
  <c r="Q46" i="5"/>
  <c r="R46" i="5"/>
  <c r="Q31" i="5"/>
  <c r="R31" i="5"/>
  <c r="N36" i="5"/>
  <c r="O36" i="5"/>
  <c r="P36" i="5" s="1"/>
  <c r="Q44" i="5"/>
  <c r="R44" i="5"/>
  <c r="K34" i="5"/>
  <c r="K36" i="5"/>
  <c r="L37" i="5"/>
  <c r="M37" i="5" s="1"/>
  <c r="L38" i="5"/>
  <c r="M38" i="5" s="1"/>
  <c r="L32" i="5"/>
  <c r="M32" i="5" s="1"/>
  <c r="L30" i="5"/>
  <c r="M30" i="5" s="1"/>
  <c r="L41" i="5"/>
  <c r="M41" i="5" s="1"/>
  <c r="L39" i="5"/>
  <c r="M39" i="5" s="1"/>
  <c r="L46" i="5"/>
  <c r="M46" i="5" s="1"/>
  <c r="L43" i="5"/>
  <c r="M43" i="5" s="1"/>
  <c r="L44" i="5"/>
  <c r="M44" i="5" s="1"/>
  <c r="L45" i="5"/>
  <c r="M45" i="5" s="1"/>
  <c r="L47" i="5"/>
  <c r="M47" i="5" s="1"/>
  <c r="L31" i="5"/>
  <c r="M31" i="5" s="1"/>
  <c r="L33" i="5"/>
  <c r="M33" i="5" s="1"/>
  <c r="L34" i="5"/>
  <c r="M34" i="5" s="1"/>
  <c r="L42" i="5"/>
  <c r="M42" i="5" s="1"/>
  <c r="L40" i="5"/>
  <c r="M40" i="5" s="1"/>
  <c r="K32" i="5"/>
  <c r="K42" i="5"/>
  <c r="L28" i="5"/>
  <c r="M28" i="5" s="1"/>
  <c r="L35" i="5"/>
  <c r="M35" i="5" s="1"/>
  <c r="L36" i="5"/>
  <c r="M36" i="5" s="1"/>
  <c r="K41" i="5"/>
  <c r="K46" i="5"/>
  <c r="K33" i="5"/>
  <c r="K28" i="5"/>
  <c r="K31" i="5"/>
  <c r="K35" i="5"/>
  <c r="K39" i="5"/>
  <c r="K43" i="5"/>
  <c r="K44" i="5"/>
  <c r="K47" i="5"/>
  <c r="K38" i="5"/>
  <c r="K37" i="5"/>
  <c r="K40" i="5"/>
</calcChain>
</file>

<file path=xl/connections.xml><?xml version="1.0" encoding="utf-8"?>
<connections xmlns="http://schemas.openxmlformats.org/spreadsheetml/2006/main">
  <connection id="1" name="G1 astro" type="6" refreshedVersion="5" background="1" saveData="1">
    <textPr codePage="850" firstRow="2" sourceFile="H:\1A\TransDI\Resultat\Coord Point carte txt\G1 astro.txt" delimited="0" decimal="," thousands=" ">
      <textFields count="4">
        <textField/>
        <textField position="9"/>
        <textField position="27"/>
        <textField position="35"/>
      </textFields>
    </textPr>
  </connection>
  <connection id="2" name="G1 capcom" type="6" refreshedVersion="5" background="1" saveData="1">
    <textPr codePage="850" sourceFile="H:\1A\TransDI\Resultat\Coord Point carte txt\G1 capcom.txt" delimited="0" decimal="," thousands=" ">
      <textFields count="5">
        <textField/>
        <textField position="5"/>
        <textField position="7"/>
        <textField position="27"/>
        <textField position="35"/>
      </textFields>
    </textPr>
  </connection>
  <connection id="3" name="G2 Astro" type="6" refreshedVersion="5" background="1" saveData="1">
    <textPr codePage="850" firstRow="2" sourceFile="H:\1A\TransDI\Resultat\Coord Point carte txt\G2 Astro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4" name="G2 CapCom" type="6" refreshedVersion="5" background="1" saveData="1">
    <textPr codePage="850" firstRow="2" sourceFile="H:\1A\TransDI\Resultat\Coord Point carte txt\G2 CapCom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5" name="G3 CapCom" type="6" refreshedVersion="5" background="1" saveData="1">
    <textPr codePage="850" sourceFile="H:\1A\TransDI\Resultat\Coord Point carte txt\G3 CapCom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6" name="G3 CapCom1" type="6" refreshedVersion="5" background="1" saveData="1">
    <textPr codePage="850" sourceFile="H:\1A\TransDI\Resultat\Coord Point carte txt\G3 CapCom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7" name="G4 Astro" type="6" refreshedVersion="5" background="1" saveData="1">
    <textPr codePage="850" sourceFile="H:\1A\TransDI\Resultat\Coord Point carte txt\G4 Astro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8" name="G4 CapCom" type="6" refreshedVersion="5" background="1" saveData="1">
    <textPr codePage="850" sourceFile="H:\1A\TransDI\Resultat\Coord Point carte txt\G4 CapCom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9" name="G5 Astro" type="6" refreshedVersion="5" background="1" saveData="1">
    <textPr codePage="850" sourceFile="H:\1A\TransDI\Resultat\Coord Point carte txt\G5 Astro.txt" decimal="," thousands=" 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<sst xmlns="http://schemas.openxmlformats.org/spreadsheetml/2006/main" count="2459" uniqueCount="374">
  <si>
    <t>X</t>
  </si>
  <si>
    <t>Y</t>
  </si>
  <si>
    <t>G1</t>
  </si>
  <si>
    <t>Astro</t>
  </si>
  <si>
    <t>CapCom</t>
  </si>
  <si>
    <t>G2</t>
  </si>
  <si>
    <t>Num point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</si>
  <si>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</si>
  <si>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</si>
  <si>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</si>
  <si>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</si>
  <si>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</si>
  <si>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</si>
  <si>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</si>
  <si>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</si>
  <si>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</si>
  <si>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</si>
  <si>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</si>
  <si>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</si>
  <si>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</si>
  <si>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</si>
  <si>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</si>
  <si>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</si>
  <si>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</si>
  <si>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</si>
  <si>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</si>
  <si>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roche trouvé</t>
  </si>
  <si>
    <t>OUI</t>
  </si>
  <si>
    <t>NON</t>
  </si>
  <si>
    <t>La roche se situe aproximativement</t>
  </si>
  <si>
    <t>Z</t>
  </si>
  <si>
    <t>Groupe</t>
  </si>
  <si>
    <t>nb de pause</t>
  </si>
  <si>
    <t>temps ecrit par l'évaluateur</t>
  </si>
  <si>
    <t>temps reel sur la simulation</t>
  </si>
  <si>
    <t>temps total passé en pause</t>
  </si>
  <si>
    <t>Temps (en s)</t>
  </si>
  <si>
    <t>Num Points</t>
  </si>
  <si>
    <t xml:space="preserve"> </t>
  </si>
  <si>
    <t>Astro / Capcom</t>
  </si>
  <si>
    <t>Astro / Reel</t>
  </si>
  <si>
    <t>Capcom / Reel</t>
  </si>
  <si>
    <t xml:space="preserve">delta Y </t>
  </si>
  <si>
    <t>delta X</t>
  </si>
  <si>
    <t>distance</t>
  </si>
  <si>
    <t>Bidouille !!</t>
  </si>
  <si>
    <t>Modalité</t>
  </si>
  <si>
    <t>M2.f</t>
  </si>
  <si>
    <t>M1.f</t>
  </si>
  <si>
    <t>M1.m</t>
  </si>
  <si>
    <t>M2.m</t>
  </si>
  <si>
    <t>Module</t>
  </si>
  <si>
    <t>M2</t>
  </si>
  <si>
    <t>M1</t>
  </si>
  <si>
    <t>G22</t>
  </si>
  <si>
    <t>G23</t>
  </si>
  <si>
    <t>G24</t>
  </si>
  <si>
    <t>G25</t>
  </si>
  <si>
    <t>G26</t>
  </si>
  <si>
    <t>M2,f</t>
  </si>
  <si>
    <t>M1,f</t>
  </si>
  <si>
    <t>M1,m</t>
  </si>
  <si>
    <t>M2,m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</si>
  <si>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</si>
  <si>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</si>
  <si>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</si>
  <si>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</si>
  <si>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</si>
  <si>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</si>
  <si>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</si>
  <si>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</si>
  <si>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</si>
  <si>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</si>
  <si>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GB11</t>
  </si>
  <si>
    <t>GB12</t>
  </si>
  <si>
    <t>GB13</t>
  </si>
  <si>
    <t>GB14</t>
  </si>
  <si>
    <t>GB15</t>
  </si>
  <si>
    <t>GB16</t>
  </si>
  <si>
    <t>GB17</t>
  </si>
  <si>
    <t>GB18</t>
  </si>
  <si>
    <t>GB19</t>
  </si>
  <si>
    <t>GB20</t>
  </si>
  <si>
    <t>GB21</t>
  </si>
  <si>
    <t>GB22</t>
  </si>
  <si>
    <t>GB23</t>
  </si>
  <si>
    <t>GB24</t>
  </si>
  <si>
    <t>Groupe Batiste</t>
  </si>
  <si>
    <t>GB26</t>
  </si>
  <si>
    <t>Retourner</t>
  </si>
  <si>
    <t>Trouver</t>
  </si>
  <si>
    <t>Annee</t>
  </si>
  <si>
    <t>Sous-Module</t>
  </si>
  <si>
    <t>?</t>
  </si>
  <si>
    <t>Temps</t>
  </si>
  <si>
    <t>Moyenne des ecarts entre les croix</t>
  </si>
  <si>
    <t>ecart type des ecarts entre les croix</t>
  </si>
  <si>
    <t>Variance des écarts entre les croix</t>
  </si>
  <si>
    <t>G27</t>
  </si>
  <si>
    <t>G28</t>
  </si>
  <si>
    <t>??</t>
  </si>
  <si>
    <t>G29</t>
  </si>
  <si>
    <t>G30</t>
  </si>
  <si>
    <t>G31</t>
  </si>
  <si>
    <t>Oui</t>
  </si>
  <si>
    <t>Bidoulle</t>
  </si>
  <si>
    <t>Moyenne des ecarts entre Astro et reel</t>
  </si>
  <si>
    <t>ecart type des ecarts entre Astro et reel</t>
  </si>
  <si>
    <t>Variance des écarts entre Astro et reel</t>
  </si>
  <si>
    <t>Moyenne des ecarts entre Capcom et reel</t>
  </si>
  <si>
    <t>ecart type des ecarts entre Capcom et reel</t>
  </si>
  <si>
    <t>Moyenne exactitude (entre Astro/reel et Capcom/reel)</t>
  </si>
  <si>
    <t>Graphique représentant l'évolution de la simiularité et moyenne des exactitudes en fonction du temps</t>
  </si>
  <si>
    <t>Similarité moyen</t>
  </si>
  <si>
    <t>Similarité ecart-type</t>
  </si>
  <si>
    <t>Exactitude moyen</t>
  </si>
  <si>
    <t>Exactitude ecart-type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</si>
  <si>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</si>
  <si>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</si>
  <si>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</si>
  <si>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</si>
  <si>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</si>
  <si>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</si>
  <si>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</si>
  <si>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</si>
  <si>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</si>
  <si>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Abandon</t>
  </si>
  <si>
    <t>-2554.889</t>
  </si>
  <si>
    <t>160.0159</t>
  </si>
  <si>
    <t>-2433.319</t>
  </si>
  <si>
    <t>157.074</t>
  </si>
  <si>
    <t>-2305.606</t>
  </si>
  <si>
    <t>171.9679</t>
  </si>
  <si>
    <t>-2221.209</t>
  </si>
  <si>
    <t>202.4482</t>
  </si>
  <si>
    <t>-2076.157</t>
  </si>
  <si>
    <t>236.348</t>
  </si>
  <si>
    <t>-2092.28</t>
  </si>
  <si>
    <t>176.5585</t>
  </si>
  <si>
    <t>-2175.287</t>
  </si>
  <si>
    <t>-149.6841</t>
  </si>
  <si>
    <t>-2133.634</t>
  </si>
  <si>
    <t>-185.9307</t>
  </si>
  <si>
    <t>-2116.221</t>
  </si>
  <si>
    <t>-177.3162</t>
  </si>
  <si>
    <t>-1896.392</t>
  </si>
  <si>
    <t>-213.7381</t>
  </si>
  <si>
    <t>-1918.89</t>
  </si>
  <si>
    <t>-544.4034</t>
  </si>
  <si>
    <t>-2047.797</t>
  </si>
  <si>
    <t>-579.3731</t>
  </si>
  <si>
    <t>-2537.655</t>
  </si>
  <si>
    <t>157.1004</t>
  </si>
  <si>
    <t>-2434.358</t>
  </si>
  <si>
    <t>134.8999</t>
  </si>
  <si>
    <t>-2250.998</t>
  </si>
  <si>
    <t>150.0607</t>
  </si>
  <si>
    <t>-2026.079</t>
  </si>
  <si>
    <t>188.3867</t>
  </si>
  <si>
    <t>-1893.037</t>
  </si>
  <si>
    <t>165.9993</t>
  </si>
  <si>
    <t>-1707.965</t>
  </si>
  <si>
    <t>39.39128</t>
  </si>
  <si>
    <t>-1598.029</t>
  </si>
  <si>
    <t>66.00992</t>
  </si>
  <si>
    <t>-1632.765</t>
  </si>
  <si>
    <t>89.7822</t>
  </si>
  <si>
    <t>-1840.767</t>
  </si>
  <si>
    <t>70.77586</t>
  </si>
  <si>
    <t>-1904.567</t>
  </si>
  <si>
    <t>36.89971</t>
  </si>
  <si>
    <t>-2090.94</t>
  </si>
  <si>
    <t>-189.3664</t>
  </si>
  <si>
    <t>-2124.238</t>
  </si>
  <si>
    <t>-268.6759</t>
  </si>
  <si>
    <t>-2098.39</t>
  </si>
  <si>
    <t>-259.8778</t>
  </si>
  <si>
    <t>-1980.203</t>
  </si>
  <si>
    <t>-107.2935</t>
  </si>
  <si>
    <t>-1898.274</t>
  </si>
  <si>
    <t>-237.6961</t>
  </si>
  <si>
    <t>-2004.487</t>
  </si>
  <si>
    <t>-385.5568</t>
  </si>
  <si>
    <t>-2129.395</t>
  </si>
  <si>
    <t>-559.7777</t>
  </si>
  <si>
    <t>-2245.95</t>
  </si>
  <si>
    <t>-561.5411</t>
  </si>
  <si>
    <t>-2437.056</t>
  </si>
  <si>
    <t>156.2988</t>
  </si>
  <si>
    <t>-2296.931</t>
  </si>
  <si>
    <t>125.5459</t>
  </si>
  <si>
    <t>-2053.79</t>
  </si>
  <si>
    <t>129.2693</t>
  </si>
  <si>
    <t>-1892.752</t>
  </si>
  <si>
    <t>72.99988</t>
  </si>
  <si>
    <t>-1650.224</t>
  </si>
  <si>
    <t>97.10179</t>
  </si>
  <si>
    <t>-1600.129</t>
  </si>
  <si>
    <t>96.0765</t>
  </si>
  <si>
    <t>-1675.834</t>
  </si>
  <si>
    <t>28.46859</t>
  </si>
  <si>
    <t>-1867.598</t>
  </si>
  <si>
    <t>-210.0956</t>
  </si>
  <si>
    <t>-1905.04</t>
  </si>
  <si>
    <t>-510.2097</t>
  </si>
  <si>
    <t>-1926.178</t>
  </si>
  <si>
    <t>-592.517</t>
  </si>
  <si>
    <t>-1931.285</t>
  </si>
  <si>
    <t>-588.9267</t>
  </si>
  <si>
    <t>-1939.065</t>
  </si>
  <si>
    <t>-678.2987</t>
  </si>
  <si>
    <t>-1928.641</t>
  </si>
  <si>
    <t>-509.6408</t>
  </si>
  <si>
    <t>-2126.283</t>
  </si>
  <si>
    <t>-325.0346</t>
  </si>
  <si>
    <t>-2187.629</t>
  </si>
  <si>
    <t>-425.4208</t>
  </si>
  <si>
    <t>-2560.049</t>
  </si>
  <si>
    <t>157.6255</t>
  </si>
  <si>
    <t>-2339.187</t>
  </si>
  <si>
    <t>133.1478</t>
  </si>
  <si>
    <t>-2163.027</t>
  </si>
  <si>
    <t>288.7383</t>
  </si>
  <si>
    <t>-2148.326</t>
  </si>
  <si>
    <t>450.4842</t>
  </si>
  <si>
    <t>-2113.599</t>
  </si>
  <si>
    <t>294.7321</t>
  </si>
  <si>
    <t>-2095.78</t>
  </si>
  <si>
    <t>207.1256</t>
  </si>
  <si>
    <t>-2216.193</t>
  </si>
  <si>
    <t>89.70513</t>
  </si>
  <si>
    <t>-2163.833</t>
  </si>
  <si>
    <t>-197.1775</t>
  </si>
  <si>
    <t>-1910.221</t>
  </si>
  <si>
    <t>-201.2151</t>
  </si>
  <si>
    <t>-2063.287</t>
  </si>
  <si>
    <t>-376.7772</t>
  </si>
  <si>
    <t>-2241.181</t>
  </si>
  <si>
    <t>-510.6145</t>
  </si>
  <si>
    <t>-2555.487</t>
  </si>
  <si>
    <t>157.3672</t>
  </si>
  <si>
    <t>-2244.416</t>
  </si>
  <si>
    <t>56.76524</t>
  </si>
  <si>
    <t>-2129.332</t>
  </si>
  <si>
    <t>-31.58037</t>
  </si>
  <si>
    <t>-2022.79</t>
  </si>
  <si>
    <t>-91.79079</t>
  </si>
  <si>
    <t>-1967.147</t>
  </si>
  <si>
    <t>-87.18323</t>
  </si>
  <si>
    <t>-1805.322</t>
  </si>
  <si>
    <t>-86.70495</t>
  </si>
  <si>
    <t>-1879.749</t>
  </si>
  <si>
    <t>-293.2137</t>
  </si>
  <si>
    <t>-1876.789</t>
  </si>
  <si>
    <t>-375.8254</t>
  </si>
  <si>
    <t>-1862.012</t>
  </si>
  <si>
    <t>-436.7906</t>
  </si>
  <si>
    <t>-1849.625</t>
  </si>
  <si>
    <t>-549.4717</t>
  </si>
  <si>
    <t>-2049.932</t>
  </si>
  <si>
    <t>-413.6395</t>
  </si>
  <si>
    <t>-2185.842</t>
  </si>
  <si>
    <t>-427.8027</t>
  </si>
  <si>
    <t>-2054.39</t>
  </si>
  <si>
    <t>-512.0858</t>
  </si>
  <si>
    <t>-2166.155</t>
  </si>
  <si>
    <t>-525.4426</t>
  </si>
  <si>
    <t>-2524.747</t>
  </si>
  <si>
    <t>164.5062</t>
  </si>
  <si>
    <t>-2302.033</t>
  </si>
  <si>
    <t>149.7713</t>
  </si>
  <si>
    <t>-2193.421</t>
  </si>
  <si>
    <t>227.5407</t>
  </si>
  <si>
    <t>-2141.69</t>
  </si>
  <si>
    <t>432.4471</t>
  </si>
  <si>
    <t>-2133.289</t>
  </si>
  <si>
    <t>385.9739</t>
  </si>
  <si>
    <t>-2285.404</t>
  </si>
  <si>
    <t>219.3998</t>
  </si>
  <si>
    <t>-2358.574</t>
  </si>
  <si>
    <t>177.0284</t>
  </si>
  <si>
    <t>-2540.309</t>
  </si>
  <si>
    <t>132.4285</t>
  </si>
  <si>
    <t>-2506.412</t>
  </si>
  <si>
    <t>-103.4176</t>
  </si>
  <si>
    <t>-2395.17</t>
  </si>
  <si>
    <t>-237.3655</t>
  </si>
  <si>
    <t>-2149.84</t>
  </si>
  <si>
    <t>-120.1992</t>
  </si>
  <si>
    <t>-1985.887</t>
  </si>
  <si>
    <t>38.21198</t>
  </si>
  <si>
    <t>-2145.417</t>
  </si>
  <si>
    <t>5.149274</t>
  </si>
  <si>
    <t>-2409.029</t>
  </si>
  <si>
    <t>178.2978</t>
  </si>
  <si>
    <t>-2340.184</t>
  </si>
  <si>
    <t>126.4996</t>
  </si>
  <si>
    <t>-2227.827</t>
  </si>
  <si>
    <t>124.0627</t>
  </si>
  <si>
    <t>-2126.27</t>
  </si>
  <si>
    <t>106.6947</t>
  </si>
  <si>
    <t>-1913.282</t>
  </si>
  <si>
    <t>176.7132</t>
  </si>
  <si>
    <t>-1805.064</t>
  </si>
  <si>
    <t>84.22086</t>
  </si>
  <si>
    <t>-1594.822</t>
  </si>
  <si>
    <t>142.5824</t>
  </si>
  <si>
    <t>-1644.047</t>
  </si>
  <si>
    <t>100.3302</t>
  </si>
  <si>
    <t>-1711.346</t>
  </si>
  <si>
    <t>145.5731</t>
  </si>
  <si>
    <t>-1693.65</t>
  </si>
  <si>
    <t>124.7349</t>
  </si>
  <si>
    <t>-1661.544</t>
  </si>
  <si>
    <t>82.86044</t>
  </si>
  <si>
    <t>-1640.565</t>
  </si>
  <si>
    <t>-105.1493</t>
  </si>
  <si>
    <t>-1764.445</t>
  </si>
  <si>
    <t>-220.8929</t>
  </si>
  <si>
    <t>-2423.87</t>
  </si>
  <si>
    <t>148.245</t>
  </si>
  <si>
    <t>-2294.06</t>
  </si>
  <si>
    <t>74.7348</t>
  </si>
  <si>
    <t>-2235.135</t>
  </si>
  <si>
    <t>29.56237</t>
  </si>
  <si>
    <t>-2213.003</t>
  </si>
  <si>
    <t>-39.89512</t>
  </si>
  <si>
    <t>-2287.3</t>
  </si>
  <si>
    <t>-210.0435</t>
  </si>
  <si>
    <t>-2292.565</t>
  </si>
  <si>
    <t>-209.0499</t>
  </si>
  <si>
    <t>-2065.325</t>
  </si>
  <si>
    <t>-125.383</t>
  </si>
  <si>
    <t>-1891.316</t>
  </si>
  <si>
    <t>-288.1621</t>
  </si>
  <si>
    <t>-2082.629</t>
  </si>
  <si>
    <t>-400.757</t>
  </si>
  <si>
    <t>-2153.191</t>
  </si>
  <si>
    <t>-501.2204</t>
  </si>
  <si>
    <t>-2538.093</t>
  </si>
  <si>
    <t>133.988</t>
  </si>
  <si>
    <t>-2461.893</t>
  </si>
  <si>
    <t>41.47047</t>
  </si>
  <si>
    <t>-2412.261</t>
  </si>
  <si>
    <t>-202.7742</t>
  </si>
  <si>
    <t>-2302.854</t>
  </si>
  <si>
    <t>-246.531</t>
  </si>
  <si>
    <t>-2114.012</t>
  </si>
  <si>
    <t>-171.5833</t>
  </si>
  <si>
    <t>-2095.129</t>
  </si>
  <si>
    <t>-166.0506</t>
  </si>
  <si>
    <t>-1882.742</t>
  </si>
  <si>
    <t>-238.4965</t>
  </si>
  <si>
    <t>-1891.522</t>
  </si>
  <si>
    <t>-544.7202</t>
  </si>
  <si>
    <t>-2096.552</t>
  </si>
  <si>
    <t>-602.4342</t>
  </si>
  <si>
    <t>-2393.524</t>
  </si>
  <si>
    <t>147.6626</t>
  </si>
  <si>
    <t>-2149.315</t>
  </si>
  <si>
    <t>133.2249</t>
  </si>
  <si>
    <t>-1870.683</t>
  </si>
  <si>
    <t>113.6717</t>
  </si>
  <si>
    <t>-1824.004</t>
  </si>
  <si>
    <t>-21.89937</t>
  </si>
  <si>
    <t>-1874.732</t>
  </si>
  <si>
    <t>-309.1547</t>
  </si>
  <si>
    <t>-1899.087</t>
  </si>
  <si>
    <t>-503.8274</t>
  </si>
  <si>
    <t>-2056.974</t>
  </si>
  <si>
    <t>-529.6219</t>
  </si>
  <si>
    <t>-2198.579</t>
  </si>
  <si>
    <t>-532.8931</t>
  </si>
  <si>
    <t>G41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</si>
</sst>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4">
    <xf numFmtId="0" fontId="0" fillId="0" borderId="0" xfId="0"/>
    <xf numFmtId="0" fontId="0" fillId="0" borderId="4" xfId="0" applyBorder="1"/>
    <xf numFmtId="0" fontId="1" fillId="3" borderId="0" xfId="2" applyBorder="1"/>
    <xf numFmtId="0" fontId="1" fillId="3" borderId="0" xfId="2"/>
    <xf numFmtId="0" fontId="1" fillId="4" borderId="0" xfId="3" applyBorder="1"/>
    <xf numFmtId="0" fontId="1" fillId="4" borderId="0" xfId="3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1" fillId="6" borderId="4" xfId="5" applyBorder="1"/>
    <xf numFmtId="0" fontId="1" fillId="5" borderId="0" xfId="4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4" xfId="0" applyFill="1" applyBorder="1"/>
    <xf numFmtId="0" fontId="1" fillId="7" borderId="0" xfId="6"/>
    <xf numFmtId="0" fontId="3" fillId="0" borderId="0" xfId="0" applyFont="1"/>
    <xf numFmtId="0" fontId="1" fillId="7" borderId="4" xfId="6" applyBorder="1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9" borderId="0" xfId="3" applyFill="1" applyBorder="1"/>
    <xf numFmtId="0" fontId="1" fillId="8" borderId="0" xfId="2" applyFill="1" applyBorder="1"/>
    <xf numFmtId="0" fontId="4" fillId="8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1" fillId="8" borderId="0" xfId="2" applyFill="1" applyBorder="1" applyAlignment="1">
      <alignment horizontal="right"/>
    </xf>
    <xf numFmtId="0" fontId="1" fillId="9" borderId="0" xfId="3" applyFill="1" applyBorder="1" applyAlignment="1">
      <alignment horizontal="right"/>
    </xf>
    <xf numFmtId="0" fontId="0" fillId="10" borderId="9" xfId="0" applyFill="1" applyBorder="1"/>
    <xf numFmtId="0" fontId="1" fillId="2" borderId="4" xfId="1" applyBorder="1"/>
    <xf numFmtId="0" fontId="0" fillId="10" borderId="7" xfId="0" applyFill="1" applyBorder="1"/>
    <xf numFmtId="0" fontId="1" fillId="10" borderId="9" xfId="2" applyFill="1" applyBorder="1"/>
    <xf numFmtId="0" fontId="1" fillId="10" borderId="9" xfId="3" applyFill="1" applyBorder="1"/>
    <xf numFmtId="0" fontId="1" fillId="10" borderId="7" xfId="2" applyFill="1" applyBorder="1"/>
    <xf numFmtId="0" fontId="1" fillId="10" borderId="7" xfId="3" applyFill="1" applyBorder="1"/>
    <xf numFmtId="0" fontId="1" fillId="3" borderId="0" xfId="2" applyBorder="1" applyAlignment="1">
      <alignment horizontal="right" wrapText="1"/>
    </xf>
    <xf numFmtId="0" fontId="1" fillId="3" borderId="0" xfId="2" applyBorder="1" applyAlignment="1">
      <alignment horizontal="right"/>
    </xf>
    <xf numFmtId="0" fontId="1" fillId="4" borderId="0" xfId="3" applyBorder="1" applyAlignment="1">
      <alignment horizontal="right" wrapText="1"/>
    </xf>
    <xf numFmtId="0" fontId="1" fillId="4" borderId="0" xfId="3" applyBorder="1" applyAlignment="1">
      <alignment horizontal="right"/>
    </xf>
    <xf numFmtId="0" fontId="1" fillId="2" borderId="0" xfId="1" applyBorder="1"/>
    <xf numFmtId="0" fontId="1" fillId="6" borderId="0" xfId="5" applyBorder="1"/>
    <xf numFmtId="0" fontId="1" fillId="7" borderId="0" xfId="6" applyBorder="1"/>
    <xf numFmtId="0" fontId="2" fillId="5" borderId="0" xfId="4" applyFont="1"/>
    <xf numFmtId="0" fontId="2" fillId="5" borderId="2" xfId="4" applyFont="1" applyBorder="1" applyAlignment="1">
      <alignment wrapText="1"/>
    </xf>
    <xf numFmtId="0" fontId="2" fillId="5" borderId="3" xfId="4" applyFont="1" applyBorder="1" applyAlignment="1">
      <alignment wrapText="1"/>
    </xf>
    <xf numFmtId="0" fontId="2" fillId="5" borderId="0" xfId="4" applyFont="1" applyBorder="1" applyAlignment="1">
      <alignment wrapText="1"/>
    </xf>
    <xf numFmtId="0" fontId="2" fillId="5" borderId="5" xfId="4" applyFont="1" applyBorder="1" applyAlignment="1">
      <alignment wrapText="1"/>
    </xf>
    <xf numFmtId="0" fontId="2" fillId="5" borderId="7" xfId="4" applyFont="1" applyBorder="1" applyAlignment="1">
      <alignment horizontal="right" wrapText="1"/>
    </xf>
    <xf numFmtId="0" fontId="2" fillId="5" borderId="8" xfId="4" applyFont="1" applyBorder="1" applyAlignment="1">
      <alignment horizontal="right" wrapText="1"/>
    </xf>
    <xf numFmtId="0" fontId="2" fillId="5" borderId="0" xfId="4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8" borderId="0" xfId="0" applyFont="1" applyFill="1" applyBorder="1"/>
    <xf numFmtId="0" fontId="1" fillId="9" borderId="0" xfId="0" applyFont="1" applyFill="1" applyBorder="1"/>
    <xf numFmtId="0" fontId="1" fillId="9" borderId="0" xfId="3" applyFont="1" applyFill="1" applyBorder="1" applyAlignment="1">
      <alignment horizontal="right"/>
    </xf>
    <xf numFmtId="0" fontId="0" fillId="0" borderId="0" xfId="0"/>
    <xf numFmtId="0" fontId="1" fillId="3" borderId="0" xfId="2" applyBorder="1"/>
    <xf numFmtId="0" fontId="0" fillId="0" borderId="0" xfId="0" applyBorder="1"/>
    <xf numFmtId="0" fontId="1" fillId="8" borderId="0" xfId="2" applyFill="1" applyBorder="1" applyAlignment="1">
      <alignment horizontal="right"/>
    </xf>
    <xf numFmtId="0" fontId="1" fillId="9" borderId="0" xfId="3" applyFont="1" applyFill="1" applyBorder="1"/>
    <xf numFmtId="0" fontId="1" fillId="8" borderId="0" xfId="2" applyFont="1" applyFill="1" applyBorder="1"/>
    <xf numFmtId="0" fontId="1" fillId="8" borderId="0" xfId="2" applyFont="1" applyFill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1" fillId="11" borderId="0" xfId="0" applyFont="1" applyFill="1" applyBorder="1"/>
    <xf numFmtId="0" fontId="0" fillId="0" borderId="0" xfId="0"/>
    <xf numFmtId="0" fontId="1" fillId="3" borderId="0" xfId="2" applyBorder="1"/>
    <xf numFmtId="0" fontId="1" fillId="4" borderId="0" xfId="3" applyBorder="1"/>
    <xf numFmtId="0" fontId="0" fillId="0" borderId="0" xfId="0" applyBorder="1"/>
    <xf numFmtId="0" fontId="1" fillId="9" borderId="0" xfId="3" applyFill="1" applyBorder="1"/>
    <xf numFmtId="0" fontId="1" fillId="8" borderId="0" xfId="2" applyFill="1" applyBorder="1"/>
    <xf numFmtId="0" fontId="1" fillId="8" borderId="0" xfId="2" applyFill="1" applyBorder="1" applyAlignment="1">
      <alignment horizontal="right"/>
    </xf>
    <xf numFmtId="0" fontId="1" fillId="9" borderId="0" xfId="3" applyFill="1" applyBorder="1" applyAlignment="1">
      <alignment horizontal="right"/>
    </xf>
    <xf numFmtId="0" fontId="1" fillId="9" borderId="0" xfId="3" applyFont="1" applyFill="1" applyBorder="1"/>
    <xf numFmtId="0" fontId="0" fillId="0" borderId="0" xfId="0"/>
    <xf numFmtId="0" fontId="1" fillId="5" borderId="0" xfId="4" applyBorder="1"/>
    <xf numFmtId="0" fontId="0" fillId="0" borderId="0" xfId="0" applyBorder="1"/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/>
    <xf numFmtId="0" fontId="1" fillId="5" borderId="0" xfId="4"/>
    <xf numFmtId="0" fontId="0" fillId="0" borderId="0" xfId="0" applyAlignment="1">
      <alignment horizontal="center"/>
    </xf>
  </cellXfs>
  <cellStyles count="7">
    <cellStyle name="Accent1" xfId="4" builtinId="29"/>
    <cellStyle name="Accent2" xfId="5" builtinId="33"/>
    <cellStyle name="Accent3" xfId="6" builtinId="37"/>
    <cellStyle name="Accent4" xfId="1" builtinId="41"/>
    <cellStyle name="Accent5" xfId="2" builtinId="45"/>
    <cellStyle name="Accent6" xfId="3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coord'!$D$15:$D$34</c:f>
              <c:numCache>
                <c:formatCode>General</c:formatCode>
                <c:ptCount val="20"/>
                <c:pt idx="0">
                  <c:v>53.899951127942707</c:v>
                </c:pt>
                <c:pt idx="1">
                  <c:v>120.72890106423664</c:v>
                </c:pt>
                <c:pt idx="2">
                  <c:v>170.81288850390078</c:v>
                </c:pt>
                <c:pt idx="3">
                  <c:v>37.190168090343278</c:v>
                </c:pt>
                <c:pt idx="4">
                  <c:v>86.330317604522634</c:v>
                </c:pt>
                <c:pt idx="5">
                  <c:v>144.16428878327733</c:v>
                </c:pt>
                <c:pt idx="6">
                  <c:v>95.852873187308134</c:v>
                </c:pt>
                <c:pt idx="7">
                  <c:v>122.38924966042026</c:v>
                </c:pt>
                <c:pt idx="8">
                  <c:v>109.0929693188443</c:v>
                </c:pt>
                <c:pt idx="9">
                  <c:v>79.871623670793227</c:v>
                </c:pt>
                <c:pt idx="10">
                  <c:v>119.08437596749225</c:v>
                </c:pt>
                <c:pt idx="11">
                  <c:v>206.91812740482499</c:v>
                </c:pt>
                <c:pt idx="12">
                  <c:v>222.91552198260482</c:v>
                </c:pt>
                <c:pt idx="13">
                  <c:v>28.863791782384276</c:v>
                </c:pt>
                <c:pt idx="14">
                  <c:v>75.002840475591555</c:v>
                </c:pt>
                <c:pt idx="15">
                  <c:v>82.290671971270854</c:v>
                </c:pt>
                <c:pt idx="16">
                  <c:v>177.89639890594617</c:v>
                </c:pt>
                <c:pt idx="17">
                  <c:v>47.835950317202084</c:v>
                </c:pt>
                <c:pt idx="18">
                  <c:v>42.845727617802737</c:v>
                </c:pt>
                <c:pt idx="19">
                  <c:v>38.902502386291296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coord'!$N$15:$N$34</c:f>
              <c:numCache>
                <c:formatCode>General</c:formatCode>
                <c:ptCount val="20"/>
                <c:pt idx="0">
                  <c:v>27.854154198594028</c:v>
                </c:pt>
                <c:pt idx="1">
                  <c:v>120.3127478450791</c:v>
                </c:pt>
                <c:pt idx="2">
                  <c:v>113.58653824660556</c:v>
                </c:pt>
                <c:pt idx="3">
                  <c:v>75.800762974850699</c:v>
                </c:pt>
                <c:pt idx="4">
                  <c:v>185.91719830806292</c:v>
                </c:pt>
                <c:pt idx="5">
                  <c:v>157.90921010930924</c:v>
                </c:pt>
                <c:pt idx="6">
                  <c:v>241.87738280846929</c:v>
                </c:pt>
                <c:pt idx="7">
                  <c:v>325.31076348353736</c:v>
                </c:pt>
                <c:pt idx="8">
                  <c:v>342.71507676325325</c:v>
                </c:pt>
                <c:pt idx="9">
                  <c:v>447.90325307402463</c:v>
                </c:pt>
                <c:pt idx="10">
                  <c:v>392.04577269672279</c:v>
                </c:pt>
                <c:pt idx="11">
                  <c:v>544.19707919359234</c:v>
                </c:pt>
                <c:pt idx="12">
                  <c:v>418.8135237775557</c:v>
                </c:pt>
                <c:pt idx="13">
                  <c:v>313.28089928181646</c:v>
                </c:pt>
                <c:pt idx="14">
                  <c:v>415.32188083350479</c:v>
                </c:pt>
                <c:pt idx="15">
                  <c:v>137.0046120130304</c:v>
                </c:pt>
                <c:pt idx="16">
                  <c:v>108.69745778638134</c:v>
                </c:pt>
                <c:pt idx="17">
                  <c:v>213.17142769585456</c:v>
                </c:pt>
                <c:pt idx="18">
                  <c:v>296.27648353161669</c:v>
                </c:pt>
                <c:pt idx="19">
                  <c:v>344.51304603438041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84520"/>
        <c:axId val="238084912"/>
      </c:lineChart>
      <c:catAx>
        <c:axId val="23808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84912"/>
        <c:crosses val="autoZero"/>
        <c:auto val="1"/>
        <c:lblAlgn val="ctr"/>
        <c:lblOffset val="100"/>
        <c:noMultiLvlLbl val="0"/>
      </c:catAx>
      <c:valAx>
        <c:axId val="2380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coord'!$D$140:$D$149</c:f>
              <c:numCache>
                <c:formatCode>General</c:formatCode>
                <c:ptCount val="10"/>
                <c:pt idx="0">
                  <c:v>60.696928244027411</c:v>
                </c:pt>
                <c:pt idx="1">
                  <c:v>88.780097840987665</c:v>
                </c:pt>
                <c:pt idx="2">
                  <c:v>90.469020206886299</c:v>
                </c:pt>
                <c:pt idx="3">
                  <c:v>42.663641649039342</c:v>
                </c:pt>
                <c:pt idx="4">
                  <c:v>162.03929212334776</c:v>
                </c:pt>
                <c:pt idx="5">
                  <c:v>95.47151094580984</c:v>
                </c:pt>
                <c:pt idx="6">
                  <c:v>122.01939205288481</c:v>
                </c:pt>
                <c:pt idx="7">
                  <c:v>71.600585702233374</c:v>
                </c:pt>
                <c:pt idx="8">
                  <c:v>42.579883920988188</c:v>
                </c:pt>
                <c:pt idx="9">
                  <c:v>37.594465320585215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coord'!$N$140:$N$149</c:f>
              <c:numCache>
                <c:formatCode>General</c:formatCode>
                <c:ptCount val="10"/>
                <c:pt idx="0">
                  <c:v>282.04374217364045</c:v>
                </c:pt>
                <c:pt idx="1">
                  <c:v>348.88384578329362</c:v>
                </c:pt>
                <c:pt idx="2">
                  <c:v>443.20553561118106</c:v>
                </c:pt>
                <c:pt idx="3">
                  <c:v>436.2193926481653</c:v>
                </c:pt>
                <c:pt idx="4">
                  <c:v>311.28311814264697</c:v>
                </c:pt>
                <c:pt idx="5">
                  <c:v>298.71502013489425</c:v>
                </c:pt>
                <c:pt idx="6">
                  <c:v>371.96787858728851</c:v>
                </c:pt>
                <c:pt idx="7">
                  <c:v>321.65881357774037</c:v>
                </c:pt>
                <c:pt idx="8">
                  <c:v>260.86850132460313</c:v>
                </c:pt>
                <c:pt idx="9">
                  <c:v>113.84422571103298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48728"/>
        <c:axId val="240949120"/>
      </c:lineChart>
      <c:catAx>
        <c:axId val="24094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49120"/>
        <c:crosses val="autoZero"/>
        <c:auto val="1"/>
        <c:lblAlgn val="ctr"/>
        <c:lblOffset val="100"/>
        <c:noMultiLvlLbl val="0"/>
      </c:catAx>
      <c:valAx>
        <c:axId val="240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coord'!$D$153:$D$161</c:f>
              <c:numCache>
                <c:formatCode>General</c:formatCode>
                <c:ptCount val="9"/>
                <c:pt idx="0">
                  <c:v>65.501385432163332</c:v>
                </c:pt>
                <c:pt idx="1">
                  <c:v>66.118001138732339</c:v>
                </c:pt>
                <c:pt idx="2">
                  <c:v>38.744959027420592</c:v>
                </c:pt>
                <c:pt idx="3">
                  <c:v>72.093554279485559</c:v>
                </c:pt>
                <c:pt idx="4">
                  <c:v>235.96410070433288</c:v>
                </c:pt>
                <c:pt idx="5">
                  <c:v>51.781605568903935</c:v>
                </c:pt>
                <c:pt idx="6">
                  <c:v>111.06649711759613</c:v>
                </c:pt>
                <c:pt idx="7">
                  <c:v>52.368644367107166</c:v>
                </c:pt>
                <c:pt idx="8">
                  <c:v>69.966694054819484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coord'!$N$153:$N$161</c:f>
              <c:numCache>
                <c:formatCode>General</c:formatCode>
                <c:ptCount val="9"/>
                <c:pt idx="0">
                  <c:v>49.678158321187176</c:v>
                </c:pt>
                <c:pt idx="1">
                  <c:v>53.684621315400605</c:v>
                </c:pt>
                <c:pt idx="2">
                  <c:v>23.414628878422899</c:v>
                </c:pt>
                <c:pt idx="3">
                  <c:v>66.383539077870239</c:v>
                </c:pt>
                <c:pt idx="4">
                  <c:v>159.22941823473695</c:v>
                </c:pt>
                <c:pt idx="5">
                  <c:v>49.468438006250835</c:v>
                </c:pt>
                <c:pt idx="6">
                  <c:v>73.723903334569513</c:v>
                </c:pt>
                <c:pt idx="7">
                  <c:v>85.375426435818468</c:v>
                </c:pt>
                <c:pt idx="8">
                  <c:v>40.22299524117831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49904"/>
        <c:axId val="240950296"/>
      </c:lineChart>
      <c:catAx>
        <c:axId val="2409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0296"/>
        <c:crosses val="autoZero"/>
        <c:auto val="1"/>
        <c:lblAlgn val="ctr"/>
        <c:lblOffset val="100"/>
        <c:noMultiLvlLbl val="0"/>
      </c:catAx>
      <c:valAx>
        <c:axId val="2409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coord'!$D$165:$D$184</c:f>
              <c:numCache>
                <c:formatCode>General</c:formatCode>
                <c:ptCount val="20"/>
                <c:pt idx="0">
                  <c:v>87.485516587795274</c:v>
                </c:pt>
                <c:pt idx="1">
                  <c:v>68.189112089081419</c:v>
                </c:pt>
                <c:pt idx="2">
                  <c:v>106.41868852236995</c:v>
                </c:pt>
                <c:pt idx="3">
                  <c:v>114.12337410197279</c:v>
                </c:pt>
                <c:pt idx="4">
                  <c:v>62.754838773779639</c:v>
                </c:pt>
                <c:pt idx="5">
                  <c:v>96.108009686037732</c:v>
                </c:pt>
                <c:pt idx="6">
                  <c:v>60.166609529367314</c:v>
                </c:pt>
                <c:pt idx="7">
                  <c:v>178.91818351132807</c:v>
                </c:pt>
                <c:pt idx="8">
                  <c:v>105.06736585029161</c:v>
                </c:pt>
                <c:pt idx="9">
                  <c:v>143.63873693738017</c:v>
                </c:pt>
                <c:pt idx="10">
                  <c:v>116.43336659027435</c:v>
                </c:pt>
                <c:pt idx="11">
                  <c:v>100.70036120892091</c:v>
                </c:pt>
                <c:pt idx="12">
                  <c:v>43.808944349773284</c:v>
                </c:pt>
                <c:pt idx="13">
                  <c:v>64.380330932715154</c:v>
                </c:pt>
                <c:pt idx="14">
                  <c:v>118.80583114578556</c:v>
                </c:pt>
                <c:pt idx="15">
                  <c:v>68.996463285016588</c:v>
                </c:pt>
                <c:pt idx="16">
                  <c:v>77.03920562620246</c:v>
                </c:pt>
                <c:pt idx="17">
                  <c:v>138.19315453768635</c:v>
                </c:pt>
                <c:pt idx="18">
                  <c:v>75.221068039032232</c:v>
                </c:pt>
                <c:pt idx="19">
                  <c:v>53.676678082811385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coord'!$N$165:$N$184</c:f>
              <c:numCache>
                <c:formatCode>General</c:formatCode>
                <c:ptCount val="20"/>
                <c:pt idx="0">
                  <c:v>52.235172461136521</c:v>
                </c:pt>
                <c:pt idx="1">
                  <c:v>79.017005986604858</c:v>
                </c:pt>
                <c:pt idx="2">
                  <c:v>81.527589802268551</c:v>
                </c:pt>
                <c:pt idx="3">
                  <c:v>58.428551032040211</c:v>
                </c:pt>
                <c:pt idx="4">
                  <c:v>185.24844409460516</c:v>
                </c:pt>
                <c:pt idx="5">
                  <c:v>212.86516776857408</c:v>
                </c:pt>
                <c:pt idx="6">
                  <c:v>140.57217472363263</c:v>
                </c:pt>
                <c:pt idx="7">
                  <c:v>99.940652227071325</c:v>
                </c:pt>
                <c:pt idx="8">
                  <c:v>132.31135431767612</c:v>
                </c:pt>
                <c:pt idx="9">
                  <c:v>158.38084379098285</c:v>
                </c:pt>
                <c:pt idx="10">
                  <c:v>202.02683795558164</c:v>
                </c:pt>
                <c:pt idx="11">
                  <c:v>210.82200865933822</c:v>
                </c:pt>
                <c:pt idx="12">
                  <c:v>239.5497017671664</c:v>
                </c:pt>
                <c:pt idx="13">
                  <c:v>282.66816975489945</c:v>
                </c:pt>
                <c:pt idx="14">
                  <c:v>250.89070455263504</c:v>
                </c:pt>
                <c:pt idx="15">
                  <c:v>120.58911681493281</c:v>
                </c:pt>
                <c:pt idx="16">
                  <c:v>77.896013889124987</c:v>
                </c:pt>
                <c:pt idx="17">
                  <c:v>79.711612827221174</c:v>
                </c:pt>
                <c:pt idx="18">
                  <c:v>62.682148660391263</c:v>
                </c:pt>
                <c:pt idx="19">
                  <c:v>35.352432651676168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51080"/>
        <c:axId val="240951472"/>
      </c:lineChart>
      <c:catAx>
        <c:axId val="24095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1472"/>
        <c:crosses val="autoZero"/>
        <c:auto val="1"/>
        <c:lblAlgn val="ctr"/>
        <c:lblOffset val="100"/>
        <c:noMultiLvlLbl val="0"/>
      </c:catAx>
      <c:valAx>
        <c:axId val="24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coord'!$D$188:$D$197</c:f>
              <c:numCache>
                <c:formatCode>General</c:formatCode>
                <c:ptCount val="10"/>
                <c:pt idx="0">
                  <c:v>59.856542397502778</c:v>
                </c:pt>
                <c:pt idx="1">
                  <c:v>113.21020409616459</c:v>
                </c:pt>
                <c:pt idx="2">
                  <c:v>136.94387979221648</c:v>
                </c:pt>
                <c:pt idx="3">
                  <c:v>150.39206507592513</c:v>
                </c:pt>
                <c:pt idx="4">
                  <c:v>120.55934727901524</c:v>
                </c:pt>
                <c:pt idx="5">
                  <c:v>216.42211324019712</c:v>
                </c:pt>
                <c:pt idx="6">
                  <c:v>190.10088168308732</c:v>
                </c:pt>
                <c:pt idx="7">
                  <c:v>101.70431346146889</c:v>
                </c:pt>
                <c:pt idx="8">
                  <c:v>100.5884663694824</c:v>
                </c:pt>
                <c:pt idx="9">
                  <c:v>199.60960134808428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coord'!$N$188:$N$197</c:f>
              <c:numCache>
                <c:formatCode>General</c:formatCode>
                <c:ptCount val="10"/>
                <c:pt idx="0">
                  <c:v>45.633866161270255</c:v>
                </c:pt>
                <c:pt idx="1">
                  <c:v>92.31333315036342</c:v>
                </c:pt>
                <c:pt idx="2">
                  <c:v>151.92196327474275</c:v>
                </c:pt>
                <c:pt idx="3">
                  <c:v>160.76117476519406</c:v>
                </c:pt>
                <c:pt idx="4">
                  <c:v>146.41240199547494</c:v>
                </c:pt>
                <c:pt idx="5">
                  <c:v>249.37555138160883</c:v>
                </c:pt>
                <c:pt idx="6">
                  <c:v>282.33446549523012</c:v>
                </c:pt>
                <c:pt idx="7">
                  <c:v>211.13346878793783</c:v>
                </c:pt>
                <c:pt idx="8">
                  <c:v>246.87417382516711</c:v>
                </c:pt>
                <c:pt idx="9">
                  <c:v>160.29442543430108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52256"/>
        <c:axId val="240952648"/>
      </c:lineChart>
      <c:catAx>
        <c:axId val="24095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2648"/>
        <c:crosses val="autoZero"/>
        <c:auto val="1"/>
        <c:lblAlgn val="ctr"/>
        <c:lblOffset val="100"/>
        <c:noMultiLvlLbl val="0"/>
      </c:catAx>
      <c:valAx>
        <c:axId val="2409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coord'!$D$201:$D$214</c:f>
              <c:numCache>
                <c:formatCode>General</c:formatCode>
                <c:ptCount val="14"/>
                <c:pt idx="0">
                  <c:v>58.838414161756745</c:v>
                </c:pt>
                <c:pt idx="1">
                  <c:v>24.393773817990073</c:v>
                </c:pt>
                <c:pt idx="2">
                  <c:v>52.267704014997157</c:v>
                </c:pt>
                <c:pt idx="3">
                  <c:v>100.82132165072264</c:v>
                </c:pt>
                <c:pt idx="4">
                  <c:v>77.487117395251929</c:v>
                </c:pt>
                <c:pt idx="5">
                  <c:v>350.3424700345567</c:v>
                </c:pt>
                <c:pt idx="6">
                  <c:v>449.30069914242625</c:v>
                </c:pt>
                <c:pt idx="7">
                  <c:v>199.85305622547844</c:v>
                </c:pt>
                <c:pt idx="8">
                  <c:v>390.08436199159797</c:v>
                </c:pt>
                <c:pt idx="9">
                  <c:v>347.98027570993986</c:v>
                </c:pt>
                <c:pt idx="10">
                  <c:v>164.45349450332566</c:v>
                </c:pt>
                <c:pt idx="11">
                  <c:v>99.499719222683396</c:v>
                </c:pt>
                <c:pt idx="12">
                  <c:v>44.239108623869029</c:v>
                </c:pt>
                <c:pt idx="13">
                  <c:v>150.81902675284744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coord'!$N$201:$N$214</c:f>
              <c:numCache>
                <c:formatCode>General</c:formatCode>
                <c:ptCount val="14"/>
                <c:pt idx="0">
                  <c:v>63.50438179333392</c:v>
                </c:pt>
                <c:pt idx="1">
                  <c:v>196.96406306084657</c:v>
                </c:pt>
                <c:pt idx="2">
                  <c:v>264.34233276330997</c:v>
                </c:pt>
                <c:pt idx="3">
                  <c:v>322.30191323762284</c:v>
                </c:pt>
                <c:pt idx="4">
                  <c:v>375.43375718879452</c:v>
                </c:pt>
                <c:pt idx="5">
                  <c:v>515.36696182826608</c:v>
                </c:pt>
                <c:pt idx="6">
                  <c:v>571.00741712988088</c:v>
                </c:pt>
                <c:pt idx="7">
                  <c:v>479.93996763595794</c:v>
                </c:pt>
                <c:pt idx="8">
                  <c:v>458.0527020796892</c:v>
                </c:pt>
                <c:pt idx="9">
                  <c:v>341.64461028737804</c:v>
                </c:pt>
                <c:pt idx="10">
                  <c:v>315.86180975268996</c:v>
                </c:pt>
                <c:pt idx="11">
                  <c:v>212.03844760079375</c:v>
                </c:pt>
                <c:pt idx="12">
                  <c:v>88.608177889012069</c:v>
                </c:pt>
                <c:pt idx="13">
                  <c:v>196.4883020699834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53432"/>
        <c:axId val="240953824"/>
      </c:lineChart>
      <c:catAx>
        <c:axId val="24095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3824"/>
        <c:crosses val="autoZero"/>
        <c:auto val="1"/>
        <c:lblAlgn val="ctr"/>
        <c:lblOffset val="100"/>
        <c:noMultiLvlLbl val="0"/>
      </c:catAx>
      <c:valAx>
        <c:axId val="240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coord'!$D$218:$D$230</c:f>
              <c:numCache>
                <c:formatCode>General</c:formatCode>
                <c:ptCount val="13"/>
                <c:pt idx="0">
                  <c:v>46.468390807873895</c:v>
                </c:pt>
                <c:pt idx="1">
                  <c:v>35.460744792972072</c:v>
                </c:pt>
                <c:pt idx="2">
                  <c:v>71.454594925806873</c:v>
                </c:pt>
                <c:pt idx="3">
                  <c:v>140.84147026222831</c:v>
                </c:pt>
                <c:pt idx="4">
                  <c:v>77.773229596844018</c:v>
                </c:pt>
                <c:pt idx="5">
                  <c:v>168.12602825043712</c:v>
                </c:pt>
                <c:pt idx="6">
                  <c:v>255.23821148731855</c:v>
                </c:pt>
                <c:pt idx="7">
                  <c:v>199.9900163707803</c:v>
                </c:pt>
                <c:pt idx="8">
                  <c:v>164.64782032046855</c:v>
                </c:pt>
                <c:pt idx="9">
                  <c:v>148.25352134626232</c:v>
                </c:pt>
                <c:pt idx="10">
                  <c:v>54.459488476826337</c:v>
                </c:pt>
                <c:pt idx="11">
                  <c:v>135.06471712009036</c:v>
                </c:pt>
                <c:pt idx="12">
                  <c:v>8.7661252270505958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coord'!$N$218:$N$230</c:f>
              <c:numCache>
                <c:formatCode>General</c:formatCode>
                <c:ptCount val="13"/>
                <c:pt idx="0">
                  <c:v>43.552127642868463</c:v>
                </c:pt>
                <c:pt idx="1">
                  <c:v>26.812841220456733</c:v>
                </c:pt>
                <c:pt idx="2">
                  <c:v>40.870498086489476</c:v>
                </c:pt>
                <c:pt idx="3">
                  <c:v>76.603800529779036</c:v>
                </c:pt>
                <c:pt idx="4">
                  <c:v>68.286253494722814</c:v>
                </c:pt>
                <c:pt idx="5">
                  <c:v>122.29372850122876</c:v>
                </c:pt>
                <c:pt idx="6">
                  <c:v>179.18422935088918</c:v>
                </c:pt>
                <c:pt idx="7">
                  <c:v>164.77071292695757</c:v>
                </c:pt>
                <c:pt idx="8">
                  <c:v>118.18167799238003</c:v>
                </c:pt>
                <c:pt idx="9">
                  <c:v>83.169995676457944</c:v>
                </c:pt>
                <c:pt idx="10">
                  <c:v>34.6075396623351</c:v>
                </c:pt>
                <c:pt idx="11">
                  <c:v>67.641720552696427</c:v>
                </c:pt>
                <c:pt idx="12">
                  <c:v>67.712513445700836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54608"/>
        <c:axId val="241441856"/>
      </c:lineChart>
      <c:catAx>
        <c:axId val="24095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1856"/>
        <c:crosses val="autoZero"/>
        <c:auto val="1"/>
        <c:lblAlgn val="ctr"/>
        <c:lblOffset val="100"/>
        <c:noMultiLvlLbl val="0"/>
      </c:catAx>
      <c:valAx>
        <c:axId val="2414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coord'!$D$234:$D$241</c:f>
              <c:numCache>
                <c:formatCode>General</c:formatCode>
                <c:ptCount val="8"/>
                <c:pt idx="0">
                  <c:v>56.851759676043805</c:v>
                </c:pt>
                <c:pt idx="1">
                  <c:v>234.09905245284827</c:v>
                </c:pt>
                <c:pt idx="2">
                  <c:v>339.5153488836558</c:v>
                </c:pt>
                <c:pt idx="3">
                  <c:v>294.02136561360595</c:v>
                </c:pt>
                <c:pt idx="4">
                  <c:v>275.76725654114847</c:v>
                </c:pt>
                <c:pt idx="5">
                  <c:v>99.43066696167898</c:v>
                </c:pt>
                <c:pt idx="6">
                  <c:v>138.46953258751634</c:v>
                </c:pt>
                <c:pt idx="7">
                  <c:v>170.46894405461751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coord'!$N$234:$N$241</c:f>
              <c:numCache>
                <c:formatCode>General</c:formatCode>
                <c:ptCount val="8"/>
                <c:pt idx="0">
                  <c:v>85.147886460592872</c:v>
                </c:pt>
                <c:pt idx="1">
                  <c:v>339.29877324126392</c:v>
                </c:pt>
                <c:pt idx="2">
                  <c:v>429.99318653063676</c:v>
                </c:pt>
                <c:pt idx="3">
                  <c:v>319.82241137252572</c:v>
                </c:pt>
                <c:pt idx="4">
                  <c:v>248.04041337631105</c:v>
                </c:pt>
                <c:pt idx="5">
                  <c:v>251.72823019794603</c:v>
                </c:pt>
                <c:pt idx="6">
                  <c:v>116.60818188217357</c:v>
                </c:pt>
                <c:pt idx="7">
                  <c:v>114.73693581198964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2640"/>
        <c:axId val="241443032"/>
      </c:lineChart>
      <c:catAx>
        <c:axId val="2414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3032"/>
        <c:crosses val="autoZero"/>
        <c:auto val="1"/>
        <c:lblAlgn val="ctr"/>
        <c:lblOffset val="100"/>
        <c:noMultiLvlLbl val="0"/>
      </c:catAx>
      <c:valAx>
        <c:axId val="2414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coord'!$D$245:$D$252</c:f>
              <c:numCache>
                <c:formatCode>General</c:formatCode>
                <c:ptCount val="8"/>
                <c:pt idx="0">
                  <c:v>27.100595261642972</c:v>
                </c:pt>
                <c:pt idx="1">
                  <c:v>59.782826095354956</c:v>
                </c:pt>
                <c:pt idx="2">
                  <c:v>70.315276638449163</c:v>
                </c:pt>
                <c:pt idx="3">
                  <c:v>31.107247805101828</c:v>
                </c:pt>
                <c:pt idx="4">
                  <c:v>74.562124804904244</c:v>
                </c:pt>
                <c:pt idx="5">
                  <c:v>58.03215154939906</c:v>
                </c:pt>
                <c:pt idx="6">
                  <c:v>163.81243499842424</c:v>
                </c:pt>
                <c:pt idx="7">
                  <c:v>65.181687673564682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coord'!$N$245:$N$252</c:f>
              <c:numCache>
                <c:formatCode>General</c:formatCode>
                <c:ptCount val="8"/>
                <c:pt idx="0">
                  <c:v>34.944082469802495</c:v>
                </c:pt>
                <c:pt idx="1">
                  <c:v>54.795721686159915</c:v>
                </c:pt>
                <c:pt idx="2">
                  <c:v>37.580866440507194</c:v>
                </c:pt>
                <c:pt idx="3">
                  <c:v>103.56865634086593</c:v>
                </c:pt>
                <c:pt idx="4">
                  <c:v>156.58563634980769</c:v>
                </c:pt>
                <c:pt idx="5">
                  <c:v>81.1527429766263</c:v>
                </c:pt>
                <c:pt idx="6">
                  <c:v>87.318948891087146</c:v>
                </c:pt>
                <c:pt idx="7">
                  <c:v>48.536638178522935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3816"/>
        <c:axId val="241444208"/>
      </c:lineChart>
      <c:catAx>
        <c:axId val="24144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4208"/>
        <c:crosses val="autoZero"/>
        <c:auto val="1"/>
        <c:lblAlgn val="ctr"/>
        <c:lblOffset val="100"/>
        <c:noMultiLvlLbl val="0"/>
      </c:catAx>
      <c:valAx>
        <c:axId val="2414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coord'!$D$256:$D$268</c:f>
              <c:numCache>
                <c:formatCode>General</c:formatCode>
                <c:ptCount val="13"/>
                <c:pt idx="0">
                  <c:v>237.0219420276151</c:v>
                </c:pt>
                <c:pt idx="1">
                  <c:v>138.40796793657196</c:v>
                </c:pt>
                <c:pt idx="2">
                  <c:v>110.970849441372</c:v>
                </c:pt>
                <c:pt idx="3">
                  <c:v>115.61457458849803</c:v>
                </c:pt>
                <c:pt idx="4">
                  <c:v>150.547321471195</c:v>
                </c:pt>
                <c:pt idx="5">
                  <c:v>75.610649946102768</c:v>
                </c:pt>
                <c:pt idx="6">
                  <c:v>125.15320430932212</c:v>
                </c:pt>
                <c:pt idx="7">
                  <c:v>125.99704287953561</c:v>
                </c:pt>
                <c:pt idx="8">
                  <c:v>114.83481118217705</c:v>
                </c:pt>
                <c:pt idx="9">
                  <c:v>21.721606172354122</c:v>
                </c:pt>
                <c:pt idx="10">
                  <c:v>151.59807702577575</c:v>
                </c:pt>
                <c:pt idx="11">
                  <c:v>85.411066815357117</c:v>
                </c:pt>
                <c:pt idx="12">
                  <c:v>29.156982286380742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coord'!$N$256:$N$268</c:f>
              <c:numCache>
                <c:formatCode>General</c:formatCode>
                <c:ptCount val="13"/>
                <c:pt idx="0">
                  <c:v>120.01713079758726</c:v>
                </c:pt>
                <c:pt idx="1">
                  <c:v>70.473571992818876</c:v>
                </c:pt>
                <c:pt idx="2">
                  <c:v>55.888697179312928</c:v>
                </c:pt>
                <c:pt idx="3">
                  <c:v>69.994435548803082</c:v>
                </c:pt>
                <c:pt idx="4">
                  <c:v>120.94192844479635</c:v>
                </c:pt>
                <c:pt idx="5">
                  <c:v>70.706147960545024</c:v>
                </c:pt>
                <c:pt idx="6">
                  <c:v>142.47952140027434</c:v>
                </c:pt>
                <c:pt idx="7">
                  <c:v>325.56972965358011</c:v>
                </c:pt>
                <c:pt idx="8">
                  <c:v>118.73264403862271</c:v>
                </c:pt>
                <c:pt idx="9">
                  <c:v>64.159261241564025</c:v>
                </c:pt>
                <c:pt idx="10">
                  <c:v>108.71856439110971</c:v>
                </c:pt>
                <c:pt idx="11">
                  <c:v>103.34156248126556</c:v>
                </c:pt>
                <c:pt idx="12">
                  <c:v>60.384852617957989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4992"/>
        <c:axId val="241445384"/>
      </c:lineChart>
      <c:catAx>
        <c:axId val="2414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5384"/>
        <c:crosses val="autoZero"/>
        <c:auto val="1"/>
        <c:lblAlgn val="ctr"/>
        <c:lblOffset val="100"/>
        <c:noMultiLvlLbl val="0"/>
      </c:catAx>
      <c:valAx>
        <c:axId val="2414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coord'!$D$272:$D$282</c:f>
              <c:numCache>
                <c:formatCode>General</c:formatCode>
                <c:ptCount val="11"/>
                <c:pt idx="0">
                  <c:v>21.45730774642286</c:v>
                </c:pt>
                <c:pt idx="1">
                  <c:v>32.079637266830453</c:v>
                </c:pt>
                <c:pt idx="2">
                  <c:v>65.842159982878769</c:v>
                </c:pt>
                <c:pt idx="3">
                  <c:v>37.434250461828846</c:v>
                </c:pt>
                <c:pt idx="4">
                  <c:v>25.082299336319544</c:v>
                </c:pt>
                <c:pt idx="5">
                  <c:v>8.3600072063748616</c:v>
                </c:pt>
                <c:pt idx="6">
                  <c:v>243.26488746109027</c:v>
                </c:pt>
                <c:pt idx="7">
                  <c:v>234.52661026910889</c:v>
                </c:pt>
                <c:pt idx="8">
                  <c:v>205.80571772379491</c:v>
                </c:pt>
                <c:pt idx="9">
                  <c:v>19.548697637625192</c:v>
                </c:pt>
                <c:pt idx="10">
                  <c:v>34.399726311180558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coord'!$N$272:$N$282</c:f>
              <c:numCache>
                <c:formatCode>General</c:formatCode>
                <c:ptCount val="11"/>
                <c:pt idx="0">
                  <c:v>55.355164366353236</c:v>
                </c:pt>
                <c:pt idx="1">
                  <c:v>61.310933548015484</c:v>
                </c:pt>
                <c:pt idx="2">
                  <c:v>56.536501032490797</c:v>
                </c:pt>
                <c:pt idx="3">
                  <c:v>33.079814707297402</c:v>
                </c:pt>
                <c:pt idx="4">
                  <c:v>41.930027031958211</c:v>
                </c:pt>
                <c:pt idx="5">
                  <c:v>129.97955184528033</c:v>
                </c:pt>
                <c:pt idx="6">
                  <c:v>196.429911522759</c:v>
                </c:pt>
                <c:pt idx="7">
                  <c:v>189.10253558961011</c:v>
                </c:pt>
                <c:pt idx="8">
                  <c:v>169.37432215176977</c:v>
                </c:pt>
                <c:pt idx="9">
                  <c:v>136.67439064966123</c:v>
                </c:pt>
                <c:pt idx="10">
                  <c:v>51.182292184658223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6168"/>
        <c:axId val="241446560"/>
      </c:lineChart>
      <c:catAx>
        <c:axId val="24144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6560"/>
        <c:crosses val="autoZero"/>
        <c:auto val="1"/>
        <c:lblAlgn val="ctr"/>
        <c:lblOffset val="100"/>
        <c:noMultiLvlLbl val="0"/>
      </c:catAx>
      <c:valAx>
        <c:axId val="2414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coord'!$D$3:$D$11</c:f>
              <c:numCache>
                <c:formatCode>General</c:formatCode>
                <c:ptCount val="9"/>
                <c:pt idx="0">
                  <c:v>122.30327301212019</c:v>
                </c:pt>
                <c:pt idx="1">
                  <c:v>39.770713015195696</c:v>
                </c:pt>
                <c:pt idx="2">
                  <c:v>78.239310748563923</c:v>
                </c:pt>
                <c:pt idx="3">
                  <c:v>24.320751649725903</c:v>
                </c:pt>
                <c:pt idx="4">
                  <c:v>145.45821635442567</c:v>
                </c:pt>
                <c:pt idx="5">
                  <c:v>139.17084335876027</c:v>
                </c:pt>
                <c:pt idx="6">
                  <c:v>74.01886192420281</c:v>
                </c:pt>
                <c:pt idx="7">
                  <c:v>44.370109289670786</c:v>
                </c:pt>
                <c:pt idx="8">
                  <c:v>50.362846133484112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coord'!$N$3:$N$11</c:f>
              <c:numCache>
                <c:formatCode>General</c:formatCode>
                <c:ptCount val="9"/>
                <c:pt idx="0">
                  <c:v>66.639842059434187</c:v>
                </c:pt>
                <c:pt idx="1">
                  <c:v>30.454592648644191</c:v>
                </c:pt>
                <c:pt idx="2">
                  <c:v>49.612924758204429</c:v>
                </c:pt>
                <c:pt idx="3">
                  <c:v>52.632483025553199</c:v>
                </c:pt>
                <c:pt idx="4">
                  <c:v>72.770967011992809</c:v>
                </c:pt>
                <c:pt idx="5">
                  <c:v>69.804621124029779</c:v>
                </c:pt>
                <c:pt idx="6">
                  <c:v>40.358041692454194</c:v>
                </c:pt>
                <c:pt idx="7">
                  <c:v>38.958661300347117</c:v>
                </c:pt>
                <c:pt idx="8">
                  <c:v>49.609832866243345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59080"/>
        <c:axId val="240659472"/>
      </c:lineChart>
      <c:catAx>
        <c:axId val="24065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59472"/>
        <c:crosses val="autoZero"/>
        <c:auto val="1"/>
        <c:lblAlgn val="ctr"/>
        <c:lblOffset val="100"/>
        <c:noMultiLvlLbl val="0"/>
      </c:catAx>
      <c:valAx>
        <c:axId val="2406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5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coord'!$D$286:$D$296</c:f>
              <c:numCache>
                <c:formatCode>General</c:formatCode>
                <c:ptCount val="11"/>
                <c:pt idx="0">
                  <c:v>102.07817964893205</c:v>
                </c:pt>
                <c:pt idx="1">
                  <c:v>29.211967927787221</c:v>
                </c:pt>
                <c:pt idx="2">
                  <c:v>67.171174720820829</c:v>
                </c:pt>
                <c:pt idx="3">
                  <c:v>107.59538463505224</c:v>
                </c:pt>
                <c:pt idx="4">
                  <c:v>71.361226742933397</c:v>
                </c:pt>
                <c:pt idx="5">
                  <c:v>62.528132294187138</c:v>
                </c:pt>
                <c:pt idx="6">
                  <c:v>181.20101038405767</c:v>
                </c:pt>
                <c:pt idx="7">
                  <c:v>276.79014576064219</c:v>
                </c:pt>
                <c:pt idx="8">
                  <c:v>92.186519611767466</c:v>
                </c:pt>
                <c:pt idx="9">
                  <c:v>34.645202700112868</c:v>
                </c:pt>
                <c:pt idx="10">
                  <c:v>154.39956130653439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coord'!$N$286:$N$296</c:f>
              <c:numCache>
                <c:formatCode>General</c:formatCode>
                <c:ptCount val="11"/>
                <c:pt idx="0">
                  <c:v>53.157490002415763</c:v>
                </c:pt>
                <c:pt idx="1">
                  <c:v>57.157426061011279</c:v>
                </c:pt>
                <c:pt idx="2">
                  <c:v>37.439768018968884</c:v>
                </c:pt>
                <c:pt idx="3">
                  <c:v>89.339591139013649</c:v>
                </c:pt>
                <c:pt idx="4">
                  <c:v>76.130702847124439</c:v>
                </c:pt>
                <c:pt idx="5">
                  <c:v>107.52081465659785</c:v>
                </c:pt>
                <c:pt idx="6">
                  <c:v>118.74346170211811</c:v>
                </c:pt>
                <c:pt idx="7">
                  <c:v>190.20943614261591</c:v>
                </c:pt>
                <c:pt idx="8">
                  <c:v>124.44956590059957</c:v>
                </c:pt>
                <c:pt idx="9">
                  <c:v>216.63096184416253</c:v>
                </c:pt>
                <c:pt idx="10">
                  <c:v>90.008367745996935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7736"/>
        <c:axId val="241448128"/>
      </c:lineChart>
      <c:catAx>
        <c:axId val="24144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8128"/>
        <c:crosses val="autoZero"/>
        <c:auto val="1"/>
        <c:lblAlgn val="ctr"/>
        <c:lblOffset val="100"/>
        <c:noMultiLvlLbl val="0"/>
      </c:catAx>
      <c:valAx>
        <c:axId val="241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coord'!$D$300:$D$309</c:f>
              <c:numCache>
                <c:formatCode>General</c:formatCode>
                <c:ptCount val="10"/>
                <c:pt idx="0">
                  <c:v>64.348464661481728</c:v>
                </c:pt>
                <c:pt idx="1">
                  <c:v>258.47715312769259</c:v>
                </c:pt>
                <c:pt idx="2">
                  <c:v>196.84500376560976</c:v>
                </c:pt>
                <c:pt idx="3">
                  <c:v>78.986517741243063</c:v>
                </c:pt>
                <c:pt idx="4">
                  <c:v>37.033407691485465</c:v>
                </c:pt>
                <c:pt idx="5">
                  <c:v>240.68831107805795</c:v>
                </c:pt>
                <c:pt idx="6">
                  <c:v>122.74969108383007</c:v>
                </c:pt>
                <c:pt idx="7">
                  <c:v>18.508805973567778</c:v>
                </c:pt>
                <c:pt idx="8">
                  <c:v>127.02084465382788</c:v>
                </c:pt>
                <c:pt idx="9">
                  <c:v>80.817294667772245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coord'!$N$300:$N$309</c:f>
              <c:numCache>
                <c:formatCode>General</c:formatCode>
                <c:ptCount val="10"/>
                <c:pt idx="0">
                  <c:v>70.782799133191787</c:v>
                </c:pt>
                <c:pt idx="1">
                  <c:v>156.30634989436868</c:v>
                </c:pt>
                <c:pt idx="2">
                  <c:v>169.77612039890363</c:v>
                </c:pt>
                <c:pt idx="3">
                  <c:v>90.890460864528364</c:v>
                </c:pt>
                <c:pt idx="4">
                  <c:v>26.958354884013858</c:v>
                </c:pt>
                <c:pt idx="5">
                  <c:v>120.58238550530353</c:v>
                </c:pt>
                <c:pt idx="6">
                  <c:v>132.33669822329955</c:v>
                </c:pt>
                <c:pt idx="7">
                  <c:v>94.622477152557451</c:v>
                </c:pt>
                <c:pt idx="8">
                  <c:v>79.274177070502759</c:v>
                </c:pt>
                <c:pt idx="9">
                  <c:v>52.640793105627409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48520"/>
        <c:axId val="241448912"/>
      </c:lineChart>
      <c:catAx>
        <c:axId val="24144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8912"/>
        <c:crosses val="autoZero"/>
        <c:auto val="1"/>
        <c:lblAlgn val="ctr"/>
        <c:lblOffset val="100"/>
        <c:noMultiLvlLbl val="0"/>
      </c:catAx>
      <c:valAx>
        <c:axId val="241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4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coord'!$D$313:$D$322</c:f>
              <c:numCache>
                <c:formatCode>General</c:formatCode>
                <c:ptCount val="10"/>
                <c:pt idx="0">
                  <c:v>140.51218954775121</c:v>
                </c:pt>
                <c:pt idx="1">
                  <c:v>63.857137618703362</c:v>
                </c:pt>
                <c:pt idx="2">
                  <c:v>43.794157979226711</c:v>
                </c:pt>
                <c:pt idx="3">
                  <c:v>127.52876783425837</c:v>
                </c:pt>
                <c:pt idx="4">
                  <c:v>155.85521409134009</c:v>
                </c:pt>
                <c:pt idx="5">
                  <c:v>91.194565877089943</c:v>
                </c:pt>
                <c:pt idx="6">
                  <c:v>19.326080401739393</c:v>
                </c:pt>
                <c:pt idx="7">
                  <c:v>49.084059482960747</c:v>
                </c:pt>
                <c:pt idx="8">
                  <c:v>44.331300017283894</c:v>
                </c:pt>
                <c:pt idx="9">
                  <c:v>15.41674475110889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coord'!$N$313:$N$322</c:f>
              <c:numCache>
                <c:formatCode>General</c:formatCode>
                <c:ptCount val="10"/>
                <c:pt idx="0">
                  <c:v>77.507553134026878</c:v>
                </c:pt>
                <c:pt idx="1">
                  <c:v>93.106003216534475</c:v>
                </c:pt>
                <c:pt idx="2">
                  <c:v>69.856018358908671</c:v>
                </c:pt>
                <c:pt idx="3">
                  <c:v>67.772060074754577</c:v>
                </c:pt>
                <c:pt idx="4">
                  <c:v>106.07346148383361</c:v>
                </c:pt>
                <c:pt idx="5">
                  <c:v>52.782659718793788</c:v>
                </c:pt>
                <c:pt idx="6">
                  <c:v>78.959237625994746</c:v>
                </c:pt>
                <c:pt idx="7">
                  <c:v>94.749581069887512</c:v>
                </c:pt>
                <c:pt idx="8">
                  <c:v>47.61835505306734</c:v>
                </c:pt>
                <c:pt idx="9">
                  <c:v>33.189472803615864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3904"/>
        <c:axId val="242334296"/>
      </c:lineChart>
      <c:catAx>
        <c:axId val="2423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4296"/>
        <c:crosses val="autoZero"/>
        <c:auto val="1"/>
        <c:lblAlgn val="ctr"/>
        <c:lblOffset val="100"/>
        <c:noMultiLvlLbl val="0"/>
      </c:catAx>
      <c:valAx>
        <c:axId val="2423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coord'!$D$326:$D$336</c:f>
              <c:numCache>
                <c:formatCode>General</c:formatCode>
                <c:ptCount val="11"/>
                <c:pt idx="0">
                  <c:v>121.57147687303967</c:v>
                </c:pt>
                <c:pt idx="1">
                  <c:v>27.018182452419303</c:v>
                </c:pt>
                <c:pt idx="2">
                  <c:v>67.009669047540413</c:v>
                </c:pt>
                <c:pt idx="3">
                  <c:v>44.430224256597313</c:v>
                </c:pt>
                <c:pt idx="4">
                  <c:v>61.977285316036571</c:v>
                </c:pt>
                <c:pt idx="5">
                  <c:v>188.66350732874051</c:v>
                </c:pt>
                <c:pt idx="6">
                  <c:v>336.93163388849956</c:v>
                </c:pt>
                <c:pt idx="7">
                  <c:v>214.92973072795641</c:v>
                </c:pt>
                <c:pt idx="8">
                  <c:v>219.41664316932466</c:v>
                </c:pt>
                <c:pt idx="9">
                  <c:v>201.0091463216271</c:v>
                </c:pt>
                <c:pt idx="10">
                  <c:v>150.02478955391396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coord'!$N$326:$N$336</c:f>
              <c:numCache>
                <c:formatCode>General</c:formatCode>
                <c:ptCount val="11"/>
                <c:pt idx="0">
                  <c:v>120.14297399289556</c:v>
                </c:pt>
                <c:pt idx="1">
                  <c:v>52.215931043233667</c:v>
                </c:pt>
                <c:pt idx="2">
                  <c:v>34.341311504324672</c:v>
                </c:pt>
                <c:pt idx="3">
                  <c:v>24.666995229419502</c:v>
                </c:pt>
                <c:pt idx="4">
                  <c:v>93.591981118909942</c:v>
                </c:pt>
                <c:pt idx="5">
                  <c:v>145.42195981612485</c:v>
                </c:pt>
                <c:pt idx="6">
                  <c:v>219.21996636631758</c:v>
                </c:pt>
                <c:pt idx="7">
                  <c:v>238.17514168208348</c:v>
                </c:pt>
                <c:pt idx="8">
                  <c:v>208.39105878752247</c:v>
                </c:pt>
                <c:pt idx="9">
                  <c:v>170.61120335879502</c:v>
                </c:pt>
                <c:pt idx="10">
                  <c:v>75.382866997929909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5080"/>
        <c:axId val="242335472"/>
      </c:lineChart>
      <c:catAx>
        <c:axId val="24233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5472"/>
        <c:crosses val="autoZero"/>
        <c:auto val="1"/>
        <c:lblAlgn val="ctr"/>
        <c:lblOffset val="100"/>
        <c:noMultiLvlLbl val="0"/>
      </c:catAx>
      <c:valAx>
        <c:axId val="242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coord'!$D$340:$D$350</c:f>
              <c:numCache>
                <c:formatCode>General</c:formatCode>
                <c:ptCount val="11"/>
                <c:pt idx="0">
                  <c:v>137.25784199568619</c:v>
                </c:pt>
                <c:pt idx="1">
                  <c:v>50.466165759436649</c:v>
                </c:pt>
                <c:pt idx="2">
                  <c:v>101.13500197977243</c:v>
                </c:pt>
                <c:pt idx="3">
                  <c:v>63.982336680523183</c:v>
                </c:pt>
                <c:pt idx="4">
                  <c:v>237.0051375606939</c:v>
                </c:pt>
                <c:pt idx="5">
                  <c:v>298.96729388705268</c:v>
                </c:pt>
                <c:pt idx="6">
                  <c:v>38.683638663621899</c:v>
                </c:pt>
                <c:pt idx="7">
                  <c:v>69.865581158901549</c:v>
                </c:pt>
                <c:pt idx="8">
                  <c:v>62.725280894729948</c:v>
                </c:pt>
                <c:pt idx="9">
                  <c:v>32.164001404432092</c:v>
                </c:pt>
                <c:pt idx="10">
                  <c:v>29.766035448640466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coord'!$N$340:$N$350</c:f>
              <c:numCache>
                <c:formatCode>General</c:formatCode>
                <c:ptCount val="11"/>
                <c:pt idx="0">
                  <c:v>111.36463832732264</c:v>
                </c:pt>
                <c:pt idx="1">
                  <c:v>91.950483226196837</c:v>
                </c:pt>
                <c:pt idx="2">
                  <c:v>73.137271364699416</c:v>
                </c:pt>
                <c:pt idx="3">
                  <c:v>32.96362674460957</c:v>
                </c:pt>
                <c:pt idx="4">
                  <c:v>170.38090335743459</c:v>
                </c:pt>
                <c:pt idx="5">
                  <c:v>367.04681614901654</c:v>
                </c:pt>
                <c:pt idx="6">
                  <c:v>68.99224111373573</c:v>
                </c:pt>
                <c:pt idx="7">
                  <c:v>99.547649140994793</c:v>
                </c:pt>
                <c:pt idx="8">
                  <c:v>49.595295941938879</c:v>
                </c:pt>
                <c:pt idx="9">
                  <c:v>29.269676842978726</c:v>
                </c:pt>
                <c:pt idx="10">
                  <c:v>48.610341041144736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6256"/>
        <c:axId val="242336648"/>
      </c:lineChart>
      <c:catAx>
        <c:axId val="2423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6648"/>
        <c:crosses val="autoZero"/>
        <c:auto val="1"/>
        <c:lblAlgn val="ctr"/>
        <c:lblOffset val="100"/>
        <c:noMultiLvlLbl val="0"/>
      </c:catAx>
      <c:valAx>
        <c:axId val="2423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coord'!$D$354:$D$359</c:f>
              <c:numCache>
                <c:formatCode>General</c:formatCode>
                <c:ptCount val="6"/>
                <c:pt idx="0">
                  <c:v>87.248031497761659</c:v>
                </c:pt>
                <c:pt idx="1">
                  <c:v>28.21721369370179</c:v>
                </c:pt>
                <c:pt idx="2">
                  <c:v>199.53868134006504</c:v>
                </c:pt>
                <c:pt idx="3">
                  <c:v>31.764756000475085</c:v>
                </c:pt>
                <c:pt idx="4">
                  <c:v>113.49658108382809</c:v>
                </c:pt>
                <c:pt idx="5">
                  <c:v>22.628258193120466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coord'!$N$354:$N$359</c:f>
              <c:numCache>
                <c:formatCode>General</c:formatCode>
                <c:ptCount val="6"/>
                <c:pt idx="0">
                  <c:v>45.976900484878641</c:v>
                </c:pt>
                <c:pt idx="1">
                  <c:v>33.063290110491842</c:v>
                </c:pt>
                <c:pt idx="2">
                  <c:v>113.15104780150834</c:v>
                </c:pt>
                <c:pt idx="3">
                  <c:v>29.431131296498386</c:v>
                </c:pt>
                <c:pt idx="4">
                  <c:v>64.598707177834754</c:v>
                </c:pt>
                <c:pt idx="5">
                  <c:v>39.015353593178631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7432"/>
        <c:axId val="242337824"/>
      </c:lineChart>
      <c:catAx>
        <c:axId val="24233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7824"/>
        <c:crosses val="autoZero"/>
        <c:auto val="1"/>
        <c:lblAlgn val="ctr"/>
        <c:lblOffset val="100"/>
        <c:noMultiLvlLbl val="0"/>
      </c:catAx>
      <c:valAx>
        <c:axId val="2423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coord'!$D$363:$D$370</c:f>
              <c:numCache>
                <c:formatCode>General</c:formatCode>
                <c:ptCount val="8"/>
                <c:pt idx="0">
                  <c:v>34.221917258393447</c:v>
                </c:pt>
                <c:pt idx="1">
                  <c:v>35.292749848561677</c:v>
                </c:pt>
                <c:pt idx="2">
                  <c:v>138.73158390113042</c:v>
                </c:pt>
                <c:pt idx="3">
                  <c:v>21.682246143107932</c:v>
                </c:pt>
                <c:pt idx="4">
                  <c:v>55.683876493910212</c:v>
                </c:pt>
                <c:pt idx="5">
                  <c:v>40.892447590209706</c:v>
                </c:pt>
                <c:pt idx="6">
                  <c:v>13.94343154850251</c:v>
                </c:pt>
                <c:pt idx="7">
                  <c:v>74.677334710192426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coord'!$N$363:$N$370</c:f>
              <c:numCache>
                <c:formatCode>General</c:formatCode>
                <c:ptCount val="8"/>
                <c:pt idx="0">
                  <c:v>20.119187997349027</c:v>
                </c:pt>
                <c:pt idx="1">
                  <c:v>41.590051569488693</c:v>
                </c:pt>
                <c:pt idx="2">
                  <c:v>99.786421917513678</c:v>
                </c:pt>
                <c:pt idx="3">
                  <c:v>99.66164884372013</c:v>
                </c:pt>
                <c:pt idx="4">
                  <c:v>92.612093727113233</c:v>
                </c:pt>
                <c:pt idx="5">
                  <c:v>48.465875244760639</c:v>
                </c:pt>
                <c:pt idx="6">
                  <c:v>36.861947658449822</c:v>
                </c:pt>
                <c:pt idx="7">
                  <c:v>80.124201018933007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8608"/>
        <c:axId val="242339000"/>
      </c:lineChart>
      <c:catAx>
        <c:axId val="2423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9000"/>
        <c:crosses val="autoZero"/>
        <c:auto val="1"/>
        <c:lblAlgn val="ctr"/>
        <c:lblOffset val="100"/>
        <c:noMultiLvlLbl val="0"/>
      </c:catAx>
      <c:valAx>
        <c:axId val="2423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coord'!$D$374:$D$388</c:f>
              <c:numCache>
                <c:formatCode>General</c:formatCode>
                <c:ptCount val="15"/>
                <c:pt idx="0">
                  <c:v>74.69754218126549</c:v>
                </c:pt>
                <c:pt idx="1">
                  <c:v>156.90296543318399</c:v>
                </c:pt>
                <c:pt idx="2">
                  <c:v>88.176029825251447</c:v>
                </c:pt>
                <c:pt idx="3">
                  <c:v>223.73612271818399</c:v>
                </c:pt>
                <c:pt idx="4">
                  <c:v>306.95332293343307</c:v>
                </c:pt>
                <c:pt idx="5">
                  <c:v>218.66659724689211</c:v>
                </c:pt>
                <c:pt idx="6">
                  <c:v>178.23473290840207</c:v>
                </c:pt>
                <c:pt idx="7">
                  <c:v>135.85318044053182</c:v>
                </c:pt>
                <c:pt idx="8">
                  <c:v>49.605041549123136</c:v>
                </c:pt>
                <c:pt idx="9">
                  <c:v>143.30963224308906</c:v>
                </c:pt>
                <c:pt idx="10">
                  <c:v>194.43052759698077</c:v>
                </c:pt>
                <c:pt idx="11">
                  <c:v>280.36487208456157</c:v>
                </c:pt>
                <c:pt idx="12">
                  <c:v>372.38081556147108</c:v>
                </c:pt>
                <c:pt idx="13">
                  <c:v>112.71192636774076</c:v>
                </c:pt>
                <c:pt idx="14">
                  <c:v>105.96855290508465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coord'!$N$374:$N$388</c:f>
              <c:numCache>
                <c:formatCode>General</c:formatCode>
                <c:ptCount val="15"/>
                <c:pt idx="0">
                  <c:v>51.540234846037222</c:v>
                </c:pt>
                <c:pt idx="1">
                  <c:v>108.82567892415608</c:v>
                </c:pt>
                <c:pt idx="2">
                  <c:v>146.22860843739466</c:v>
                </c:pt>
                <c:pt idx="3">
                  <c:v>212.36471600353011</c:v>
                </c:pt>
                <c:pt idx="4">
                  <c:v>271.02547038605832</c:v>
                </c:pt>
                <c:pt idx="5">
                  <c:v>292.9654651546839</c:v>
                </c:pt>
                <c:pt idx="6">
                  <c:v>340.25286902237724</c:v>
                </c:pt>
                <c:pt idx="7">
                  <c:v>379.14376710710849</c:v>
                </c:pt>
                <c:pt idx="8">
                  <c:v>183.34265222008023</c:v>
                </c:pt>
                <c:pt idx="9">
                  <c:v>109.02669392491478</c:v>
                </c:pt>
                <c:pt idx="10">
                  <c:v>98.925373752242166</c:v>
                </c:pt>
                <c:pt idx="11">
                  <c:v>238.22952200272127</c:v>
                </c:pt>
                <c:pt idx="12">
                  <c:v>322.07080444284105</c:v>
                </c:pt>
                <c:pt idx="13">
                  <c:v>508.04355004273214</c:v>
                </c:pt>
                <c:pt idx="14">
                  <c:v>511.31514883047993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39784"/>
        <c:axId val="242340176"/>
      </c:lineChart>
      <c:catAx>
        <c:axId val="24233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40176"/>
        <c:crosses val="autoZero"/>
        <c:auto val="1"/>
        <c:lblAlgn val="ctr"/>
        <c:lblOffset val="100"/>
        <c:noMultiLvlLbl val="0"/>
      </c:catAx>
      <c:valAx>
        <c:axId val="242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3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coord'!$D$392:$D$399</c:f>
              <c:numCache>
                <c:formatCode>General</c:formatCode>
                <c:ptCount val="8"/>
                <c:pt idx="0">
                  <c:v>79.232071883480629</c:v>
                </c:pt>
                <c:pt idx="1">
                  <c:v>60.94723032964388</c:v>
                </c:pt>
                <c:pt idx="2">
                  <c:v>61.964986562545711</c:v>
                </c:pt>
                <c:pt idx="3">
                  <c:v>87.818546521197689</c:v>
                </c:pt>
                <c:pt idx="4">
                  <c:v>41.752507767597635</c:v>
                </c:pt>
                <c:pt idx="5">
                  <c:v>47.147380898387958</c:v>
                </c:pt>
                <c:pt idx="6">
                  <c:v>63.984907098967149</c:v>
                </c:pt>
                <c:pt idx="7">
                  <c:v>36.579675454177291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coord'!$N$392:$N$399</c:f>
              <c:numCache>
                <c:formatCode>General</c:formatCode>
                <c:ptCount val="8"/>
                <c:pt idx="0">
                  <c:v>88.033000981924729</c:v>
                </c:pt>
                <c:pt idx="1">
                  <c:v>35.721899949893015</c:v>
                </c:pt>
                <c:pt idx="2">
                  <c:v>39.173877007136049</c:v>
                </c:pt>
                <c:pt idx="3">
                  <c:v>74.222837718400243</c:v>
                </c:pt>
                <c:pt idx="4">
                  <c:v>184.9657625353301</c:v>
                </c:pt>
                <c:pt idx="5">
                  <c:v>61.830123386466511</c:v>
                </c:pt>
                <c:pt idx="6">
                  <c:v>33.687120694572606</c:v>
                </c:pt>
                <c:pt idx="7">
                  <c:v>39.408726883081947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40960"/>
        <c:axId val="242341352"/>
      </c:lineChart>
      <c:catAx>
        <c:axId val="24234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41352"/>
        <c:crosses val="autoZero"/>
        <c:auto val="1"/>
        <c:lblAlgn val="ctr"/>
        <c:lblOffset val="100"/>
        <c:noMultiLvlLbl val="0"/>
      </c:catAx>
      <c:valAx>
        <c:axId val="2423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coord'!$D$403:$D$413</c:f>
              <c:numCache>
                <c:formatCode>General</c:formatCode>
                <c:ptCount val="11"/>
                <c:pt idx="0">
                  <c:v>90.432303801824233</c:v>
                </c:pt>
                <c:pt idx="1">
                  <c:v>67.342109645831655</c:v>
                </c:pt>
                <c:pt idx="2">
                  <c:v>21.811070866469542</c:v>
                </c:pt>
                <c:pt idx="3">
                  <c:v>102.86632906538621</c:v>
                </c:pt>
                <c:pt idx="4">
                  <c:v>45.782091197578396</c:v>
                </c:pt>
                <c:pt idx="5">
                  <c:v>11.018004713401851</c:v>
                </c:pt>
                <c:pt idx="6">
                  <c:v>52.252431069532783</c:v>
                </c:pt>
                <c:pt idx="7">
                  <c:v>68.604614430928677</c:v>
                </c:pt>
                <c:pt idx="8">
                  <c:v>135.13222450142021</c:v>
                </c:pt>
                <c:pt idx="9">
                  <c:v>59.80016042191675</c:v>
                </c:pt>
                <c:pt idx="10">
                  <c:v>84.656402167101518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coord'!$N$403:$N$413</c:f>
              <c:numCache>
                <c:formatCode>General</c:formatCode>
                <c:ptCount val="11"/>
                <c:pt idx="0">
                  <c:v>48.72455968464476</c:v>
                </c:pt>
                <c:pt idx="1">
                  <c:v>48.592399619735957</c:v>
                </c:pt>
                <c:pt idx="2">
                  <c:v>20.205348971970452</c:v>
                </c:pt>
                <c:pt idx="3">
                  <c:v>95.43505918132422</c:v>
                </c:pt>
                <c:pt idx="4">
                  <c:v>36.994622026686621</c:v>
                </c:pt>
                <c:pt idx="5">
                  <c:v>111.31536459816107</c:v>
                </c:pt>
                <c:pt idx="6">
                  <c:v>132.42722883076968</c:v>
                </c:pt>
                <c:pt idx="7">
                  <c:v>168.71219209893928</c:v>
                </c:pt>
                <c:pt idx="8">
                  <c:v>247.06455106509344</c:v>
                </c:pt>
                <c:pt idx="9">
                  <c:v>153.53926237285432</c:v>
                </c:pt>
                <c:pt idx="10">
                  <c:v>93.067354674743058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5048"/>
        <c:axId val="242155440"/>
      </c:lineChart>
      <c:catAx>
        <c:axId val="2421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5440"/>
        <c:crosses val="autoZero"/>
        <c:auto val="1"/>
        <c:lblAlgn val="ctr"/>
        <c:lblOffset val="100"/>
        <c:noMultiLvlLbl val="0"/>
      </c:catAx>
      <c:valAx>
        <c:axId val="2421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coord'!$D$38:$D$43</c:f>
              <c:numCache>
                <c:formatCode>General</c:formatCode>
                <c:ptCount val="6"/>
                <c:pt idx="0">
                  <c:v>73.731288093547064</c:v>
                </c:pt>
                <c:pt idx="1">
                  <c:v>63.590179536895484</c:v>
                </c:pt>
                <c:pt idx="2">
                  <c:v>26.916088089156819</c:v>
                </c:pt>
                <c:pt idx="3">
                  <c:v>108.07055864915534</c:v>
                </c:pt>
                <c:pt idx="4">
                  <c:v>4.5383606713491638</c:v>
                </c:pt>
                <c:pt idx="5">
                  <c:v>21.061726241756507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coord'!$N$38:$N$43</c:f>
              <c:numCache>
                <c:formatCode>General</c:formatCode>
                <c:ptCount val="6"/>
                <c:pt idx="0">
                  <c:v>81.072526357570723</c:v>
                </c:pt>
                <c:pt idx="1">
                  <c:v>54.896758296856895</c:v>
                </c:pt>
                <c:pt idx="2">
                  <c:v>30.068617029469699</c:v>
                </c:pt>
                <c:pt idx="3">
                  <c:v>54.655863634580726</c:v>
                </c:pt>
                <c:pt idx="4">
                  <c:v>36.454690298294985</c:v>
                </c:pt>
                <c:pt idx="5">
                  <c:v>19.795046423917437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0256"/>
        <c:axId val="240660648"/>
      </c:lineChart>
      <c:catAx>
        <c:axId val="24066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0648"/>
        <c:crosses val="autoZero"/>
        <c:auto val="1"/>
        <c:lblAlgn val="ctr"/>
        <c:lblOffset val="100"/>
        <c:noMultiLvlLbl val="0"/>
      </c:catAx>
      <c:valAx>
        <c:axId val="2406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coord'!$D$417:$D$428</c:f>
              <c:numCache>
                <c:formatCode>General</c:formatCode>
                <c:ptCount val="12"/>
                <c:pt idx="0">
                  <c:v>116.1287946048175</c:v>
                </c:pt>
                <c:pt idx="1">
                  <c:v>76.420687504216971</c:v>
                </c:pt>
                <c:pt idx="2">
                  <c:v>103.27290547853609</c:v>
                </c:pt>
                <c:pt idx="3">
                  <c:v>116.26546841048666</c:v>
                </c:pt>
                <c:pt idx="4">
                  <c:v>205.50795482480433</c:v>
                </c:pt>
                <c:pt idx="5">
                  <c:v>176.82254337776519</c:v>
                </c:pt>
                <c:pt idx="6">
                  <c:v>210.01678093162545</c:v>
                </c:pt>
                <c:pt idx="7">
                  <c:v>18.011936561030787</c:v>
                </c:pt>
                <c:pt idx="8">
                  <c:v>80.450774651830685</c:v>
                </c:pt>
                <c:pt idx="9">
                  <c:v>44.699934437316493</c:v>
                </c:pt>
                <c:pt idx="10">
                  <c:v>68.643077650548506</c:v>
                </c:pt>
                <c:pt idx="11">
                  <c:v>41.219044945690186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coord'!$N$417:$N$428</c:f>
              <c:numCache>
                <c:formatCode>General</c:formatCode>
                <c:ptCount val="12"/>
                <c:pt idx="0">
                  <c:v>86.072603026510819</c:v>
                </c:pt>
                <c:pt idx="1">
                  <c:v>77.498256840580495</c:v>
                </c:pt>
                <c:pt idx="2">
                  <c:v>100.29995154268025</c:v>
                </c:pt>
                <c:pt idx="3">
                  <c:v>109.77706932957621</c:v>
                </c:pt>
                <c:pt idx="4">
                  <c:v>107.57584531981936</c:v>
                </c:pt>
                <c:pt idx="5">
                  <c:v>88.413239693613505</c:v>
                </c:pt>
                <c:pt idx="6">
                  <c:v>145.55662866808862</c:v>
                </c:pt>
                <c:pt idx="7">
                  <c:v>121.17461439781027</c:v>
                </c:pt>
                <c:pt idx="8">
                  <c:v>80.398830134197937</c:v>
                </c:pt>
                <c:pt idx="9">
                  <c:v>82.3527468281045</c:v>
                </c:pt>
                <c:pt idx="10">
                  <c:v>35.504816781961466</c:v>
                </c:pt>
                <c:pt idx="11">
                  <c:v>36.013511599785872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6224"/>
        <c:axId val="242156616"/>
      </c:lineChart>
      <c:catAx>
        <c:axId val="24215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6616"/>
        <c:crosses val="autoZero"/>
        <c:auto val="1"/>
        <c:lblAlgn val="ctr"/>
        <c:lblOffset val="100"/>
        <c:noMultiLvlLbl val="0"/>
      </c:catAx>
      <c:valAx>
        <c:axId val="2421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des écarts</a:t>
            </a:r>
            <a:r>
              <a:rPr lang="fr-FR" baseline="0"/>
              <a:t> à la réalité en fonction du poste de l'individu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Moyenne Ecart Astro/Reel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'Tableau des données'!$F$28:$F$58</c:f>
              <c:numCache>
                <c:formatCode>General</c:formatCode>
                <c:ptCount val="31"/>
                <c:pt idx="0">
                  <c:v>444</c:v>
                </c:pt>
                <c:pt idx="1">
                  <c:v>0</c:v>
                </c:pt>
                <c:pt idx="2">
                  <c:v>200</c:v>
                </c:pt>
                <c:pt idx="3">
                  <c:v>648</c:v>
                </c:pt>
                <c:pt idx="4">
                  <c:v>0</c:v>
                </c:pt>
                <c:pt idx="5">
                  <c:v>0</c:v>
                </c:pt>
                <c:pt idx="6">
                  <c:v>274</c:v>
                </c:pt>
                <c:pt idx="7">
                  <c:v>0</c:v>
                </c:pt>
                <c:pt idx="8">
                  <c:v>0</c:v>
                </c:pt>
                <c:pt idx="9">
                  <c:v>477</c:v>
                </c:pt>
                <c:pt idx="10">
                  <c:v>449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604</c:v>
                </c:pt>
                <c:pt idx="15">
                  <c:v>387</c:v>
                </c:pt>
                <c:pt idx="16">
                  <c:v>401</c:v>
                </c:pt>
                <c:pt idx="17">
                  <c:v>599</c:v>
                </c:pt>
                <c:pt idx="18">
                  <c:v>512</c:v>
                </c:pt>
                <c:pt idx="19">
                  <c:v>514</c:v>
                </c:pt>
                <c:pt idx="20">
                  <c:v>476</c:v>
                </c:pt>
                <c:pt idx="21">
                  <c:v>462</c:v>
                </c:pt>
                <c:pt idx="22">
                  <c:v>513</c:v>
                </c:pt>
                <c:pt idx="23">
                  <c:v>516</c:v>
                </c:pt>
                <c:pt idx="24">
                  <c:v>283</c:v>
                </c:pt>
                <c:pt idx="25">
                  <c:v>439</c:v>
                </c:pt>
                <c:pt idx="26">
                  <c:v>0</c:v>
                </c:pt>
                <c:pt idx="27">
                  <c:v>391</c:v>
                </c:pt>
                <c:pt idx="28">
                  <c:v>527</c:v>
                </c:pt>
                <c:pt idx="29">
                  <c:v>858</c:v>
                </c:pt>
                <c:pt idx="30">
                  <c:v>0</c:v>
                </c:pt>
              </c:numCache>
            </c:numRef>
          </c:xVal>
          <c:yVal>
            <c:numRef>
              <c:f>'Tableau des données'!$N$28:$N$58</c:f>
              <c:numCache>
                <c:formatCode>General</c:formatCode>
                <c:ptCount val="31"/>
                <c:pt idx="0">
                  <c:v>39.246879299260954</c:v>
                </c:pt>
                <c:pt idx="1">
                  <c:v>243.28118946998694</c:v>
                </c:pt>
                <c:pt idx="2">
                  <c:v>46.567666240673894</c:v>
                </c:pt>
                <c:pt idx="3">
                  <c:v>107.43339695810026</c:v>
                </c:pt>
                <c:pt idx="4">
                  <c:v>60.739266420569301</c:v>
                </c:pt>
                <c:pt idx="5">
                  <c:v>50.624684036688294</c:v>
                </c:pt>
                <c:pt idx="6">
                  <c:v>40.669231199040119</c:v>
                </c:pt>
                <c:pt idx="7">
                  <c:v>195.01504589751912</c:v>
                </c:pt>
                <c:pt idx="8">
                  <c:v>31.652628733295963</c:v>
                </c:pt>
                <c:pt idx="9">
                  <c:v>312.56169644871932</c:v>
                </c:pt>
                <c:pt idx="10">
                  <c:v>69.520978487738603</c:v>
                </c:pt>
                <c:pt idx="11">
                  <c:v>150.95235196803552</c:v>
                </c:pt>
                <c:pt idx="12">
                  <c:v>138.82071711691154</c:v>
                </c:pt>
                <c:pt idx="13">
                  <c:v>289.37669497333133</c:v>
                </c:pt>
                <c:pt idx="14">
                  <c:v>47.95855419580279</c:v>
                </c:pt>
                <c:pt idx="15">
                  <c:v>188.92951093144072</c:v>
                </c:pt>
                <c:pt idx="16">
                  <c:v>81.105407803692515</c:v>
                </c:pt>
                <c:pt idx="17">
                  <c:v>82.371735038398612</c:v>
                </c:pt>
                <c:pt idx="18">
                  <c:v>111.43054684384892</c:v>
                </c:pt>
                <c:pt idx="19">
                  <c:v>78.01574792606246</c:v>
                </c:pt>
                <c:pt idx="20">
                  <c:v>70.025876235632552</c:v>
                </c:pt>
                <c:pt idx="21">
                  <c:v>75.103764526345344</c:v>
                </c:pt>
                <c:pt idx="22">
                  <c:v>75.398491404255481</c:v>
                </c:pt>
                <c:pt idx="23">
                  <c:v>107.96305577601383</c:v>
                </c:pt>
                <c:pt idx="24">
                  <c:v>28.706793299190664</c:v>
                </c:pt>
                <c:pt idx="25">
                  <c:v>50.140182718490884</c:v>
                </c:pt>
                <c:pt idx="26">
                  <c:v>214.95679312578088</c:v>
                </c:pt>
                <c:pt idx="27">
                  <c:v>61.315880150093832</c:v>
                </c:pt>
                <c:pt idx="28">
                  <c:v>92.626986218207634</c:v>
                </c:pt>
                <c:pt idx="29">
                  <c:v>73.035805173318366</c:v>
                </c:pt>
                <c:pt idx="30">
                  <c:v>189.11544294876319</c:v>
                </c:pt>
              </c:numCache>
            </c:numRef>
          </c:yVal>
          <c:smooth val="0"/>
        </c:ser>
        <c:ser>
          <c:idx val="3"/>
          <c:order val="3"/>
          <c:tx>
            <c:v>Moyenne Ecart CapCom/Reel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'Tableau des données'!$F$28:$F$58</c:f>
              <c:numCache>
                <c:formatCode>General</c:formatCode>
                <c:ptCount val="31"/>
                <c:pt idx="0">
                  <c:v>444</c:v>
                </c:pt>
                <c:pt idx="1">
                  <c:v>0</c:v>
                </c:pt>
                <c:pt idx="2">
                  <c:v>200</c:v>
                </c:pt>
                <c:pt idx="3">
                  <c:v>648</c:v>
                </c:pt>
                <c:pt idx="4">
                  <c:v>0</c:v>
                </c:pt>
                <c:pt idx="5">
                  <c:v>0</c:v>
                </c:pt>
                <c:pt idx="6">
                  <c:v>274</c:v>
                </c:pt>
                <c:pt idx="7">
                  <c:v>0</c:v>
                </c:pt>
                <c:pt idx="8">
                  <c:v>0</c:v>
                </c:pt>
                <c:pt idx="9">
                  <c:v>477</c:v>
                </c:pt>
                <c:pt idx="10">
                  <c:v>449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604</c:v>
                </c:pt>
                <c:pt idx="15">
                  <c:v>387</c:v>
                </c:pt>
                <c:pt idx="16">
                  <c:v>401</c:v>
                </c:pt>
                <c:pt idx="17">
                  <c:v>599</c:v>
                </c:pt>
                <c:pt idx="18">
                  <c:v>512</c:v>
                </c:pt>
                <c:pt idx="19">
                  <c:v>514</c:v>
                </c:pt>
                <c:pt idx="20">
                  <c:v>476</c:v>
                </c:pt>
                <c:pt idx="21">
                  <c:v>462</c:v>
                </c:pt>
                <c:pt idx="22">
                  <c:v>513</c:v>
                </c:pt>
                <c:pt idx="23">
                  <c:v>516</c:v>
                </c:pt>
                <c:pt idx="24">
                  <c:v>283</c:v>
                </c:pt>
                <c:pt idx="25">
                  <c:v>439</c:v>
                </c:pt>
                <c:pt idx="26">
                  <c:v>0</c:v>
                </c:pt>
                <c:pt idx="27">
                  <c:v>391</c:v>
                </c:pt>
                <c:pt idx="28">
                  <c:v>527</c:v>
                </c:pt>
                <c:pt idx="29">
                  <c:v>858</c:v>
                </c:pt>
                <c:pt idx="30">
                  <c:v>0</c:v>
                </c:pt>
              </c:numCache>
            </c:numRef>
          </c:xVal>
          <c:yVal>
            <c:numRef>
              <c:f>'Tableau des données'!$Q$28:$Q$58</c:f>
              <c:numCache>
                <c:formatCode>General</c:formatCode>
                <c:ptCount val="31"/>
                <c:pt idx="0">
                  <c:v>65.384668808939779</c:v>
                </c:pt>
                <c:pt idx="1">
                  <c:v>278.96973759563718</c:v>
                </c:pt>
                <c:pt idx="2">
                  <c:v>45.746834439556274</c:v>
                </c:pt>
                <c:pt idx="3">
                  <c:v>115.40049475213875</c:v>
                </c:pt>
                <c:pt idx="4">
                  <c:v>193.50732171116073</c:v>
                </c:pt>
                <c:pt idx="5">
                  <c:v>268.19206495259874</c:v>
                </c:pt>
                <c:pt idx="6">
                  <c:v>92.180994057847968</c:v>
                </c:pt>
                <c:pt idx="7">
                  <c:v>374.79326030910676</c:v>
                </c:pt>
                <c:pt idx="8">
                  <c:v>118.01836849151441</c:v>
                </c:pt>
                <c:pt idx="9">
                  <c:v>325.17631829017802</c:v>
                </c:pt>
                <c:pt idx="10">
                  <c:v>64.074827922358054</c:v>
                </c:pt>
                <c:pt idx="11">
                  <c:v>125.31921840572041</c:v>
                </c:pt>
                <c:pt idx="12">
                  <c:v>210.59024773734654</c:v>
                </c:pt>
                <c:pt idx="13">
                  <c:v>339.41685421489143</c:v>
                </c:pt>
                <c:pt idx="14">
                  <c:v>120.30108258619141</c:v>
                </c:pt>
                <c:pt idx="15">
                  <c:v>287.41449378691919</c:v>
                </c:pt>
                <c:pt idx="16">
                  <c:v>70.015415529652387</c:v>
                </c:pt>
                <c:pt idx="17">
                  <c:v>137.84488769209949</c:v>
                </c:pt>
                <c:pt idx="18">
                  <c:v>92.379533997942673</c:v>
                </c:pt>
                <c:pt idx="19">
                  <c:v>133.03654044859661</c:v>
                </c:pt>
                <c:pt idx="20">
                  <c:v>128.80824701082685</c:v>
                </c:pt>
                <c:pt idx="21">
                  <c:v>69.219115981538124</c:v>
                </c:pt>
                <c:pt idx="22">
                  <c:v>175.9035794862094</c:v>
                </c:pt>
                <c:pt idx="23">
                  <c:v>99.829479360362953</c:v>
                </c:pt>
                <c:pt idx="24">
                  <c:v>79.705350188939533</c:v>
                </c:pt>
                <c:pt idx="25">
                  <c:v>79.665174275841167</c:v>
                </c:pt>
                <c:pt idx="26">
                  <c:v>288.14994755386681</c:v>
                </c:pt>
                <c:pt idx="27">
                  <c:v>77.944957139107473</c:v>
                </c:pt>
                <c:pt idx="28">
                  <c:v>117.56900344086927</c:v>
                </c:pt>
                <c:pt idx="29">
                  <c:v>105.40388052046984</c:v>
                </c:pt>
                <c:pt idx="30">
                  <c:v>282.23165444487603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57400"/>
        <c:axId val="242157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Exactitude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Pt>
                  <c:idx val="19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2"/>
                      </a:solidFill>
                      <a:round/>
                    </a:ln>
                    <a:effectLst/>
                  </c:spPr>
                </c:dPt>
                <c:xVal>
                  <c:numRef>
                    <c:extLst>
                      <c:ext uri="{02D57815-91ED-43cb-92C2-25804820EDAC}">
                        <c15:formulaRef>
                          <c15:sqref>'Tableau des données'!$F$28:$F$58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444</c:v>
                      </c:pt>
                      <c:pt idx="1">
                        <c:v>0</c:v>
                      </c:pt>
                      <c:pt idx="2">
                        <c:v>200</c:v>
                      </c:pt>
                      <c:pt idx="3">
                        <c:v>648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274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477</c:v>
                      </c:pt>
                      <c:pt idx="10">
                        <c:v>449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604</c:v>
                      </c:pt>
                      <c:pt idx="15">
                        <c:v>387</c:v>
                      </c:pt>
                      <c:pt idx="16">
                        <c:v>401</c:v>
                      </c:pt>
                      <c:pt idx="17">
                        <c:v>599</c:v>
                      </c:pt>
                      <c:pt idx="18">
                        <c:v>512</c:v>
                      </c:pt>
                      <c:pt idx="19">
                        <c:v>514</c:v>
                      </c:pt>
                      <c:pt idx="20">
                        <c:v>476</c:v>
                      </c:pt>
                      <c:pt idx="21">
                        <c:v>462</c:v>
                      </c:pt>
                      <c:pt idx="22">
                        <c:v>513</c:v>
                      </c:pt>
                      <c:pt idx="23">
                        <c:v>516</c:v>
                      </c:pt>
                      <c:pt idx="24">
                        <c:v>283</c:v>
                      </c:pt>
                      <c:pt idx="25">
                        <c:v>439</c:v>
                      </c:pt>
                      <c:pt idx="26">
                        <c:v>0</c:v>
                      </c:pt>
                      <c:pt idx="27">
                        <c:v>391</c:v>
                      </c:pt>
                      <c:pt idx="28">
                        <c:v>527</c:v>
                      </c:pt>
                      <c:pt idx="29">
                        <c:v>858</c:v>
                      </c:pt>
                      <c:pt idx="3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'Tableau des données'!$I$28:$I$58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52.315774054100359</c:v>
                      </c:pt>
                      <c:pt idx="1">
                        <c:v>261.12546353281209</c:v>
                      </c:pt>
                      <c:pt idx="2">
                        <c:v>46.15725034011507</c:v>
                      </c:pt>
                      <c:pt idx="3">
                        <c:v>111.41694585511952</c:v>
                      </c:pt>
                      <c:pt idx="4">
                        <c:v>127.12329406586504</c:v>
                      </c:pt>
                      <c:pt idx="5">
                        <c:v>159.40837449464354</c:v>
                      </c:pt>
                      <c:pt idx="6">
                        <c:v>66.42511262844404</c:v>
                      </c:pt>
                      <c:pt idx="7">
                        <c:v>284.90415310331286</c:v>
                      </c:pt>
                      <c:pt idx="8">
                        <c:v>74.835498612405189</c:v>
                      </c:pt>
                      <c:pt idx="9">
                        <c:v>318.86900736944864</c:v>
                      </c:pt>
                      <c:pt idx="10">
                        <c:v>66.797903205048328</c:v>
                      </c:pt>
                      <c:pt idx="11">
                        <c:v>138.13578518687797</c:v>
                      </c:pt>
                      <c:pt idx="12">
                        <c:v>174.70548242712903</c:v>
                      </c:pt>
                      <c:pt idx="13">
                        <c:v>314.39677459411132</c:v>
                      </c:pt>
                      <c:pt idx="14">
                        <c:v>84.129818390997102</c:v>
                      </c:pt>
                      <c:pt idx="15">
                        <c:v>238.17200235917997</c:v>
                      </c:pt>
                      <c:pt idx="16">
                        <c:v>75.560411666672451</c:v>
                      </c:pt>
                      <c:pt idx="17">
                        <c:v>110.10831136524908</c:v>
                      </c:pt>
                      <c:pt idx="18">
                        <c:v>101.90504042089582</c:v>
                      </c:pt>
                      <c:pt idx="19">
                        <c:v>105.52614418732955</c:v>
                      </c:pt>
                      <c:pt idx="20">
                        <c:v>99.417061623229699</c:v>
                      </c:pt>
                      <c:pt idx="21">
                        <c:v>72.161440253941763</c:v>
                      </c:pt>
                      <c:pt idx="22">
                        <c:v>125.65103544523241</c:v>
                      </c:pt>
                      <c:pt idx="23">
                        <c:v>103.89626756818842</c:v>
                      </c:pt>
                      <c:pt idx="24">
                        <c:v>54.206071744065099</c:v>
                      </c:pt>
                      <c:pt idx="25">
                        <c:v>64.902678497166022</c:v>
                      </c:pt>
                      <c:pt idx="26">
                        <c:v>251.55337033982383</c:v>
                      </c:pt>
                      <c:pt idx="27">
                        <c:v>69.630418644600653</c:v>
                      </c:pt>
                      <c:pt idx="28">
                        <c:v>105.09799482953844</c:v>
                      </c:pt>
                      <c:pt idx="29">
                        <c:v>89.21984284689411</c:v>
                      </c:pt>
                      <c:pt idx="30">
                        <c:v>235.67354869681961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v>Moyenne écart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'Tableau des données'!$F$3:$F$58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386</c:v>
                      </c:pt>
                      <c:pt idx="1">
                        <c:v>395</c:v>
                      </c:pt>
                      <c:pt idx="2">
                        <c:v>343</c:v>
                      </c:pt>
                      <c:pt idx="3">
                        <c:v>0</c:v>
                      </c:pt>
                      <c:pt idx="4">
                        <c:v>479</c:v>
                      </c:pt>
                      <c:pt idx="5">
                        <c:v>0</c:v>
                      </c:pt>
                      <c:pt idx="6">
                        <c:v>339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756</c:v>
                      </c:pt>
                      <c:pt idx="10">
                        <c:v>304</c:v>
                      </c:pt>
                      <c:pt idx="11">
                        <c:v>585</c:v>
                      </c:pt>
                      <c:pt idx="12">
                        <c:v>0</c:v>
                      </c:pt>
                      <c:pt idx="13">
                        <c:v>483</c:v>
                      </c:pt>
                      <c:pt idx="14">
                        <c:v>296</c:v>
                      </c:pt>
                      <c:pt idx="15">
                        <c:v>483</c:v>
                      </c:pt>
                      <c:pt idx="16">
                        <c:v>686</c:v>
                      </c:pt>
                      <c:pt idx="17">
                        <c:v>495</c:v>
                      </c:pt>
                      <c:pt idx="18">
                        <c:v>685</c:v>
                      </c:pt>
                      <c:pt idx="19">
                        <c:v>0</c:v>
                      </c:pt>
                      <c:pt idx="20">
                        <c:v>515</c:v>
                      </c:pt>
                      <c:pt idx="21">
                        <c:v>315</c:v>
                      </c:pt>
                      <c:pt idx="22">
                        <c:v>360</c:v>
                      </c:pt>
                      <c:pt idx="23">
                        <c:v>468</c:v>
                      </c:pt>
                      <c:pt idx="24">
                        <c:v>569</c:v>
                      </c:pt>
                      <c:pt idx="25">
                        <c:v>444</c:v>
                      </c:pt>
                      <c:pt idx="26">
                        <c:v>0</c:v>
                      </c:pt>
                      <c:pt idx="27">
                        <c:v>200</c:v>
                      </c:pt>
                      <c:pt idx="28">
                        <c:v>648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274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477</c:v>
                      </c:pt>
                      <c:pt idx="35">
                        <c:v>449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604</c:v>
                      </c:pt>
                      <c:pt idx="40">
                        <c:v>387</c:v>
                      </c:pt>
                      <c:pt idx="41">
                        <c:v>401</c:v>
                      </c:pt>
                      <c:pt idx="42">
                        <c:v>599</c:v>
                      </c:pt>
                      <c:pt idx="43">
                        <c:v>512</c:v>
                      </c:pt>
                      <c:pt idx="44">
                        <c:v>514</c:v>
                      </c:pt>
                      <c:pt idx="45">
                        <c:v>476</c:v>
                      </c:pt>
                      <c:pt idx="46">
                        <c:v>462</c:v>
                      </c:pt>
                      <c:pt idx="47">
                        <c:v>513</c:v>
                      </c:pt>
                      <c:pt idx="48">
                        <c:v>516</c:v>
                      </c:pt>
                      <c:pt idx="49">
                        <c:v>283</c:v>
                      </c:pt>
                      <c:pt idx="50">
                        <c:v>439</c:v>
                      </c:pt>
                      <c:pt idx="51">
                        <c:v>0</c:v>
                      </c:pt>
                      <c:pt idx="52">
                        <c:v>391</c:v>
                      </c:pt>
                      <c:pt idx="53">
                        <c:v>527</c:v>
                      </c:pt>
                      <c:pt idx="54">
                        <c:v>858</c:v>
                      </c:pt>
                      <c:pt idx="5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'Tableau des données'!$K$3:$K$57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86.379511900139562</c:v>
                      </c:pt>
                      <c:pt idx="1">
                        <c:v>65.088341429341853</c:v>
                      </c:pt>
                      <c:pt idx="2">
                        <c:v>97.345339330119245</c:v>
                      </c:pt>
                      <c:pt idx="3">
                        <c:v>249.31850413157585</c:v>
                      </c:pt>
                      <c:pt idx="4">
                        <c:v>66.295140993361699</c:v>
                      </c:pt>
                      <c:pt idx="5">
                        <c:v>159.62902609784032</c:v>
                      </c:pt>
                      <c:pt idx="6">
                        <c:v>183.63003044256075</c:v>
                      </c:pt>
                      <c:pt idx="7">
                        <c:v>321.05857535795781</c:v>
                      </c:pt>
                      <c:pt idx="8">
                        <c:v>110.62220185033159</c:v>
                      </c:pt>
                      <c:pt idx="9">
                        <c:v>140.60425450230863</c:v>
                      </c:pt>
                      <c:pt idx="10">
                        <c:v>69.140535721608458</c:v>
                      </c:pt>
                      <c:pt idx="11">
                        <c:v>155.03666204272363</c:v>
                      </c:pt>
                      <c:pt idx="12">
                        <c:v>53.47695975459505</c:v>
                      </c:pt>
                      <c:pt idx="13">
                        <c:v>50.295589244504313</c:v>
                      </c:pt>
                      <c:pt idx="14">
                        <c:v>84.97518631530609</c:v>
                      </c:pt>
                      <c:pt idx="15">
                        <c:v>81.700855281604191</c:v>
                      </c:pt>
                      <c:pt idx="16">
                        <c:v>130.92261994307773</c:v>
                      </c:pt>
                      <c:pt idx="17">
                        <c:v>110.68847926425669</c:v>
                      </c:pt>
                      <c:pt idx="18">
                        <c:v>87.796849080085465</c:v>
                      </c:pt>
                      <c:pt idx="19">
                        <c:v>62.484587713453131</c:v>
                      </c:pt>
                      <c:pt idx="20">
                        <c:v>54.917787181932987</c:v>
                      </c:pt>
                      <c:pt idx="21">
                        <c:v>61.709867374050354</c:v>
                      </c:pt>
                      <c:pt idx="22">
                        <c:v>113.85708827740783</c:v>
                      </c:pt>
                      <c:pt idx="23">
                        <c:v>27.870084092093652</c:v>
                      </c:pt>
                      <c:pt idx="24">
                        <c:v>153.23885215115993</c:v>
                      </c:pt>
                      <c:pt idx="25">
                        <c:v>79.77943616512772</c:v>
                      </c:pt>
                      <c:pt idx="26">
                        <c:v>103.14445699115001</c:v>
                      </c:pt>
                      <c:pt idx="27">
                        <c:v>49.651366880310064</c:v>
                      </c:pt>
                      <c:pt idx="28">
                        <c:v>78.499374690557275</c:v>
                      </c:pt>
                      <c:pt idx="29">
                        <c:v>162.07233969622769</c:v>
                      </c:pt>
                      <c:pt idx="30">
                        <c:v>238.29547861675579</c:v>
                      </c:pt>
                      <c:pt idx="31">
                        <c:v>85.78143934915056</c:v>
                      </c:pt>
                      <c:pt idx="32">
                        <c:v>304.71887958040969</c:v>
                      </c:pt>
                      <c:pt idx="33">
                        <c:v>129.44013018985453</c:v>
                      </c:pt>
                      <c:pt idx="34">
                        <c:v>81.391481800678989</c:v>
                      </c:pt>
                      <c:pt idx="35">
                        <c:v>84.845049076729055</c:v>
                      </c:pt>
                      <c:pt idx="36">
                        <c:v>94.006291969381095</c:v>
                      </c:pt>
                      <c:pt idx="37">
                        <c:v>138.93874147431441</c:v>
                      </c:pt>
                      <c:pt idx="38">
                        <c:v>179.31289594624596</c:v>
                      </c:pt>
                      <c:pt idx="39">
                        <c:v>115.88802761422764</c:v>
                      </c:pt>
                      <c:pt idx="40">
                        <c:v>201.07799084638941</c:v>
                      </c:pt>
                      <c:pt idx="41">
                        <c:v>68.736793103355154</c:v>
                      </c:pt>
                      <c:pt idx="42">
                        <c:v>114.00354585248134</c:v>
                      </c:pt>
                      <c:pt idx="43">
                        <c:v>84.345572854859569</c:v>
                      </c:pt>
                      <c:pt idx="44">
                        <c:v>107.1971368848025</c:v>
                      </c:pt>
                      <c:pt idx="45">
                        <c:v>122.54754944445683</c:v>
                      </c:pt>
                      <c:pt idx="46">
                        <c:v>75.090021760146257</c:v>
                      </c:pt>
                      <c:pt idx="47">
                        <c:v>148.45293535779049</c:v>
                      </c:pt>
                      <c:pt idx="48">
                        <c:v>102.00166503940828</c:v>
                      </c:pt>
                      <c:pt idx="49">
                        <c:v>80.482253634825341</c:v>
                      </c:pt>
                      <c:pt idx="50">
                        <c:v>51.890698436751045</c:v>
                      </c:pt>
                      <c:pt idx="51">
                        <c:v>176.1327907996797</c:v>
                      </c:pt>
                      <c:pt idx="52">
                        <c:v>59.928413314499743</c:v>
                      </c:pt>
                      <c:pt idx="53">
                        <c:v>67.245249261944707</c:v>
                      </c:pt>
                      <c:pt idx="54">
                        <c:v>104.78832528155574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215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 (=temps mis pour trouvé la roche) en seconde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7792"/>
        <c:crosses val="autoZero"/>
        <c:crossBetween val="midCat"/>
      </c:valAx>
      <c:valAx>
        <c:axId val="2421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Ecart entre la croix de l'individu et le repère enregistré</a:t>
                </a:r>
                <a:r>
                  <a:rPr lang="en-US" baseline="0"/>
                  <a:t> par la simulation, en moyenne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15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coord'!$D$47:$D$60</c:f>
              <c:numCache>
                <c:formatCode>General</c:formatCode>
                <c:ptCount val="14"/>
                <c:pt idx="0">
                  <c:v>45.366939649701877</c:v>
                </c:pt>
                <c:pt idx="1">
                  <c:v>24.126355351015651</c:v>
                </c:pt>
                <c:pt idx="2">
                  <c:v>240.46793492279187</c:v>
                </c:pt>
                <c:pt idx="3">
                  <c:v>149.63061390355179</c:v>
                </c:pt>
                <c:pt idx="4">
                  <c:v>26.555800946500039</c:v>
                </c:pt>
                <c:pt idx="5">
                  <c:v>20.996402706853182</c:v>
                </c:pt>
                <c:pt idx="6">
                  <c:v>14.520619279135117</c:v>
                </c:pt>
                <c:pt idx="7">
                  <c:v>68.781380635547336</c:v>
                </c:pt>
                <c:pt idx="8">
                  <c:v>31.351809737678302</c:v>
                </c:pt>
                <c:pt idx="9">
                  <c:v>94.546554962064207</c:v>
                </c:pt>
                <c:pt idx="10">
                  <c:v>67.020264275555661</c:v>
                </c:pt>
                <c:pt idx="11">
                  <c:v>120.84531772008162</c:v>
                </c:pt>
                <c:pt idx="12">
                  <c:v>57.604625197495132</c:v>
                </c:pt>
                <c:pt idx="13">
                  <c:v>137.17662637983025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coord'!$N$47:$N$60</c:f>
              <c:numCache>
                <c:formatCode>General</c:formatCode>
                <c:ptCount val="14"/>
                <c:pt idx="0">
                  <c:v>37.951324820223419</c:v>
                </c:pt>
                <c:pt idx="1">
                  <c:v>80.587756202078793</c:v>
                </c:pt>
                <c:pt idx="2">
                  <c:v>122.98541811496455</c:v>
                </c:pt>
                <c:pt idx="3">
                  <c:v>83.398571282084404</c:v>
                </c:pt>
                <c:pt idx="4">
                  <c:v>233.31854134278774</c:v>
                </c:pt>
                <c:pt idx="5">
                  <c:v>204.5814663787836</c:v>
                </c:pt>
                <c:pt idx="6">
                  <c:v>304.12656750471257</c:v>
                </c:pt>
                <c:pt idx="7">
                  <c:v>73.915760574457991</c:v>
                </c:pt>
                <c:pt idx="8">
                  <c:v>52.172237995054118</c:v>
                </c:pt>
                <c:pt idx="9">
                  <c:v>47.731799725633152</c:v>
                </c:pt>
                <c:pt idx="10">
                  <c:v>81.897652919897183</c:v>
                </c:pt>
                <c:pt idx="11">
                  <c:v>95.437798586759868</c:v>
                </c:pt>
                <c:pt idx="12">
                  <c:v>68.628096843501453</c:v>
                </c:pt>
                <c:pt idx="13">
                  <c:v>73.104249680734355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1432"/>
        <c:axId val="240661824"/>
      </c:lineChart>
      <c:catAx>
        <c:axId val="24066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1824"/>
        <c:crosses val="autoZero"/>
        <c:auto val="1"/>
        <c:lblAlgn val="ctr"/>
        <c:lblOffset val="100"/>
        <c:noMultiLvlLbl val="0"/>
      </c:catAx>
      <c:valAx>
        <c:axId val="240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coord'!$D$64:$D$81</c:f>
              <c:numCache>
                <c:formatCode>General</c:formatCode>
                <c:ptCount val="18"/>
                <c:pt idx="0">
                  <c:v>22.625001912378753</c:v>
                </c:pt>
                <c:pt idx="1">
                  <c:v>36.763304017192446</c:v>
                </c:pt>
                <c:pt idx="2">
                  <c:v>39.64048442017377</c:v>
                </c:pt>
                <c:pt idx="3">
                  <c:v>74.713165302156625</c:v>
                </c:pt>
                <c:pt idx="4">
                  <c:v>30.562973331811737</c:v>
                </c:pt>
                <c:pt idx="5">
                  <c:v>50.506578216610606</c:v>
                </c:pt>
                <c:pt idx="6">
                  <c:v>55.653335137858328</c:v>
                </c:pt>
                <c:pt idx="7">
                  <c:v>33.51796095918121</c:v>
                </c:pt>
                <c:pt idx="8">
                  <c:v>18.947752921615262</c:v>
                </c:pt>
                <c:pt idx="9">
                  <c:v>14.395942663608935</c:v>
                </c:pt>
                <c:pt idx="10">
                  <c:v>259.38820382195269</c:v>
                </c:pt>
                <c:pt idx="11">
                  <c:v>358.27120963386199</c:v>
                </c:pt>
                <c:pt idx="12">
                  <c:v>361.32166902853828</c:v>
                </c:pt>
                <c:pt idx="13">
                  <c:v>400.02959061518311</c:v>
                </c:pt>
                <c:pt idx="14">
                  <c:v>334.10268892894544</c:v>
                </c:pt>
                <c:pt idx="15">
                  <c:v>330.02291581303058</c:v>
                </c:pt>
                <c:pt idx="16">
                  <c:v>243.4006851959663</c:v>
                </c:pt>
                <c:pt idx="17">
                  <c:v>253.4386526120318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coord'!$N$64:$N$81</c:f>
              <c:numCache>
                <c:formatCode>General</c:formatCode>
                <c:ptCount val="18"/>
                <c:pt idx="0">
                  <c:v>13.529966308887184</c:v>
                </c:pt>
                <c:pt idx="1">
                  <c:v>29.878510377804883</c:v>
                </c:pt>
                <c:pt idx="2">
                  <c:v>87.875822048662897</c:v>
                </c:pt>
                <c:pt idx="3">
                  <c:v>63.3418743079379</c:v>
                </c:pt>
                <c:pt idx="4">
                  <c:v>54.971767474983594</c:v>
                </c:pt>
                <c:pt idx="5">
                  <c:v>75.856316428256491</c:v>
                </c:pt>
                <c:pt idx="6">
                  <c:v>146.60457926851061</c:v>
                </c:pt>
                <c:pt idx="7">
                  <c:v>42.917455331578395</c:v>
                </c:pt>
                <c:pt idx="8">
                  <c:v>41.154079273352849</c:v>
                </c:pt>
                <c:pt idx="9">
                  <c:v>83.830874276749029</c:v>
                </c:pt>
                <c:pt idx="10">
                  <c:v>150.3924790114342</c:v>
                </c:pt>
                <c:pt idx="11">
                  <c:v>221.69816827243071</c:v>
                </c:pt>
                <c:pt idx="12">
                  <c:v>244.92888243745529</c:v>
                </c:pt>
                <c:pt idx="13">
                  <c:v>226.07248980277467</c:v>
                </c:pt>
                <c:pt idx="14">
                  <c:v>212.57292288722431</c:v>
                </c:pt>
                <c:pt idx="15">
                  <c:v>238.56697062400261</c:v>
                </c:pt>
                <c:pt idx="16">
                  <c:v>163.77840671160911</c:v>
                </c:pt>
                <c:pt idx="17">
                  <c:v>190.24772834191563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4568"/>
        <c:axId val="240664960"/>
      </c:lineChart>
      <c:catAx>
        <c:axId val="24066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4960"/>
        <c:crosses val="autoZero"/>
        <c:auto val="1"/>
        <c:lblAlgn val="ctr"/>
        <c:lblOffset val="100"/>
        <c:noMultiLvlLbl val="0"/>
      </c:catAx>
      <c:valAx>
        <c:axId val="240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coord'!$D$85:$D$100</c:f>
              <c:numCache>
                <c:formatCode>General</c:formatCode>
                <c:ptCount val="16"/>
                <c:pt idx="0">
                  <c:v>11.468548167687054</c:v>
                </c:pt>
                <c:pt idx="1">
                  <c:v>21.509700325904081</c:v>
                </c:pt>
                <c:pt idx="2">
                  <c:v>30.618951511378206</c:v>
                </c:pt>
                <c:pt idx="3">
                  <c:v>24.455769618531253</c:v>
                </c:pt>
                <c:pt idx="4">
                  <c:v>43.778023672165716</c:v>
                </c:pt>
                <c:pt idx="5">
                  <c:v>53.966420757662725</c:v>
                </c:pt>
                <c:pt idx="6">
                  <c:v>226.36904210978338</c:v>
                </c:pt>
                <c:pt idx="7">
                  <c:v>383.71160996369986</c:v>
                </c:pt>
                <c:pt idx="8">
                  <c:v>317.65242168752303</c:v>
                </c:pt>
                <c:pt idx="9">
                  <c:v>354.48042655996204</c:v>
                </c:pt>
                <c:pt idx="10">
                  <c:v>394.50612996880039</c:v>
                </c:pt>
                <c:pt idx="11">
                  <c:v>406.4122650468251</c:v>
                </c:pt>
                <c:pt idx="12">
                  <c:v>385.66399060958702</c:v>
                </c:pt>
                <c:pt idx="13">
                  <c:v>367.70579263022358</c:v>
                </c:pt>
                <c:pt idx="14">
                  <c:v>421.89610419921024</c:v>
                </c:pt>
                <c:pt idx="15">
                  <c:v>368.53246103914898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coord'!$N$85:$N$100</c:f>
              <c:numCache>
                <c:formatCode>General</c:formatCode>
                <c:ptCount val="16"/>
                <c:pt idx="0">
                  <c:v>17.937891946363749</c:v>
                </c:pt>
                <c:pt idx="1">
                  <c:v>49.175798860121958</c:v>
                </c:pt>
                <c:pt idx="2">
                  <c:v>29.375715271378553</c:v>
                </c:pt>
                <c:pt idx="3">
                  <c:v>44.362086940488553</c:v>
                </c:pt>
                <c:pt idx="4">
                  <c:v>32.401275348606291</c:v>
                </c:pt>
                <c:pt idx="5">
                  <c:v>56.056288130213332</c:v>
                </c:pt>
                <c:pt idx="6">
                  <c:v>176.90508961959554</c:v>
                </c:pt>
                <c:pt idx="7">
                  <c:v>222.68513184903367</c:v>
                </c:pt>
                <c:pt idx="8">
                  <c:v>226.66834542516196</c:v>
                </c:pt>
                <c:pt idx="9">
                  <c:v>247.70542362763106</c:v>
                </c:pt>
                <c:pt idx="10">
                  <c:v>224.25103897713163</c:v>
                </c:pt>
                <c:pt idx="11">
                  <c:v>266.82457556849562</c:v>
                </c:pt>
                <c:pt idx="12">
                  <c:v>228.96048785548578</c:v>
                </c:pt>
                <c:pt idx="13">
                  <c:v>225.07515237867327</c:v>
                </c:pt>
                <c:pt idx="14">
                  <c:v>240.29621778402009</c:v>
                </c:pt>
                <c:pt idx="15">
                  <c:v>261.85347233189515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5744"/>
        <c:axId val="240666136"/>
      </c:lineChart>
      <c:catAx>
        <c:axId val="2406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6136"/>
        <c:crosses val="autoZero"/>
        <c:auto val="1"/>
        <c:lblAlgn val="ctr"/>
        <c:lblOffset val="100"/>
        <c:noMultiLvlLbl val="0"/>
      </c:catAx>
      <c:valAx>
        <c:axId val="2406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coord'!$D$104:$D$109</c:f>
              <c:numCache>
                <c:formatCode>General</c:formatCode>
                <c:ptCount val="6"/>
                <c:pt idx="0">
                  <c:v>159.57973474527668</c:v>
                </c:pt>
                <c:pt idx="1">
                  <c:v>57.021918017358132</c:v>
                </c:pt>
                <c:pt idx="2">
                  <c:v>55.767485769476615</c:v>
                </c:pt>
                <c:pt idx="3">
                  <c:v>173.8647092068714</c:v>
                </c:pt>
                <c:pt idx="4">
                  <c:v>50.949711189042155</c:v>
                </c:pt>
                <c:pt idx="5">
                  <c:v>17.505077166878419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coord'!$N$104:$N$109</c:f>
              <c:numCache>
                <c:formatCode>General</c:formatCode>
                <c:ptCount val="6"/>
                <c:pt idx="0">
                  <c:v>89.312464320456513</c:v>
                </c:pt>
                <c:pt idx="1">
                  <c:v>48.683000882948804</c:v>
                </c:pt>
                <c:pt idx="2">
                  <c:v>36.534893988170971</c:v>
                </c:pt>
                <c:pt idx="3">
                  <c:v>104.80765041094244</c:v>
                </c:pt>
                <c:pt idx="4">
                  <c:v>80.841497997490791</c:v>
                </c:pt>
                <c:pt idx="5">
                  <c:v>38.371168170654755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47160"/>
        <c:axId val="240947552"/>
      </c:lineChart>
      <c:catAx>
        <c:axId val="24094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47552"/>
        <c:crosses val="autoZero"/>
        <c:auto val="1"/>
        <c:lblAlgn val="ctr"/>
        <c:lblOffset val="100"/>
        <c:noMultiLvlLbl val="0"/>
      </c:catAx>
      <c:valAx>
        <c:axId val="2409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9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coord'!$D$113:$D$128</c:f>
              <c:numCache>
                <c:formatCode>General</c:formatCode>
                <c:ptCount val="16"/>
                <c:pt idx="0">
                  <c:v>194.92774925270405</c:v>
                </c:pt>
                <c:pt idx="1">
                  <c:v>74.413008729360527</c:v>
                </c:pt>
                <c:pt idx="2">
                  <c:v>59.068345138119803</c:v>
                </c:pt>
                <c:pt idx="3">
                  <c:v>239.99873997517267</c:v>
                </c:pt>
                <c:pt idx="4">
                  <c:v>144.80156861500032</c:v>
                </c:pt>
                <c:pt idx="5">
                  <c:v>19.388891823656987</c:v>
                </c:pt>
                <c:pt idx="6">
                  <c:v>83.7063659625925</c:v>
                </c:pt>
                <c:pt idx="7">
                  <c:v>13.054190668117885</c:v>
                </c:pt>
                <c:pt idx="8">
                  <c:v>102.13447917754877</c:v>
                </c:pt>
                <c:pt idx="9">
                  <c:v>926.48519668123629</c:v>
                </c:pt>
                <c:pt idx="10">
                  <c:v>325.03865459897486</c:v>
                </c:pt>
                <c:pt idx="11">
                  <c:v>275.40659628478585</c:v>
                </c:pt>
                <c:pt idx="12">
                  <c:v>419.67859864407421</c:v>
                </c:pt>
                <c:pt idx="13">
                  <c:v>541.11491496451106</c:v>
                </c:pt>
                <c:pt idx="14">
                  <c:v>731.49465673513419</c:v>
                </c:pt>
                <c:pt idx="15">
                  <c:v>724.79011603556523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coord'!$N$113:$N$128</c:f>
              <c:numCache>
                <c:formatCode>General</c:formatCode>
                <c:ptCount val="16"/>
                <c:pt idx="0">
                  <c:v>98.085916723236409</c:v>
                </c:pt>
                <c:pt idx="1">
                  <c:v>38.251870725844356</c:v>
                </c:pt>
                <c:pt idx="2">
                  <c:v>41.669227084700672</c:v>
                </c:pt>
                <c:pt idx="3">
                  <c:v>125.34079154564205</c:v>
                </c:pt>
                <c:pt idx="4">
                  <c:v>78.468359927949095</c:v>
                </c:pt>
                <c:pt idx="5">
                  <c:v>56.923742468787033</c:v>
                </c:pt>
                <c:pt idx="6">
                  <c:v>109.38798961503409</c:v>
                </c:pt>
                <c:pt idx="7">
                  <c:v>573.35495107005295</c:v>
                </c:pt>
                <c:pt idx="8">
                  <c:v>573.14141838776413</c:v>
                </c:pt>
                <c:pt idx="9">
                  <c:v>465.48846156963617</c:v>
                </c:pt>
                <c:pt idx="10">
                  <c:v>495.37365281606168</c:v>
                </c:pt>
                <c:pt idx="11">
                  <c:v>419.47325329135242</c:v>
                </c:pt>
                <c:pt idx="12">
                  <c:v>311.84365453619245</c:v>
                </c:pt>
                <c:pt idx="13">
                  <c:v>303.94543137095229</c:v>
                </c:pt>
                <c:pt idx="14">
                  <c:v>437.52760990330461</c:v>
                </c:pt>
                <c:pt idx="15">
                  <c:v>430.19011861649631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3784"/>
        <c:axId val="240663392"/>
      </c:lineChart>
      <c:catAx>
        <c:axId val="24066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3392"/>
        <c:crosses val="autoZero"/>
        <c:auto val="1"/>
        <c:lblAlgn val="ctr"/>
        <c:lblOffset val="100"/>
        <c:noMultiLvlLbl val="0"/>
      </c:catAx>
      <c:valAx>
        <c:axId val="2406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Similarité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coord'!$D$132:$D$136</c:f>
              <c:numCache>
                <c:formatCode>General</c:formatCode>
                <c:ptCount val="5"/>
                <c:pt idx="0">
                  <c:v>146.94481918259277</c:v>
                </c:pt>
                <c:pt idx="1">
                  <c:v>138.54968260846366</c:v>
                </c:pt>
                <c:pt idx="2">
                  <c:v>39.56308543037273</c:v>
                </c:pt>
                <c:pt idx="3">
                  <c:v>74.640894635258064</c:v>
                </c:pt>
                <c:pt idx="4">
                  <c:v>247.50216909258535</c:v>
                </c:pt>
              </c:numCache>
            </c:numRef>
          </c:val>
          <c:smooth val="0"/>
        </c:ser>
        <c:ser>
          <c:idx val="1"/>
          <c:order val="1"/>
          <c:tx>
            <c:v>moyenne des exactitudes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'calcule coord'!$N$132:$N$136</c:f>
              <c:numCache>
                <c:formatCode>General</c:formatCode>
                <c:ptCount val="5"/>
                <c:pt idx="0">
                  <c:v>75.013887697810773</c:v>
                </c:pt>
                <c:pt idx="1">
                  <c:v>69.512602232567204</c:v>
                </c:pt>
                <c:pt idx="2">
                  <c:v>27.43461756485733</c:v>
                </c:pt>
                <c:pt idx="3">
                  <c:v>78.455390854603735</c:v>
                </c:pt>
                <c:pt idx="4">
                  <c:v>123.76099471218687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64176"/>
        <c:axId val="240662608"/>
      </c:lineChart>
      <c:catAx>
        <c:axId val="2406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</a:t>
                </a:r>
                <a:r>
                  <a:rPr lang="fr-FR" baseline="0"/>
                  <a:t> du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2608"/>
        <c:crosses val="autoZero"/>
        <c:auto val="1"/>
        <c:lblAlgn val="ctr"/>
        <c:lblOffset val="100"/>
        <c:noMultiLvlLbl val="0"/>
      </c:catAx>
      <c:valAx>
        <c:axId val="2406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6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756956</xdr:colOff>
      <xdr:row>15</xdr:row>
      <xdr:rowOff>162485</xdr:rowOff>
    </xdr:from>
    <xdr:to>
      <xdr:col>23</xdr:col>
      <xdr:colOff>137831</xdr:colOff>
      <xdr:row>30</xdr:row>
      <xdr:rowOff>48185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56030</xdr:rowOff>
    </xdr:from>
    <xdr:to>
      <xdr:col>23</xdr:col>
      <xdr:colOff>142875</xdr:colOff>
      <xdr:row>15</xdr:row>
      <xdr:rowOff>132230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23</xdr:col>
      <xdr:colOff>142875</xdr:colOff>
      <xdr:row>45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45</xdr:row>
      <xdr:rowOff>179295</xdr:rowOff>
    </xdr:from>
    <xdr:to>
      <xdr:col>23</xdr:col>
      <xdr:colOff>142875</xdr:colOff>
      <xdr:row>60</xdr:row>
      <xdr:rowOff>64995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23</xdr:col>
      <xdr:colOff>142875</xdr:colOff>
      <xdr:row>77</xdr:row>
      <xdr:rowOff>76200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23</xdr:col>
      <xdr:colOff>142875</xdr:colOff>
      <xdr:row>97</xdr:row>
      <xdr:rowOff>76200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134471</xdr:rowOff>
    </xdr:from>
    <xdr:to>
      <xdr:col>23</xdr:col>
      <xdr:colOff>142875</xdr:colOff>
      <xdr:row>110</xdr:row>
      <xdr:rowOff>78441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</xdr:colOff>
      <xdr:row>112</xdr:row>
      <xdr:rowOff>112060</xdr:rowOff>
    </xdr:from>
    <xdr:to>
      <xdr:col>23</xdr:col>
      <xdr:colOff>142876</xdr:colOff>
      <xdr:row>126</xdr:row>
      <xdr:rowOff>188260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</xdr:colOff>
      <xdr:row>128</xdr:row>
      <xdr:rowOff>44822</xdr:rowOff>
    </xdr:from>
    <xdr:to>
      <xdr:col>23</xdr:col>
      <xdr:colOff>142876</xdr:colOff>
      <xdr:row>139</xdr:row>
      <xdr:rowOff>20169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23</xdr:col>
      <xdr:colOff>142875</xdr:colOff>
      <xdr:row>149</xdr:row>
      <xdr:rowOff>134471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151</xdr:row>
      <xdr:rowOff>0</xdr:rowOff>
    </xdr:from>
    <xdr:to>
      <xdr:col>23</xdr:col>
      <xdr:colOff>142875</xdr:colOff>
      <xdr:row>160</xdr:row>
      <xdr:rowOff>134471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165</xdr:row>
      <xdr:rowOff>0</xdr:rowOff>
    </xdr:from>
    <xdr:to>
      <xdr:col>23</xdr:col>
      <xdr:colOff>142875</xdr:colOff>
      <xdr:row>179</xdr:row>
      <xdr:rowOff>145676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183</xdr:row>
      <xdr:rowOff>78441</xdr:rowOff>
    </xdr:from>
    <xdr:to>
      <xdr:col>23</xdr:col>
      <xdr:colOff>142875</xdr:colOff>
      <xdr:row>198</xdr:row>
      <xdr:rowOff>33617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200</xdr:row>
      <xdr:rowOff>0</xdr:rowOff>
    </xdr:from>
    <xdr:to>
      <xdr:col>23</xdr:col>
      <xdr:colOff>142875</xdr:colOff>
      <xdr:row>214</xdr:row>
      <xdr:rowOff>145676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11206</xdr:colOff>
      <xdr:row>216</xdr:row>
      <xdr:rowOff>22412</xdr:rowOff>
    </xdr:from>
    <xdr:to>
      <xdr:col>23</xdr:col>
      <xdr:colOff>154081</xdr:colOff>
      <xdr:row>230</xdr:row>
      <xdr:rowOff>168088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232</xdr:row>
      <xdr:rowOff>0</xdr:rowOff>
    </xdr:from>
    <xdr:to>
      <xdr:col>23</xdr:col>
      <xdr:colOff>142875</xdr:colOff>
      <xdr:row>241</xdr:row>
      <xdr:rowOff>89647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244</xdr:row>
      <xdr:rowOff>0</xdr:rowOff>
    </xdr:from>
    <xdr:to>
      <xdr:col>23</xdr:col>
      <xdr:colOff>142875</xdr:colOff>
      <xdr:row>253</xdr:row>
      <xdr:rowOff>89647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255</xdr:row>
      <xdr:rowOff>0</xdr:rowOff>
    </xdr:from>
    <xdr:to>
      <xdr:col>23</xdr:col>
      <xdr:colOff>142875</xdr:colOff>
      <xdr:row>268</xdr:row>
      <xdr:rowOff>56029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269</xdr:row>
      <xdr:rowOff>134470</xdr:rowOff>
    </xdr:from>
    <xdr:to>
      <xdr:col>23</xdr:col>
      <xdr:colOff>142875</xdr:colOff>
      <xdr:row>282</xdr:row>
      <xdr:rowOff>190499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11206</xdr:colOff>
      <xdr:row>283</xdr:row>
      <xdr:rowOff>123264</xdr:rowOff>
    </xdr:from>
    <xdr:to>
      <xdr:col>23</xdr:col>
      <xdr:colOff>154081</xdr:colOff>
      <xdr:row>296</xdr:row>
      <xdr:rowOff>179293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11205</xdr:colOff>
      <xdr:row>297</xdr:row>
      <xdr:rowOff>112059</xdr:rowOff>
    </xdr:from>
    <xdr:to>
      <xdr:col>23</xdr:col>
      <xdr:colOff>154080</xdr:colOff>
      <xdr:row>310</xdr:row>
      <xdr:rowOff>168088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311</xdr:row>
      <xdr:rowOff>0</xdr:rowOff>
    </xdr:from>
    <xdr:to>
      <xdr:col>23</xdr:col>
      <xdr:colOff>142875</xdr:colOff>
      <xdr:row>324</xdr:row>
      <xdr:rowOff>56029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325</xdr:row>
      <xdr:rowOff>0</xdr:rowOff>
    </xdr:from>
    <xdr:to>
      <xdr:col>23</xdr:col>
      <xdr:colOff>142875</xdr:colOff>
      <xdr:row>338</xdr:row>
      <xdr:rowOff>56029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339</xdr:row>
      <xdr:rowOff>1</xdr:rowOff>
    </xdr:from>
    <xdr:to>
      <xdr:col>23</xdr:col>
      <xdr:colOff>142875</xdr:colOff>
      <xdr:row>351</xdr:row>
      <xdr:rowOff>1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351</xdr:row>
      <xdr:rowOff>22412</xdr:rowOff>
    </xdr:from>
    <xdr:to>
      <xdr:col>23</xdr:col>
      <xdr:colOff>142875</xdr:colOff>
      <xdr:row>361</xdr:row>
      <xdr:rowOff>145676</xdr:rowOff>
    </xdr:to>
    <xdr:graphicFrame macro="">
      <xdr:nvGraphicFramePr>
        <xdr:cNvPr id="28" name="Graphique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363</xdr:row>
      <xdr:rowOff>0</xdr:rowOff>
    </xdr:from>
    <xdr:to>
      <xdr:col>23</xdr:col>
      <xdr:colOff>142875</xdr:colOff>
      <xdr:row>373</xdr:row>
      <xdr:rowOff>123264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374</xdr:row>
      <xdr:rowOff>33618</xdr:rowOff>
    </xdr:from>
    <xdr:to>
      <xdr:col>23</xdr:col>
      <xdr:colOff>142875</xdr:colOff>
      <xdr:row>387</xdr:row>
      <xdr:rowOff>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750794</xdr:colOff>
      <xdr:row>388</xdr:row>
      <xdr:rowOff>145677</xdr:rowOff>
    </xdr:from>
    <xdr:to>
      <xdr:col>23</xdr:col>
      <xdr:colOff>131669</xdr:colOff>
      <xdr:row>401</xdr:row>
      <xdr:rowOff>112059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403</xdr:row>
      <xdr:rowOff>0</xdr:rowOff>
    </xdr:from>
    <xdr:to>
      <xdr:col>23</xdr:col>
      <xdr:colOff>142875</xdr:colOff>
      <xdr:row>415</xdr:row>
      <xdr:rowOff>156882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415</xdr:row>
      <xdr:rowOff>145676</xdr:rowOff>
    </xdr:from>
    <xdr:to>
      <xdr:col>23</xdr:col>
      <xdr:colOff>142875</xdr:colOff>
      <xdr:row>428</xdr:row>
      <xdr:rowOff>112058</xdr:rowOff>
    </xdr:to>
    <xdr:graphicFrame macro="">
      <xdr:nvGraphicFramePr>
        <xdr:cNvPr id="33" name="Graphique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414131</xdr:colOff>
      <xdr:row>62</xdr:row>
      <xdr:rowOff>16565</xdr:rowOff>
    </xdr:from>
    <xdr:to>
      <xdr:col>12</xdr:col>
      <xdr:colOff>2054087</xdr:colOff>
      <xdr:row>81</xdr:row>
      <xdr:rowOff>74543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1 capc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4 Astro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2 Astro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5 Astro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3 CapCom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1 astro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3 CapCom_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2 CapCom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4 CapCom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5"/>
  <sheetViews>
    <sheetView topLeftCell="A357" zoomScaleNormal="100" workbookViewId="0">
      <selection activeCell="H371" sqref="H371"/>
    </sheetView>
  </sheetViews>
  <sheetFormatPr baseColWidth="10" defaultColWidth="11.42578125" defaultRowHeight="15" x14ac:dyDescent="0.25"/>
  <cols>
    <col min="1" max="1" width="12.28515625" bestFit="1" customWidth="1"/>
    <col min="2" max="2" width="5.7109375" style="3" bestFit="1" customWidth="1"/>
    <col min="3" max="3" width="4.85546875" style="3" customWidth="1"/>
    <col min="4" max="5" width="12.7109375" style="23" bestFit="1" customWidth="1"/>
    <col min="6" max="6" width="8.28515625" style="5" bestFit="1" customWidth="1"/>
    <col min="7" max="7" width="4.140625" style="5" customWidth="1"/>
    <col min="8" max="9" width="12.7109375" style="22" bestFit="1" customWidth="1"/>
    <col min="10" max="10" width="5.7109375" customWidth="1"/>
    <col min="11" max="11" width="4.7109375" customWidth="1"/>
    <col min="12" max="12" width="6.5703125" customWidth="1"/>
    <col min="13" max="13" width="12.7109375" customWidth="1"/>
    <col min="14" max="14" width="7.5703125" customWidth="1"/>
    <col min="15" max="15" width="12.7109375" style="10" customWidth="1"/>
    <col min="16" max="16" width="4.7109375" style="2" customWidth="1"/>
    <col min="17" max="17" width="12" style="2" customWidth="1"/>
    <col min="18" max="19" width="12.140625" style="2" bestFit="1" customWidth="1"/>
    <col min="20" max="20" width="8.28515625" style="4" bestFit="1" customWidth="1"/>
    <col min="21" max="21" width="4.28515625" style="4" customWidth="1"/>
    <col min="22" max="22" width="13.85546875" style="4" bestFit="1" customWidth="1"/>
    <col min="23" max="23" width="12.140625" style="4" bestFit="1" customWidth="1"/>
    <col min="24" max="24" width="6.5703125" customWidth="1"/>
    <col min="25" max="25" width="12.7109375" bestFit="1" customWidth="1"/>
    <col min="26" max="26" width="7.5703125" customWidth="1"/>
    <col min="27" max="27" width="12.7109375" bestFit="1" customWidth="1"/>
  </cols>
  <sheetData>
    <row r="1" spans="1:23" x14ac:dyDescent="0.25">
      <c r="A1" s="39" t="s">
        <v>2</v>
      </c>
      <c r="B1" s="2" t="s">
        <v>3</v>
      </c>
      <c r="C1" s="2" t="s">
        <v>6</v>
      </c>
      <c r="D1" s="26" t="s">
        <v>0</v>
      </c>
      <c r="E1" s="26" t="s">
        <v>1</v>
      </c>
      <c r="F1" s="4" t="s">
        <v>4</v>
      </c>
      <c r="G1" s="4" t="s">
        <v>6</v>
      </c>
      <c r="H1" s="27" t="s">
        <v>0</v>
      </c>
      <c r="I1" s="27" t="s">
        <v>1</v>
      </c>
      <c r="O1" s="39" t="s">
        <v>63</v>
      </c>
      <c r="P1" s="2" t="s">
        <v>3</v>
      </c>
      <c r="Q1" s="2" t="s">
        <v>6</v>
      </c>
      <c r="R1" s="36" t="s">
        <v>0</v>
      </c>
      <c r="S1" s="36" t="s">
        <v>1</v>
      </c>
      <c r="T1" s="4" t="s">
        <v>4</v>
      </c>
      <c r="U1" s="4" t="s">
        <v>6</v>
      </c>
      <c r="V1" s="38" t="s">
        <v>0</v>
      </c>
      <c r="W1" s="38" t="s">
        <v>1</v>
      </c>
    </row>
    <row r="2" spans="1:23" x14ac:dyDescent="0.25">
      <c r="A2" s="40" t="s">
        <v>26</v>
      </c>
      <c r="B2" s="2"/>
      <c r="C2" s="2">
        <v>1</v>
      </c>
      <c r="D2" s="23">
        <v>-2348.1242836448</v>
      </c>
      <c r="E2" s="23">
        <v>163.55125756735799</v>
      </c>
      <c r="F2" s="4"/>
      <c r="G2" s="4">
        <v>1</v>
      </c>
      <c r="H2" s="22">
        <v>-2470.2911819731298</v>
      </c>
      <c r="I2" s="22">
        <v>169.325297947606</v>
      </c>
      <c r="O2" s="40" t="s">
        <v>26</v>
      </c>
      <c r="Q2" s="2">
        <v>1</v>
      </c>
      <c r="R2" s="35">
        <v>-2402.65942</v>
      </c>
      <c r="S2" s="35">
        <v>174.4297239</v>
      </c>
      <c r="U2" s="4">
        <v>1</v>
      </c>
      <c r="V2" s="37">
        <v>-2439.9741410000001</v>
      </c>
      <c r="W2" s="37">
        <v>194.39386880000001</v>
      </c>
    </row>
    <row r="3" spans="1:23" x14ac:dyDescent="0.25">
      <c r="A3" s="40" t="s">
        <v>27</v>
      </c>
      <c r="B3" s="2"/>
      <c r="C3" s="2">
        <v>2</v>
      </c>
      <c r="D3" s="23">
        <v>-2280.1620329798602</v>
      </c>
      <c r="E3" s="23">
        <v>149.020955262596</v>
      </c>
      <c r="F3" s="4"/>
      <c r="G3" s="4">
        <v>2</v>
      </c>
      <c r="H3" s="22">
        <v>-2319.5213668332299</v>
      </c>
      <c r="I3" s="22">
        <v>143.315479615812</v>
      </c>
      <c r="O3" s="40" t="s">
        <v>27</v>
      </c>
      <c r="Q3" s="2">
        <v>2</v>
      </c>
      <c r="R3" s="35">
        <v>-2151.5727689999999</v>
      </c>
      <c r="S3" s="35">
        <v>69.765865899999994</v>
      </c>
      <c r="U3" s="4">
        <v>2</v>
      </c>
      <c r="V3" s="37">
        <v>-2103.0795629999998</v>
      </c>
      <c r="W3" s="37">
        <v>101.3874148</v>
      </c>
    </row>
    <row r="4" spans="1:23" x14ac:dyDescent="0.25">
      <c r="A4" s="41" t="s">
        <v>46</v>
      </c>
      <c r="B4" s="2"/>
      <c r="C4" s="2">
        <v>3</v>
      </c>
      <c r="D4" s="23">
        <v>-2191.1053147806301</v>
      </c>
      <c r="E4" s="23">
        <v>147.48358129731201</v>
      </c>
      <c r="F4" s="4"/>
      <c r="G4" s="4">
        <v>3</v>
      </c>
      <c r="H4" s="22">
        <v>-2214.3912707015302</v>
      </c>
      <c r="I4" s="22">
        <v>72.789846598474995</v>
      </c>
      <c r="O4" s="41" t="s">
        <v>46</v>
      </c>
      <c r="Q4" s="2">
        <v>3</v>
      </c>
      <c r="R4" s="35">
        <v>-2104.9795220000001</v>
      </c>
      <c r="S4" s="35">
        <v>112.17622799999999</v>
      </c>
      <c r="U4" s="4">
        <v>3</v>
      </c>
      <c r="V4" s="37">
        <v>-2012.1942610000001</v>
      </c>
      <c r="W4" s="37">
        <v>-89.078702039999996</v>
      </c>
    </row>
    <row r="5" spans="1:23" x14ac:dyDescent="0.25">
      <c r="A5" s="41" t="s">
        <v>47</v>
      </c>
      <c r="B5" s="2"/>
      <c r="C5" s="2">
        <v>4</v>
      </c>
      <c r="D5" s="23">
        <v>-2086.6031575182001</v>
      </c>
      <c r="E5" s="23">
        <v>143.25811601484</v>
      </c>
      <c r="F5" s="4"/>
      <c r="G5" s="4">
        <v>4</v>
      </c>
      <c r="H5" s="22">
        <v>-2063.3749712133399</v>
      </c>
      <c r="I5" s="22">
        <v>136.050458850799</v>
      </c>
      <c r="O5" s="41" t="s">
        <v>53</v>
      </c>
      <c r="Q5" s="2">
        <v>4</v>
      </c>
      <c r="R5" s="35">
        <v>-1965.822283</v>
      </c>
      <c r="S5" s="35">
        <v>144.65023310000001</v>
      </c>
      <c r="U5" s="4">
        <v>4</v>
      </c>
      <c r="V5" s="37">
        <v>-1865.00055</v>
      </c>
      <c r="W5" s="37">
        <v>116.7047329</v>
      </c>
    </row>
    <row r="6" spans="1:23" x14ac:dyDescent="0.25">
      <c r="A6" s="10"/>
      <c r="B6" s="2"/>
      <c r="C6" s="2">
        <v>5</v>
      </c>
      <c r="D6" s="23">
        <v>-2004.7045342578899</v>
      </c>
      <c r="E6" s="23">
        <v>84.957213734912898</v>
      </c>
      <c r="F6" s="4"/>
      <c r="G6" s="4">
        <v>5</v>
      </c>
      <c r="H6" s="22">
        <v>-1935.8036693317899</v>
      </c>
      <c r="I6" s="22">
        <v>-43.147288595981898</v>
      </c>
      <c r="Q6" s="2">
        <v>5</v>
      </c>
      <c r="R6" s="35">
        <v>-1836.247445</v>
      </c>
      <c r="S6" s="35">
        <v>68.493904630000003</v>
      </c>
      <c r="U6" s="4">
        <v>5</v>
      </c>
      <c r="V6" s="37">
        <v>-1851.8453999999999</v>
      </c>
      <c r="W6" s="37">
        <v>-55.822158479999999</v>
      </c>
    </row>
    <row r="7" spans="1:23" x14ac:dyDescent="0.25">
      <c r="A7" s="10"/>
      <c r="B7" s="2"/>
      <c r="C7" s="2">
        <v>6</v>
      </c>
      <c r="D7" s="23">
        <v>-1940.2037685702101</v>
      </c>
      <c r="E7" s="23">
        <v>-94.981768540079102</v>
      </c>
      <c r="F7" s="4"/>
      <c r="G7" s="4">
        <v>6</v>
      </c>
      <c r="H7" s="22">
        <v>-1901.30304873151</v>
      </c>
      <c r="I7" s="22">
        <v>-228.605335463057</v>
      </c>
      <c r="Q7" s="2">
        <v>6</v>
      </c>
      <c r="R7" s="35">
        <v>-1846.334339</v>
      </c>
      <c r="S7" s="35">
        <v>-191.9300825</v>
      </c>
      <c r="U7" s="4">
        <v>6</v>
      </c>
      <c r="V7" s="37">
        <v>-1849.10167</v>
      </c>
      <c r="W7" s="37">
        <v>-238.17246320000001</v>
      </c>
    </row>
    <row r="8" spans="1:23" x14ac:dyDescent="0.25">
      <c r="A8" s="10"/>
      <c r="B8" s="2"/>
      <c r="C8" s="2">
        <v>7</v>
      </c>
      <c r="D8" s="23">
        <v>-1917.3409942006799</v>
      </c>
      <c r="E8" s="23">
        <v>-343.06824846339703</v>
      </c>
      <c r="F8" s="4"/>
      <c r="G8" s="4">
        <v>7</v>
      </c>
      <c r="H8" s="22">
        <v>-1921.82455182895</v>
      </c>
      <c r="I8" s="22">
        <v>-416.95119393492098</v>
      </c>
      <c r="Q8" s="2">
        <v>7</v>
      </c>
      <c r="R8" s="35">
        <v>-2006.6064940000001</v>
      </c>
      <c r="S8" s="35">
        <v>-438.51039800000001</v>
      </c>
      <c r="U8" s="4">
        <v>7</v>
      </c>
      <c r="V8" s="37">
        <v>-1997.0801469999999</v>
      </c>
      <c r="W8" s="37">
        <v>-413.41269269999998</v>
      </c>
    </row>
    <row r="9" spans="1:23" x14ac:dyDescent="0.25">
      <c r="A9" s="10"/>
      <c r="B9" s="2"/>
      <c r="C9" s="2">
        <v>8</v>
      </c>
      <c r="D9" s="23">
        <v>-2149.4473818957499</v>
      </c>
      <c r="E9" s="23">
        <v>-407.61214543288298</v>
      </c>
      <c r="F9" s="4"/>
      <c r="G9" s="4">
        <v>8</v>
      </c>
      <c r="H9" s="22">
        <v>-2110.5390440368501</v>
      </c>
      <c r="I9" s="22">
        <v>-428.93930753746298</v>
      </c>
      <c r="Q9" s="2">
        <v>8</v>
      </c>
      <c r="R9" s="35">
        <v>-2045.983438</v>
      </c>
      <c r="S9" s="35">
        <v>-507.45715310000003</v>
      </c>
      <c r="U9" s="4">
        <v>8</v>
      </c>
      <c r="V9" s="37">
        <v>-2137.4912410000002</v>
      </c>
      <c r="W9" s="37">
        <v>-486.7481176</v>
      </c>
    </row>
    <row r="10" spans="1:23" x14ac:dyDescent="0.25">
      <c r="A10" s="10"/>
      <c r="B10" s="2"/>
      <c r="C10" s="2">
        <v>9</v>
      </c>
      <c r="D10" s="23">
        <v>-2199.3509207420102</v>
      </c>
      <c r="E10" s="23">
        <v>-441.71340823520097</v>
      </c>
      <c r="F10" s="4"/>
      <c r="G10" s="4">
        <v>9</v>
      </c>
      <c r="H10" s="22">
        <v>-2212.18728788825</v>
      </c>
      <c r="I10" s="22">
        <v>-490.41293543159099</v>
      </c>
      <c r="J10" s="10"/>
      <c r="O10" s="21"/>
      <c r="Q10" s="2">
        <v>9</v>
      </c>
      <c r="R10" s="35">
        <v>-2250.211319</v>
      </c>
      <c r="S10" s="35">
        <v>-544.96522049999999</v>
      </c>
      <c r="U10" s="4">
        <v>9</v>
      </c>
      <c r="V10" s="37">
        <v>-2257.6016869999999</v>
      </c>
      <c r="W10" s="37">
        <v>-486.7481176</v>
      </c>
    </row>
    <row r="11" spans="1:23" s="21" customFormat="1" x14ac:dyDescent="0.25">
      <c r="P11" s="10"/>
      <c r="Q11" s="10"/>
      <c r="R11" s="10"/>
      <c r="S11" s="10"/>
      <c r="T11" s="10"/>
      <c r="U11" s="10"/>
      <c r="V11" s="10"/>
      <c r="W11" s="10"/>
    </row>
    <row r="12" spans="1:23" s="21" customFormat="1" x14ac:dyDescent="0.25"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39" t="s">
        <v>5</v>
      </c>
      <c r="B13" s="2" t="s">
        <v>3</v>
      </c>
      <c r="C13" s="2" t="s">
        <v>6</v>
      </c>
      <c r="D13" s="26" t="s">
        <v>0</v>
      </c>
      <c r="E13" s="26" t="s">
        <v>1</v>
      </c>
      <c r="F13" s="4" t="s">
        <v>4</v>
      </c>
      <c r="G13" s="4" t="s">
        <v>6</v>
      </c>
      <c r="H13" s="27" t="s">
        <v>0</v>
      </c>
      <c r="I13" s="27" t="s">
        <v>1</v>
      </c>
      <c r="J13" s="10"/>
      <c r="O13" s="39" t="s">
        <v>64</v>
      </c>
      <c r="P13" s="2" t="s">
        <v>3</v>
      </c>
      <c r="Q13" s="2" t="s">
        <v>6</v>
      </c>
      <c r="R13" s="36" t="s">
        <v>0</v>
      </c>
      <c r="S13" s="36" t="s">
        <v>1</v>
      </c>
      <c r="T13" s="4" t="s">
        <v>4</v>
      </c>
      <c r="U13" s="4" t="s">
        <v>6</v>
      </c>
      <c r="V13" s="38" t="s">
        <v>0</v>
      </c>
      <c r="W13" s="38" t="s">
        <v>1</v>
      </c>
    </row>
    <row r="14" spans="1:23" x14ac:dyDescent="0.25">
      <c r="A14" s="40" t="s">
        <v>26</v>
      </c>
      <c r="B14" s="2"/>
      <c r="C14" s="2">
        <v>1</v>
      </c>
      <c r="D14" s="23">
        <v>-2425.60303983315</v>
      </c>
      <c r="E14" s="23">
        <v>127.379217273954</v>
      </c>
      <c r="F14" s="4"/>
      <c r="G14" s="4">
        <v>1</v>
      </c>
      <c r="H14" s="22">
        <v>-2461.9701224384098</v>
      </c>
      <c r="I14" s="22">
        <v>87.596808669436101</v>
      </c>
      <c r="J14" s="10"/>
      <c r="O14" s="40" t="s">
        <v>26</v>
      </c>
      <c r="Q14" s="2">
        <v>1</v>
      </c>
      <c r="R14" s="35">
        <v>-2513.5178919999998</v>
      </c>
      <c r="S14" s="35">
        <v>174.5856938</v>
      </c>
      <c r="U14" s="4">
        <v>1</v>
      </c>
      <c r="V14" s="37">
        <v>-2492.8868170000001</v>
      </c>
      <c r="W14" s="37">
        <v>165.04195050000001</v>
      </c>
    </row>
    <row r="15" spans="1:23" x14ac:dyDescent="0.25">
      <c r="A15" s="40" t="s">
        <v>28</v>
      </c>
      <c r="B15" s="2"/>
      <c r="C15" s="2">
        <v>2</v>
      </c>
      <c r="D15" s="23">
        <v>-2530.1010269267199</v>
      </c>
      <c r="E15" s="23">
        <v>-61.554655870445302</v>
      </c>
      <c r="F15" s="4"/>
      <c r="G15" s="4">
        <v>2</v>
      </c>
      <c r="H15" s="22">
        <v>-2483.8717820879401</v>
      </c>
      <c r="I15" s="22">
        <v>-173.08189233676501</v>
      </c>
      <c r="O15" s="40" t="s">
        <v>27</v>
      </c>
      <c r="Q15" s="2">
        <v>2</v>
      </c>
      <c r="R15" s="35">
        <v>-2203.6180720000002</v>
      </c>
      <c r="S15" s="35">
        <v>172.4451416</v>
      </c>
      <c r="U15" s="4">
        <v>2</v>
      </c>
      <c r="V15" s="37">
        <v>-2236.4218660000001</v>
      </c>
      <c r="W15" s="37">
        <v>129.0613123</v>
      </c>
    </row>
    <row r="16" spans="1:23" x14ac:dyDescent="0.25">
      <c r="A16" s="41" t="s">
        <v>46</v>
      </c>
      <c r="B16" s="2"/>
      <c r="C16" s="2">
        <v>3</v>
      </c>
      <c r="D16" s="23">
        <v>-2371.5523568537201</v>
      </c>
      <c r="E16" s="23">
        <v>-220.25910931174101</v>
      </c>
      <c r="F16" s="4"/>
      <c r="G16" s="4">
        <v>3</v>
      </c>
      <c r="H16" s="22">
        <v>-2200.8297056630699</v>
      </c>
      <c r="I16" s="22">
        <v>-225.810618068975</v>
      </c>
      <c r="O16" s="41" t="s">
        <v>46</v>
      </c>
      <c r="Q16" s="2">
        <v>3</v>
      </c>
      <c r="R16" s="35">
        <v>-1957.1426570000001</v>
      </c>
      <c r="S16" s="35">
        <v>40.860344210000001</v>
      </c>
      <c r="U16" s="4">
        <v>3</v>
      </c>
      <c r="V16" s="37">
        <v>-1951.138905</v>
      </c>
      <c r="W16" s="37">
        <v>54.749731089999997</v>
      </c>
    </row>
    <row r="17" spans="1:23" x14ac:dyDescent="0.25">
      <c r="A17" s="41" t="s">
        <v>48</v>
      </c>
      <c r="B17" s="2"/>
      <c r="C17" s="2">
        <v>4</v>
      </c>
      <c r="D17" s="23">
        <v>-2115.7124574177501</v>
      </c>
      <c r="E17" s="23">
        <v>-119.31443994601899</v>
      </c>
      <c r="F17" s="4"/>
      <c r="G17" s="4">
        <v>4</v>
      </c>
      <c r="H17" s="22">
        <v>-2082.5913979488701</v>
      </c>
      <c r="I17" s="22">
        <v>-102.39983021812699</v>
      </c>
      <c r="O17" s="41" t="s">
        <v>53</v>
      </c>
      <c r="Q17" s="2">
        <v>4</v>
      </c>
      <c r="R17" s="35">
        <v>-1961.4795200000001</v>
      </c>
      <c r="S17" s="35">
        <v>-94.295625670000007</v>
      </c>
      <c r="U17" s="4">
        <v>4</v>
      </c>
      <c r="V17" s="37">
        <v>-1926.0146030000001</v>
      </c>
      <c r="W17" s="37">
        <v>-20.836500539999999</v>
      </c>
    </row>
    <row r="18" spans="1:23" x14ac:dyDescent="0.25">
      <c r="A18" s="10"/>
      <c r="B18" s="2"/>
      <c r="C18" s="2">
        <v>5</v>
      </c>
      <c r="D18" s="23">
        <v>-1890.7586625414599</v>
      </c>
      <c r="E18" s="23">
        <v>-289.89473684210498</v>
      </c>
      <c r="F18" s="4"/>
      <c r="G18" s="4">
        <v>5</v>
      </c>
      <c r="H18" s="22">
        <v>-1928.00189567296</v>
      </c>
      <c r="I18" s="22">
        <v>-367.778402161673</v>
      </c>
      <c r="Q18" s="2">
        <v>5</v>
      </c>
      <c r="R18" s="35">
        <v>-1844.396027</v>
      </c>
      <c r="S18" s="35">
        <v>-271.88078159999998</v>
      </c>
      <c r="U18" s="4">
        <v>5</v>
      </c>
      <c r="V18" s="37">
        <v>-1846.3195880000001</v>
      </c>
      <c r="W18" s="37">
        <v>-264.68465400000002</v>
      </c>
    </row>
    <row r="19" spans="1:23" x14ac:dyDescent="0.25">
      <c r="A19" s="10"/>
      <c r="B19" s="2"/>
      <c r="C19" s="2">
        <v>6</v>
      </c>
      <c r="D19" s="23">
        <v>-2084.8263528580801</v>
      </c>
      <c r="E19" s="23">
        <v>-468.57219973009501</v>
      </c>
      <c r="F19" s="4"/>
      <c r="G19" s="4">
        <v>6</v>
      </c>
      <c r="H19" s="22">
        <v>-1942.8586099690101</v>
      </c>
      <c r="I19" s="22">
        <v>-443.50225478856999</v>
      </c>
      <c r="Q19" s="2">
        <v>6</v>
      </c>
      <c r="R19" s="35">
        <v>-1965.4151489999999</v>
      </c>
      <c r="S19" s="35">
        <v>-468.3759412</v>
      </c>
      <c r="U19" s="4">
        <v>6</v>
      </c>
      <c r="V19" s="37">
        <v>-1892.724019</v>
      </c>
      <c r="W19" s="37">
        <v>-428.35353170000002</v>
      </c>
    </row>
    <row r="20" spans="1:23" x14ac:dyDescent="0.25">
      <c r="A20" s="10"/>
      <c r="B20" s="2"/>
      <c r="C20" s="2">
        <v>7</v>
      </c>
      <c r="D20" s="23">
        <v>-2235.6534967911498</v>
      </c>
      <c r="E20" s="23">
        <v>-482.60728744939303</v>
      </c>
      <c r="F20" s="4"/>
      <c r="G20" s="4">
        <v>7</v>
      </c>
      <c r="H20" s="22">
        <v>-2139.8974905289401</v>
      </c>
      <c r="I20" s="22">
        <v>-478.29909026566997</v>
      </c>
      <c r="Q20" s="2">
        <v>7</v>
      </c>
      <c r="R20" s="35">
        <v>-2165.0524460000001</v>
      </c>
      <c r="S20" s="35">
        <v>-407.10666909999998</v>
      </c>
      <c r="U20" s="4">
        <v>7</v>
      </c>
      <c r="V20" s="37">
        <v>-2018.460585</v>
      </c>
      <c r="W20" s="37">
        <v>-442.93671569999998</v>
      </c>
    </row>
    <row r="21" spans="1:23" x14ac:dyDescent="0.25">
      <c r="A21" s="10"/>
      <c r="B21" s="2"/>
      <c r="C21" s="2">
        <v>8</v>
      </c>
      <c r="D21" s="23">
        <v>-2268.5986749881399</v>
      </c>
      <c r="E21" s="23">
        <v>-547.92442645074198</v>
      </c>
      <c r="F21" s="4"/>
      <c r="G21" s="4">
        <v>8</v>
      </c>
      <c r="H21" s="22">
        <v>-2249.5384235189299</v>
      </c>
      <c r="I21" s="22">
        <v>-427.02845775711199</v>
      </c>
      <c r="O21" s="21"/>
      <c r="Q21" s="2">
        <v>8</v>
      </c>
      <c r="R21" s="35">
        <v>-2236.855552</v>
      </c>
      <c r="S21" s="35">
        <v>-461.95428470000002</v>
      </c>
      <c r="U21" s="4">
        <v>8</v>
      </c>
      <c r="V21" s="37">
        <v>-2265.2575780000002</v>
      </c>
      <c r="W21" s="37">
        <v>-360.30225890000003</v>
      </c>
    </row>
    <row r="22" spans="1:23" x14ac:dyDescent="0.25">
      <c r="A22" s="10"/>
      <c r="B22" s="2"/>
      <c r="C22" s="2">
        <v>9</v>
      </c>
      <c r="D22" s="23">
        <v>-2301.54385318513</v>
      </c>
      <c r="E22" s="23">
        <v>-570.05668016194295</v>
      </c>
      <c r="F22" s="4"/>
      <c r="G22" s="4">
        <v>9</v>
      </c>
      <c r="H22" s="22">
        <v>-2256.1898703448301</v>
      </c>
      <c r="I22" s="22">
        <v>-470.83827362704602</v>
      </c>
      <c r="O22" s="21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/>
      <c r="B23" s="2"/>
      <c r="C23" s="2">
        <v>10</v>
      </c>
      <c r="D23" s="23">
        <v>-2338.09241024741</v>
      </c>
      <c r="E23" s="23">
        <v>-540.36707152496604</v>
      </c>
      <c r="F23" s="4"/>
      <c r="G23" s="4">
        <v>10</v>
      </c>
      <c r="H23" s="22">
        <v>-2327.7191840109699</v>
      </c>
      <c r="I23" s="22">
        <v>-461.17191734709701</v>
      </c>
      <c r="O23" s="21"/>
      <c r="P23" s="10"/>
      <c r="Q23" s="10"/>
      <c r="R23" s="10"/>
      <c r="S23" s="10"/>
      <c r="T23" s="10"/>
      <c r="U23" s="10"/>
      <c r="V23" s="10"/>
      <c r="W23" s="10"/>
    </row>
    <row r="24" spans="1:23" x14ac:dyDescent="0.25">
      <c r="A24" s="10"/>
      <c r="B24" s="2"/>
      <c r="C24" s="2">
        <v>11</v>
      </c>
      <c r="D24" s="23">
        <v>-2236.6830336098101</v>
      </c>
      <c r="E24" s="23">
        <v>-592.728744939271</v>
      </c>
      <c r="F24" s="4"/>
      <c r="G24" s="4">
        <v>11</v>
      </c>
      <c r="H24" s="22">
        <v>-2276.7630956605399</v>
      </c>
      <c r="I24" s="22">
        <v>-480.591876668498</v>
      </c>
      <c r="O24" s="39" t="s">
        <v>65</v>
      </c>
      <c r="P24" s="2" t="s">
        <v>3</v>
      </c>
      <c r="Q24" s="2" t="s">
        <v>6</v>
      </c>
      <c r="R24" s="36" t="s">
        <v>0</v>
      </c>
      <c r="S24" s="36" t="s">
        <v>1</v>
      </c>
      <c r="T24" s="4" t="s">
        <v>4</v>
      </c>
      <c r="U24" s="4" t="s">
        <v>6</v>
      </c>
      <c r="V24" s="38" t="s">
        <v>0</v>
      </c>
      <c r="W24" s="38" t="s">
        <v>1</v>
      </c>
    </row>
    <row r="25" spans="1:23" x14ac:dyDescent="0.25">
      <c r="A25" s="10"/>
      <c r="B25" s="2"/>
      <c r="C25" s="2">
        <v>12</v>
      </c>
      <c r="D25" s="23">
        <v>-2216.6070656460201</v>
      </c>
      <c r="E25" s="23">
        <v>-618.09986504723304</v>
      </c>
      <c r="F25" s="4"/>
      <c r="G25" s="4">
        <v>12</v>
      </c>
      <c r="H25" s="22">
        <v>-2364.7553489029501</v>
      </c>
      <c r="I25" s="22">
        <v>-473.645036063416</v>
      </c>
      <c r="O25" s="40" t="s">
        <v>26</v>
      </c>
      <c r="Q25" s="2">
        <v>1</v>
      </c>
      <c r="R25" s="35">
        <v>-2456.9705130000002</v>
      </c>
      <c r="S25" s="35">
        <v>157.21118680000001</v>
      </c>
      <c r="U25" s="4">
        <v>1</v>
      </c>
      <c r="V25" s="37">
        <v>-2301.7875330000002</v>
      </c>
      <c r="W25" s="37">
        <v>154.11868050000001</v>
      </c>
    </row>
    <row r="26" spans="1:23" x14ac:dyDescent="0.25">
      <c r="A26" s="10"/>
      <c r="B26" s="2"/>
      <c r="C26" s="2">
        <v>13</v>
      </c>
      <c r="D26" s="23">
        <v>-2169.2483719878601</v>
      </c>
      <c r="E26" s="23">
        <v>-547.38461538461502</v>
      </c>
      <c r="F26" s="4"/>
      <c r="G26" s="4">
        <v>13</v>
      </c>
      <c r="H26" s="22">
        <v>-2313.38396540645</v>
      </c>
      <c r="I26" s="22">
        <v>-377.33679666691398</v>
      </c>
      <c r="O26" s="40" t="s">
        <v>27</v>
      </c>
      <c r="Q26" s="2">
        <v>2</v>
      </c>
      <c r="R26" s="35">
        <v>-2232.3947790000002</v>
      </c>
      <c r="S26" s="35">
        <v>142.06328429999999</v>
      </c>
      <c r="U26" s="4">
        <v>2</v>
      </c>
      <c r="V26" s="37">
        <v>-2166.8166940000001</v>
      </c>
      <c r="W26" s="37">
        <v>74.340086049999996</v>
      </c>
    </row>
    <row r="27" spans="1:23" x14ac:dyDescent="0.25">
      <c r="A27" s="10"/>
      <c r="B27" s="2"/>
      <c r="C27" s="2">
        <v>14</v>
      </c>
      <c r="D27" s="23">
        <v>-2193.4424872262698</v>
      </c>
      <c r="E27" s="23">
        <v>-538.207827260459</v>
      </c>
      <c r="F27" s="4"/>
      <c r="G27" s="4">
        <v>14</v>
      </c>
      <c r="H27" s="22">
        <v>-2165.0630778591799</v>
      </c>
      <c r="I27" s="22">
        <v>-532.94212692413498</v>
      </c>
      <c r="O27" s="41" t="s">
        <v>46</v>
      </c>
      <c r="Q27" s="2">
        <v>3</v>
      </c>
      <c r="R27" s="35">
        <v>-2089.2075030000001</v>
      </c>
      <c r="S27" s="35">
        <v>112.9883471</v>
      </c>
      <c r="U27" s="4">
        <v>3</v>
      </c>
      <c r="V27" s="37">
        <v>-1930.0593919999999</v>
      </c>
      <c r="W27" s="37">
        <v>113.4670133</v>
      </c>
    </row>
    <row r="28" spans="1:23" x14ac:dyDescent="0.25">
      <c r="A28" s="10"/>
      <c r="B28" s="2"/>
      <c r="C28" s="2">
        <v>15</v>
      </c>
      <c r="D28" s="23">
        <v>-2203.73785541283</v>
      </c>
      <c r="E28" s="23">
        <v>-578.15384615384596</v>
      </c>
      <c r="F28" s="4"/>
      <c r="G28" s="4">
        <v>15</v>
      </c>
      <c r="H28" s="22">
        <v>-2178.4628968996299</v>
      </c>
      <c r="I28" s="22">
        <v>-507.53796584663002</v>
      </c>
      <c r="O28" s="41" t="s">
        <v>53</v>
      </c>
      <c r="Q28" s="2">
        <v>4</v>
      </c>
      <c r="R28" s="35">
        <v>-1879.5010130000001</v>
      </c>
      <c r="S28" s="35">
        <v>9.4485478670000003</v>
      </c>
      <c r="U28" s="4">
        <v>4</v>
      </c>
      <c r="V28" s="37">
        <v>-1906.811447</v>
      </c>
      <c r="W28" s="37">
        <v>52.262280390000001</v>
      </c>
    </row>
    <row r="29" spans="1:23" x14ac:dyDescent="0.25">
      <c r="A29" s="10"/>
      <c r="B29" s="2"/>
      <c r="C29" s="2">
        <v>16</v>
      </c>
      <c r="D29" s="23">
        <v>-1995.25664963502</v>
      </c>
      <c r="E29" s="23">
        <v>-457.23616734143098</v>
      </c>
      <c r="F29" s="4"/>
      <c r="G29" s="4">
        <v>16</v>
      </c>
      <c r="H29" s="22">
        <v>-2076.1256861380498</v>
      </c>
      <c r="I29" s="22">
        <v>-442.00614342303402</v>
      </c>
      <c r="Q29" s="2">
        <v>5</v>
      </c>
      <c r="R29" s="35">
        <v>-1842.8677990000001</v>
      </c>
      <c r="S29" s="35">
        <v>-264.25439230000001</v>
      </c>
      <c r="U29" s="4">
        <v>5</v>
      </c>
      <c r="V29" s="37">
        <v>-1842.7409379999999</v>
      </c>
      <c r="W29" s="37">
        <v>-244.94370739999999</v>
      </c>
    </row>
    <row r="30" spans="1:23" x14ac:dyDescent="0.25">
      <c r="A30" s="10"/>
      <c r="B30" s="2"/>
      <c r="C30" s="2">
        <v>17</v>
      </c>
      <c r="D30" s="23">
        <v>-1962.3114714380399</v>
      </c>
      <c r="E30" s="23">
        <v>-399.47638326585701</v>
      </c>
      <c r="F30" s="4"/>
      <c r="G30" s="4">
        <v>17</v>
      </c>
      <c r="H30" s="22">
        <v>-2046.6990917702401</v>
      </c>
      <c r="I30" s="22">
        <v>-556.08372114749</v>
      </c>
      <c r="Q30" s="2">
        <v>6</v>
      </c>
      <c r="R30" s="35">
        <v>-1968.0025149999999</v>
      </c>
      <c r="S30" s="35">
        <v>-487.22409470000002</v>
      </c>
      <c r="U30" s="4">
        <v>6</v>
      </c>
      <c r="V30" s="37">
        <v>-1823.8947619999999</v>
      </c>
      <c r="W30" s="37">
        <v>-526.1842954</v>
      </c>
    </row>
    <row r="31" spans="1:23" x14ac:dyDescent="0.25">
      <c r="A31" s="10"/>
      <c r="B31" s="2"/>
      <c r="C31" s="2">
        <v>18</v>
      </c>
      <c r="D31" s="23">
        <v>-2018.4212280547799</v>
      </c>
      <c r="E31" s="23">
        <v>-562.49932523616701</v>
      </c>
      <c r="F31" s="4"/>
      <c r="G31" s="4">
        <v>18</v>
      </c>
      <c r="H31" s="22">
        <v>-2066.2469485008301</v>
      </c>
      <c r="I31" s="22">
        <v>-561.51007978326402</v>
      </c>
      <c r="Q31" s="2">
        <v>7</v>
      </c>
      <c r="R31" s="35">
        <v>-2189.4716389999999</v>
      </c>
      <c r="S31" s="35">
        <v>-449.18895659999998</v>
      </c>
      <c r="U31" s="4">
        <v>7</v>
      </c>
      <c r="V31" s="37">
        <v>-2082.1003580000001</v>
      </c>
      <c r="W31" s="37">
        <v>-530.16421660000003</v>
      </c>
    </row>
    <row r="32" spans="1:23" x14ac:dyDescent="0.25">
      <c r="A32" s="10"/>
      <c r="B32" s="2"/>
      <c r="C32" s="2">
        <v>19</v>
      </c>
      <c r="D32" s="23">
        <v>-2146.5985619774301</v>
      </c>
      <c r="E32" s="23">
        <v>-560.34008097165997</v>
      </c>
      <c r="F32" s="4"/>
      <c r="G32" s="4">
        <v>19</v>
      </c>
      <c r="H32" s="22">
        <v>-2116.6991639576599</v>
      </c>
      <c r="I32" s="22">
        <v>-529.65160800290005</v>
      </c>
      <c r="O32" s="21"/>
      <c r="Q32" s="2">
        <v>8</v>
      </c>
      <c r="R32" s="35">
        <v>-2279.2741999999998</v>
      </c>
      <c r="S32" s="35">
        <v>-543.90839010000002</v>
      </c>
      <c r="U32" s="4">
        <v>8</v>
      </c>
      <c r="V32" s="37">
        <v>-2263.5346340000001</v>
      </c>
      <c r="W32" s="37">
        <v>-548.03621369999996</v>
      </c>
    </row>
    <row r="33" spans="1:23" x14ac:dyDescent="0.25">
      <c r="A33" s="10"/>
      <c r="B33" s="2"/>
      <c r="C33" s="2">
        <v>20</v>
      </c>
      <c r="D33" s="23">
        <v>-2258.8180752109101</v>
      </c>
      <c r="E33" s="23">
        <v>-571.67611336032405</v>
      </c>
      <c r="F33" s="4"/>
      <c r="G33" s="4">
        <v>20</v>
      </c>
      <c r="H33" s="22">
        <v>-2222.6460338699699</v>
      </c>
      <c r="I33" s="22">
        <v>-585.99351945028002</v>
      </c>
      <c r="O33" s="21"/>
      <c r="P33" s="10"/>
      <c r="Q33" s="10"/>
      <c r="R33" s="10"/>
      <c r="S33" s="10"/>
      <c r="T33" s="10"/>
      <c r="U33" s="10"/>
      <c r="V33" s="10"/>
      <c r="W33" s="10"/>
    </row>
    <row r="34" spans="1:23" s="21" customFormat="1" x14ac:dyDescent="0.25">
      <c r="P34" s="10"/>
      <c r="Q34" s="10"/>
      <c r="R34" s="10"/>
      <c r="S34" s="10"/>
      <c r="T34" s="10"/>
      <c r="U34" s="10"/>
      <c r="V34" s="10"/>
      <c r="W34" s="10"/>
    </row>
    <row r="35" spans="1:23" s="21" customFormat="1" x14ac:dyDescent="0.25">
      <c r="O35" s="39" t="s">
        <v>66</v>
      </c>
      <c r="P35" s="2" t="s">
        <v>3</v>
      </c>
      <c r="Q35" s="2" t="s">
        <v>6</v>
      </c>
      <c r="R35" s="36" t="s">
        <v>0</v>
      </c>
      <c r="S35" s="36" t="s">
        <v>1</v>
      </c>
      <c r="T35" s="4" t="s">
        <v>4</v>
      </c>
      <c r="U35" s="4" t="s">
        <v>6</v>
      </c>
      <c r="V35" s="38" t="s">
        <v>0</v>
      </c>
      <c r="W35" s="38" t="s">
        <v>1</v>
      </c>
    </row>
    <row r="36" spans="1:23" x14ac:dyDescent="0.25">
      <c r="A36" s="29" t="s">
        <v>7</v>
      </c>
      <c r="B36" s="2" t="s">
        <v>3</v>
      </c>
      <c r="C36" s="2" t="s">
        <v>6</v>
      </c>
      <c r="D36" s="26" t="s">
        <v>0</v>
      </c>
      <c r="E36" s="26" t="s">
        <v>1</v>
      </c>
      <c r="F36" s="4" t="s">
        <v>4</v>
      </c>
      <c r="G36" s="4" t="s">
        <v>6</v>
      </c>
      <c r="H36" s="27" t="s">
        <v>0</v>
      </c>
      <c r="I36" s="27" t="s">
        <v>1</v>
      </c>
      <c r="O36" s="40" t="s">
        <v>26</v>
      </c>
      <c r="Q36" s="2">
        <v>1</v>
      </c>
      <c r="R36" s="35">
        <v>-2480.4131729999999</v>
      </c>
      <c r="S36" s="35">
        <v>188.7762639</v>
      </c>
      <c r="U36" s="4">
        <v>1</v>
      </c>
      <c r="V36" s="37">
        <v>-2482.9562860000001</v>
      </c>
      <c r="W36" s="37">
        <v>176.66439579999999</v>
      </c>
    </row>
    <row r="37" spans="1:23" x14ac:dyDescent="0.25">
      <c r="A37" s="8" t="s">
        <v>26</v>
      </c>
      <c r="B37" s="2"/>
      <c r="C37" s="2">
        <v>1</v>
      </c>
      <c r="D37" s="23">
        <v>-2517.9763020829901</v>
      </c>
      <c r="E37" s="23">
        <v>176.980837138445</v>
      </c>
      <c r="F37" s="4"/>
      <c r="G37" s="4">
        <v>1</v>
      </c>
      <c r="H37" s="22">
        <v>-2444.5749326733198</v>
      </c>
      <c r="I37" s="22">
        <v>170.01364166833201</v>
      </c>
      <c r="O37" s="40" t="s">
        <v>28</v>
      </c>
      <c r="Q37" s="2">
        <v>2</v>
      </c>
      <c r="R37" s="35">
        <v>-2433.5839070000002</v>
      </c>
      <c r="S37" s="35">
        <v>117.11348150000001</v>
      </c>
      <c r="U37" s="4">
        <v>2</v>
      </c>
      <c r="V37" s="37">
        <v>-2317.901781</v>
      </c>
      <c r="W37" s="37">
        <v>101.212621</v>
      </c>
    </row>
    <row r="38" spans="1:23" x14ac:dyDescent="0.25">
      <c r="A38" s="8" t="s">
        <v>27</v>
      </c>
      <c r="B38" s="2"/>
      <c r="C38" s="2">
        <v>2</v>
      </c>
      <c r="D38" s="23">
        <v>-2239.1389544479498</v>
      </c>
      <c r="E38" s="23">
        <v>174.78660876548801</v>
      </c>
      <c r="F38" s="4"/>
      <c r="G38" s="4">
        <v>2</v>
      </c>
      <c r="H38" s="22">
        <v>-2216.2516780978999</v>
      </c>
      <c r="I38" s="22">
        <v>115.458002555574</v>
      </c>
      <c r="O38" s="41" t="s">
        <v>46</v>
      </c>
      <c r="Q38" s="2">
        <v>3</v>
      </c>
      <c r="R38" s="35">
        <v>-2361.642139</v>
      </c>
      <c r="S38" s="35">
        <v>118.06812480000001</v>
      </c>
      <c r="U38" s="4">
        <v>3</v>
      </c>
      <c r="V38" s="37">
        <v>-2194.770282</v>
      </c>
      <c r="W38" s="37">
        <v>94.253137330000001</v>
      </c>
    </row>
    <row r="39" spans="1:23" x14ac:dyDescent="0.25">
      <c r="A39" s="17" t="s">
        <v>46</v>
      </c>
      <c r="B39" s="2"/>
      <c r="C39" s="2">
        <v>3</v>
      </c>
      <c r="D39" s="23">
        <v>-2140.4546970197698</v>
      </c>
      <c r="E39" s="23">
        <v>-53.777273649305798</v>
      </c>
      <c r="F39" s="4"/>
      <c r="G39" s="4">
        <v>3</v>
      </c>
      <c r="H39" s="22">
        <v>-2167.2443643096399</v>
      </c>
      <c r="I39" s="22">
        <v>-51.171602042730001</v>
      </c>
      <c r="O39" s="41" t="s">
        <v>53</v>
      </c>
      <c r="Q39" s="2">
        <v>4</v>
      </c>
      <c r="R39" s="35">
        <v>-2201.5883020000001</v>
      </c>
      <c r="S39" s="35">
        <v>106.416099</v>
      </c>
      <c r="U39" s="4">
        <v>4</v>
      </c>
      <c r="V39" s="37">
        <v>-2086.7381460000001</v>
      </c>
      <c r="W39" s="37">
        <v>-111.1269272</v>
      </c>
    </row>
    <row r="40" spans="1:23" x14ac:dyDescent="0.25">
      <c r="A40" s="15" t="s">
        <v>49</v>
      </c>
      <c r="B40" s="2"/>
      <c r="C40" s="2">
        <v>4</v>
      </c>
      <c r="D40" s="23">
        <v>-1912.5481379897899</v>
      </c>
      <c r="E40" s="23">
        <v>-220.400528230964</v>
      </c>
      <c r="F40" s="4"/>
      <c r="G40" s="4">
        <v>4</v>
      </c>
      <c r="H40" s="22">
        <v>-1897.5946728518099</v>
      </c>
      <c r="I40" s="22">
        <v>-113.369506900194</v>
      </c>
      <c r="Q40" s="2">
        <v>5</v>
      </c>
      <c r="R40" s="35">
        <v>-2191.5692640000002</v>
      </c>
      <c r="S40" s="35">
        <v>206.51111510000001</v>
      </c>
      <c r="U40" s="4">
        <v>5</v>
      </c>
      <c r="V40" s="37">
        <v>-1929.991536</v>
      </c>
      <c r="W40" s="37">
        <v>-101.20401579999999</v>
      </c>
    </row>
    <row r="41" spans="1:23" x14ac:dyDescent="0.25">
      <c r="A41" s="1"/>
      <c r="B41" s="2"/>
      <c r="C41" s="2">
        <v>5</v>
      </c>
      <c r="D41" s="23">
        <v>-1911.1002215973101</v>
      </c>
      <c r="E41" s="23">
        <v>-460.07017689113701</v>
      </c>
      <c r="F41" s="4"/>
      <c r="G41" s="4">
        <v>5</v>
      </c>
      <c r="H41" s="22">
        <v>-1907.5609669278299</v>
      </c>
      <c r="I41" s="22">
        <v>-462.91102077417798</v>
      </c>
      <c r="Q41" s="2">
        <v>6</v>
      </c>
      <c r="R41" s="35">
        <v>-2133.6234679999998</v>
      </c>
      <c r="S41" s="35">
        <v>327.00322699999998</v>
      </c>
      <c r="U41" s="4">
        <v>6</v>
      </c>
      <c r="V41" s="37">
        <v>-1678.3738410000001</v>
      </c>
      <c r="W41" s="37">
        <v>-125.03244890000001</v>
      </c>
    </row>
    <row r="42" spans="1:23" x14ac:dyDescent="0.25">
      <c r="A42" s="1"/>
      <c r="B42" s="2"/>
      <c r="C42" s="2">
        <v>6</v>
      </c>
      <c r="D42" s="23">
        <v>-2107.0297636280002</v>
      </c>
      <c r="E42" s="23">
        <v>-537.42554468643505</v>
      </c>
      <c r="F42" s="4"/>
      <c r="G42" s="4">
        <v>6</v>
      </c>
      <c r="H42" s="22">
        <v>-2118.8987666928101</v>
      </c>
      <c r="I42" s="22">
        <v>-554.82448369231201</v>
      </c>
      <c r="Q42" s="2">
        <v>7</v>
      </c>
      <c r="R42" s="35">
        <v>-2018.369128</v>
      </c>
      <c r="S42" s="35">
        <v>245.9849408</v>
      </c>
      <c r="U42" s="4">
        <v>7</v>
      </c>
      <c r="V42" s="37">
        <v>-1748.796231</v>
      </c>
      <c r="W42" s="37">
        <v>-194.7079598</v>
      </c>
    </row>
    <row r="43" spans="1:23" s="21" customFormat="1" x14ac:dyDescent="0.25">
      <c r="O43" s="10"/>
      <c r="P43" s="2"/>
      <c r="Q43" s="2">
        <v>8</v>
      </c>
      <c r="R43" s="35">
        <v>-2029.4856580000001</v>
      </c>
      <c r="S43" s="35">
        <v>128.8300466</v>
      </c>
      <c r="T43" s="4"/>
      <c r="U43" s="4">
        <v>8</v>
      </c>
      <c r="V43" s="37">
        <v>-1996.0505109999999</v>
      </c>
      <c r="W43" s="37">
        <v>-106.6817856</v>
      </c>
    </row>
    <row r="44" spans="1:23" s="21" customFormat="1" x14ac:dyDescent="0.25">
      <c r="O44" s="10"/>
      <c r="P44" s="2"/>
      <c r="Q44" s="2">
        <v>9</v>
      </c>
      <c r="R44" s="35">
        <v>-2137.921977</v>
      </c>
      <c r="S44" s="35">
        <v>-102.3146289</v>
      </c>
      <c r="T44" s="4"/>
      <c r="U44" s="4">
        <v>9</v>
      </c>
      <c r="V44" s="37">
        <v>-1935.2459249999999</v>
      </c>
      <c r="W44" s="37">
        <v>-376.0256364</v>
      </c>
    </row>
    <row r="45" spans="1:23" x14ac:dyDescent="0.25">
      <c r="A45" s="29" t="s">
        <v>8</v>
      </c>
      <c r="B45" s="2" t="s">
        <v>3</v>
      </c>
      <c r="C45" s="2" t="s">
        <v>6</v>
      </c>
      <c r="D45" s="26" t="s">
        <v>0</v>
      </c>
      <c r="E45" s="26" t="s">
        <v>1</v>
      </c>
      <c r="F45" s="4" t="s">
        <v>4</v>
      </c>
      <c r="G45" s="4" t="s">
        <v>6</v>
      </c>
      <c r="H45" s="27" t="s">
        <v>0</v>
      </c>
      <c r="I45" s="27" t="s">
        <v>1</v>
      </c>
      <c r="Q45" s="2">
        <v>10</v>
      </c>
      <c r="R45" s="35">
        <v>-2277.023162</v>
      </c>
      <c r="S45" s="35">
        <v>-201.2560057</v>
      </c>
      <c r="U45" s="4">
        <v>10</v>
      </c>
      <c r="V45" s="37">
        <v>-2406.3000240000001</v>
      </c>
      <c r="W45" s="37">
        <v>145.25797779999999</v>
      </c>
    </row>
    <row r="46" spans="1:23" x14ac:dyDescent="0.25">
      <c r="A46" s="8" t="s">
        <v>26</v>
      </c>
      <c r="B46" s="2"/>
      <c r="C46" s="2">
        <v>1</v>
      </c>
      <c r="D46" s="23">
        <v>-2553.05244245631</v>
      </c>
      <c r="E46" s="23">
        <v>178.893349080966</v>
      </c>
      <c r="F46" s="4"/>
      <c r="G46" s="4">
        <v>1</v>
      </c>
      <c r="H46" s="22">
        <v>-2508.3202718934099</v>
      </c>
      <c r="I46" s="22">
        <v>171.330801235742</v>
      </c>
      <c r="Q46" s="2">
        <v>11</v>
      </c>
      <c r="R46" s="35">
        <v>-2306.6406889999998</v>
      </c>
      <c r="S46" s="35">
        <v>-209.62728580000001</v>
      </c>
      <c r="U46" s="4">
        <v>11</v>
      </c>
      <c r="V46" s="37">
        <v>-2274.7219690000002</v>
      </c>
      <c r="W46" s="37">
        <v>-225.9691646</v>
      </c>
    </row>
    <row r="47" spans="1:23" x14ac:dyDescent="0.25">
      <c r="A47" s="8" t="s">
        <v>27</v>
      </c>
      <c r="B47" s="2"/>
      <c r="C47" s="2">
        <v>2</v>
      </c>
      <c r="D47" s="23">
        <v>-2322.2843898913902</v>
      </c>
      <c r="E47" s="23">
        <v>123.07629079876</v>
      </c>
      <c r="F47" s="4"/>
      <c r="G47" s="4">
        <v>2</v>
      </c>
      <c r="H47" s="22">
        <v>-2342.7335259735501</v>
      </c>
      <c r="I47" s="22">
        <v>135.879175474363</v>
      </c>
      <c r="Q47" s="2">
        <v>12</v>
      </c>
      <c r="R47" s="35">
        <v>-2145.633922</v>
      </c>
      <c r="S47" s="35">
        <v>-226.22463250000001</v>
      </c>
      <c r="U47" s="4">
        <v>12</v>
      </c>
      <c r="V47" s="37">
        <v>-1889.900633</v>
      </c>
      <c r="W47" s="37">
        <v>-148.5785228</v>
      </c>
    </row>
    <row r="48" spans="1:23" x14ac:dyDescent="0.25">
      <c r="A48" s="17" t="s">
        <v>46</v>
      </c>
      <c r="B48" s="2"/>
      <c r="C48" s="2">
        <v>3</v>
      </c>
      <c r="D48" s="23">
        <v>-2414.69602515832</v>
      </c>
      <c r="E48" s="23">
        <v>147.46282200434601</v>
      </c>
      <c r="F48" s="4"/>
      <c r="G48" s="4">
        <v>3</v>
      </c>
      <c r="H48" s="22">
        <v>-2174.4007923438098</v>
      </c>
      <c r="I48" s="22">
        <v>156.57483674601599</v>
      </c>
      <c r="Q48" s="2">
        <v>13</v>
      </c>
      <c r="R48" s="35">
        <v>-1967.382963</v>
      </c>
      <c r="S48" s="35">
        <v>-92.916098959999999</v>
      </c>
      <c r="U48" s="4">
        <v>13</v>
      </c>
      <c r="V48" s="37">
        <v>-1857.548227</v>
      </c>
      <c r="W48" s="37">
        <v>-248.90480460000001</v>
      </c>
    </row>
    <row r="49" spans="1:23" x14ac:dyDescent="0.25">
      <c r="A49" s="15" t="s">
        <v>48</v>
      </c>
      <c r="B49" s="2"/>
      <c r="C49" s="2">
        <v>4</v>
      </c>
      <c r="D49" s="23">
        <v>-2224.51240425387</v>
      </c>
      <c r="E49" s="23">
        <v>102.8293339208</v>
      </c>
      <c r="F49" s="4"/>
      <c r="G49" s="4">
        <v>4</v>
      </c>
      <c r="H49" s="22">
        <v>-2106.1876756105898</v>
      </c>
      <c r="I49" s="22">
        <v>194.418521102737</v>
      </c>
      <c r="Q49" s="2">
        <v>14</v>
      </c>
      <c r="R49" s="35">
        <v>-1916.1784809999999</v>
      </c>
      <c r="S49" s="35">
        <v>-98.584797420000001</v>
      </c>
      <c r="U49" s="4">
        <v>14</v>
      </c>
      <c r="V49" s="37">
        <v>-1769.2148890000001</v>
      </c>
      <c r="W49" s="37">
        <v>-227.8300466</v>
      </c>
    </row>
    <row r="50" spans="1:23" x14ac:dyDescent="0.25">
      <c r="A50" s="1"/>
      <c r="B50" s="2"/>
      <c r="C50" s="2">
        <v>5</v>
      </c>
      <c r="D50" s="23">
        <v>-2127.3983541347402</v>
      </c>
      <c r="E50" s="23">
        <v>134.59716292095499</v>
      </c>
      <c r="F50" s="4"/>
      <c r="G50" s="4">
        <v>5</v>
      </c>
      <c r="H50" s="22">
        <v>-2153.8197108234399</v>
      </c>
      <c r="I50" s="22">
        <v>131.92836644339499</v>
      </c>
      <c r="Q50" s="2">
        <v>15</v>
      </c>
      <c r="R50" s="35">
        <v>-1884.6993480000001</v>
      </c>
      <c r="S50" s="35">
        <v>-106.8404446</v>
      </c>
      <c r="U50" s="4">
        <v>15</v>
      </c>
      <c r="V50" s="37">
        <v>-1823.3017620000001</v>
      </c>
      <c r="W50" s="37">
        <v>-210.918071</v>
      </c>
    </row>
    <row r="51" spans="1:23" x14ac:dyDescent="0.25">
      <c r="A51" s="1"/>
      <c r="B51" s="2"/>
      <c r="C51" s="2">
        <v>6</v>
      </c>
      <c r="D51" s="23">
        <v>-2000.87597014725</v>
      </c>
      <c r="E51" s="23">
        <v>-13.2710491357099</v>
      </c>
      <c r="F51" s="4"/>
      <c r="G51" s="4">
        <v>6</v>
      </c>
      <c r="H51" s="22">
        <v>-1987.92962418006</v>
      </c>
      <c r="I51" s="22">
        <v>3.25895548395602</v>
      </c>
      <c r="O51" s="21"/>
      <c r="Q51" s="2">
        <v>16</v>
      </c>
      <c r="R51" s="35">
        <v>-1916.718376</v>
      </c>
      <c r="S51" s="35">
        <v>-180.76747940000001</v>
      </c>
      <c r="U51" s="4">
        <v>16</v>
      </c>
      <c r="V51" s="37">
        <v>-1868.201568</v>
      </c>
      <c r="W51" s="37">
        <v>-295.55324489999998</v>
      </c>
    </row>
    <row r="52" spans="1:23" x14ac:dyDescent="0.25">
      <c r="A52" s="1"/>
      <c r="B52" s="2"/>
      <c r="C52" s="2">
        <v>7</v>
      </c>
      <c r="D52" s="23">
        <v>-1946.42163714458</v>
      </c>
      <c r="E52" s="23">
        <v>-83.116861338553804</v>
      </c>
      <c r="F52" s="4"/>
      <c r="G52" s="4">
        <v>7</v>
      </c>
      <c r="H52" s="22">
        <v>-1942.29905117198</v>
      </c>
      <c r="I52" s="22">
        <v>-69.193762935248898</v>
      </c>
      <c r="O52" s="21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1"/>
      <c r="B53" s="2"/>
      <c r="C53" s="2">
        <v>8</v>
      </c>
      <c r="D53" s="23">
        <v>-1767.8418350193499</v>
      </c>
      <c r="E53" s="23">
        <v>-164.87389638244099</v>
      </c>
      <c r="F53" s="4"/>
      <c r="G53" s="4">
        <v>8</v>
      </c>
      <c r="H53" s="22">
        <v>-1835.0425476947501</v>
      </c>
      <c r="I53" s="22">
        <v>-179.534815113897</v>
      </c>
      <c r="O53" s="21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"/>
      <c r="B54" s="2"/>
      <c r="C54" s="2">
        <v>9</v>
      </c>
      <c r="D54" s="23">
        <v>-1923.5674984019599</v>
      </c>
      <c r="E54" s="23">
        <v>-350.33027443173302</v>
      </c>
      <c r="F54" s="4"/>
      <c r="G54" s="4">
        <v>9</v>
      </c>
      <c r="H54" s="22">
        <v>-1932.98892103754</v>
      </c>
      <c r="I54" s="22">
        <v>-380.23299620332699</v>
      </c>
      <c r="O54" s="39" t="s">
        <v>67</v>
      </c>
      <c r="P54" s="2" t="s">
        <v>3</v>
      </c>
      <c r="Q54" s="2" t="s">
        <v>6</v>
      </c>
      <c r="R54" s="36" t="s">
        <v>0</v>
      </c>
      <c r="S54" s="36" t="s">
        <v>1</v>
      </c>
      <c r="T54" s="4" t="s">
        <v>4</v>
      </c>
      <c r="U54" s="4" t="s">
        <v>6</v>
      </c>
      <c r="V54" s="38" t="s">
        <v>0</v>
      </c>
      <c r="W54" s="38" t="s">
        <v>1</v>
      </c>
    </row>
    <row r="55" spans="1:23" x14ac:dyDescent="0.25">
      <c r="A55" s="1"/>
      <c r="B55" s="2"/>
      <c r="C55" s="2">
        <v>10</v>
      </c>
      <c r="D55" s="23">
        <v>-2002.5155672644401</v>
      </c>
      <c r="E55" s="23">
        <v>-409.84350752740301</v>
      </c>
      <c r="F55" s="4"/>
      <c r="G55" s="4">
        <v>10</v>
      </c>
      <c r="H55" s="22">
        <v>-2009.7081473963201</v>
      </c>
      <c r="I55" s="22">
        <v>-504.11607960561201</v>
      </c>
      <c r="O55" s="40" t="s">
        <v>26</v>
      </c>
      <c r="Q55" s="2">
        <v>1</v>
      </c>
      <c r="R55" s="35">
        <v>-2587.471728</v>
      </c>
      <c r="S55" s="35">
        <v>167.35460739999999</v>
      </c>
      <c r="U55" s="4">
        <v>1</v>
      </c>
      <c r="V55" s="37">
        <v>-2588.5161149999999</v>
      </c>
      <c r="W55" s="37">
        <v>158.37827179999999</v>
      </c>
    </row>
    <row r="56" spans="1:23" x14ac:dyDescent="0.25">
      <c r="A56" s="1"/>
      <c r="B56" s="2"/>
      <c r="C56" s="2">
        <v>11</v>
      </c>
      <c r="D56" s="23">
        <v>-2003.21417821002</v>
      </c>
      <c r="E56" s="23">
        <v>-495.339598494298</v>
      </c>
      <c r="F56" s="4"/>
      <c r="G56" s="4">
        <v>11</v>
      </c>
      <c r="H56" s="22">
        <v>-2068.3618415496599</v>
      </c>
      <c r="I56" s="22">
        <v>-479.60753617080502</v>
      </c>
      <c r="O56" s="40" t="s">
        <v>27</v>
      </c>
      <c r="Q56" s="2">
        <v>2</v>
      </c>
      <c r="R56" s="35">
        <v>-2487.1721889999999</v>
      </c>
      <c r="S56" s="35">
        <v>59.920939400000002</v>
      </c>
      <c r="U56" s="4">
        <v>2</v>
      </c>
      <c r="V56" s="37">
        <v>-2450.1229899999998</v>
      </c>
      <c r="W56" s="37">
        <v>74.539082109999995</v>
      </c>
    </row>
    <row r="57" spans="1:23" x14ac:dyDescent="0.25">
      <c r="A57" s="1"/>
      <c r="B57" s="2"/>
      <c r="C57" s="2">
        <v>12</v>
      </c>
      <c r="D57" s="23">
        <v>-2113.16530928782</v>
      </c>
      <c r="E57" s="23">
        <v>-335.565910549416</v>
      </c>
      <c r="F57" s="4"/>
      <c r="G57" s="4">
        <v>12</v>
      </c>
      <c r="H57" s="22">
        <v>-2147.0397942654199</v>
      </c>
      <c r="I57" s="22">
        <v>-451.56638504141898</v>
      </c>
      <c r="O57" s="41" t="s">
        <v>46</v>
      </c>
      <c r="Q57" s="2">
        <v>3</v>
      </c>
      <c r="R57" s="35">
        <v>-2247.2610719999998</v>
      </c>
      <c r="S57" s="35">
        <v>54.12047329</v>
      </c>
      <c r="U57" s="4">
        <v>3</v>
      </c>
      <c r="V57" s="37">
        <v>-2281.2302140000002</v>
      </c>
      <c r="W57" s="37">
        <v>58.347794909999998</v>
      </c>
    </row>
    <row r="58" spans="1:23" x14ac:dyDescent="0.25">
      <c r="A58" s="1"/>
      <c r="B58" s="2"/>
      <c r="C58" s="2">
        <v>13</v>
      </c>
      <c r="D58" s="23">
        <v>-2171.7936959233398</v>
      </c>
      <c r="E58" s="23">
        <v>-484.10430572020698</v>
      </c>
      <c r="F58" s="4"/>
      <c r="G58" s="4">
        <v>13</v>
      </c>
      <c r="H58" s="22">
        <v>-2216.8513155017299</v>
      </c>
      <c r="I58" s="22">
        <v>-448.21414325090399</v>
      </c>
      <c r="O58" s="41" t="s">
        <v>53</v>
      </c>
      <c r="Q58" s="2">
        <v>4</v>
      </c>
      <c r="R58" s="35">
        <v>-2247.2610719999998</v>
      </c>
      <c r="S58" s="35">
        <v>62.558981709999998</v>
      </c>
      <c r="U58" s="4">
        <v>4</v>
      </c>
      <c r="V58" s="37">
        <v>-2171.239114</v>
      </c>
      <c r="W58" s="37">
        <v>1.160631051</v>
      </c>
    </row>
    <row r="59" spans="1:23" x14ac:dyDescent="0.25">
      <c r="A59" s="1"/>
      <c r="B59" s="2"/>
      <c r="C59" s="2">
        <v>14</v>
      </c>
      <c r="D59" s="23">
        <v>-2216.0531733983898</v>
      </c>
      <c r="E59" s="23">
        <v>-544.52202077597099</v>
      </c>
      <c r="F59" s="4"/>
      <c r="G59" s="4">
        <v>14</v>
      </c>
      <c r="H59" s="22">
        <v>-2284.7724039417299</v>
      </c>
      <c r="I59" s="22">
        <v>-425.79925893780103</v>
      </c>
      <c r="Q59" s="2">
        <v>5</v>
      </c>
      <c r="R59" s="35">
        <v>-2081.129727</v>
      </c>
      <c r="S59" s="35">
        <v>-82.415023309999995</v>
      </c>
      <c r="U59" s="4">
        <v>5</v>
      </c>
      <c r="V59" s="37">
        <v>-2078.6308680000002</v>
      </c>
      <c r="W59" s="37">
        <v>-77.039440659999997</v>
      </c>
    </row>
    <row r="60" spans="1:23" x14ac:dyDescent="0.25">
      <c r="A60" s="21"/>
      <c r="B60" s="21"/>
      <c r="C60" s="21"/>
      <c r="D60" s="21"/>
      <c r="E60" s="21"/>
      <c r="F60" s="21"/>
      <c r="G60" s="21"/>
      <c r="H60" s="21"/>
      <c r="I60" s="21"/>
      <c r="Q60" s="2">
        <v>6</v>
      </c>
      <c r="R60" s="35">
        <v>-1882.8111899999999</v>
      </c>
      <c r="S60" s="35">
        <v>-119.4256006</v>
      </c>
      <c r="U60" s="4">
        <v>6</v>
      </c>
      <c r="V60" s="37">
        <v>-1979.762199</v>
      </c>
      <c r="W60" s="37">
        <v>-102.2796701</v>
      </c>
    </row>
    <row r="61" spans="1:23" x14ac:dyDescent="0.25">
      <c r="A61" s="21"/>
      <c r="B61" s="21"/>
      <c r="C61" s="21"/>
      <c r="D61" s="21"/>
      <c r="E61" s="21"/>
      <c r="F61" s="21"/>
      <c r="G61" s="21"/>
      <c r="H61" s="21"/>
      <c r="I61" s="21"/>
      <c r="Q61" s="2">
        <v>7</v>
      </c>
      <c r="R61" s="35">
        <v>-1860.45127</v>
      </c>
      <c r="S61" s="35">
        <v>-240.80512730000001</v>
      </c>
      <c r="U61" s="4">
        <v>7</v>
      </c>
      <c r="V61" s="37">
        <v>-1902.521788</v>
      </c>
      <c r="W61" s="37">
        <v>-119.7671208</v>
      </c>
    </row>
    <row r="62" spans="1:23" x14ac:dyDescent="0.25">
      <c r="A62" s="29" t="s">
        <v>9</v>
      </c>
      <c r="B62" s="2" t="s">
        <v>3</v>
      </c>
      <c r="C62" s="2" t="s">
        <v>6</v>
      </c>
      <c r="D62" s="26" t="s">
        <v>0</v>
      </c>
      <c r="E62" s="26" t="s">
        <v>1</v>
      </c>
      <c r="F62" s="4" t="s">
        <v>4</v>
      </c>
      <c r="G62" s="4" t="s">
        <v>6</v>
      </c>
      <c r="H62" s="27" t="s">
        <v>0</v>
      </c>
      <c r="I62" s="27" t="s">
        <v>1</v>
      </c>
      <c r="Q62" s="2">
        <v>8</v>
      </c>
      <c r="R62" s="35">
        <v>-1902.439181</v>
      </c>
      <c r="S62" s="35">
        <v>-407.19272139999998</v>
      </c>
      <c r="U62" s="4">
        <v>8</v>
      </c>
      <c r="V62" s="37">
        <v>-1953.7380720000001</v>
      </c>
      <c r="W62" s="37">
        <v>-415.89476509999997</v>
      </c>
    </row>
    <row r="63" spans="1:23" x14ac:dyDescent="0.25">
      <c r="A63" s="8" t="s">
        <v>26</v>
      </c>
      <c r="B63" s="2"/>
      <c r="C63" s="2">
        <v>1</v>
      </c>
      <c r="D63" s="23">
        <v>-2552.98938623404</v>
      </c>
      <c r="E63" s="23">
        <v>174.984711733284</v>
      </c>
      <c r="F63" s="4"/>
      <c r="G63" s="4">
        <v>1</v>
      </c>
      <c r="H63" s="22">
        <v>-2575.5892450686101</v>
      </c>
      <c r="I63" s="22">
        <v>173.91836648307401</v>
      </c>
      <c r="Q63" s="2">
        <v>9</v>
      </c>
      <c r="R63" s="35">
        <v>-2106.4929990000001</v>
      </c>
      <c r="S63" s="35">
        <v>-418.20473290000001</v>
      </c>
      <c r="U63" s="4">
        <v>9</v>
      </c>
      <c r="V63" s="37">
        <v>-2145.2533400000002</v>
      </c>
      <c r="W63" s="37">
        <v>-318.29257799999999</v>
      </c>
    </row>
    <row r="64" spans="1:23" x14ac:dyDescent="0.25">
      <c r="A64" s="8" t="s">
        <v>28</v>
      </c>
      <c r="B64" s="2"/>
      <c r="C64" s="2">
        <v>2</v>
      </c>
      <c r="D64" s="23">
        <v>-2472.75051295923</v>
      </c>
      <c r="E64" s="23">
        <v>170.71210167618301</v>
      </c>
      <c r="F64" s="4"/>
      <c r="G64" s="4">
        <v>2</v>
      </c>
      <c r="H64" s="22">
        <v>-2437.89604745002</v>
      </c>
      <c r="I64" s="22">
        <v>182.404268127607</v>
      </c>
      <c r="Q64" s="2">
        <v>10</v>
      </c>
      <c r="R64" s="35">
        <v>-2181.2906050000001</v>
      </c>
      <c r="S64" s="35">
        <v>-478.87432769999998</v>
      </c>
      <c r="U64" s="4">
        <v>10</v>
      </c>
      <c r="V64" s="37">
        <v>-2203.5620170000002</v>
      </c>
      <c r="W64" s="37">
        <v>-344.02223020000002</v>
      </c>
    </row>
    <row r="65" spans="1:23" x14ac:dyDescent="0.25">
      <c r="A65" s="17" t="s">
        <v>46</v>
      </c>
      <c r="B65" s="2"/>
      <c r="C65" s="2">
        <v>3</v>
      </c>
      <c r="D65" s="23">
        <v>-2325.9646617419698</v>
      </c>
      <c r="E65" s="23">
        <v>161.07496776570301</v>
      </c>
      <c r="F65" s="4"/>
      <c r="G65" s="4">
        <v>3</v>
      </c>
      <c r="H65" s="22">
        <v>-2286.9813046385202</v>
      </c>
      <c r="I65" s="22">
        <v>168.262865511982</v>
      </c>
      <c r="O65" s="21"/>
      <c r="Q65" s="2">
        <v>11</v>
      </c>
      <c r="R65" s="35">
        <v>-2279.3096030000002</v>
      </c>
      <c r="S65" s="35">
        <v>-549.29741839999997</v>
      </c>
      <c r="U65" s="4">
        <v>11</v>
      </c>
      <c r="V65" s="37">
        <v>-2262.9740870000001</v>
      </c>
      <c r="W65" s="37">
        <v>-537.70993190000002</v>
      </c>
    </row>
    <row r="66" spans="1:23" x14ac:dyDescent="0.25">
      <c r="A66" s="15" t="s">
        <v>47</v>
      </c>
      <c r="B66" s="2"/>
      <c r="C66" s="2">
        <v>4</v>
      </c>
      <c r="D66" s="23">
        <v>-2195.1967745520001</v>
      </c>
      <c r="E66" s="23">
        <v>0.97918585374827705</v>
      </c>
      <c r="F66" s="4"/>
      <c r="G66" s="4">
        <v>4</v>
      </c>
      <c r="H66" s="22">
        <v>-2187.2120898170001</v>
      </c>
      <c r="I66" s="22">
        <v>75.264459489577604</v>
      </c>
      <c r="O66" s="21"/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1"/>
      <c r="B67" s="2"/>
      <c r="C67" s="2">
        <v>5</v>
      </c>
      <c r="D67" s="23">
        <v>-2101.76354951946</v>
      </c>
      <c r="E67" s="23">
        <v>-120.143672867932</v>
      </c>
      <c r="F67" s="4"/>
      <c r="G67" s="4">
        <v>5</v>
      </c>
      <c r="H67" s="22">
        <v>-2083.8176497714599</v>
      </c>
      <c r="I67" s="22">
        <v>-144.88311548727501</v>
      </c>
      <c r="O67" s="21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"/>
      <c r="B68" s="2"/>
      <c r="C68" s="2">
        <v>6</v>
      </c>
      <c r="D68" s="23">
        <v>-1910.64593600022</v>
      </c>
      <c r="E68" s="23">
        <v>-205.288635107755</v>
      </c>
      <c r="F68" s="4"/>
      <c r="G68" s="4">
        <v>6</v>
      </c>
      <c r="H68" s="22">
        <v>-1961.15096357115</v>
      </c>
      <c r="I68" s="22">
        <v>-204.892865970244</v>
      </c>
      <c r="O68" s="39" t="s">
        <v>68</v>
      </c>
      <c r="P68" s="2" t="s">
        <v>3</v>
      </c>
      <c r="Q68" s="2" t="s">
        <v>6</v>
      </c>
      <c r="R68" s="36" t="s">
        <v>0</v>
      </c>
      <c r="S68" s="36" t="s">
        <v>1</v>
      </c>
      <c r="T68" s="4" t="s">
        <v>4</v>
      </c>
      <c r="U68" s="4" t="s">
        <v>6</v>
      </c>
      <c r="V68" s="38" t="s">
        <v>0</v>
      </c>
      <c r="W68" s="38" t="s">
        <v>1</v>
      </c>
    </row>
    <row r="69" spans="1:23" x14ac:dyDescent="0.25">
      <c r="A69" s="1"/>
      <c r="B69" s="2"/>
      <c r="C69" s="2">
        <v>7</v>
      </c>
      <c r="D69" s="23">
        <v>-1920.12235665804</v>
      </c>
      <c r="E69" s="23">
        <v>-400.52459016393402</v>
      </c>
      <c r="F69" s="4"/>
      <c r="G69" s="4">
        <v>7</v>
      </c>
      <c r="H69" s="22">
        <v>-1928.51367154283</v>
      </c>
      <c r="I69" s="22">
        <v>-455.54167429669297</v>
      </c>
      <c r="O69" s="40" t="s">
        <v>26</v>
      </c>
      <c r="Q69" s="2">
        <v>1</v>
      </c>
      <c r="R69" s="35">
        <v>-2466.6325710000001</v>
      </c>
      <c r="S69" s="35">
        <v>111.45553959999999</v>
      </c>
      <c r="U69" s="4">
        <v>1</v>
      </c>
      <c r="V69" s="37">
        <v>-2704.640778</v>
      </c>
      <c r="W69" s="37">
        <v>181.91627819999999</v>
      </c>
    </row>
    <row r="70" spans="1:23" x14ac:dyDescent="0.25">
      <c r="A70" s="1"/>
      <c r="B70" s="2"/>
      <c r="C70" s="2">
        <v>8</v>
      </c>
      <c r="D70" s="23">
        <v>-1968.43236821713</v>
      </c>
      <c r="E70" s="23">
        <v>-549.06907349419805</v>
      </c>
      <c r="F70" s="4"/>
      <c r="G70" s="4">
        <v>8</v>
      </c>
      <c r="H70" s="22">
        <v>-1935.1909572284801</v>
      </c>
      <c r="I70" s="22">
        <v>-553.36585162959898</v>
      </c>
      <c r="O70" s="40" t="s">
        <v>28</v>
      </c>
      <c r="Q70" s="2">
        <v>2</v>
      </c>
      <c r="R70" s="35">
        <v>-2342.5156900000002</v>
      </c>
      <c r="S70" s="35">
        <v>104.49067770000001</v>
      </c>
      <c r="U70" s="4">
        <v>2</v>
      </c>
      <c r="V70" s="37">
        <v>-2366.3595839999998</v>
      </c>
      <c r="W70" s="37">
        <v>149.9801004</v>
      </c>
    </row>
    <row r="71" spans="1:23" x14ac:dyDescent="0.25">
      <c r="A71" s="1"/>
      <c r="B71" s="2"/>
      <c r="C71" s="2">
        <v>9</v>
      </c>
      <c r="D71" s="23">
        <v>-1994.14088557992</v>
      </c>
      <c r="E71" s="23">
        <v>-602.23245533247405</v>
      </c>
      <c r="F71" s="4"/>
      <c r="G71" s="4">
        <v>9</v>
      </c>
      <c r="H71" s="22">
        <v>-1987.87937939788</v>
      </c>
      <c r="I71" s="22">
        <v>-584.34919832736296</v>
      </c>
      <c r="O71" s="41" t="s">
        <v>46</v>
      </c>
      <c r="Q71" s="2">
        <v>3</v>
      </c>
      <c r="R71" s="35">
        <v>-2048.4793460000001</v>
      </c>
      <c r="S71" s="35">
        <v>87.61634995</v>
      </c>
      <c r="U71" s="4">
        <v>3</v>
      </c>
      <c r="V71" s="37">
        <v>-2035.474659</v>
      </c>
      <c r="W71" s="37">
        <v>117.1860882</v>
      </c>
    </row>
    <row r="72" spans="1:23" x14ac:dyDescent="0.25">
      <c r="A72" s="1"/>
      <c r="B72" s="2"/>
      <c r="C72" s="2">
        <v>10</v>
      </c>
      <c r="D72" s="23">
        <v>-2029.98081767347</v>
      </c>
      <c r="E72" s="23">
        <v>-569.94805673236306</v>
      </c>
      <c r="F72" s="4"/>
      <c r="G72" s="4">
        <v>10</v>
      </c>
      <c r="H72" s="22">
        <v>-2024.5487263170801</v>
      </c>
      <c r="I72" s="22">
        <v>-556.61630708463304</v>
      </c>
      <c r="O72" s="41" t="s">
        <v>53</v>
      </c>
      <c r="Q72" s="2">
        <v>4</v>
      </c>
      <c r="R72" s="35">
        <v>-1947.403892</v>
      </c>
      <c r="S72" s="35">
        <v>23.292219429999999</v>
      </c>
      <c r="U72" s="4">
        <v>4</v>
      </c>
      <c r="V72" s="37">
        <v>-1983.104828</v>
      </c>
      <c r="W72" s="37">
        <v>-86.093761200000003</v>
      </c>
    </row>
    <row r="73" spans="1:23" x14ac:dyDescent="0.25">
      <c r="A73" s="1"/>
      <c r="B73" s="2"/>
      <c r="C73" s="2">
        <v>11</v>
      </c>
      <c r="D73" s="23">
        <v>-1963.9691714252499</v>
      </c>
      <c r="E73" s="23">
        <v>-683.98452753729998</v>
      </c>
      <c r="F73" s="4"/>
      <c r="G73" s="4">
        <v>11</v>
      </c>
      <c r="H73" s="22">
        <v>-2180.34919595172</v>
      </c>
      <c r="I73" s="22">
        <v>-540.93934143198896</v>
      </c>
      <c r="Q73" s="2">
        <v>5</v>
      </c>
      <c r="R73" s="35">
        <v>-1932.0419569999999</v>
      </c>
      <c r="S73" s="35">
        <v>-113.318573</v>
      </c>
      <c r="U73" s="4">
        <v>5</v>
      </c>
      <c r="V73" s="37">
        <v>-1889.8917819999999</v>
      </c>
      <c r="W73" s="37">
        <v>-147.23126569999999</v>
      </c>
    </row>
    <row r="74" spans="1:23" x14ac:dyDescent="0.25">
      <c r="A74" s="1"/>
      <c r="B74" s="2"/>
      <c r="C74" s="2">
        <v>12</v>
      </c>
      <c r="D74" s="23">
        <v>-1988.2921244029801</v>
      </c>
      <c r="E74" s="23">
        <v>-717.05581138331195</v>
      </c>
      <c r="F74" s="4"/>
      <c r="G74" s="4">
        <v>12</v>
      </c>
      <c r="H74" s="22">
        <v>-2286.8392703882</v>
      </c>
      <c r="I74" s="22">
        <v>-518.99556480013098</v>
      </c>
      <c r="O74" s="21"/>
      <c r="Q74" s="2">
        <v>6</v>
      </c>
      <c r="R74" s="35">
        <v>-1845.646931</v>
      </c>
      <c r="S74" s="35">
        <v>-312.29311580000001</v>
      </c>
      <c r="U74" s="4">
        <v>6</v>
      </c>
      <c r="V74" s="37">
        <v>-1865.805967</v>
      </c>
      <c r="W74" s="37">
        <v>-530.89566149999996</v>
      </c>
    </row>
    <row r="75" spans="1:23" x14ac:dyDescent="0.25">
      <c r="A75" s="1"/>
      <c r="B75" s="2"/>
      <c r="C75" s="2">
        <v>13</v>
      </c>
      <c r="D75" s="23">
        <v>-2017.63040058664</v>
      </c>
      <c r="E75" s="23">
        <v>-719.76349235586702</v>
      </c>
      <c r="F75" s="4"/>
      <c r="G75" s="4">
        <v>13</v>
      </c>
      <c r="H75" s="22">
        <v>-2309.8096443025502</v>
      </c>
      <c r="I75" s="22">
        <v>-507.19670743600398</v>
      </c>
      <c r="O75" s="21"/>
      <c r="Q75" s="2">
        <v>7</v>
      </c>
      <c r="R75" s="35">
        <v>-1606.6474410000001</v>
      </c>
      <c r="S75" s="35">
        <v>-231.86106129999999</v>
      </c>
      <c r="U75" s="4">
        <v>7</v>
      </c>
      <c r="V75" s="37">
        <v>-1809.4208510000001</v>
      </c>
      <c r="W75" s="37">
        <v>-572.96988169999997</v>
      </c>
    </row>
    <row r="76" spans="1:23" x14ac:dyDescent="0.25">
      <c r="A76" s="1"/>
      <c r="B76" s="2"/>
      <c r="C76" s="2">
        <v>14</v>
      </c>
      <c r="D76" s="23">
        <v>-1943.75672612319</v>
      </c>
      <c r="E76" s="23">
        <v>-722.51980106833696</v>
      </c>
      <c r="F76" s="4"/>
      <c r="G76" s="4">
        <v>14</v>
      </c>
      <c r="H76" s="22">
        <v>-2307.2892695744299</v>
      </c>
      <c r="I76" s="22">
        <v>-555.58339635198001</v>
      </c>
      <c r="O76" s="21"/>
      <c r="P76" s="10"/>
      <c r="Q76" s="10"/>
      <c r="R76" s="10"/>
      <c r="S76" s="10"/>
      <c r="T76" s="10"/>
      <c r="U76" s="10"/>
      <c r="V76" s="10"/>
      <c r="W76" s="10"/>
    </row>
    <row r="77" spans="1:23" x14ac:dyDescent="0.25">
      <c r="A77" s="1"/>
      <c r="B77" s="2"/>
      <c r="C77" s="2">
        <v>15</v>
      </c>
      <c r="D77" s="23">
        <v>-1974.99280564639</v>
      </c>
      <c r="E77" s="23">
        <v>-739.65665868484098</v>
      </c>
      <c r="F77" s="4"/>
      <c r="G77" s="4">
        <v>15</v>
      </c>
      <c r="H77" s="22">
        <v>-2269.1583106131702</v>
      </c>
      <c r="I77" s="22">
        <v>-581.25444141124694</v>
      </c>
      <c r="O77" s="21"/>
      <c r="P77" s="10"/>
      <c r="Q77" s="10"/>
      <c r="R77" s="10"/>
      <c r="S77" s="10"/>
      <c r="T77" s="10"/>
      <c r="U77" s="10"/>
      <c r="V77" s="10"/>
      <c r="W77" s="10"/>
    </row>
    <row r="78" spans="1:23" x14ac:dyDescent="0.25">
      <c r="A78" s="1"/>
      <c r="B78" s="2"/>
      <c r="C78" s="2">
        <v>16</v>
      </c>
      <c r="D78" s="23">
        <v>-1995.99880145989</v>
      </c>
      <c r="E78" s="23">
        <v>-746.44685945846402</v>
      </c>
      <c r="F78" s="4"/>
      <c r="G78" s="4">
        <v>16</v>
      </c>
      <c r="H78" s="22">
        <v>-2266.2677669760201</v>
      </c>
      <c r="I78" s="22">
        <v>-557.05358808755295</v>
      </c>
      <c r="O78" s="39" t="s">
        <v>69</v>
      </c>
      <c r="P78" s="2" t="s">
        <v>3</v>
      </c>
      <c r="Q78" s="2" t="s">
        <v>6</v>
      </c>
      <c r="R78" s="36" t="s">
        <v>0</v>
      </c>
      <c r="S78" s="36" t="s">
        <v>1</v>
      </c>
      <c r="T78" s="4" t="s">
        <v>4</v>
      </c>
      <c r="U78" s="4" t="s">
        <v>6</v>
      </c>
      <c r="V78" s="38" t="s">
        <v>0</v>
      </c>
      <c r="W78" s="38" t="s">
        <v>1</v>
      </c>
    </row>
    <row r="79" spans="1:23" x14ac:dyDescent="0.25">
      <c r="A79" s="1"/>
      <c r="B79" s="2"/>
      <c r="C79" s="2">
        <v>17</v>
      </c>
      <c r="D79" s="23">
        <v>-1990.0744640437699</v>
      </c>
      <c r="E79" s="23">
        <v>-639.81064652790599</v>
      </c>
      <c r="F79" s="4"/>
      <c r="G79" s="4">
        <v>17</v>
      </c>
      <c r="H79" s="22">
        <v>-2227.6417830390601</v>
      </c>
      <c r="I79" s="22">
        <v>-586.84214174198701</v>
      </c>
      <c r="O79" s="40" t="s">
        <v>26</v>
      </c>
      <c r="Q79" s="2">
        <v>1</v>
      </c>
      <c r="R79" s="35">
        <v>-2604.146522</v>
      </c>
      <c r="S79" s="35">
        <v>179.122266</v>
      </c>
      <c r="U79" s="4">
        <v>1</v>
      </c>
      <c r="V79" s="37">
        <v>-2385.9138189999999</v>
      </c>
      <c r="W79" s="37">
        <v>173.44012190000001</v>
      </c>
    </row>
    <row r="80" spans="1:23" x14ac:dyDescent="0.25">
      <c r="A80" s="1"/>
      <c r="B80" s="2"/>
      <c r="C80" s="2">
        <v>18</v>
      </c>
      <c r="D80" s="23">
        <v>-2023.90112909902</v>
      </c>
      <c r="E80" s="23">
        <v>-621.42272978449103</v>
      </c>
      <c r="F80" s="4"/>
      <c r="G80" s="4">
        <v>18</v>
      </c>
      <c r="H80" s="22">
        <v>-2236.1125129976299</v>
      </c>
      <c r="I80" s="22">
        <v>-482.86776169731297</v>
      </c>
      <c r="O80" s="40" t="s">
        <v>27</v>
      </c>
      <c r="Q80" s="2">
        <v>2</v>
      </c>
      <c r="R80" s="35">
        <v>-2502.2774519999998</v>
      </c>
      <c r="S80" s="35">
        <v>160.6021872</v>
      </c>
      <c r="U80" s="4">
        <v>2</v>
      </c>
      <c r="V80" s="37">
        <v>-2234.6959710000001</v>
      </c>
      <c r="W80" s="37">
        <v>166.77644319999999</v>
      </c>
    </row>
    <row r="81" spans="1:23" x14ac:dyDescent="0.25">
      <c r="A81" s="21"/>
      <c r="B81" s="21"/>
      <c r="C81" s="21"/>
      <c r="D81" s="21"/>
      <c r="E81" s="21"/>
      <c r="F81" s="21"/>
      <c r="G81" s="21"/>
      <c r="H81" s="21"/>
      <c r="I81" s="21"/>
      <c r="O81" s="41" t="s">
        <v>46</v>
      </c>
      <c r="Q81" s="2">
        <v>3</v>
      </c>
      <c r="R81" s="35">
        <v>-2231.0199640000001</v>
      </c>
      <c r="S81" s="35">
        <v>126.3372176</v>
      </c>
      <c r="U81" s="4">
        <v>3</v>
      </c>
      <c r="V81" s="37">
        <v>-1982.697694</v>
      </c>
      <c r="W81" s="37">
        <v>125.8800645</v>
      </c>
    </row>
    <row r="82" spans="1:23" x14ac:dyDescent="0.25">
      <c r="A82" s="21"/>
      <c r="B82" s="21"/>
      <c r="C82" s="21"/>
      <c r="D82" s="21"/>
      <c r="E82" s="21"/>
      <c r="F82" s="21"/>
      <c r="G82" s="21"/>
      <c r="H82" s="21"/>
      <c r="I82" s="21"/>
      <c r="O82" s="41" t="s">
        <v>53</v>
      </c>
      <c r="Q82" s="2">
        <v>4</v>
      </c>
      <c r="R82" s="35">
        <v>-2020.2100820000001</v>
      </c>
      <c r="S82" s="35">
        <v>115.7554679</v>
      </c>
      <c r="U82" s="4">
        <v>4</v>
      </c>
      <c r="V82" s="37">
        <v>-1909.1421419999999</v>
      </c>
      <c r="W82" s="37">
        <v>-77.515417709999994</v>
      </c>
    </row>
    <row r="83" spans="1:23" x14ac:dyDescent="0.25">
      <c r="A83" s="29" t="s">
        <v>10</v>
      </c>
      <c r="B83" s="2" t="s">
        <v>3</v>
      </c>
      <c r="C83" s="2" t="s">
        <v>6</v>
      </c>
      <c r="D83" s="26" t="s">
        <v>0</v>
      </c>
      <c r="E83" s="26" t="s">
        <v>1</v>
      </c>
      <c r="F83" s="4" t="s">
        <v>4</v>
      </c>
      <c r="G83" s="4" t="s">
        <v>6</v>
      </c>
      <c r="H83" s="27" t="s">
        <v>0</v>
      </c>
      <c r="I83" s="27" t="s">
        <v>1</v>
      </c>
      <c r="Q83" s="2">
        <v>5</v>
      </c>
      <c r="R83" s="35">
        <v>-1907.2008800000001</v>
      </c>
      <c r="S83" s="35">
        <v>-82.017031189999997</v>
      </c>
      <c r="U83" s="4">
        <v>5</v>
      </c>
      <c r="V83" s="37">
        <v>-1861.5694129999999</v>
      </c>
      <c r="W83" s="37">
        <v>-261.00860519999998</v>
      </c>
    </row>
    <row r="84" spans="1:23" x14ac:dyDescent="0.25">
      <c r="A84" s="8" t="s">
        <v>26</v>
      </c>
      <c r="B84" s="2"/>
      <c r="C84" s="2">
        <v>1</v>
      </c>
      <c r="D84" s="23">
        <v>-2564.22561857965</v>
      </c>
      <c r="E84" s="23">
        <v>173.36298038279099</v>
      </c>
      <c r="F84" s="4"/>
      <c r="G84" s="4">
        <v>1</v>
      </c>
      <c r="H84" s="22">
        <v>-2575.1970919242399</v>
      </c>
      <c r="I84" s="22">
        <v>170.02316456099601</v>
      </c>
      <c r="Q84" s="2">
        <v>6</v>
      </c>
      <c r="R84" s="35">
        <v>-1907.436899</v>
      </c>
      <c r="S84" s="35">
        <v>-342.94388670000001</v>
      </c>
      <c r="U84" s="4">
        <v>6</v>
      </c>
      <c r="V84" s="37">
        <v>-1869.6914420000001</v>
      </c>
      <c r="W84" s="37">
        <v>-522.34152029999996</v>
      </c>
    </row>
    <row r="85" spans="1:23" x14ac:dyDescent="0.25">
      <c r="A85" s="8" t="s">
        <v>28</v>
      </c>
      <c r="B85" s="2"/>
      <c r="C85" s="2">
        <v>2</v>
      </c>
      <c r="D85" s="23">
        <v>-2471.9497062642599</v>
      </c>
      <c r="E85" s="23">
        <v>44.508366365511201</v>
      </c>
      <c r="F85" s="4"/>
      <c r="G85" s="4">
        <v>2</v>
      </c>
      <c r="H85" s="22">
        <v>-2450.8511541033499</v>
      </c>
      <c r="I85" s="22">
        <v>48.693853771245202</v>
      </c>
      <c r="Q85" s="2">
        <v>7</v>
      </c>
      <c r="R85" s="35">
        <v>-1989.58357</v>
      </c>
      <c r="S85" s="35">
        <v>-547.28594480000004</v>
      </c>
      <c r="U85" s="4">
        <v>7</v>
      </c>
      <c r="V85" s="37">
        <v>-2047.145835</v>
      </c>
      <c r="W85" s="37">
        <v>-534.39691649999997</v>
      </c>
    </row>
    <row r="86" spans="1:23" x14ac:dyDescent="0.25">
      <c r="A86" s="17" t="s">
        <v>46</v>
      </c>
      <c r="B86" s="2"/>
      <c r="C86" s="2">
        <v>3</v>
      </c>
      <c r="D86" s="23">
        <v>-2292.9611477655499</v>
      </c>
      <c r="E86" s="23">
        <v>61.4519031586876</v>
      </c>
      <c r="F86" s="4"/>
      <c r="G86" s="4">
        <v>3</v>
      </c>
      <c r="H86" s="22">
        <v>-2284.03310380836</v>
      </c>
      <c r="I86" s="22">
        <v>32.1635057502493</v>
      </c>
      <c r="O86" s="21"/>
      <c r="Q86" s="2">
        <v>8</v>
      </c>
      <c r="R86" s="35">
        <v>-2185.5065070000001</v>
      </c>
      <c r="S86" s="35">
        <v>-520.61778419999996</v>
      </c>
      <c r="U86" s="4">
        <v>8</v>
      </c>
      <c r="V86" s="37">
        <v>-2268.39959</v>
      </c>
      <c r="W86" s="37">
        <v>-538.57852279999997</v>
      </c>
    </row>
    <row r="87" spans="1:23" x14ac:dyDescent="0.25">
      <c r="A87" s="15" t="s">
        <v>47</v>
      </c>
      <c r="B87" s="2"/>
      <c r="C87" s="2">
        <v>4</v>
      </c>
      <c r="D87" s="23">
        <v>-2266.00507492318</v>
      </c>
      <c r="E87" s="23">
        <v>39.921714886756597</v>
      </c>
      <c r="F87" s="4"/>
      <c r="G87" s="4">
        <v>4</v>
      </c>
      <c r="H87" s="22">
        <v>-2272.21420572545</v>
      </c>
      <c r="I87" s="22">
        <v>16.267299605144199</v>
      </c>
      <c r="O87" s="21"/>
      <c r="P87" s="10"/>
      <c r="Q87" s="10"/>
      <c r="R87" s="10"/>
      <c r="S87" s="10"/>
      <c r="T87" s="10"/>
      <c r="U87" s="10"/>
      <c r="V87" s="10"/>
      <c r="W87" s="10"/>
    </row>
    <row r="88" spans="1:23" x14ac:dyDescent="0.25">
      <c r="A88" s="1"/>
      <c r="B88" s="2"/>
      <c r="C88" s="2">
        <v>5</v>
      </c>
      <c r="D88" s="23">
        <v>-2121.9308651609299</v>
      </c>
      <c r="E88" s="23">
        <v>-67.704092927975395</v>
      </c>
      <c r="F88" s="4"/>
      <c r="G88" s="4">
        <v>5</v>
      </c>
      <c r="H88" s="22">
        <v>-2089.0568535604302</v>
      </c>
      <c r="I88" s="22">
        <v>-38.7936325730984</v>
      </c>
      <c r="O88" s="21"/>
      <c r="P88" s="10"/>
      <c r="Q88" s="10"/>
      <c r="R88" s="10"/>
      <c r="S88" s="10"/>
      <c r="T88" s="10"/>
      <c r="U88" s="10"/>
      <c r="V88" s="10"/>
      <c r="W88" s="10"/>
    </row>
    <row r="89" spans="1:23" x14ac:dyDescent="0.25">
      <c r="A89" s="1"/>
      <c r="B89" s="2"/>
      <c r="C89" s="2">
        <v>6</v>
      </c>
      <c r="D89" s="23">
        <v>-1936.2613133970599</v>
      </c>
      <c r="E89" s="23">
        <v>-182.418442289762</v>
      </c>
      <c r="F89" s="4"/>
      <c r="G89" s="4">
        <v>6</v>
      </c>
      <c r="H89" s="22">
        <v>-1927.15119081797</v>
      </c>
      <c r="I89" s="22">
        <v>-235.610361187157</v>
      </c>
      <c r="O89" s="39" t="s">
        <v>70</v>
      </c>
      <c r="P89" s="2" t="s">
        <v>3</v>
      </c>
      <c r="Q89" s="2" t="s">
        <v>6</v>
      </c>
      <c r="R89" s="36" t="s">
        <v>0</v>
      </c>
      <c r="S89" s="36" t="s">
        <v>1</v>
      </c>
      <c r="T89" s="4" t="s">
        <v>4</v>
      </c>
      <c r="U89" s="4" t="s">
        <v>6</v>
      </c>
      <c r="V89" s="38" t="s">
        <v>0</v>
      </c>
      <c r="W89" s="38" t="s">
        <v>1</v>
      </c>
    </row>
    <row r="90" spans="1:23" x14ac:dyDescent="0.25">
      <c r="A90" s="1"/>
      <c r="B90" s="2"/>
      <c r="C90" s="2">
        <v>7</v>
      </c>
      <c r="D90" s="23">
        <v>-1898.7611592333401</v>
      </c>
      <c r="E90" s="23">
        <v>-515.10742845069501</v>
      </c>
      <c r="F90" s="4"/>
      <c r="G90" s="4">
        <v>7</v>
      </c>
      <c r="H90" s="22">
        <v>-2102.21684813408</v>
      </c>
      <c r="I90" s="22">
        <v>-415.86668137759898</v>
      </c>
      <c r="O90" s="40" t="s">
        <v>26</v>
      </c>
      <c r="Q90" s="2">
        <v>1</v>
      </c>
      <c r="R90" s="35">
        <v>-2601.6771659999999</v>
      </c>
      <c r="S90" s="35">
        <v>180.00699180000001</v>
      </c>
      <c r="U90" s="4">
        <v>1</v>
      </c>
      <c r="V90" s="37">
        <v>-2361.7483480000001</v>
      </c>
      <c r="W90" s="37">
        <v>176.90103980000001</v>
      </c>
    </row>
    <row r="91" spans="1:23" x14ac:dyDescent="0.25">
      <c r="A91" s="1"/>
      <c r="B91" s="2"/>
      <c r="C91" s="2">
        <v>8</v>
      </c>
      <c r="D91" s="23">
        <v>-1859.4845087276899</v>
      </c>
      <c r="E91" s="23">
        <v>-574.15251909589097</v>
      </c>
      <c r="F91" s="4"/>
      <c r="G91" s="4">
        <v>8</v>
      </c>
      <c r="H91" s="22">
        <v>-2241.4126334530301</v>
      </c>
      <c r="I91" s="22">
        <v>-537.19974971767704</v>
      </c>
      <c r="O91" s="40" t="s">
        <v>28</v>
      </c>
      <c r="Q91" s="2">
        <v>2</v>
      </c>
      <c r="R91" s="35">
        <v>-2463.2781399999999</v>
      </c>
      <c r="S91" s="35">
        <v>172.06597350000001</v>
      </c>
      <c r="U91" s="4">
        <v>2</v>
      </c>
      <c r="V91" s="37">
        <v>-1969.657604</v>
      </c>
      <c r="W91" s="37">
        <v>160.83883109999999</v>
      </c>
    </row>
    <row r="92" spans="1:23" x14ac:dyDescent="0.25">
      <c r="A92" s="1"/>
      <c r="B92" s="2"/>
      <c r="C92" s="2">
        <v>9</v>
      </c>
      <c r="D92" s="23">
        <v>-1916.25355741669</v>
      </c>
      <c r="E92" s="23">
        <v>-562.99013857438797</v>
      </c>
      <c r="F92" s="4"/>
      <c r="G92" s="4">
        <v>9</v>
      </c>
      <c r="H92" s="22">
        <v>-2232.30635535694</v>
      </c>
      <c r="I92" s="22">
        <v>-594.82863599633697</v>
      </c>
      <c r="O92" s="41" t="s">
        <v>46</v>
      </c>
      <c r="Q92" s="2">
        <v>3</v>
      </c>
      <c r="R92" s="35">
        <v>-2210.5216500000001</v>
      </c>
      <c r="S92" s="35">
        <v>96.584618140000003</v>
      </c>
      <c r="U92" s="4">
        <v>3</v>
      </c>
      <c r="V92" s="37">
        <v>-1876.2852439999999</v>
      </c>
      <c r="W92" s="37">
        <v>-101.04804590000001</v>
      </c>
    </row>
    <row r="93" spans="1:23" x14ac:dyDescent="0.25">
      <c r="A93" s="1"/>
      <c r="B93" s="2"/>
      <c r="C93" s="2">
        <v>10</v>
      </c>
      <c r="D93" s="23">
        <v>-1937.2266136635801</v>
      </c>
      <c r="E93" s="23">
        <v>-587.73609777830904</v>
      </c>
      <c r="F93" s="4"/>
      <c r="G93" s="4">
        <v>10</v>
      </c>
      <c r="H93" s="22">
        <v>-2290.6718566917102</v>
      </c>
      <c r="I93" s="22">
        <v>-560.66520944935496</v>
      </c>
      <c r="O93" s="41" t="s">
        <v>53</v>
      </c>
      <c r="Q93" s="2">
        <v>4</v>
      </c>
      <c r="R93" s="35">
        <v>-2176.5082550000002</v>
      </c>
      <c r="S93" s="35">
        <v>-200.9064181</v>
      </c>
      <c r="U93" s="4">
        <v>4</v>
      </c>
      <c r="V93" s="37">
        <v>-2026.6121169999999</v>
      </c>
      <c r="W93" s="37">
        <v>-33.76048763</v>
      </c>
    </row>
    <row r="94" spans="1:23" x14ac:dyDescent="0.25">
      <c r="A94" s="1"/>
      <c r="B94" s="2"/>
      <c r="C94" s="2">
        <v>11</v>
      </c>
      <c r="D94" s="23">
        <v>-1881.44341246659</v>
      </c>
      <c r="E94" s="23">
        <v>-595.81498918320597</v>
      </c>
      <c r="F94" s="4"/>
      <c r="G94" s="4">
        <v>11</v>
      </c>
      <c r="H94" s="22">
        <v>-2262.1850450810498</v>
      </c>
      <c r="I94" s="22">
        <v>-492.51496122079101</v>
      </c>
      <c r="Q94" s="2">
        <v>5</v>
      </c>
      <c r="R94" s="35">
        <v>-2078.3181420000001</v>
      </c>
      <c r="S94" s="35">
        <v>-29.43635712</v>
      </c>
      <c r="U94" s="4">
        <v>5</v>
      </c>
      <c r="V94" s="37">
        <v>-1867.5613639999999</v>
      </c>
      <c r="W94" s="37">
        <v>-198.10164929999999</v>
      </c>
    </row>
    <row r="95" spans="1:23" x14ac:dyDescent="0.25">
      <c r="A95" s="1"/>
      <c r="B95" s="2"/>
      <c r="C95" s="2">
        <v>12</v>
      </c>
      <c r="D95" s="23">
        <v>-1885.3050328638201</v>
      </c>
      <c r="E95" s="23">
        <v>-616.91415920667703</v>
      </c>
      <c r="F95" s="4"/>
      <c r="G95" s="4">
        <v>12</v>
      </c>
      <c r="H95" s="22">
        <v>-2281.08420238693</v>
      </c>
      <c r="I95" s="22">
        <v>-524.55736112397904</v>
      </c>
      <c r="Q95" s="2">
        <v>6</v>
      </c>
      <c r="R95" s="35">
        <v>-1978.245772</v>
      </c>
      <c r="S95" s="35">
        <v>-21.449623519999999</v>
      </c>
      <c r="U95" s="4">
        <v>6</v>
      </c>
      <c r="V95" s="37">
        <v>-1912.1661449999999</v>
      </c>
      <c r="W95" s="37">
        <v>-462.82825389999999</v>
      </c>
    </row>
    <row r="96" spans="1:23" x14ac:dyDescent="0.25">
      <c r="A96" s="1"/>
      <c r="B96" s="2"/>
      <c r="C96" s="2">
        <v>13</v>
      </c>
      <c r="D96" s="23">
        <v>-1889.3465463168</v>
      </c>
      <c r="E96" s="23">
        <v>-564.46045095238298</v>
      </c>
      <c r="F96" s="4"/>
      <c r="G96" s="4">
        <v>13</v>
      </c>
      <c r="H96" s="22">
        <v>-2275.0097130716599</v>
      </c>
      <c r="I96" s="22">
        <v>-563.66329254610696</v>
      </c>
      <c r="Q96" s="2">
        <v>7</v>
      </c>
      <c r="R96" s="35">
        <v>-1871.6120530000001</v>
      </c>
      <c r="S96" s="35">
        <v>-364.69630690000002</v>
      </c>
      <c r="U96" s="4">
        <v>7</v>
      </c>
      <c r="V96" s="37">
        <v>-2029.5594140000001</v>
      </c>
      <c r="W96" s="37">
        <v>-557.39709570000002</v>
      </c>
    </row>
    <row r="97" spans="1:23" x14ac:dyDescent="0.25">
      <c r="A97" s="1"/>
      <c r="B97" s="2"/>
      <c r="C97" s="2">
        <v>14</v>
      </c>
      <c r="D97" s="23">
        <v>-1886.2833323954501</v>
      </c>
      <c r="E97" s="23">
        <v>-616.91680484298399</v>
      </c>
      <c r="F97" s="4"/>
      <c r="G97" s="4">
        <v>14</v>
      </c>
      <c r="H97" s="22">
        <v>-2249.1291318498302</v>
      </c>
      <c r="I97" s="22">
        <v>-557.330936114461</v>
      </c>
      <c r="Q97" s="2">
        <v>8</v>
      </c>
      <c r="R97" s="35">
        <v>-1865.3427790000001</v>
      </c>
      <c r="S97" s="35">
        <v>-460.38920760000002</v>
      </c>
      <c r="U97" s="4">
        <v>8</v>
      </c>
      <c r="V97" s="37">
        <v>-2234.8641360000001</v>
      </c>
      <c r="W97" s="37">
        <v>-533.82144140000003</v>
      </c>
    </row>
    <row r="98" spans="1:23" x14ac:dyDescent="0.25">
      <c r="A98" s="1"/>
      <c r="B98" s="2"/>
      <c r="C98" s="2">
        <v>15</v>
      </c>
      <c r="D98" s="23">
        <v>-1845.2765216379801</v>
      </c>
      <c r="E98" s="23">
        <v>-583.37256162816902</v>
      </c>
      <c r="F98" s="4"/>
      <c r="G98" s="4">
        <v>15</v>
      </c>
      <c r="H98" s="22">
        <v>-2265.33476473775</v>
      </c>
      <c r="I98" s="22">
        <v>-544.03561789323396</v>
      </c>
      <c r="Q98" s="2">
        <v>9</v>
      </c>
      <c r="R98" s="35">
        <v>-1881.0705439999999</v>
      </c>
      <c r="S98" s="35">
        <v>-529.46504119999997</v>
      </c>
      <c r="U98" s="4">
        <v>9</v>
      </c>
      <c r="V98" s="37">
        <v>-2285.994862</v>
      </c>
      <c r="W98" s="37">
        <v>-516.92560060000005</v>
      </c>
    </row>
    <row r="99" spans="1:23" x14ac:dyDescent="0.25">
      <c r="A99" s="1"/>
      <c r="B99" s="2"/>
      <c r="C99" s="2">
        <v>16</v>
      </c>
      <c r="D99" s="23">
        <v>-1916.7414491891</v>
      </c>
      <c r="E99" s="23">
        <v>-563.50581718469402</v>
      </c>
      <c r="F99" s="4"/>
      <c r="G99" s="4">
        <v>16</v>
      </c>
      <c r="H99" s="22">
        <v>-2285.2717976879999</v>
      </c>
      <c r="I99" s="22">
        <v>-564.75364523825397</v>
      </c>
      <c r="Q99" s="2">
        <v>10</v>
      </c>
      <c r="R99" s="35">
        <v>-1938.8658780000001</v>
      </c>
      <c r="S99" s="35">
        <v>-552.05378270000006</v>
      </c>
      <c r="U99" s="4">
        <v>10</v>
      </c>
      <c r="V99" s="37">
        <v>-2268.0750630000002</v>
      </c>
      <c r="W99" s="37">
        <v>-564.17909650000001</v>
      </c>
    </row>
    <row r="100" spans="1:23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Q100" s="2">
        <v>11</v>
      </c>
      <c r="R100" s="35">
        <v>-1997.277814</v>
      </c>
      <c r="S100" s="35">
        <v>-443.50143420000001</v>
      </c>
      <c r="U100" s="4">
        <v>11</v>
      </c>
      <c r="V100" s="37">
        <v>-2262.2453759999999</v>
      </c>
      <c r="W100" s="37">
        <v>-501.78576550000002</v>
      </c>
    </row>
    <row r="101" spans="1:23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Q101" s="2">
        <v>12</v>
      </c>
      <c r="R101" s="35">
        <v>-1970.1237430000001</v>
      </c>
      <c r="S101" s="35">
        <v>-360.11670850000002</v>
      </c>
      <c r="U101" s="4">
        <v>12</v>
      </c>
      <c r="V101" s="37">
        <v>-2236.0707860000002</v>
      </c>
      <c r="W101" s="37">
        <v>-567.49749010000005</v>
      </c>
    </row>
    <row r="102" spans="1:23" x14ac:dyDescent="0.25">
      <c r="A102" s="29" t="s">
        <v>11</v>
      </c>
      <c r="B102" s="2" t="s">
        <v>3</v>
      </c>
      <c r="C102" s="2" t="s">
        <v>6</v>
      </c>
      <c r="D102" s="26" t="s">
        <v>0</v>
      </c>
      <c r="E102" s="26" t="s">
        <v>1</v>
      </c>
      <c r="F102" s="4" t="s">
        <v>4</v>
      </c>
      <c r="G102" s="4" t="s">
        <v>6</v>
      </c>
      <c r="H102" s="27" t="s">
        <v>0</v>
      </c>
      <c r="I102" s="27" t="s">
        <v>1</v>
      </c>
      <c r="Q102" s="2">
        <v>13</v>
      </c>
      <c r="R102" s="35">
        <v>-1880.65751</v>
      </c>
      <c r="S102" s="35">
        <v>-391.59304409999999</v>
      </c>
      <c r="U102" s="4">
        <v>13</v>
      </c>
      <c r="V102" s="37">
        <v>-2196.4135700000002</v>
      </c>
      <c r="W102" s="37">
        <v>-530.8875941</v>
      </c>
    </row>
    <row r="103" spans="1:23" x14ac:dyDescent="0.25">
      <c r="A103" s="8" t="s">
        <v>26</v>
      </c>
      <c r="B103" s="2"/>
      <c r="C103" s="2">
        <v>1</v>
      </c>
      <c r="D103" s="23">
        <v>-2321.4099184114798</v>
      </c>
      <c r="E103" s="23">
        <v>94.079211991213597</v>
      </c>
      <c r="F103" s="4"/>
      <c r="G103" s="4">
        <v>1</v>
      </c>
      <c r="H103" s="22">
        <v>-2476.7586780286201</v>
      </c>
      <c r="I103" s="22">
        <v>57.576408992144998</v>
      </c>
      <c r="Q103" s="2">
        <v>14</v>
      </c>
      <c r="R103" s="35">
        <v>-1907.2687350000001</v>
      </c>
      <c r="S103" s="35">
        <v>-467.34600219999999</v>
      </c>
      <c r="U103" s="4">
        <v>14</v>
      </c>
      <c r="V103" s="37">
        <v>-2223.662049</v>
      </c>
      <c r="W103" s="37">
        <v>-478.64306199999999</v>
      </c>
    </row>
    <row r="104" spans="1:23" x14ac:dyDescent="0.25">
      <c r="A104" s="8" t="s">
        <v>27</v>
      </c>
      <c r="B104" s="2"/>
      <c r="C104" s="2">
        <v>2</v>
      </c>
      <c r="D104" s="23">
        <v>-2151.1095046332998</v>
      </c>
      <c r="E104" s="23">
        <v>-17.626453527226101</v>
      </c>
      <c r="F104" s="4"/>
      <c r="G104" s="4">
        <v>2</v>
      </c>
      <c r="H104" s="22">
        <v>-2204.6723406092601</v>
      </c>
      <c r="I104" s="22">
        <v>1.93170938728827</v>
      </c>
      <c r="Q104" s="2">
        <v>15</v>
      </c>
      <c r="R104" s="35">
        <v>-1971.061921</v>
      </c>
      <c r="S104" s="35">
        <v>-502.9259591</v>
      </c>
      <c r="U104" s="4">
        <v>15</v>
      </c>
      <c r="V104" s="37">
        <v>-2229.4415819999999</v>
      </c>
      <c r="W104" s="37">
        <v>-383.40193620000002</v>
      </c>
    </row>
    <row r="105" spans="1:23" x14ac:dyDescent="0.25">
      <c r="A105" s="17" t="s">
        <v>46</v>
      </c>
      <c r="B105" s="2"/>
      <c r="C105" s="2">
        <v>3</v>
      </c>
      <c r="D105" s="23">
        <v>-2063.42042023762</v>
      </c>
      <c r="E105" s="23">
        <v>-103.354155048435</v>
      </c>
      <c r="F105" s="4"/>
      <c r="G105" s="4">
        <v>3</v>
      </c>
      <c r="H105" s="22">
        <v>-2010.6662726639399</v>
      </c>
      <c r="I105" s="22">
        <v>-85.270671345808296</v>
      </c>
      <c r="O105" s="21"/>
      <c r="Q105" s="2">
        <v>16</v>
      </c>
      <c r="R105" s="35">
        <v>-2086.1835000000001</v>
      </c>
      <c r="S105" s="35">
        <v>-476.69881679999997</v>
      </c>
      <c r="U105" s="4">
        <v>16</v>
      </c>
      <c r="V105" s="37">
        <v>-2237.1210740000001</v>
      </c>
      <c r="W105" s="37">
        <v>-427.37199709999999</v>
      </c>
    </row>
    <row r="106" spans="1:23" x14ac:dyDescent="0.25">
      <c r="A106" s="15" t="s">
        <v>47</v>
      </c>
      <c r="B106" s="2"/>
      <c r="C106" s="2">
        <v>4</v>
      </c>
      <c r="D106" s="23">
        <v>-1922.4845181905901</v>
      </c>
      <c r="E106" s="23">
        <v>-195.07178523331501</v>
      </c>
      <c r="F106" s="4"/>
      <c r="G106" s="4">
        <v>4</v>
      </c>
      <c r="H106" s="22">
        <v>-1973.59283621857</v>
      </c>
      <c r="I106" s="22">
        <v>-361.25504833745799</v>
      </c>
      <c r="O106" s="21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25">
      <c r="A107" s="1"/>
      <c r="B107" s="2"/>
      <c r="C107" s="2">
        <v>5</v>
      </c>
      <c r="D107" s="23">
        <v>-2106.13600166791</v>
      </c>
      <c r="E107" s="23">
        <v>-332.27668060700898</v>
      </c>
      <c r="F107" s="4"/>
      <c r="G107" s="4">
        <v>5</v>
      </c>
      <c r="H107" s="22">
        <v>-2154.8321316645001</v>
      </c>
      <c r="I107" s="22">
        <v>-317.29135466454102</v>
      </c>
      <c r="O107" s="21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25">
      <c r="A108" s="1"/>
      <c r="B108" s="2"/>
      <c r="C108" s="2">
        <v>6</v>
      </c>
      <c r="D108" s="23">
        <v>-2276.8947510831699</v>
      </c>
      <c r="E108" s="23">
        <v>-379.78263759136001</v>
      </c>
      <c r="F108" s="4"/>
      <c r="G108" s="4">
        <v>6</v>
      </c>
      <c r="H108" s="22">
        <v>-2294.3897466287299</v>
      </c>
      <c r="I108" s="22">
        <v>-380.376655671224</v>
      </c>
      <c r="O108" s="39" t="s">
        <v>71</v>
      </c>
      <c r="P108" s="2" t="s">
        <v>3</v>
      </c>
      <c r="Q108" s="2" t="s">
        <v>6</v>
      </c>
      <c r="R108" s="36" t="s">
        <v>0</v>
      </c>
      <c r="S108" s="36" t="s">
        <v>1</v>
      </c>
      <c r="T108" s="4" t="s">
        <v>4</v>
      </c>
      <c r="U108" s="4" t="s">
        <v>6</v>
      </c>
      <c r="V108" s="38" t="s">
        <v>0</v>
      </c>
      <c r="W108" s="38" t="s">
        <v>1</v>
      </c>
    </row>
    <row r="109" spans="1:23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O109" s="40" t="s">
        <v>26</v>
      </c>
      <c r="Q109" s="2">
        <v>1</v>
      </c>
      <c r="R109" s="35">
        <v>-2543.1442699999998</v>
      </c>
      <c r="S109" s="35">
        <v>164.86715670000001</v>
      </c>
      <c r="U109" s="4">
        <v>1</v>
      </c>
      <c r="V109" s="37">
        <v>-2250.2703240000001</v>
      </c>
      <c r="W109" s="37">
        <v>46.053065609999997</v>
      </c>
    </row>
    <row r="110" spans="1:23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O110" s="40" t="s">
        <v>28</v>
      </c>
      <c r="Q110" s="2">
        <v>2</v>
      </c>
      <c r="R110" s="35">
        <v>-2340.6452330000002</v>
      </c>
      <c r="S110" s="35">
        <v>89.211007530000003</v>
      </c>
      <c r="U110" s="4">
        <v>2</v>
      </c>
      <c r="V110" s="37">
        <v>-2146.8228720000002</v>
      </c>
      <c r="W110" s="37">
        <v>-32.20616708</v>
      </c>
    </row>
    <row r="111" spans="1:23" x14ac:dyDescent="0.25">
      <c r="A111" s="29" t="s">
        <v>12</v>
      </c>
      <c r="B111" s="2" t="s">
        <v>3</v>
      </c>
      <c r="C111" s="2" t="s">
        <v>6</v>
      </c>
      <c r="D111" s="26" t="s">
        <v>0</v>
      </c>
      <c r="E111" s="26" t="s">
        <v>1</v>
      </c>
      <c r="F111" s="4" t="s">
        <v>4</v>
      </c>
      <c r="G111" s="4" t="s">
        <v>6</v>
      </c>
      <c r="H111" s="27" t="s">
        <v>0</v>
      </c>
      <c r="I111" s="27" t="s">
        <v>1</v>
      </c>
      <c r="O111" s="41" t="s">
        <v>46</v>
      </c>
      <c r="Q111" s="2">
        <v>3</v>
      </c>
      <c r="R111" s="35">
        <v>-2109.5819069999998</v>
      </c>
      <c r="S111" s="35">
        <v>-63.397454279999998</v>
      </c>
      <c r="U111" s="4">
        <v>3</v>
      </c>
      <c r="V111" s="37">
        <v>-2049.8158079999998</v>
      </c>
      <c r="W111" s="37">
        <v>-115.81946929999999</v>
      </c>
    </row>
    <row r="112" spans="1:23" x14ac:dyDescent="0.25">
      <c r="A112" s="8" t="s">
        <v>26</v>
      </c>
      <c r="B112" s="2"/>
      <c r="C112" s="2">
        <v>1</v>
      </c>
      <c r="D112" s="23">
        <v>-2497.6807726571001</v>
      </c>
      <c r="E112" s="23">
        <v>137.77929046364599</v>
      </c>
      <c r="F112" s="4"/>
      <c r="G112" s="4">
        <v>1</v>
      </c>
      <c r="H112" s="22">
        <v>-2302.8216075952701</v>
      </c>
      <c r="I112" s="22">
        <v>132.608872672834</v>
      </c>
      <c r="O112" s="41" t="s">
        <v>53</v>
      </c>
      <c r="Q112" s="2">
        <v>4</v>
      </c>
      <c r="R112" s="35">
        <v>-1978.673558</v>
      </c>
      <c r="S112" s="35">
        <v>-86.567049119999993</v>
      </c>
      <c r="U112" s="4">
        <v>4</v>
      </c>
      <c r="V112" s="37">
        <v>-1908.52259</v>
      </c>
      <c r="W112" s="37">
        <v>-358.20742200000001</v>
      </c>
    </row>
    <row r="113" spans="1:23" x14ac:dyDescent="0.25">
      <c r="A113" s="8" t="s">
        <v>28</v>
      </c>
      <c r="B113" s="2"/>
      <c r="C113" s="2">
        <v>2</v>
      </c>
      <c r="D113" s="23">
        <v>-2263.3224238888702</v>
      </c>
      <c r="E113" s="23">
        <v>131.65523543401301</v>
      </c>
      <c r="F113" s="4"/>
      <c r="G113" s="4">
        <v>2</v>
      </c>
      <c r="H113" s="22">
        <v>-2226.7728699928598</v>
      </c>
      <c r="I113" s="22">
        <v>66.836827723251403</v>
      </c>
      <c r="Q113" s="2">
        <v>5</v>
      </c>
      <c r="R113" s="35">
        <v>-1855.005114</v>
      </c>
      <c r="S113" s="35">
        <v>-311.7929365</v>
      </c>
      <c r="U113" s="4">
        <v>5</v>
      </c>
      <c r="V113" s="37">
        <v>-2010.471317</v>
      </c>
      <c r="W113" s="37">
        <v>-426.81265689999998</v>
      </c>
    </row>
    <row r="114" spans="1:23" x14ac:dyDescent="0.25">
      <c r="A114" s="17" t="s">
        <v>46</v>
      </c>
      <c r="B114" s="2"/>
      <c r="C114" s="2">
        <v>3</v>
      </c>
      <c r="D114" s="23">
        <v>-2218.6416754237698</v>
      </c>
      <c r="E114" s="23">
        <v>51.1662961659583</v>
      </c>
      <c r="F114" s="4"/>
      <c r="G114" s="4">
        <v>3</v>
      </c>
      <c r="H114" s="22">
        <v>-2209.5399983790498</v>
      </c>
      <c r="I114" s="22">
        <v>-7.19661048141199</v>
      </c>
      <c r="Q114" s="2">
        <v>6</v>
      </c>
      <c r="R114" s="35">
        <v>-2062.0652329999998</v>
      </c>
      <c r="S114" s="35">
        <v>-405.42327</v>
      </c>
      <c r="U114" s="4">
        <v>6</v>
      </c>
      <c r="V114" s="37">
        <v>-2143.9168789999999</v>
      </c>
      <c r="W114" s="37">
        <v>-489.8567587</v>
      </c>
    </row>
    <row r="115" spans="1:23" x14ac:dyDescent="0.25">
      <c r="A115" s="15" t="s">
        <v>47</v>
      </c>
      <c r="B115" s="2"/>
      <c r="C115" s="2">
        <v>4</v>
      </c>
      <c r="D115" s="23">
        <v>-2145.63511756157</v>
      </c>
      <c r="E115" s="23">
        <v>-203.73366864277301</v>
      </c>
      <c r="F115" s="4"/>
      <c r="G115" s="4">
        <v>4</v>
      </c>
      <c r="H115" s="22">
        <v>-2385.2687769999802</v>
      </c>
      <c r="I115" s="22">
        <v>-216.96637259270699</v>
      </c>
      <c r="Q115" s="2">
        <v>7</v>
      </c>
      <c r="R115" s="35">
        <v>-2258.5841190000001</v>
      </c>
      <c r="S115" s="35">
        <v>-394.47041949999999</v>
      </c>
      <c r="U115" s="4">
        <v>7</v>
      </c>
      <c r="V115" s="37">
        <v>-2277.3712909999999</v>
      </c>
      <c r="W115" s="37">
        <v>-404.2481176</v>
      </c>
    </row>
    <row r="116" spans="1:23" x14ac:dyDescent="0.25">
      <c r="A116" s="1"/>
      <c r="B116" s="2"/>
      <c r="C116" s="2">
        <v>5</v>
      </c>
      <c r="D116" s="23">
        <v>-2145.63511756157</v>
      </c>
      <c r="E116" s="23">
        <v>-203.73366864277301</v>
      </c>
      <c r="F116" s="4"/>
      <c r="G116" s="4">
        <v>5</v>
      </c>
      <c r="H116" s="22">
        <v>-2277.3688253556302</v>
      </c>
      <c r="I116" s="22">
        <v>-263.84793071255001</v>
      </c>
      <c r="Q116" s="2">
        <v>8</v>
      </c>
      <c r="R116" s="35">
        <v>-2244.372781</v>
      </c>
      <c r="S116" s="35">
        <v>-481.22463249999998</v>
      </c>
      <c r="U116" s="4">
        <v>8</v>
      </c>
      <c r="V116" s="37">
        <v>-2249.807135</v>
      </c>
      <c r="W116" s="37">
        <v>-483.44048049999998</v>
      </c>
    </row>
    <row r="117" spans="1:23" x14ac:dyDescent="0.25">
      <c r="A117" s="1"/>
      <c r="B117" s="2"/>
      <c r="C117" s="2">
        <v>6</v>
      </c>
      <c r="D117" s="23">
        <v>-2054.83648614607</v>
      </c>
      <c r="E117" s="23">
        <v>-120.988801286574</v>
      </c>
      <c r="F117" s="4"/>
      <c r="G117" s="4">
        <v>6</v>
      </c>
      <c r="H117" s="22">
        <v>-2063.6464509185198</v>
      </c>
      <c r="I117" s="22">
        <v>-138.260559936395</v>
      </c>
      <c r="Q117" s="2">
        <v>9</v>
      </c>
      <c r="R117" s="35">
        <v>-2210.2620280000001</v>
      </c>
      <c r="S117" s="35">
        <v>-538.89584079999997</v>
      </c>
      <c r="U117" s="4">
        <v>9</v>
      </c>
      <c r="V117" s="37">
        <v>-2184.196598</v>
      </c>
      <c r="W117" s="37">
        <v>-546.2237361</v>
      </c>
    </row>
    <row r="118" spans="1:23" x14ac:dyDescent="0.25">
      <c r="A118" s="1"/>
      <c r="B118" s="2"/>
      <c r="C118" s="2">
        <v>7</v>
      </c>
      <c r="D118" s="23">
        <v>-1946.85083516705</v>
      </c>
      <c r="E118" s="23">
        <v>-166.383879043793</v>
      </c>
      <c r="F118" s="4"/>
      <c r="G118" s="4">
        <v>7</v>
      </c>
      <c r="H118" s="22">
        <v>-1970.11771818897</v>
      </c>
      <c r="I118" s="22">
        <v>-85.976119112877399</v>
      </c>
      <c r="Q118" s="2">
        <v>10</v>
      </c>
      <c r="R118" s="35">
        <v>-1956.6676669999999</v>
      </c>
      <c r="S118" s="35">
        <v>-561.83685909999997</v>
      </c>
      <c r="U118" s="4">
        <v>10</v>
      </c>
      <c r="V118" s="37">
        <v>-1916.314192</v>
      </c>
      <c r="W118" s="37">
        <v>-569.24273930000004</v>
      </c>
    </row>
    <row r="119" spans="1:23" x14ac:dyDescent="0.25">
      <c r="A119" s="1"/>
      <c r="B119" s="2"/>
      <c r="C119" s="2">
        <v>8</v>
      </c>
      <c r="D119" s="23">
        <v>-2458.1985321438501</v>
      </c>
      <c r="E119" s="23">
        <v>-325.06667482696099</v>
      </c>
      <c r="F119" s="4"/>
      <c r="G119" s="4">
        <v>8</v>
      </c>
      <c r="H119" s="22">
        <v>-2471.01264924313</v>
      </c>
      <c r="I119" s="22">
        <v>-327.55872156920299</v>
      </c>
      <c r="Q119" s="2">
        <v>11</v>
      </c>
      <c r="R119" s="35">
        <v>-1992.5692200000001</v>
      </c>
      <c r="S119" s="35">
        <v>-551.76066690000005</v>
      </c>
      <c r="U119" s="4">
        <v>11</v>
      </c>
      <c r="V119" s="37">
        <v>-1917.659504</v>
      </c>
      <c r="W119" s="37">
        <v>-549.02581569999995</v>
      </c>
    </row>
    <row r="120" spans="1:23" x14ac:dyDescent="0.25">
      <c r="A120" s="1"/>
      <c r="B120" s="2"/>
      <c r="C120" s="2">
        <v>9</v>
      </c>
      <c r="D120" s="23">
        <v>-2436.53461709253</v>
      </c>
      <c r="E120" s="23">
        <v>-222.33744352852099</v>
      </c>
      <c r="F120" s="4"/>
      <c r="G120" s="4">
        <v>9</v>
      </c>
      <c r="H120" s="22">
        <v>-2536.7716993414501</v>
      </c>
      <c r="I120" s="22">
        <v>-202.742056849704</v>
      </c>
      <c r="Q120" s="2">
        <v>12</v>
      </c>
      <c r="R120" s="35">
        <v>-1967.4832719999999</v>
      </c>
      <c r="S120" s="35">
        <v>-408.18501250000003</v>
      </c>
      <c r="U120" s="4">
        <v>12</v>
      </c>
      <c r="V120" s="37">
        <v>-2076.8105660000001</v>
      </c>
      <c r="W120" s="37">
        <v>-549.95356760000004</v>
      </c>
    </row>
    <row r="121" spans="1:23" x14ac:dyDescent="0.25">
      <c r="A121" s="1"/>
      <c r="B121" s="2"/>
      <c r="C121" s="2">
        <v>10</v>
      </c>
      <c r="D121" s="23">
        <v>-2576.4310381092901</v>
      </c>
      <c r="E121" s="23">
        <v>-162.80421358759</v>
      </c>
      <c r="F121" s="4"/>
      <c r="G121" s="4">
        <v>10</v>
      </c>
      <c r="H121" s="22">
        <v>-1676.4882376072401</v>
      </c>
      <c r="I121" s="22">
        <v>57.372477944453102</v>
      </c>
      <c r="Q121" s="2">
        <v>13</v>
      </c>
      <c r="R121" s="35">
        <v>-2097.1259650000002</v>
      </c>
      <c r="S121" s="35">
        <v>-342.35765509999999</v>
      </c>
      <c r="U121" s="4">
        <v>13</v>
      </c>
      <c r="V121" s="37">
        <v>-2151.7143809999998</v>
      </c>
      <c r="W121" s="37">
        <v>-401.7902474</v>
      </c>
    </row>
    <row r="122" spans="1:23" x14ac:dyDescent="0.25">
      <c r="A122" s="1"/>
      <c r="B122" s="2"/>
      <c r="C122" s="2">
        <v>11</v>
      </c>
      <c r="D122" s="23">
        <v>-2209.9588041450802</v>
      </c>
      <c r="E122" s="23">
        <v>-53.864654269287001</v>
      </c>
      <c r="F122" s="4"/>
      <c r="G122" s="4">
        <v>11</v>
      </c>
      <c r="H122" s="22">
        <v>-2516.9780925386799</v>
      </c>
      <c r="I122" s="22">
        <v>52.855932019391801</v>
      </c>
      <c r="Q122" s="2">
        <v>14</v>
      </c>
      <c r="R122" s="35">
        <v>-2134.9776310000002</v>
      </c>
      <c r="S122" s="35">
        <v>-404.12710650000002</v>
      </c>
      <c r="U122" s="4">
        <v>14</v>
      </c>
      <c r="V122" s="37">
        <v>-2114.0692319999998</v>
      </c>
      <c r="W122" s="37">
        <v>-446.45679460000002</v>
      </c>
    </row>
    <row r="123" spans="1:23" x14ac:dyDescent="0.25">
      <c r="A123" s="1"/>
      <c r="B123" s="2"/>
      <c r="C123" s="2">
        <v>12</v>
      </c>
      <c r="D123" s="23">
        <v>-2248.9941321660399</v>
      </c>
      <c r="E123" s="23">
        <v>-125.836458486377</v>
      </c>
      <c r="F123" s="4"/>
      <c r="G123" s="4">
        <v>12</v>
      </c>
      <c r="H123" s="22">
        <v>-2409.9463619069402</v>
      </c>
      <c r="I123" s="22">
        <v>97.643234144974798</v>
      </c>
      <c r="Q123" s="2">
        <v>15</v>
      </c>
      <c r="R123" s="35">
        <v>-2176.2633839999999</v>
      </c>
      <c r="S123" s="35">
        <v>-388.63230549999997</v>
      </c>
      <c r="U123" s="4">
        <v>15</v>
      </c>
      <c r="V123" s="37">
        <v>-2164.8134759999998</v>
      </c>
      <c r="W123" s="37">
        <v>-370.73072789999998</v>
      </c>
    </row>
    <row r="124" spans="1:23" x14ac:dyDescent="0.25">
      <c r="A124" s="1"/>
      <c r="B124" s="2"/>
      <c r="C124" s="2">
        <v>13</v>
      </c>
      <c r="D124" s="23">
        <v>-1939.7476987412599</v>
      </c>
      <c r="E124" s="23">
        <v>42.353620820253497</v>
      </c>
      <c r="F124" s="4"/>
      <c r="G124" s="4">
        <v>13</v>
      </c>
      <c r="H124" s="22">
        <v>-2356.18760142682</v>
      </c>
      <c r="I124" s="22">
        <v>94.391430258153207</v>
      </c>
      <c r="Q124" s="2">
        <v>16</v>
      </c>
      <c r="R124" s="35">
        <v>-2200.2488899999998</v>
      </c>
      <c r="S124" s="35">
        <v>-364.69899609999999</v>
      </c>
      <c r="U124" s="4">
        <v>16</v>
      </c>
      <c r="V124" s="37">
        <v>-2154.2191400000002</v>
      </c>
      <c r="W124" s="37">
        <v>-333.0640014</v>
      </c>
    </row>
    <row r="125" spans="1:23" x14ac:dyDescent="0.25">
      <c r="A125" s="1"/>
      <c r="B125" s="2"/>
      <c r="C125" s="2">
        <v>14</v>
      </c>
      <c r="D125" s="23">
        <v>-1708.44780233447</v>
      </c>
      <c r="E125" s="23">
        <v>-8.6242042560971903</v>
      </c>
      <c r="F125" s="4"/>
      <c r="G125" s="4">
        <v>14</v>
      </c>
      <c r="H125" s="22">
        <v>-2215.4502907700498</v>
      </c>
      <c r="I125" s="22">
        <v>180.46262214167101</v>
      </c>
      <c r="O125" s="21"/>
      <c r="P125" s="10"/>
      <c r="Q125" s="10"/>
      <c r="R125" s="10"/>
      <c r="S125" s="10"/>
      <c r="T125" s="10"/>
      <c r="U125" s="10"/>
      <c r="V125" s="10"/>
      <c r="W125" s="10"/>
    </row>
    <row r="126" spans="1:23" x14ac:dyDescent="0.25">
      <c r="A126" s="1"/>
      <c r="B126" s="2"/>
      <c r="C126" s="2">
        <v>15</v>
      </c>
      <c r="D126" s="23">
        <v>-1739.3967024405099</v>
      </c>
      <c r="E126" s="23">
        <v>-112.46790561808599</v>
      </c>
      <c r="F126" s="4"/>
      <c r="G126" s="4">
        <v>15</v>
      </c>
      <c r="H126" s="22">
        <v>-2412.2247373401701</v>
      </c>
      <c r="I126" s="22">
        <v>174.56322211044699</v>
      </c>
      <c r="O126" s="21"/>
      <c r="P126" s="10"/>
      <c r="Q126" s="10"/>
      <c r="R126" s="10"/>
      <c r="S126" s="10"/>
      <c r="T126" s="10"/>
      <c r="U126" s="10"/>
      <c r="V126" s="10"/>
      <c r="W126" s="10"/>
    </row>
    <row r="127" spans="1:23" x14ac:dyDescent="0.25">
      <c r="A127" s="1"/>
      <c r="B127" s="2"/>
      <c r="C127" s="2">
        <v>16</v>
      </c>
      <c r="D127" s="23">
        <v>-1839.6483311258701</v>
      </c>
      <c r="E127" s="23">
        <v>-175.71905901238401</v>
      </c>
      <c r="F127" s="4"/>
      <c r="G127" s="4">
        <v>16</v>
      </c>
      <c r="H127" s="22">
        <v>-2475.7413529725</v>
      </c>
      <c r="I127" s="22">
        <v>171.709177981777</v>
      </c>
      <c r="O127" s="39" t="s">
        <v>72</v>
      </c>
      <c r="P127" s="2" t="s">
        <v>3</v>
      </c>
      <c r="Q127" s="2" t="s">
        <v>6</v>
      </c>
      <c r="R127" s="36" t="s">
        <v>0</v>
      </c>
      <c r="S127" s="36" t="s">
        <v>1</v>
      </c>
      <c r="T127" s="4" t="s">
        <v>4</v>
      </c>
      <c r="U127" s="4" t="s">
        <v>6</v>
      </c>
      <c r="V127" s="38" t="s">
        <v>0</v>
      </c>
      <c r="W127" s="38" t="s">
        <v>1</v>
      </c>
    </row>
    <row r="128" spans="1:23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O128" s="40" t="s">
        <v>26</v>
      </c>
      <c r="Q128" s="2">
        <v>1</v>
      </c>
      <c r="R128" s="35">
        <v>-2505.3516089999998</v>
      </c>
      <c r="S128" s="35">
        <v>142.6548942</v>
      </c>
      <c r="U128" s="4">
        <v>1</v>
      </c>
      <c r="V128" s="37">
        <v>-2404.267304</v>
      </c>
      <c r="W128" s="37">
        <v>177.22642519999999</v>
      </c>
    </row>
    <row r="129" spans="1:23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O129" s="40" t="s">
        <v>27</v>
      </c>
      <c r="Q129" s="2">
        <v>2</v>
      </c>
      <c r="R129" s="35">
        <v>-2260.6728939999998</v>
      </c>
      <c r="S129" s="35">
        <v>112.5769093</v>
      </c>
      <c r="U129" s="4">
        <v>2</v>
      </c>
      <c r="V129" s="37">
        <v>-2213.8583789999998</v>
      </c>
      <c r="W129" s="37">
        <v>154.67802080000001</v>
      </c>
    </row>
    <row r="130" spans="1:23" x14ac:dyDescent="0.25">
      <c r="A130" s="29" t="s">
        <v>13</v>
      </c>
      <c r="B130" s="2" t="s">
        <v>3</v>
      </c>
      <c r="C130" s="2" t="s">
        <v>6</v>
      </c>
      <c r="D130" s="26" t="s">
        <v>0</v>
      </c>
      <c r="E130" s="26" t="s">
        <v>1</v>
      </c>
      <c r="F130" s="4" t="s">
        <v>4</v>
      </c>
      <c r="G130" s="4" t="s">
        <v>6</v>
      </c>
      <c r="H130" s="27" t="s">
        <v>0</v>
      </c>
      <c r="I130" s="27" t="s">
        <v>1</v>
      </c>
      <c r="O130" s="41" t="s">
        <v>46</v>
      </c>
      <c r="Q130" s="2">
        <v>3</v>
      </c>
      <c r="R130" s="35">
        <v>-2145.5041110000002</v>
      </c>
      <c r="S130" s="35">
        <v>93.535138040000007</v>
      </c>
      <c r="U130" s="4">
        <v>3</v>
      </c>
      <c r="V130" s="37">
        <v>-2156.5822880000001</v>
      </c>
      <c r="W130" s="37">
        <v>113.6686985</v>
      </c>
    </row>
    <row r="131" spans="1:23" x14ac:dyDescent="0.25">
      <c r="A131" s="8" t="s">
        <v>26</v>
      </c>
      <c r="B131" s="2"/>
      <c r="C131" s="2">
        <v>1</v>
      </c>
      <c r="D131" s="23">
        <v>-2503.7484003035802</v>
      </c>
      <c r="E131" s="23">
        <v>86.784329350643901</v>
      </c>
      <c r="F131" s="4"/>
      <c r="G131" s="4">
        <v>1</v>
      </c>
      <c r="H131" s="22">
        <v>-2524.5089187048102</v>
      </c>
      <c r="I131" s="22">
        <v>-58.686563821554202</v>
      </c>
      <c r="O131" s="41" t="s">
        <v>53</v>
      </c>
      <c r="Q131" s="2">
        <v>4</v>
      </c>
      <c r="R131" s="35">
        <v>-2034.0555899999999</v>
      </c>
      <c r="S131" s="35">
        <v>108.1963069</v>
      </c>
      <c r="U131" s="4">
        <v>4</v>
      </c>
      <c r="V131" s="37">
        <v>-2043.204305</v>
      </c>
      <c r="W131" s="37">
        <v>-17.781642170000001</v>
      </c>
    </row>
    <row r="132" spans="1:23" x14ac:dyDescent="0.25">
      <c r="A132" s="8" t="s">
        <v>89</v>
      </c>
      <c r="B132" s="2"/>
      <c r="C132" s="2">
        <v>2</v>
      </c>
      <c r="D132" s="23">
        <v>-2461.9771576496601</v>
      </c>
      <c r="E132" s="23">
        <v>-181.05772226045599</v>
      </c>
      <c r="F132" s="4"/>
      <c r="G132" s="4">
        <v>2</v>
      </c>
      <c r="H132" s="22">
        <v>-2524.9962068385498</v>
      </c>
      <c r="I132" s="22">
        <v>-57.669659668346597</v>
      </c>
      <c r="Q132" s="2">
        <v>5</v>
      </c>
      <c r="R132" s="35">
        <v>-1904.3479910000001</v>
      </c>
      <c r="S132" s="35">
        <v>52.248834709999997</v>
      </c>
      <c r="U132" s="4">
        <v>5</v>
      </c>
      <c r="V132" s="37">
        <v>-1938.582654</v>
      </c>
      <c r="W132" s="37">
        <v>-84.418429540000005</v>
      </c>
    </row>
    <row r="133" spans="1:23" x14ac:dyDescent="0.25">
      <c r="A133" s="17" t="s">
        <v>46</v>
      </c>
      <c r="B133" s="2"/>
      <c r="C133" s="2">
        <v>3</v>
      </c>
      <c r="D133" s="23">
        <v>-2354.48444083185</v>
      </c>
      <c r="E133" s="23">
        <v>-294.59576824163099</v>
      </c>
      <c r="F133" s="4"/>
      <c r="G133" s="4">
        <v>3</v>
      </c>
      <c r="H133" s="22">
        <v>-2326.0647658847502</v>
      </c>
      <c r="I133" s="22">
        <v>-322.11957256937899</v>
      </c>
      <c r="Q133" s="2">
        <v>6</v>
      </c>
      <c r="R133" s="35">
        <v>-1898.8605319999999</v>
      </c>
      <c r="S133" s="35">
        <v>-87.451774830000005</v>
      </c>
      <c r="U133" s="4">
        <v>6</v>
      </c>
      <c r="V133" s="37">
        <v>-1852.7953789999999</v>
      </c>
      <c r="W133" s="37">
        <v>-58.941556110000001</v>
      </c>
    </row>
    <row r="134" spans="1:23" x14ac:dyDescent="0.25">
      <c r="A134" s="15" t="s">
        <v>49</v>
      </c>
      <c r="B134" s="2"/>
      <c r="C134" s="2">
        <v>4</v>
      </c>
      <c r="D134" s="23">
        <v>-2373.6834577415498</v>
      </c>
      <c r="E134" s="23">
        <v>-296.88060728682098</v>
      </c>
      <c r="F134" s="4"/>
      <c r="G134" s="4">
        <v>4</v>
      </c>
      <c r="H134" s="22">
        <v>-2363.3540758889799</v>
      </c>
      <c r="I134" s="22">
        <v>-370.803317075461</v>
      </c>
      <c r="Q134" s="2">
        <v>7</v>
      </c>
      <c r="R134" s="35">
        <v>-1667.5936389999999</v>
      </c>
      <c r="S134" s="35">
        <v>-134.0733238</v>
      </c>
      <c r="U134" s="4">
        <v>7</v>
      </c>
      <c r="V134" s="37">
        <v>-1842.9150030000001</v>
      </c>
      <c r="W134" s="37">
        <v>-125.4277519</v>
      </c>
    </row>
    <row r="135" spans="1:23" x14ac:dyDescent="0.25">
      <c r="A135" s="1"/>
      <c r="B135" s="2"/>
      <c r="C135" s="2">
        <v>5</v>
      </c>
      <c r="D135" s="23">
        <v>-2419.46164071259</v>
      </c>
      <c r="E135" s="23">
        <v>-278.013236534491</v>
      </c>
      <c r="F135" s="4"/>
      <c r="G135" s="4">
        <v>5</v>
      </c>
      <c r="H135" s="22">
        <v>-2277.01791565231</v>
      </c>
      <c r="I135" s="22">
        <v>-480.41656876122602</v>
      </c>
      <c r="Q135" s="2">
        <v>8</v>
      </c>
      <c r="R135" s="35">
        <v>-1812.135078</v>
      </c>
      <c r="S135" s="35">
        <v>-236.12871999999999</v>
      </c>
      <c r="U135" s="4">
        <v>8</v>
      </c>
      <c r="V135" s="37">
        <v>-1801.148359</v>
      </c>
      <c r="W135" s="37">
        <v>-196.4397634</v>
      </c>
    </row>
    <row r="136" spans="1:23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Q136" s="2">
        <v>9</v>
      </c>
      <c r="R136" s="35">
        <v>-2057.6192110000002</v>
      </c>
      <c r="S136" s="35">
        <v>-403.6511294</v>
      </c>
      <c r="U136" s="4">
        <v>9</v>
      </c>
      <c r="V136" s="37">
        <v>-1912.874204</v>
      </c>
      <c r="W136" s="37">
        <v>-213.73359629999999</v>
      </c>
    </row>
    <row r="137" spans="1:23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Q137" s="2">
        <v>10</v>
      </c>
      <c r="R137" s="35">
        <v>-2157.3139489999999</v>
      </c>
      <c r="S137" s="35">
        <v>-429.1548942</v>
      </c>
      <c r="U137" s="4">
        <v>10</v>
      </c>
      <c r="V137" s="37">
        <v>-1996.3219340000001</v>
      </c>
      <c r="W137" s="37">
        <v>-420.60882040000001</v>
      </c>
    </row>
    <row r="138" spans="1:23" x14ac:dyDescent="0.25">
      <c r="A138" s="29" t="s">
        <v>14</v>
      </c>
      <c r="B138" s="2" t="s">
        <v>3</v>
      </c>
      <c r="C138" s="2" t="s">
        <v>6</v>
      </c>
      <c r="D138" s="26" t="s">
        <v>0</v>
      </c>
      <c r="E138" s="26" t="s">
        <v>1</v>
      </c>
      <c r="F138" s="4" t="s">
        <v>4</v>
      </c>
      <c r="G138" s="4" t="s">
        <v>6</v>
      </c>
      <c r="H138" s="27" t="s">
        <v>0</v>
      </c>
      <c r="I138" s="27" t="s">
        <v>1</v>
      </c>
      <c r="Q138" s="2">
        <v>11</v>
      </c>
      <c r="R138" s="35">
        <v>-1954.6792009999999</v>
      </c>
      <c r="S138" s="35">
        <v>-559.15310150000005</v>
      </c>
      <c r="U138" s="4">
        <v>11</v>
      </c>
      <c r="V138" s="37">
        <v>-2169.1857420000001</v>
      </c>
      <c r="W138" s="37">
        <v>-447.99766940000001</v>
      </c>
    </row>
    <row r="139" spans="1:23" x14ac:dyDescent="0.25">
      <c r="A139" s="8" t="s">
        <v>26</v>
      </c>
      <c r="B139" s="2"/>
      <c r="C139" s="2">
        <v>1</v>
      </c>
      <c r="D139" s="23">
        <v>-2575.16908698935</v>
      </c>
      <c r="E139" s="23">
        <v>-93.809350311972594</v>
      </c>
      <c r="F139" s="4"/>
      <c r="G139" s="4">
        <v>1</v>
      </c>
      <c r="H139" s="22">
        <v>-2571.1738349551101</v>
      </c>
      <c r="I139" s="22">
        <v>-154.374646145837</v>
      </c>
      <c r="Q139" s="2">
        <v>12</v>
      </c>
      <c r="R139" s="35">
        <v>-1919.8279359999999</v>
      </c>
      <c r="S139" s="35">
        <v>-654.1038006</v>
      </c>
      <c r="U139" s="4">
        <v>12</v>
      </c>
      <c r="V139" s="37">
        <v>-2256.811021</v>
      </c>
      <c r="W139" s="37">
        <v>-424.56991749999997</v>
      </c>
    </row>
    <row r="140" spans="1:23" x14ac:dyDescent="0.25">
      <c r="A140" s="8" t="s">
        <v>27</v>
      </c>
      <c r="B140" s="2"/>
      <c r="C140" s="2">
        <v>2</v>
      </c>
      <c r="D140" s="23">
        <v>-2523.3344072013901</v>
      </c>
      <c r="E140" s="23">
        <v>-229.04410309476</v>
      </c>
      <c r="F140" s="4"/>
      <c r="G140" s="4">
        <v>2</v>
      </c>
      <c r="H140" s="22">
        <v>-2569.7279412880698</v>
      </c>
      <c r="I140" s="22">
        <v>-153.35034002538001</v>
      </c>
      <c r="Q140" s="2">
        <v>13</v>
      </c>
      <c r="R140" s="35">
        <v>-1947.6487629999999</v>
      </c>
      <c r="S140" s="35">
        <v>-613.98189319999994</v>
      </c>
      <c r="U140" s="4">
        <v>13</v>
      </c>
      <c r="V140" s="37">
        <v>-2079.1294600000001</v>
      </c>
      <c r="W140" s="37">
        <v>-527.93492289999995</v>
      </c>
    </row>
    <row r="141" spans="1:23" x14ac:dyDescent="0.25">
      <c r="A141" s="17" t="s">
        <v>46</v>
      </c>
      <c r="B141" s="2"/>
      <c r="C141" s="2">
        <v>3</v>
      </c>
      <c r="D141" s="23">
        <v>-2250.6971011481901</v>
      </c>
      <c r="E141" s="23">
        <v>-224.17657157639701</v>
      </c>
      <c r="F141" s="4"/>
      <c r="G141" s="4">
        <v>3</v>
      </c>
      <c r="H141" s="22">
        <v>-2316.42559844368</v>
      </c>
      <c r="I141" s="22">
        <v>-286.34093645267302</v>
      </c>
      <c r="Q141" s="2">
        <v>14</v>
      </c>
      <c r="R141" s="35">
        <v>-2110.407976</v>
      </c>
      <c r="S141" s="35">
        <v>-564.14144850000002</v>
      </c>
      <c r="U141" s="4">
        <v>14</v>
      </c>
      <c r="V141" s="37">
        <v>-2151.0653269999998</v>
      </c>
      <c r="W141" s="37">
        <v>-527.99139479999997</v>
      </c>
    </row>
    <row r="142" spans="1:23" x14ac:dyDescent="0.25">
      <c r="A142" s="15" t="s">
        <v>48</v>
      </c>
      <c r="B142" s="2"/>
      <c r="C142" s="2">
        <v>4</v>
      </c>
      <c r="D142" s="23">
        <v>-2053.9335803713998</v>
      </c>
      <c r="E142" s="23">
        <v>-89.427660178771404</v>
      </c>
      <c r="F142" s="4"/>
      <c r="G142" s="4">
        <v>4</v>
      </c>
      <c r="H142" s="22">
        <v>-2052.2297892577799</v>
      </c>
      <c r="I142" s="22">
        <v>-132.057267432402</v>
      </c>
      <c r="O142" s="21"/>
      <c r="Q142" s="2">
        <v>15</v>
      </c>
      <c r="R142" s="35">
        <v>-2195.0977590000002</v>
      </c>
      <c r="S142" s="35">
        <v>-555.59537469999998</v>
      </c>
      <c r="U142" s="4">
        <v>15</v>
      </c>
      <c r="V142" s="37">
        <v>-2315.1551009999998</v>
      </c>
      <c r="W142" s="37">
        <v>-380.68859809999998</v>
      </c>
    </row>
    <row r="143" spans="1:23" x14ac:dyDescent="0.25">
      <c r="A143" s="1"/>
      <c r="B143" s="2"/>
      <c r="C143" s="2">
        <v>5</v>
      </c>
      <c r="D143" s="23">
        <v>-1911.30374009498</v>
      </c>
      <c r="E143" s="23">
        <v>-248.73196773359001</v>
      </c>
      <c r="F143" s="4"/>
      <c r="G143" s="4">
        <v>5</v>
      </c>
      <c r="H143" s="22">
        <v>-2014.95553727068</v>
      </c>
      <c r="I143" s="22">
        <v>-373.28331109881901</v>
      </c>
      <c r="O143" s="21"/>
      <c r="Q143" s="2">
        <v>16</v>
      </c>
      <c r="R143" s="35">
        <v>-2212.8729960000001</v>
      </c>
      <c r="S143" s="35">
        <v>-486.33667980000001</v>
      </c>
      <c r="U143" s="4">
        <v>16</v>
      </c>
      <c r="V143" s="37">
        <v>-2181.5590769999999</v>
      </c>
      <c r="W143" s="37">
        <v>-519.74112590000004</v>
      </c>
    </row>
    <row r="144" spans="1:23" x14ac:dyDescent="0.25">
      <c r="A144" s="1"/>
      <c r="B144" s="2"/>
      <c r="C144" s="2">
        <v>6</v>
      </c>
      <c r="D144" s="23">
        <v>-1985.6903464791601</v>
      </c>
      <c r="E144" s="23">
        <v>-384.25414410616997</v>
      </c>
      <c r="F144" s="4"/>
      <c r="G144" s="4">
        <v>6</v>
      </c>
      <c r="H144" s="22">
        <v>-2072.2838664131</v>
      </c>
      <c r="I144" s="22">
        <v>-424.458269612469</v>
      </c>
      <c r="O144" s="21"/>
      <c r="P144" s="10"/>
      <c r="Q144" s="10"/>
      <c r="R144" s="10"/>
      <c r="S144" s="10"/>
      <c r="T144" s="10"/>
      <c r="U144" s="10"/>
      <c r="V144" s="10"/>
      <c r="W144" s="10"/>
    </row>
    <row r="145" spans="1:23" x14ac:dyDescent="0.25">
      <c r="A145" s="1"/>
      <c r="B145" s="2"/>
      <c r="C145" s="2">
        <v>7</v>
      </c>
      <c r="D145" s="23">
        <v>-2053.6307351795099</v>
      </c>
      <c r="E145" s="23">
        <v>-539.61592914270398</v>
      </c>
      <c r="F145" s="4"/>
      <c r="G145" s="4">
        <v>7</v>
      </c>
      <c r="H145" s="22">
        <v>-2165.7829375548199</v>
      </c>
      <c r="I145" s="22">
        <v>-491.54706667100498</v>
      </c>
      <c r="O145" s="21"/>
      <c r="P145" s="10"/>
      <c r="Q145" s="10"/>
      <c r="R145" s="10"/>
      <c r="S145" s="10"/>
      <c r="T145" s="10"/>
      <c r="U145" s="10"/>
      <c r="V145" s="10"/>
      <c r="W145" s="10"/>
    </row>
    <row r="146" spans="1:23" x14ac:dyDescent="0.25">
      <c r="A146" s="1"/>
      <c r="B146" s="2"/>
      <c r="C146" s="2">
        <v>8</v>
      </c>
      <c r="D146" s="23">
        <v>-2177.2114489647702</v>
      </c>
      <c r="E146" s="23">
        <v>-512.82366541057502</v>
      </c>
      <c r="F146" s="4"/>
      <c r="G146" s="4">
        <v>8</v>
      </c>
      <c r="H146" s="22">
        <v>-2240.4829278331299</v>
      </c>
      <c r="I146" s="22">
        <v>-546.34028568639599</v>
      </c>
      <c r="O146" s="39" t="s">
        <v>73</v>
      </c>
      <c r="P146" s="2" t="s">
        <v>3</v>
      </c>
      <c r="Q146" s="2" t="s">
        <v>6</v>
      </c>
      <c r="R146" s="36" t="s">
        <v>0</v>
      </c>
      <c r="S146" s="36" t="s">
        <v>1</v>
      </c>
      <c r="T146" s="4" t="s">
        <v>4</v>
      </c>
      <c r="U146" s="4" t="s">
        <v>6</v>
      </c>
      <c r="V146" s="38" t="s">
        <v>0</v>
      </c>
      <c r="W146" s="38" t="s">
        <v>1</v>
      </c>
    </row>
    <row r="147" spans="1:23" x14ac:dyDescent="0.25">
      <c r="A147" s="1"/>
      <c r="B147" s="2"/>
      <c r="C147" s="2">
        <v>9</v>
      </c>
      <c r="D147" s="23">
        <v>-2242.33382012522</v>
      </c>
      <c r="E147" s="23">
        <v>-503.80064872922497</v>
      </c>
      <c r="F147" s="4"/>
      <c r="G147" s="4">
        <v>9</v>
      </c>
      <c r="H147" s="22">
        <v>-2240.4829278331299</v>
      </c>
      <c r="I147" s="22">
        <v>-546.34028568639599</v>
      </c>
      <c r="O147" s="40" t="s">
        <v>26</v>
      </c>
      <c r="Q147" s="2">
        <v>1</v>
      </c>
      <c r="R147" s="35">
        <v>-2324.380576</v>
      </c>
      <c r="S147" s="35">
        <v>160.7860551</v>
      </c>
      <c r="U147" s="4">
        <v>1</v>
      </c>
      <c r="V147" s="37">
        <f>S147-2418.312632</f>
        <v>-2257.5265769000002</v>
      </c>
      <c r="W147" s="37">
        <v>169.81091910000001</v>
      </c>
    </row>
    <row r="148" spans="1:23" x14ac:dyDescent="0.25">
      <c r="A148" s="1"/>
      <c r="B148" s="2"/>
      <c r="C148" s="2">
        <v>10</v>
      </c>
      <c r="D148" s="23">
        <v>-2243.42553811058</v>
      </c>
      <c r="E148" s="23">
        <v>-542.09354653718594</v>
      </c>
      <c r="F148" s="4"/>
      <c r="G148" s="4">
        <v>10</v>
      </c>
      <c r="H148" s="22">
        <v>-2280.0614958773199</v>
      </c>
      <c r="I148" s="22">
        <v>-550.52861744704398</v>
      </c>
      <c r="O148" s="40" t="s">
        <v>27</v>
      </c>
      <c r="Q148" s="2">
        <v>2</v>
      </c>
      <c r="R148" s="35">
        <v>-2176.9049599999998</v>
      </c>
      <c r="S148" s="35">
        <v>-23.410718960000001</v>
      </c>
      <c r="U148" s="4">
        <v>2</v>
      </c>
      <c r="V148" s="37">
        <v>-2087.177682</v>
      </c>
      <c r="W148" s="37">
        <v>-76.025831210000007</v>
      </c>
    </row>
    <row r="149" spans="1:23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O149" s="41" t="s">
        <v>46</v>
      </c>
      <c r="Q149" s="2">
        <v>3</v>
      </c>
      <c r="R149" s="35">
        <v>-2040.229722</v>
      </c>
      <c r="S149" s="35">
        <v>-123.4756002</v>
      </c>
      <c r="U149" s="4">
        <v>3</v>
      </c>
      <c r="V149" s="37">
        <v>-1997.381267</v>
      </c>
      <c r="W149" s="37">
        <v>-117.40113359999999</v>
      </c>
    </row>
    <row r="150" spans="1:23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O150" s="41" t="s">
        <v>53</v>
      </c>
      <c r="Q150" s="2">
        <v>4</v>
      </c>
      <c r="R150" s="35">
        <v>-1911.6461939999999</v>
      </c>
      <c r="S150" s="35">
        <v>-339.04782540000002</v>
      </c>
      <c r="U150" s="4">
        <v>4</v>
      </c>
      <c r="V150" s="37">
        <v>-1893.5831880000001</v>
      </c>
      <c r="W150" s="37">
        <v>-202.46017380000001</v>
      </c>
    </row>
    <row r="151" spans="1:23" x14ac:dyDescent="0.25">
      <c r="A151" s="29" t="s">
        <v>15</v>
      </c>
      <c r="B151" s="2" t="s">
        <v>3</v>
      </c>
      <c r="C151" s="2" t="s">
        <v>6</v>
      </c>
      <c r="D151" s="26" t="s">
        <v>0</v>
      </c>
      <c r="E151" s="26" t="s">
        <v>1</v>
      </c>
      <c r="F151" s="4" t="s">
        <v>4</v>
      </c>
      <c r="G151" s="4" t="s">
        <v>6</v>
      </c>
      <c r="H151" s="27" t="s">
        <v>0</v>
      </c>
      <c r="I151" s="27" t="s">
        <v>1</v>
      </c>
      <c r="Q151" s="2">
        <v>4</v>
      </c>
      <c r="R151" s="35">
        <v>-1970.633638</v>
      </c>
      <c r="S151" s="35">
        <v>-488.91352879999999</v>
      </c>
      <c r="U151" s="4">
        <v>5</v>
      </c>
      <c r="V151" s="37">
        <v>-1901.185966</v>
      </c>
      <c r="W151" s="37">
        <v>-478.47958260000001</v>
      </c>
    </row>
    <row r="152" spans="1:23" x14ac:dyDescent="0.25">
      <c r="A152" s="8" t="s">
        <v>26</v>
      </c>
      <c r="B152" s="2"/>
      <c r="C152" s="2">
        <v>1</v>
      </c>
      <c r="D152" s="23">
        <v>-2540.1248534044598</v>
      </c>
      <c r="E152" s="23">
        <v>231.541196760242</v>
      </c>
      <c r="F152" s="4"/>
      <c r="G152" s="4">
        <v>1</v>
      </c>
      <c r="H152" s="22">
        <v>-2574.1474925221601</v>
      </c>
      <c r="I152" s="22">
        <v>175.56895791811999</v>
      </c>
      <c r="O152" s="21"/>
      <c r="Q152" s="2">
        <v>5</v>
      </c>
      <c r="R152" s="35">
        <v>-2086.8001049999998</v>
      </c>
      <c r="S152" s="35">
        <v>-574.64148309999996</v>
      </c>
      <c r="U152" s="4">
        <v>6</v>
      </c>
      <c r="V152" s="37">
        <v>-2093.9266729999999</v>
      </c>
      <c r="W152" s="37">
        <v>-533.24108160000003</v>
      </c>
    </row>
    <row r="153" spans="1:23" x14ac:dyDescent="0.25">
      <c r="A153" s="8" t="s">
        <v>27</v>
      </c>
      <c r="B153" s="2"/>
      <c r="C153" s="2">
        <v>2</v>
      </c>
      <c r="D153" s="23">
        <v>-2540.6182270731001</v>
      </c>
      <c r="E153" s="23">
        <v>232.554731871168</v>
      </c>
      <c r="F153" s="4"/>
      <c r="G153" s="4">
        <v>2</v>
      </c>
      <c r="H153" s="22">
        <v>-2574.1474925221601</v>
      </c>
      <c r="I153" s="22">
        <v>175.56895791811999</v>
      </c>
      <c r="O153" s="21"/>
      <c r="Q153" s="2">
        <v>6</v>
      </c>
      <c r="R153" s="35">
        <v>-2246.135452</v>
      </c>
      <c r="S153" s="35">
        <v>-558.53667589999998</v>
      </c>
      <c r="U153" s="4">
        <v>7</v>
      </c>
      <c r="V153" s="37">
        <v>-2240.6093420000002</v>
      </c>
      <c r="W153" s="37">
        <v>-540.1311819</v>
      </c>
    </row>
    <row r="154" spans="1:23" x14ac:dyDescent="0.25">
      <c r="A154" s="17" t="s">
        <v>46</v>
      </c>
      <c r="B154" s="2"/>
      <c r="C154" s="2">
        <v>3</v>
      </c>
      <c r="D154" s="23">
        <v>-2430.8486225166298</v>
      </c>
      <c r="E154" s="23">
        <v>152.38945724114899</v>
      </c>
      <c r="F154" s="4"/>
      <c r="G154" s="4">
        <v>3</v>
      </c>
      <c r="H154" s="22">
        <v>-2400.5753410437101</v>
      </c>
      <c r="I154" s="22">
        <v>176.57003372099899</v>
      </c>
      <c r="O154" s="21"/>
      <c r="P154" s="10"/>
      <c r="Q154" s="10"/>
      <c r="R154" s="10"/>
      <c r="S154" s="10"/>
      <c r="T154" s="10"/>
      <c r="U154" s="10"/>
      <c r="V154" s="10"/>
      <c r="W154" s="10"/>
    </row>
    <row r="155" spans="1:23" x14ac:dyDescent="0.25">
      <c r="A155" s="15" t="s">
        <v>50</v>
      </c>
      <c r="B155" s="2"/>
      <c r="C155" s="2">
        <v>4</v>
      </c>
      <c r="D155" s="23">
        <v>-2286.22506384812</v>
      </c>
      <c r="E155" s="23">
        <v>139.48741749361201</v>
      </c>
      <c r="F155" s="4"/>
      <c r="G155" s="4">
        <v>4</v>
      </c>
      <c r="H155" s="22">
        <v>-2217.08254001245</v>
      </c>
      <c r="I155" s="22">
        <v>159.90290098734599</v>
      </c>
      <c r="O155" s="21"/>
      <c r="P155" s="10"/>
      <c r="Q155" s="10"/>
      <c r="R155" s="10"/>
      <c r="S155" s="10"/>
      <c r="T155" s="10"/>
      <c r="U155" s="10"/>
      <c r="V155" s="10"/>
      <c r="W155" s="10"/>
    </row>
    <row r="156" spans="1:23" x14ac:dyDescent="0.25">
      <c r="A156" s="1"/>
      <c r="B156" s="2"/>
      <c r="C156" s="2">
        <v>5</v>
      </c>
      <c r="D156" s="23">
        <v>-2219.8383728127801</v>
      </c>
      <c r="E156" s="23">
        <v>62.835817930635898</v>
      </c>
      <c r="F156" s="4"/>
      <c r="G156" s="4">
        <v>5</v>
      </c>
      <c r="H156" s="22">
        <v>-1993.20719691249</v>
      </c>
      <c r="I156" s="22">
        <v>-2.8708554842943399</v>
      </c>
      <c r="O156" s="39" t="s">
        <v>74</v>
      </c>
      <c r="P156" s="2" t="s">
        <v>3</v>
      </c>
      <c r="Q156" s="2" t="s">
        <v>6</v>
      </c>
      <c r="R156" s="36" t="s">
        <v>0</v>
      </c>
      <c r="S156" s="36" t="s">
        <v>1</v>
      </c>
      <c r="T156" s="4" t="s">
        <v>4</v>
      </c>
      <c r="U156" s="4" t="s">
        <v>6</v>
      </c>
      <c r="V156" s="38" t="s">
        <v>0</v>
      </c>
      <c r="W156" s="38" t="s">
        <v>1</v>
      </c>
    </row>
    <row r="157" spans="1:23" x14ac:dyDescent="0.25">
      <c r="A157" s="1"/>
      <c r="B157" s="2"/>
      <c r="C157" s="2">
        <v>6</v>
      </c>
      <c r="D157" s="23">
        <v>-1903.16655521691</v>
      </c>
      <c r="E157" s="23">
        <v>-126.316228588971</v>
      </c>
      <c r="F157" s="4"/>
      <c r="G157" s="4">
        <v>6</v>
      </c>
      <c r="H157" s="22">
        <v>-1919.62155446513</v>
      </c>
      <c r="I157" s="22">
        <v>-175.41376085928599</v>
      </c>
      <c r="O157" s="40" t="s">
        <v>26</v>
      </c>
      <c r="Q157" s="2">
        <v>1</v>
      </c>
      <c r="R157" s="35">
        <v>-2422.611433</v>
      </c>
      <c r="S157" s="35">
        <v>110.9345295</v>
      </c>
      <c r="U157" s="4">
        <v>1</v>
      </c>
      <c r="V157" s="37">
        <v>-2279.2653730000002</v>
      </c>
      <c r="W157" s="37">
        <v>135.37642030000001</v>
      </c>
    </row>
    <row r="158" spans="1:23" x14ac:dyDescent="0.25">
      <c r="A158" s="1"/>
      <c r="B158" s="2"/>
      <c r="C158" s="2">
        <v>7</v>
      </c>
      <c r="D158" s="23">
        <v>-1919.60115748816</v>
      </c>
      <c r="E158" s="23">
        <v>-327.97569278277899</v>
      </c>
      <c r="F158" s="4"/>
      <c r="G158" s="4">
        <v>7</v>
      </c>
      <c r="H158" s="22">
        <v>-1943.98177138855</v>
      </c>
      <c r="I158" s="22">
        <v>-436.33321420059798</v>
      </c>
      <c r="O158" s="40" t="s">
        <v>27</v>
      </c>
      <c r="Q158" s="2">
        <v>2</v>
      </c>
      <c r="R158" s="35">
        <v>-2232.292524</v>
      </c>
      <c r="S158" s="35">
        <v>91.972982909999999</v>
      </c>
      <c r="U158" s="4">
        <v>2</v>
      </c>
      <c r="V158" s="37">
        <v>-2332.9116250000002</v>
      </c>
      <c r="W158" s="37">
        <v>133.85346609999999</v>
      </c>
    </row>
    <row r="159" spans="1:23" x14ac:dyDescent="0.25">
      <c r="A159" s="1"/>
      <c r="B159" s="2"/>
      <c r="C159" s="2">
        <v>8</v>
      </c>
      <c r="D159" s="23">
        <v>-1987.1346200038299</v>
      </c>
      <c r="E159" s="23">
        <v>-525.20221401547599</v>
      </c>
      <c r="F159" s="4"/>
      <c r="G159" s="4">
        <v>8</v>
      </c>
      <c r="H159" s="22">
        <v>-2015.6758452546501</v>
      </c>
      <c r="I159" s="22">
        <v>-569.10976887828394</v>
      </c>
      <c r="O159" s="41" t="s">
        <v>46</v>
      </c>
      <c r="Q159" s="2">
        <v>3</v>
      </c>
      <c r="R159" s="35">
        <v>-2145.2163919999998</v>
      </c>
      <c r="S159" s="35">
        <v>8.3486292259999999</v>
      </c>
      <c r="U159" s="4">
        <v>3</v>
      </c>
      <c r="V159" s="37">
        <v>-1938.1257579999999</v>
      </c>
      <c r="W159" s="37">
        <v>-3.954940814</v>
      </c>
    </row>
    <row r="160" spans="1:23" x14ac:dyDescent="0.25">
      <c r="A160" s="1"/>
      <c r="B160" s="2"/>
      <c r="C160" s="2">
        <v>9</v>
      </c>
      <c r="D160" s="23">
        <v>-2136.8054874807399</v>
      </c>
      <c r="E160" s="23">
        <v>-533.78551499336299</v>
      </c>
      <c r="F160" s="4"/>
      <c r="G160" s="4">
        <v>9</v>
      </c>
      <c r="H160" s="22">
        <v>-2205.52322728031</v>
      </c>
      <c r="I160" s="22">
        <v>-546.94646153224403</v>
      </c>
      <c r="O160" s="41" t="s">
        <v>53</v>
      </c>
      <c r="Q160" s="2">
        <v>4</v>
      </c>
      <c r="R160" s="35">
        <v>-2010.1388469999999</v>
      </c>
      <c r="S160" s="35">
        <v>-31.460764260000001</v>
      </c>
      <c r="U160" s="4">
        <v>4</v>
      </c>
      <c r="V160" s="37">
        <v>-2016.2040340000001</v>
      </c>
      <c r="W160" s="37">
        <v>-57.506802139999998</v>
      </c>
    </row>
    <row r="161" spans="1:23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Q161" s="2">
        <v>5</v>
      </c>
      <c r="R161" s="35">
        <v>-1945.6120189999999</v>
      </c>
      <c r="S161" s="35">
        <v>-101.0315234</v>
      </c>
      <c r="U161" s="4">
        <v>5</v>
      </c>
      <c r="V161" s="37">
        <v>-1865.0378310000001</v>
      </c>
      <c r="W161" s="37">
        <v>-201.70754030000001</v>
      </c>
    </row>
    <row r="162" spans="1:23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Q162" s="2">
        <v>6</v>
      </c>
      <c r="R162" s="35">
        <v>-1892.2174239999999</v>
      </c>
      <c r="S162" s="35">
        <v>-140.42147700000001</v>
      </c>
      <c r="U162" s="4">
        <v>6</v>
      </c>
      <c r="V162" s="37">
        <v>-1882.597156</v>
      </c>
      <c r="W162" s="37">
        <v>-96.409430599999993</v>
      </c>
    </row>
    <row r="163" spans="1:23" x14ac:dyDescent="0.25">
      <c r="A163" s="29" t="s">
        <v>16</v>
      </c>
      <c r="B163" s="2" t="s">
        <v>3</v>
      </c>
      <c r="C163" s="2" t="s">
        <v>6</v>
      </c>
      <c r="D163" s="26" t="s">
        <v>0</v>
      </c>
      <c r="E163" s="26" t="s">
        <v>1</v>
      </c>
      <c r="F163" s="4" t="s">
        <v>4</v>
      </c>
      <c r="G163" s="4" t="s">
        <v>6</v>
      </c>
      <c r="H163" s="27" t="s">
        <v>0</v>
      </c>
      <c r="I163" s="27" t="s">
        <v>1</v>
      </c>
      <c r="Q163" s="2">
        <v>7</v>
      </c>
      <c r="R163" s="35">
        <v>-1823.8453280000001</v>
      </c>
      <c r="S163" s="35">
        <v>-224.84899909999999</v>
      </c>
      <c r="U163" s="4">
        <v>7</v>
      </c>
      <c r="V163" s="37">
        <v>-1848.2165130000001</v>
      </c>
      <c r="W163" s="37">
        <v>-266.98687360000002</v>
      </c>
    </row>
    <row r="164" spans="1:23" x14ac:dyDescent="0.25">
      <c r="A164" s="8" t="s">
        <v>26</v>
      </c>
      <c r="B164" s="2"/>
      <c r="C164" s="2">
        <v>1</v>
      </c>
      <c r="D164" s="23">
        <v>-2475.9205747009701</v>
      </c>
      <c r="E164" s="23">
        <v>176.195899652289</v>
      </c>
      <c r="F164" s="4"/>
      <c r="G164" s="4">
        <v>1</v>
      </c>
      <c r="H164" s="22">
        <v>-2562.94280423485</v>
      </c>
      <c r="I164" s="22">
        <v>185.18740562104199</v>
      </c>
      <c r="Q164" s="2">
        <v>8</v>
      </c>
      <c r="R164" s="35">
        <v>-1770.724328</v>
      </c>
      <c r="S164" s="35">
        <v>-228.7186269</v>
      </c>
      <c r="U164" s="4">
        <v>8</v>
      </c>
      <c r="V164" s="37">
        <v>-2166.647348</v>
      </c>
      <c r="W164" s="37">
        <v>-515.78261220000002</v>
      </c>
    </row>
    <row r="165" spans="1:23" x14ac:dyDescent="0.25">
      <c r="A165" s="8" t="s">
        <v>28</v>
      </c>
      <c r="B165" s="2"/>
      <c r="C165" s="2">
        <v>2</v>
      </c>
      <c r="D165" s="23">
        <v>-2437.94515217551</v>
      </c>
      <c r="E165" s="23">
        <v>180.15554739032601</v>
      </c>
      <c r="F165" s="4"/>
      <c r="G165" s="4">
        <v>2</v>
      </c>
      <c r="H165" s="22">
        <v>-2505.9577132567501</v>
      </c>
      <c r="I165" s="22">
        <v>175.251819964389</v>
      </c>
      <c r="Q165" s="2">
        <v>9</v>
      </c>
      <c r="R165" s="35">
        <v>-1804.923558</v>
      </c>
      <c r="S165" s="35">
        <v>-508.64792290000003</v>
      </c>
      <c r="U165" s="4">
        <v>9</v>
      </c>
      <c r="V165" s="37">
        <v>-2095.524551</v>
      </c>
      <c r="W165" s="37">
        <v>-553.01556670000002</v>
      </c>
    </row>
    <row r="166" spans="1:23" x14ac:dyDescent="0.25">
      <c r="A166" s="17" t="s">
        <v>46</v>
      </c>
      <c r="B166" s="2"/>
      <c r="C166" s="2">
        <v>3</v>
      </c>
      <c r="D166" s="23">
        <v>-2279.6855553984701</v>
      </c>
      <c r="E166" s="23">
        <v>184.84970524040699</v>
      </c>
      <c r="F166" s="4"/>
      <c r="G166" s="4">
        <v>3</v>
      </c>
      <c r="H166" s="22">
        <v>-2385.8000926221298</v>
      </c>
      <c r="I166" s="22">
        <v>176.80966440532799</v>
      </c>
      <c r="Q166" s="2">
        <v>10</v>
      </c>
      <c r="R166" s="35">
        <v>-2083.756081</v>
      </c>
      <c r="S166" s="35">
        <v>-399.76014889999999</v>
      </c>
      <c r="U166" s="4">
        <v>10</v>
      </c>
      <c r="V166" s="37">
        <v>-2249.8171889999999</v>
      </c>
      <c r="W166" s="37">
        <v>-357.09401600000001</v>
      </c>
    </row>
    <row r="167" spans="1:23" x14ac:dyDescent="0.25">
      <c r="A167" s="15" t="s">
        <v>47</v>
      </c>
      <c r="B167" s="2"/>
      <c r="C167" s="2">
        <v>4</v>
      </c>
      <c r="D167" s="23">
        <v>-2182.63784357842</v>
      </c>
      <c r="E167" s="23">
        <v>148.65598928632099</v>
      </c>
      <c r="F167" s="4"/>
      <c r="G167" s="4">
        <v>4</v>
      </c>
      <c r="H167" s="22">
        <v>-2295.86860685294</v>
      </c>
      <c r="I167" s="22">
        <v>134.410331537785</v>
      </c>
      <c r="Q167" s="2">
        <v>11</v>
      </c>
      <c r="R167" s="35">
        <v>-2187.9634470000001</v>
      </c>
      <c r="S167" s="35">
        <v>-381.2407829</v>
      </c>
      <c r="U167" s="4">
        <v>11</v>
      </c>
      <c r="V167" s="37">
        <v>-2203.2536270000001</v>
      </c>
      <c r="W167" s="37">
        <v>-467.03712769999998</v>
      </c>
    </row>
    <row r="168" spans="1:23" x14ac:dyDescent="0.25">
      <c r="A168" s="1"/>
      <c r="B168" s="2"/>
      <c r="C168" s="2">
        <v>5</v>
      </c>
      <c r="D168" s="23">
        <v>-1993.99733675123</v>
      </c>
      <c r="E168" s="23">
        <v>146.02105595654501</v>
      </c>
      <c r="F168" s="4"/>
      <c r="G168" s="4">
        <v>5</v>
      </c>
      <c r="H168" s="22">
        <v>-2047.73582010988</v>
      </c>
      <c r="I168" s="22">
        <v>113.61202641483899</v>
      </c>
      <c r="O168" s="21"/>
      <c r="Q168" s="2">
        <v>12</v>
      </c>
      <c r="R168" s="35">
        <v>-2197.1746119999998</v>
      </c>
      <c r="S168" s="35">
        <v>-438.74312789999999</v>
      </c>
      <c r="U168" s="4">
        <v>12</v>
      </c>
      <c r="V168" s="37">
        <v>-2234.2097199999998</v>
      </c>
      <c r="W168" s="37">
        <v>-539.71443720000002</v>
      </c>
    </row>
    <row r="169" spans="1:23" x14ac:dyDescent="0.25">
      <c r="A169" s="1"/>
      <c r="B169" s="2"/>
      <c r="C169" s="2">
        <v>6</v>
      </c>
      <c r="D169" s="23">
        <v>-1967.29805120525</v>
      </c>
      <c r="E169" s="23">
        <v>68.335415466972805</v>
      </c>
      <c r="F169" s="4"/>
      <c r="G169" s="4">
        <v>6</v>
      </c>
      <c r="H169" s="22">
        <v>-2009.7761553314399</v>
      </c>
      <c r="I169" s="22">
        <v>154.54655277333299</v>
      </c>
      <c r="O169" s="21"/>
      <c r="P169" s="10"/>
      <c r="Q169" s="10"/>
      <c r="R169" s="10"/>
      <c r="S169" s="10"/>
      <c r="T169" s="10"/>
      <c r="U169" s="10"/>
      <c r="V169" s="10"/>
      <c r="W169" s="10"/>
    </row>
    <row r="170" spans="1:23" x14ac:dyDescent="0.25">
      <c r="A170" s="1"/>
      <c r="B170" s="2"/>
      <c r="C170" s="2">
        <v>7</v>
      </c>
      <c r="D170" s="23">
        <v>-2142.8411191022001</v>
      </c>
      <c r="E170" s="23">
        <v>-97.047054441370307</v>
      </c>
      <c r="F170" s="4"/>
      <c r="G170" s="4">
        <v>7</v>
      </c>
      <c r="H170" s="22">
        <v>-2187.0028825049499</v>
      </c>
      <c r="I170" s="22">
        <v>-56.1843629561181</v>
      </c>
      <c r="O170" s="21"/>
      <c r="P170" s="10"/>
      <c r="Q170" s="10"/>
      <c r="R170" s="10"/>
      <c r="S170" s="10"/>
      <c r="T170" s="10"/>
      <c r="U170" s="10"/>
      <c r="V170" s="10"/>
      <c r="W170" s="10"/>
    </row>
    <row r="171" spans="1:23" x14ac:dyDescent="0.25">
      <c r="A171" s="1"/>
      <c r="B171" s="2"/>
      <c r="C171" s="2">
        <v>8</v>
      </c>
      <c r="D171" s="23">
        <v>-1968.5552909365999</v>
      </c>
      <c r="E171" s="23">
        <v>-4.0342756962250004</v>
      </c>
      <c r="F171" s="4"/>
      <c r="G171" s="4">
        <v>8</v>
      </c>
      <c r="H171" s="22">
        <v>-2090.73846769595</v>
      </c>
      <c r="I171" s="22">
        <v>126.66762829903701</v>
      </c>
      <c r="O171" s="39" t="s">
        <v>75</v>
      </c>
      <c r="P171" s="2" t="s">
        <v>3</v>
      </c>
      <c r="Q171" s="2" t="s">
        <v>6</v>
      </c>
      <c r="R171" s="36" t="s">
        <v>0</v>
      </c>
      <c r="S171" s="36" t="s">
        <v>1</v>
      </c>
      <c r="T171" s="4" t="s">
        <v>4</v>
      </c>
      <c r="U171" s="4" t="s">
        <v>6</v>
      </c>
      <c r="V171" s="38" t="s">
        <v>0</v>
      </c>
      <c r="W171" s="38" t="s">
        <v>1</v>
      </c>
    </row>
    <row r="172" spans="1:23" x14ac:dyDescent="0.25">
      <c r="A172" s="1"/>
      <c r="B172" s="2"/>
      <c r="C172" s="2">
        <v>9</v>
      </c>
      <c r="D172" s="23">
        <v>-2022.4047440706599</v>
      </c>
      <c r="E172" s="23">
        <v>-60.642180351980599</v>
      </c>
      <c r="F172" s="4"/>
      <c r="G172" s="4">
        <v>9</v>
      </c>
      <c r="H172" s="22">
        <v>-2022.84569793485</v>
      </c>
      <c r="I172" s="22">
        <v>44.424260181658298</v>
      </c>
      <c r="Q172" s="2">
        <v>1</v>
      </c>
      <c r="R172" s="35">
        <v>-2323.4593650000002</v>
      </c>
      <c r="S172" s="35">
        <v>126.6800059</v>
      </c>
      <c r="U172" s="4">
        <v>1</v>
      </c>
      <c r="V172" s="37">
        <v>-2249.80953399999</v>
      </c>
      <c r="W172" s="37">
        <v>133.16563199999999</v>
      </c>
    </row>
    <row r="173" spans="1:23" x14ac:dyDescent="0.25">
      <c r="A173" s="1"/>
      <c r="B173" s="2"/>
      <c r="C173" s="2">
        <v>10</v>
      </c>
      <c r="D173" s="23">
        <v>-1914.8316843534701</v>
      </c>
      <c r="E173" s="23">
        <v>-38.128309577442103</v>
      </c>
      <c r="F173" s="4"/>
      <c r="G173" s="4">
        <v>10</v>
      </c>
      <c r="H173" s="22">
        <v>-2056.6865510744001</v>
      </c>
      <c r="I173" s="22">
        <v>-60.695620816335797</v>
      </c>
      <c r="Q173" s="2">
        <v>2</v>
      </c>
      <c r="R173" s="35">
        <v>-2140.5034129999999</v>
      </c>
      <c r="S173" s="35">
        <v>101.0813184</v>
      </c>
      <c r="U173" s="4">
        <v>2</v>
      </c>
      <c r="V173" s="37">
        <v>-2108.9394870000001</v>
      </c>
      <c r="W173" s="37">
        <v>110.5336569</v>
      </c>
    </row>
    <row r="174" spans="1:23" x14ac:dyDescent="0.25">
      <c r="A174" s="1"/>
      <c r="B174" s="2"/>
      <c r="C174" s="2">
        <v>11</v>
      </c>
      <c r="D174" s="23">
        <v>-1845.5760392498601</v>
      </c>
      <c r="E174" s="23">
        <v>-86.838770162518898</v>
      </c>
      <c r="F174" s="4"/>
      <c r="G174" s="4">
        <v>11</v>
      </c>
      <c r="H174" s="22">
        <v>-1957.5225748380201</v>
      </c>
      <c r="I174" s="22">
        <v>-118.84973742928599</v>
      </c>
      <c r="O174" s="41" t="s">
        <v>46</v>
      </c>
      <c r="Q174" s="2">
        <v>3</v>
      </c>
      <c r="R174" s="35">
        <v>-1998.4399860000001</v>
      </c>
      <c r="S174" s="35">
        <v>-6.2774019250000004</v>
      </c>
      <c r="U174" s="4">
        <v>3</v>
      </c>
      <c r="V174" s="37">
        <v>-2005.638076</v>
      </c>
      <c r="W174" s="37">
        <v>-15.0605659</v>
      </c>
    </row>
    <row r="175" spans="1:23" x14ac:dyDescent="0.25">
      <c r="A175" s="1"/>
      <c r="B175" s="2"/>
      <c r="C175" s="2">
        <v>12</v>
      </c>
      <c r="D175" s="23">
        <v>-1885.8638921489101</v>
      </c>
      <c r="E175" s="23">
        <v>-257.44653851742902</v>
      </c>
      <c r="F175" s="4"/>
      <c r="G175" s="4">
        <v>12</v>
      </c>
      <c r="H175" s="22">
        <v>-1942.1518255328799</v>
      </c>
      <c r="I175" s="22">
        <v>-340.94642655908399</v>
      </c>
      <c r="O175" s="41" t="s">
        <v>53</v>
      </c>
      <c r="Q175" s="2">
        <v>4</v>
      </c>
      <c r="R175" s="35">
        <v>-1874.6465820000001</v>
      </c>
      <c r="S175" s="35">
        <v>-199.8807401</v>
      </c>
      <c r="U175" s="4">
        <v>4</v>
      </c>
      <c r="V175" s="37">
        <v>-1911.521385</v>
      </c>
      <c r="W175" s="37">
        <v>-192.10154890000001</v>
      </c>
    </row>
    <row r="176" spans="1:23" x14ac:dyDescent="0.25">
      <c r="A176" s="1"/>
      <c r="B176" s="2"/>
      <c r="C176" s="2">
        <v>13</v>
      </c>
      <c r="D176" s="23">
        <v>-1920.4657690644101</v>
      </c>
      <c r="E176" s="23">
        <v>-366.33944752002799</v>
      </c>
      <c r="F176" s="4"/>
      <c r="G176" s="4">
        <v>13</v>
      </c>
      <c r="H176" s="22">
        <v>-1964.25406550159</v>
      </c>
      <c r="I176" s="22">
        <v>-364.99456827965503</v>
      </c>
      <c r="Q176" s="2">
        <v>5</v>
      </c>
      <c r="R176" s="35">
        <v>-1946.1136530000001</v>
      </c>
      <c r="S176" s="35">
        <v>-377.26253780000002</v>
      </c>
      <c r="U176" s="4">
        <v>5</v>
      </c>
      <c r="V176" s="37">
        <v>-1910.8464409999999</v>
      </c>
      <c r="W176" s="37">
        <v>-397.75465980000001</v>
      </c>
    </row>
    <row r="177" spans="1:23" x14ac:dyDescent="0.25">
      <c r="A177" s="1"/>
      <c r="B177" s="2"/>
      <c r="C177" s="2">
        <v>14</v>
      </c>
      <c r="D177" s="23">
        <v>-1941.08989408211</v>
      </c>
      <c r="E177" s="23">
        <v>-425.66103710520099</v>
      </c>
      <c r="F177" s="4"/>
      <c r="G177" s="4">
        <v>14</v>
      </c>
      <c r="H177" s="22">
        <v>-1988.7958304733299</v>
      </c>
      <c r="I177" s="22">
        <v>-382.42944398115799</v>
      </c>
      <c r="Q177" s="2">
        <v>6</v>
      </c>
      <c r="R177" s="35">
        <v>-2116.390817</v>
      </c>
      <c r="S177" s="35">
        <v>-485.75064379999998</v>
      </c>
      <c r="U177" s="4">
        <v>6</v>
      </c>
      <c r="V177" s="37">
        <v>-2039.371766</v>
      </c>
      <c r="W177" s="37">
        <v>-536.51808310000001</v>
      </c>
    </row>
    <row r="178" spans="1:23" x14ac:dyDescent="0.25">
      <c r="A178" s="1"/>
      <c r="B178" s="2"/>
      <c r="C178" s="2">
        <v>15</v>
      </c>
      <c r="D178" s="23">
        <v>-1962.30034962125</v>
      </c>
      <c r="E178" s="23">
        <v>-525.75302214672399</v>
      </c>
      <c r="F178" s="4"/>
      <c r="G178" s="4">
        <v>15</v>
      </c>
      <c r="H178" s="22">
        <v>-2042.6211167015899</v>
      </c>
      <c r="I178" s="22">
        <v>-438.21217516734703</v>
      </c>
      <c r="Q178" s="2">
        <v>7</v>
      </c>
      <c r="R178" s="35">
        <v>-2119.8756969999999</v>
      </c>
      <c r="S178" s="35">
        <v>-536.69800580000003</v>
      </c>
      <c r="U178" s="4">
        <v>7</v>
      </c>
      <c r="V178" s="37">
        <v>-2175.2801330000002</v>
      </c>
      <c r="W178" s="37">
        <v>-525.69353960000001</v>
      </c>
    </row>
    <row r="179" spans="1:23" x14ac:dyDescent="0.25">
      <c r="A179" s="1"/>
      <c r="B179" s="2"/>
      <c r="C179" s="2">
        <v>16</v>
      </c>
      <c r="D179" s="23">
        <v>-2090.6066286064702</v>
      </c>
      <c r="E179" s="23">
        <v>-491.41126688751302</v>
      </c>
      <c r="F179" s="4"/>
      <c r="G179" s="4">
        <v>16</v>
      </c>
      <c r="H179" s="22">
        <v>-2077.9086768147999</v>
      </c>
      <c r="I179" s="22">
        <v>-423.59331966012297</v>
      </c>
      <c r="Q179" s="2">
        <v>8</v>
      </c>
      <c r="R179" s="35">
        <v>-2184.2619930000001</v>
      </c>
      <c r="S179" s="35">
        <v>-476.7661602</v>
      </c>
      <c r="U179" s="4">
        <v>8</v>
      </c>
      <c r="V179" s="37">
        <v>-2197.9675240000001</v>
      </c>
      <c r="W179" s="37">
        <v>-512.92128309999998</v>
      </c>
    </row>
    <row r="180" spans="1:23" x14ac:dyDescent="0.25">
      <c r="A180" s="1"/>
      <c r="B180" s="2"/>
      <c r="C180" s="2">
        <v>17</v>
      </c>
      <c r="D180" s="23">
        <v>-2223.1226381578499</v>
      </c>
      <c r="E180" s="23">
        <v>-522.33598158424104</v>
      </c>
      <c r="F180" s="4"/>
      <c r="G180" s="4">
        <v>17</v>
      </c>
      <c r="H180" s="22">
        <v>-2176.2048337829801</v>
      </c>
      <c r="I180" s="22">
        <v>-461.23149045504698</v>
      </c>
      <c r="Q180" s="2">
        <v>9</v>
      </c>
      <c r="R180" s="35">
        <v>-2225.1405960000002</v>
      </c>
      <c r="S180" s="35">
        <v>-541.54296220000003</v>
      </c>
      <c r="U180" s="4">
        <v>9</v>
      </c>
      <c r="V180" s="37">
        <v>-2218.3972279999998</v>
      </c>
      <c r="W180" s="37">
        <v>-588.05868250000003</v>
      </c>
    </row>
    <row r="181" spans="1:23" x14ac:dyDescent="0.25">
      <c r="A181" s="1"/>
      <c r="B181" s="2"/>
      <c r="C181" s="2">
        <v>18</v>
      </c>
      <c r="D181" s="23">
        <v>-2246.27922071695</v>
      </c>
      <c r="E181" s="23">
        <v>-567.92580185823499</v>
      </c>
      <c r="F181" s="4"/>
      <c r="G181" s="4">
        <v>18</v>
      </c>
      <c r="H181" s="22">
        <v>-2239.06691569657</v>
      </c>
      <c r="I181" s="22">
        <v>-429.92098086501801</v>
      </c>
      <c r="Q181" s="2">
        <v>10</v>
      </c>
      <c r="R181" s="35">
        <v>-2259.5676899999999</v>
      </c>
      <c r="S181" s="35">
        <v>-536.60346040000002</v>
      </c>
      <c r="U181" s="4">
        <v>10</v>
      </c>
      <c r="V181" s="37">
        <v>-2254.8450360000002</v>
      </c>
      <c r="W181" s="37">
        <v>-582.53362749999997</v>
      </c>
    </row>
    <row r="182" spans="1:23" x14ac:dyDescent="0.25">
      <c r="A182" s="1"/>
      <c r="B182" s="2"/>
      <c r="C182" s="2">
        <v>19</v>
      </c>
      <c r="D182" s="23">
        <v>-2219.0115827282302</v>
      </c>
      <c r="E182" s="23">
        <v>-446.36989525388202</v>
      </c>
      <c r="F182" s="4"/>
      <c r="G182" s="4">
        <v>19</v>
      </c>
      <c r="H182" s="22">
        <v>-2146.9131158863902</v>
      </c>
      <c r="I182" s="22">
        <v>-424.92181478059001</v>
      </c>
      <c r="O182" s="21"/>
      <c r="Q182" s="2">
        <v>11</v>
      </c>
      <c r="R182" s="35">
        <v>-2213.2986340000002</v>
      </c>
      <c r="S182" s="35">
        <v>-496.4113122</v>
      </c>
      <c r="U182" s="4">
        <v>11</v>
      </c>
      <c r="V182" s="37">
        <v>-2200.821692</v>
      </c>
      <c r="W182" s="37">
        <v>-543.26569029999996</v>
      </c>
    </row>
    <row r="183" spans="1:23" x14ac:dyDescent="0.25">
      <c r="A183" s="1"/>
      <c r="B183" s="2"/>
      <c r="C183" s="2">
        <v>20</v>
      </c>
      <c r="D183" s="23">
        <v>-2253.02998927116</v>
      </c>
      <c r="E183" s="23">
        <v>-462.008361948698</v>
      </c>
      <c r="F183" s="4"/>
      <c r="G183" s="4">
        <v>20</v>
      </c>
      <c r="H183" s="22">
        <v>-2282.06956328263</v>
      </c>
      <c r="I183" s="22">
        <v>-416.86537898082003</v>
      </c>
      <c r="O183" s="21"/>
      <c r="Q183" s="2">
        <v>12</v>
      </c>
      <c r="R183" s="35">
        <v>-2159.1980760000001</v>
      </c>
      <c r="S183" s="35">
        <v>-503.15183880000001</v>
      </c>
      <c r="U183" s="4">
        <v>12</v>
      </c>
      <c r="V183" s="37">
        <v>-2077.4111760000001</v>
      </c>
      <c r="W183" s="37">
        <v>-496.03728599999999</v>
      </c>
    </row>
    <row r="184" spans="1:23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O184" s="21"/>
      <c r="Q184" s="2">
        <v>13</v>
      </c>
      <c r="R184" s="35">
        <v>-2155.2707839999998</v>
      </c>
      <c r="S184" s="35">
        <v>-512.53997179999999</v>
      </c>
      <c r="U184" s="4">
        <v>13</v>
      </c>
      <c r="V184" s="37">
        <v>-2234.5199480000001</v>
      </c>
      <c r="W184" s="37">
        <v>-475.51999590000003</v>
      </c>
    </row>
    <row r="185" spans="1:23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O185" s="21"/>
      <c r="Q185" s="2">
        <v>14</v>
      </c>
      <c r="R185" s="35">
        <v>-2187.7417439999999</v>
      </c>
      <c r="S185" s="35">
        <v>-521.45654239999999</v>
      </c>
      <c r="U185" s="4">
        <v>14</v>
      </c>
      <c r="V185" s="37">
        <v>-2168.565286</v>
      </c>
      <c r="W185" s="37">
        <v>-471.68492659999998</v>
      </c>
    </row>
    <row r="186" spans="1:23" x14ac:dyDescent="0.25">
      <c r="A186" s="29" t="s">
        <v>17</v>
      </c>
      <c r="B186" s="2" t="s">
        <v>3</v>
      </c>
      <c r="C186" s="2" t="s">
        <v>6</v>
      </c>
      <c r="D186" s="26" t="s">
        <v>0</v>
      </c>
      <c r="E186" s="26" t="s">
        <v>1</v>
      </c>
      <c r="F186" s="4" t="s">
        <v>4</v>
      </c>
      <c r="G186" s="4" t="s">
        <v>6</v>
      </c>
      <c r="H186" s="27" t="s">
        <v>0</v>
      </c>
      <c r="I186" s="27" t="s">
        <v>1</v>
      </c>
      <c r="O186" s="21"/>
      <c r="P186" s="10"/>
      <c r="Q186" s="10"/>
      <c r="R186" s="10"/>
      <c r="S186" s="10"/>
      <c r="T186" s="10"/>
      <c r="U186" s="10"/>
      <c r="V186" s="10"/>
      <c r="W186" s="10"/>
    </row>
    <row r="187" spans="1:23" x14ac:dyDescent="0.25">
      <c r="A187" s="8" t="s">
        <v>26</v>
      </c>
      <c r="B187" s="2"/>
      <c r="C187" s="2">
        <v>1</v>
      </c>
      <c r="D187" s="23">
        <v>-2543.6133452393801</v>
      </c>
      <c r="E187" s="23">
        <v>234.16848885062501</v>
      </c>
      <c r="F187" s="4"/>
      <c r="G187" s="4">
        <v>1</v>
      </c>
      <c r="H187" s="22">
        <v>-2549.8348533325202</v>
      </c>
      <c r="I187" s="22">
        <v>174.636157258195</v>
      </c>
      <c r="O187" s="21"/>
      <c r="P187" s="10"/>
      <c r="Q187" s="10"/>
      <c r="R187" s="10"/>
      <c r="S187" s="10"/>
      <c r="T187" s="10"/>
      <c r="U187" s="10"/>
      <c r="V187" s="10"/>
      <c r="W187" s="10"/>
    </row>
    <row r="188" spans="1:23" x14ac:dyDescent="0.25">
      <c r="A188" s="8" t="s">
        <v>28</v>
      </c>
      <c r="B188" s="2"/>
      <c r="C188" s="2">
        <v>2</v>
      </c>
      <c r="D188" s="23">
        <v>-2523.6711615586</v>
      </c>
      <c r="E188" s="23">
        <v>196.05564490623999</v>
      </c>
      <c r="F188" s="4"/>
      <c r="G188" s="4">
        <v>2</v>
      </c>
      <c r="H188" s="22">
        <v>-2480.4817361446999</v>
      </c>
      <c r="I188" s="22">
        <v>91.407549634933702</v>
      </c>
      <c r="O188" s="39" t="s">
        <v>76</v>
      </c>
      <c r="P188" s="2" t="s">
        <v>3</v>
      </c>
      <c r="Q188" s="2" t="s">
        <v>6</v>
      </c>
      <c r="R188" s="36" t="s">
        <v>0</v>
      </c>
      <c r="S188" s="36" t="s">
        <v>1</v>
      </c>
      <c r="T188" s="4" t="s">
        <v>4</v>
      </c>
      <c r="U188" s="4" t="s">
        <v>6</v>
      </c>
      <c r="V188" s="38" t="s">
        <v>0</v>
      </c>
      <c r="W188" s="38" t="s">
        <v>1</v>
      </c>
    </row>
    <row r="189" spans="1:23" x14ac:dyDescent="0.25">
      <c r="A189" s="17" t="s">
        <v>46</v>
      </c>
      <c r="B189" s="2"/>
      <c r="C189" s="2">
        <v>3</v>
      </c>
      <c r="D189" s="23">
        <v>-2486.38259845723</v>
      </c>
      <c r="E189" s="23">
        <v>175.314950032517</v>
      </c>
      <c r="F189" s="4"/>
      <c r="G189" s="4">
        <v>3</v>
      </c>
      <c r="H189" s="22">
        <v>-2365.8142561125501</v>
      </c>
      <c r="I189" s="22">
        <v>110.377279633887</v>
      </c>
      <c r="O189" s="40" t="s">
        <v>26</v>
      </c>
      <c r="Q189" s="2">
        <v>1</v>
      </c>
      <c r="R189" s="35">
        <v>-2539.168635</v>
      </c>
      <c r="S189" s="35">
        <v>139.95131520000001</v>
      </c>
      <c r="U189" s="4">
        <v>1</v>
      </c>
      <c r="V189" s="37">
        <v>-2508.2268239999999</v>
      </c>
      <c r="W189" s="37">
        <v>181.7340604</v>
      </c>
    </row>
    <row r="190" spans="1:23" x14ac:dyDescent="0.25">
      <c r="A190" s="15" t="s">
        <v>49</v>
      </c>
      <c r="B190" s="2"/>
      <c r="C190" s="2">
        <v>4</v>
      </c>
      <c r="D190" s="23">
        <v>-2458.8193287127201</v>
      </c>
      <c r="E190" s="23">
        <v>172.35875138803601</v>
      </c>
      <c r="F190" s="4"/>
      <c r="G190" s="4">
        <v>4</v>
      </c>
      <c r="H190" s="22">
        <v>-2321.45726492638</v>
      </c>
      <c r="I190" s="22">
        <v>111.126107560101</v>
      </c>
      <c r="O190" s="40" t="s">
        <v>27</v>
      </c>
      <c r="Q190" s="2">
        <v>2</v>
      </c>
      <c r="R190" s="35">
        <v>-2332.8977599999998</v>
      </c>
      <c r="S190" s="35">
        <v>139.8123454</v>
      </c>
      <c r="U190" s="4">
        <v>2</v>
      </c>
      <c r="V190" s="37">
        <v>-2275.509564</v>
      </c>
      <c r="W190" s="37">
        <v>166.15225599999999</v>
      </c>
    </row>
    <row r="191" spans="1:23" x14ac:dyDescent="0.25">
      <c r="B191" s="2"/>
      <c r="C191" s="2">
        <v>5</v>
      </c>
      <c r="D191" s="23">
        <v>-2376.9141878129099</v>
      </c>
      <c r="E191" s="23">
        <v>106.974834547233</v>
      </c>
      <c r="F191" s="4"/>
      <c r="G191" s="4">
        <v>5</v>
      </c>
      <c r="H191" s="22">
        <v>-2257.3830057561099</v>
      </c>
      <c r="I191" s="22">
        <v>122.68638228914401</v>
      </c>
      <c r="O191" s="41" t="s">
        <v>46</v>
      </c>
      <c r="Q191" s="2">
        <v>3</v>
      </c>
      <c r="R191" s="35">
        <v>-2171.4197159999999</v>
      </c>
      <c r="S191" s="35">
        <v>146.84110010000001</v>
      </c>
      <c r="U191" s="4">
        <v>3</v>
      </c>
      <c r="V191" s="37">
        <v>-2203.031896</v>
      </c>
      <c r="W191" s="37">
        <v>161.3157314</v>
      </c>
    </row>
    <row r="192" spans="1:23" x14ac:dyDescent="0.25">
      <c r="A192" s="1"/>
      <c r="B192" s="2"/>
      <c r="C192" s="2">
        <v>6</v>
      </c>
      <c r="D192" s="23">
        <v>-2211.8647617184201</v>
      </c>
      <c r="E192" s="23">
        <v>-108.302782479314</v>
      </c>
      <c r="F192" s="4"/>
      <c r="G192" s="4">
        <v>6</v>
      </c>
      <c r="H192" s="22">
        <v>-2014.1569393347199</v>
      </c>
      <c r="I192" s="22">
        <v>-20.267857207306399</v>
      </c>
      <c r="O192" s="41" t="s">
        <v>53</v>
      </c>
      <c r="Q192" s="2">
        <v>4</v>
      </c>
      <c r="R192" s="35">
        <v>-1986.770581</v>
      </c>
      <c r="S192" s="35">
        <v>194.4490394</v>
      </c>
      <c r="U192" s="4">
        <v>4</v>
      </c>
      <c r="V192" s="37">
        <v>-2022.500049</v>
      </c>
      <c r="W192" s="37">
        <v>176.12656229999999</v>
      </c>
    </row>
    <row r="193" spans="1:23" x14ac:dyDescent="0.25">
      <c r="A193" s="1" t="s">
        <v>45</v>
      </c>
      <c r="B193" s="2"/>
      <c r="C193" s="2">
        <v>7</v>
      </c>
      <c r="D193" s="23">
        <v>-2138.6131220396101</v>
      </c>
      <c r="E193" s="23">
        <v>-188.48216465338101</v>
      </c>
      <c r="F193" s="4"/>
      <c r="G193" s="4">
        <v>7</v>
      </c>
      <c r="H193" s="22">
        <v>-1999.0204714710901</v>
      </c>
      <c r="I193" s="22">
        <v>-59.4386172597114</v>
      </c>
      <c r="Q193" s="2">
        <v>5</v>
      </c>
      <c r="R193" s="35">
        <v>-1848.4888820000001</v>
      </c>
      <c r="S193" s="35">
        <v>130.11795739999999</v>
      </c>
      <c r="U193" s="4">
        <v>5</v>
      </c>
      <c r="V193" s="37">
        <v>-1893.3383180000001</v>
      </c>
      <c r="W193" s="37">
        <v>161.89111750000001</v>
      </c>
    </row>
    <row r="194" spans="1:23" x14ac:dyDescent="0.25">
      <c r="A194" s="1"/>
      <c r="B194" s="2"/>
      <c r="C194" s="2">
        <v>8</v>
      </c>
      <c r="D194" s="23">
        <v>-2085.1976353231998</v>
      </c>
      <c r="E194" s="23">
        <v>-113.450317909435</v>
      </c>
      <c r="F194" s="4"/>
      <c r="G194" s="4">
        <v>8</v>
      </c>
      <c r="H194" s="22">
        <v>-1999.0204714710901</v>
      </c>
      <c r="I194" s="22">
        <v>-59.4386172597114</v>
      </c>
      <c r="Q194" s="2">
        <v>6</v>
      </c>
      <c r="R194" s="35">
        <v>-1861.561189</v>
      </c>
      <c r="S194" s="35">
        <v>-202.21524289999999</v>
      </c>
      <c r="U194" s="4">
        <v>6</v>
      </c>
      <c r="V194" s="37">
        <v>-1878.7998720000001</v>
      </c>
      <c r="W194" s="37">
        <v>-98.444382169999997</v>
      </c>
    </row>
    <row r="195" spans="1:23" x14ac:dyDescent="0.25">
      <c r="A195" s="1"/>
      <c r="B195" s="2"/>
      <c r="C195" s="2">
        <v>9</v>
      </c>
      <c r="D195" s="23">
        <v>-2011.35329008131</v>
      </c>
      <c r="E195" s="23">
        <v>-77.547818896292696</v>
      </c>
      <c r="F195" s="4"/>
      <c r="G195" s="4">
        <v>9</v>
      </c>
      <c r="H195" s="22">
        <v>-1923.95507768877</v>
      </c>
      <c r="I195" s="22">
        <v>-127.34332107423</v>
      </c>
      <c r="Q195" s="2">
        <v>7</v>
      </c>
      <c r="R195" s="35">
        <v>-1920.779493</v>
      </c>
      <c r="S195" s="35">
        <v>-376.59913790000002</v>
      </c>
      <c r="U195" s="4">
        <v>7</v>
      </c>
      <c r="V195" s="37">
        <v>-1900.8654790000001</v>
      </c>
      <c r="W195" s="37">
        <v>-397.607283</v>
      </c>
    </row>
    <row r="196" spans="1:23" x14ac:dyDescent="0.25">
      <c r="A196" s="1"/>
      <c r="B196" s="2"/>
      <c r="C196" s="2">
        <v>10</v>
      </c>
      <c r="D196" s="23">
        <v>-1967.3546437228599</v>
      </c>
      <c r="E196" s="23">
        <v>-80.4452650907307</v>
      </c>
      <c r="F196" s="4"/>
      <c r="G196" s="4">
        <v>10</v>
      </c>
      <c r="H196" s="22">
        <v>-1796.8671649207499</v>
      </c>
      <c r="I196" s="22">
        <v>-184.26247234483299</v>
      </c>
      <c r="Q196" s="2">
        <v>8</v>
      </c>
      <c r="R196" s="35">
        <v>-1911.566472</v>
      </c>
      <c r="S196" s="35">
        <v>-547.90646019999997</v>
      </c>
      <c r="U196" s="4">
        <v>8</v>
      </c>
      <c r="V196" s="37">
        <v>-1899.7265500000001</v>
      </c>
      <c r="W196" s="37">
        <v>-515.97119569999995</v>
      </c>
    </row>
    <row r="197" spans="1:23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Q197" s="2">
        <v>9</v>
      </c>
      <c r="R197" s="35">
        <v>-2181.8168030000002</v>
      </c>
      <c r="S197" s="35">
        <v>-524.97345640000003</v>
      </c>
      <c r="U197" s="4">
        <v>9</v>
      </c>
      <c r="V197" s="37">
        <v>-2103.40924</v>
      </c>
      <c r="W197" s="37">
        <v>-521.48724460000005</v>
      </c>
    </row>
    <row r="198" spans="1:23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O198" s="21"/>
      <c r="Q198" s="2">
        <v>10</v>
      </c>
      <c r="R198" s="35">
        <v>-2260.6053189999998</v>
      </c>
      <c r="S198" s="35">
        <v>-551.24007730000005</v>
      </c>
      <c r="U198" s="4">
        <v>10</v>
      </c>
      <c r="V198" s="37">
        <v>-2257.3235570000002</v>
      </c>
      <c r="W198" s="37">
        <v>-540.47979759999998</v>
      </c>
    </row>
    <row r="199" spans="1:23" x14ac:dyDescent="0.25">
      <c r="A199" s="29" t="s">
        <v>18</v>
      </c>
      <c r="B199" s="2" t="s">
        <v>3</v>
      </c>
      <c r="C199" s="2" t="s">
        <v>6</v>
      </c>
      <c r="D199" s="26" t="s">
        <v>0</v>
      </c>
      <c r="E199" s="26" t="s">
        <v>1</v>
      </c>
      <c r="F199" s="4" t="s">
        <v>4</v>
      </c>
      <c r="G199" s="4" t="s">
        <v>6</v>
      </c>
      <c r="H199" s="27" t="s">
        <v>0</v>
      </c>
      <c r="I199" s="27" t="s">
        <v>1</v>
      </c>
      <c r="O199" s="21"/>
      <c r="P199" s="10"/>
      <c r="Q199" s="10"/>
      <c r="R199" s="10"/>
      <c r="S199" s="10"/>
      <c r="T199" s="10"/>
      <c r="U199" s="10"/>
      <c r="V199" s="10"/>
      <c r="W199" s="10"/>
    </row>
    <row r="200" spans="1:23" x14ac:dyDescent="0.25">
      <c r="A200" s="8" t="s">
        <v>26</v>
      </c>
      <c r="B200" s="2"/>
      <c r="C200" s="2">
        <v>1</v>
      </c>
      <c r="D200" s="23">
        <v>-2496.9330814393502</v>
      </c>
      <c r="E200" s="23">
        <v>154.396557693652</v>
      </c>
      <c r="F200" s="4"/>
      <c r="G200" s="4">
        <v>1</v>
      </c>
      <c r="H200" s="22">
        <v>-2459.0612616598</v>
      </c>
      <c r="I200" s="22">
        <v>109.36674259681099</v>
      </c>
      <c r="O200" s="21"/>
      <c r="P200" s="10"/>
      <c r="Q200" s="10"/>
      <c r="R200" s="10"/>
      <c r="S200" s="10"/>
      <c r="T200" s="10"/>
      <c r="U200" s="10"/>
      <c r="V200" s="10"/>
      <c r="W200" s="10"/>
    </row>
    <row r="201" spans="1:23" x14ac:dyDescent="0.25">
      <c r="A201" s="8" t="s">
        <v>28</v>
      </c>
      <c r="B201" s="2"/>
      <c r="C201" s="2">
        <v>2</v>
      </c>
      <c r="D201" s="23">
        <v>-2319.5395158766501</v>
      </c>
      <c r="E201" s="23">
        <v>95.684095714582199</v>
      </c>
      <c r="F201" s="4"/>
      <c r="G201" s="4">
        <v>2</v>
      </c>
      <c r="H201" s="22">
        <v>-2342.5081653975299</v>
      </c>
      <c r="I201" s="22">
        <v>103.899772209567</v>
      </c>
      <c r="O201" s="39" t="s">
        <v>77</v>
      </c>
      <c r="P201" s="2" t="s">
        <v>3</v>
      </c>
      <c r="Q201" s="2" t="s">
        <v>6</v>
      </c>
      <c r="R201" s="36" t="s">
        <v>0</v>
      </c>
      <c r="S201" s="36" t="s">
        <v>1</v>
      </c>
      <c r="T201" s="4" t="s">
        <v>4</v>
      </c>
      <c r="U201" s="4" t="s">
        <v>6</v>
      </c>
      <c r="V201" s="38" t="s">
        <v>0</v>
      </c>
      <c r="W201" s="38" t="s">
        <v>1</v>
      </c>
    </row>
    <row r="202" spans="1:23" x14ac:dyDescent="0.25">
      <c r="A202" s="17" t="s">
        <v>46</v>
      </c>
      <c r="B202" s="2"/>
      <c r="C202" s="2">
        <v>3</v>
      </c>
      <c r="D202" s="23">
        <v>-2199.2647280198498</v>
      </c>
      <c r="E202" s="23">
        <v>72.872892108425305</v>
      </c>
      <c r="F202" s="4"/>
      <c r="G202" s="4">
        <v>3</v>
      </c>
      <c r="H202" s="22">
        <v>-2246.6756195818798</v>
      </c>
      <c r="I202" s="22">
        <v>50.870159453303003</v>
      </c>
      <c r="O202" s="40" t="s">
        <v>26</v>
      </c>
      <c r="Q202" s="2">
        <v>1</v>
      </c>
      <c r="R202" s="35">
        <v>-2497.1836029999999</v>
      </c>
      <c r="S202" s="35">
        <v>164.8459872</v>
      </c>
      <c r="U202" s="4">
        <v>1</v>
      </c>
      <c r="V202" s="37">
        <v>-2470.0215589999998</v>
      </c>
      <c r="W202" s="37">
        <v>167.39373839999999</v>
      </c>
    </row>
    <row r="203" spans="1:23" x14ac:dyDescent="0.25">
      <c r="A203" s="15" t="s">
        <v>47</v>
      </c>
      <c r="B203" s="2"/>
      <c r="C203" s="2">
        <v>4</v>
      </c>
      <c r="D203" s="23">
        <v>-2119.0415435778</v>
      </c>
      <c r="E203" s="23">
        <v>-50.6216542439224</v>
      </c>
      <c r="F203" s="4"/>
      <c r="G203" s="4">
        <v>4</v>
      </c>
      <c r="H203" s="22">
        <v>-2180.8878719138402</v>
      </c>
      <c r="I203" s="22">
        <v>29.002277904328</v>
      </c>
      <c r="O203" s="40" t="s">
        <v>27</v>
      </c>
      <c r="Q203" s="2">
        <v>2</v>
      </c>
      <c r="R203" s="35">
        <v>-2196.4276420000001</v>
      </c>
      <c r="S203" s="35">
        <v>112.741879</v>
      </c>
      <c r="U203" s="4">
        <v>2</v>
      </c>
      <c r="V203" s="37">
        <v>-2267.3889760000002</v>
      </c>
      <c r="W203" s="37">
        <v>131.00568749999999</v>
      </c>
    </row>
    <row r="204" spans="1:23" x14ac:dyDescent="0.25">
      <c r="B204" s="2"/>
      <c r="C204" s="2">
        <v>5</v>
      </c>
      <c r="D204" s="23">
        <v>-2032.5618855492</v>
      </c>
      <c r="E204" s="23">
        <v>-70.555070092525398</v>
      </c>
      <c r="F204" s="4"/>
      <c r="G204" s="4">
        <v>5</v>
      </c>
      <c r="H204" s="22">
        <v>-2095.4156013215002</v>
      </c>
      <c r="I204" s="22">
        <v>-115.872437357631</v>
      </c>
      <c r="O204" s="41" t="s">
        <v>46</v>
      </c>
      <c r="Q204" s="2">
        <v>3</v>
      </c>
      <c r="R204" s="35">
        <v>-1989.4007509999999</v>
      </c>
      <c r="S204" s="35">
        <v>-11.39692704</v>
      </c>
      <c r="U204" s="4">
        <v>3</v>
      </c>
      <c r="V204" s="37">
        <v>-2002.2793650000001</v>
      </c>
      <c r="W204" s="37">
        <v>61.178673410000002</v>
      </c>
    </row>
    <row r="205" spans="1:23" x14ac:dyDescent="0.25">
      <c r="A205" s="1"/>
      <c r="B205" s="2"/>
      <c r="C205" s="2">
        <v>6</v>
      </c>
      <c r="D205" s="23">
        <v>-2132.0877245844099</v>
      </c>
      <c r="E205" s="23">
        <v>252.75044850294</v>
      </c>
      <c r="F205" s="4"/>
      <c r="G205" s="4">
        <v>6</v>
      </c>
      <c r="H205" s="22">
        <v>-2009.4253169680001</v>
      </c>
      <c r="I205" s="22">
        <v>-75.416856492027406</v>
      </c>
      <c r="O205" s="41" t="s">
        <v>52</v>
      </c>
      <c r="Q205" s="2">
        <v>4</v>
      </c>
      <c r="R205" s="35">
        <v>-1840.8100400000001</v>
      </c>
      <c r="S205" s="35">
        <v>-247.13778690000001</v>
      </c>
      <c r="U205" s="4">
        <v>4</v>
      </c>
      <c r="V205" s="37">
        <v>-1877.372439</v>
      </c>
      <c r="W205" s="37">
        <v>-333.33795470000001</v>
      </c>
    </row>
    <row r="206" spans="1:23" x14ac:dyDescent="0.25">
      <c r="A206" s="1"/>
      <c r="B206" s="2"/>
      <c r="C206" s="2">
        <v>7</v>
      </c>
      <c r="D206" s="23">
        <v>-2234.74364622232</v>
      </c>
      <c r="E206" s="23">
        <v>224.65788233645199</v>
      </c>
      <c r="F206" s="4"/>
      <c r="G206" s="4">
        <v>7</v>
      </c>
      <c r="H206" s="22">
        <v>-2278.7924727741502</v>
      </c>
      <c r="I206" s="22">
        <v>-222.47835990888399</v>
      </c>
      <c r="O206" s="21"/>
      <c r="Q206" s="2">
        <v>5</v>
      </c>
      <c r="R206" s="35">
        <v>-1966.2744</v>
      </c>
      <c r="S206" s="35">
        <v>-502.97267579999999</v>
      </c>
      <c r="U206" s="4">
        <v>5</v>
      </c>
      <c r="V206" s="37">
        <v>-2108.5553140000002</v>
      </c>
      <c r="W206" s="37">
        <v>-444.51112619999998</v>
      </c>
    </row>
    <row r="207" spans="1:23" x14ac:dyDescent="0.25">
      <c r="A207" s="14"/>
      <c r="B207" s="2"/>
      <c r="C207" s="2">
        <v>8</v>
      </c>
      <c r="D207" s="23">
        <v>-2235.8351348615302</v>
      </c>
      <c r="E207" s="23">
        <v>-149.16865462483199</v>
      </c>
      <c r="F207" s="4"/>
      <c r="G207" s="4">
        <v>8</v>
      </c>
      <c r="H207" s="22">
        <v>-2408.81392682673</v>
      </c>
      <c r="I207" s="22">
        <v>-249.26651480637801</v>
      </c>
      <c r="O207" s="21"/>
      <c r="Q207" s="2">
        <v>6</v>
      </c>
      <c r="R207" s="35">
        <v>-2177.5293609999999</v>
      </c>
      <c r="S207" s="35">
        <v>-504.13878829999999</v>
      </c>
      <c r="U207" s="4">
        <v>6</v>
      </c>
      <c r="V207" s="37">
        <v>-2264.4860090000002</v>
      </c>
      <c r="W207" s="37">
        <v>-518.46819849999997</v>
      </c>
    </row>
    <row r="208" spans="1:23" x14ac:dyDescent="0.25">
      <c r="A208" s="1"/>
      <c r="B208" s="2"/>
      <c r="C208" s="2">
        <v>9</v>
      </c>
      <c r="D208" s="23">
        <v>-2313.7393673976198</v>
      </c>
      <c r="E208" s="23">
        <v>-206.19709710727599</v>
      </c>
      <c r="F208" s="4"/>
      <c r="G208" s="4">
        <v>9</v>
      </c>
      <c r="H208" s="22">
        <v>-2515.0067478656902</v>
      </c>
      <c r="I208" s="22">
        <v>127.95444191343999</v>
      </c>
      <c r="O208" s="21"/>
      <c r="P208" s="10"/>
      <c r="Q208" s="10"/>
      <c r="R208" s="10"/>
      <c r="S208" s="10"/>
      <c r="T208" s="10"/>
      <c r="U208" s="10"/>
      <c r="V208" s="10"/>
      <c r="W208" s="10"/>
    </row>
    <row r="209" spans="1:23" x14ac:dyDescent="0.25">
      <c r="A209" s="1"/>
      <c r="B209" s="2"/>
      <c r="C209" s="2">
        <v>10</v>
      </c>
      <c r="D209" s="23">
        <v>-2137.0250597028398</v>
      </c>
      <c r="E209" s="23">
        <v>-124.156738796186</v>
      </c>
      <c r="F209" s="4"/>
      <c r="G209" s="4">
        <v>10</v>
      </c>
      <c r="H209" s="22">
        <v>-2370.99892226164</v>
      </c>
      <c r="I209" s="22">
        <v>133.42141230068299</v>
      </c>
      <c r="O209" s="21"/>
      <c r="P209" s="10"/>
      <c r="Q209" s="10"/>
      <c r="R209" s="10"/>
      <c r="S209" s="10"/>
      <c r="T209" s="10"/>
      <c r="U209" s="10"/>
      <c r="V209" s="10"/>
      <c r="W209" s="10"/>
    </row>
    <row r="210" spans="1:23" x14ac:dyDescent="0.25">
      <c r="A210" s="1"/>
      <c r="B210" s="2"/>
      <c r="C210" s="2">
        <v>11</v>
      </c>
      <c r="D210" s="23">
        <v>-2191.9278406506301</v>
      </c>
      <c r="E210" s="23">
        <v>-47.444557487032597</v>
      </c>
      <c r="F210" s="4"/>
      <c r="G210" s="4">
        <v>11</v>
      </c>
      <c r="H210" s="22">
        <v>-2279.3104865353098</v>
      </c>
      <c r="I210" s="22">
        <v>91.872437357631</v>
      </c>
      <c r="O210" s="39" t="s">
        <v>78</v>
      </c>
      <c r="P210" s="2" t="s">
        <v>3</v>
      </c>
      <c r="Q210" s="2" t="s">
        <v>6</v>
      </c>
      <c r="R210" s="36" t="s">
        <v>0</v>
      </c>
      <c r="S210" s="36" t="s">
        <v>1</v>
      </c>
      <c r="T210" s="4" t="s">
        <v>4</v>
      </c>
      <c r="U210" s="4" t="s">
        <v>6</v>
      </c>
      <c r="V210" s="38" t="s">
        <v>0</v>
      </c>
      <c r="W210" s="38" t="s">
        <v>1</v>
      </c>
    </row>
    <row r="211" spans="1:23" x14ac:dyDescent="0.25">
      <c r="A211" s="1"/>
      <c r="B211" s="2"/>
      <c r="C211" s="2">
        <v>12</v>
      </c>
      <c r="D211" s="23">
        <v>-2188.3408176705998</v>
      </c>
      <c r="E211" s="23">
        <v>-190.731642896116</v>
      </c>
      <c r="F211" s="4"/>
      <c r="G211" s="4">
        <v>12</v>
      </c>
      <c r="H211" s="22">
        <v>-2185.5499957643301</v>
      </c>
      <c r="I211" s="22">
        <v>-91.271070615034105</v>
      </c>
      <c r="O211" s="40" t="s">
        <v>26</v>
      </c>
      <c r="Q211" s="2">
        <v>1</v>
      </c>
      <c r="R211" s="35">
        <v>-2514.8383330000001</v>
      </c>
      <c r="S211" s="35">
        <v>183.28692459999999</v>
      </c>
      <c r="U211" s="4">
        <v>1</v>
      </c>
      <c r="V211" s="37">
        <v>-2542.0832190000001</v>
      </c>
      <c r="W211" s="37">
        <v>167.31176830000001</v>
      </c>
    </row>
    <row r="212" spans="1:23" x14ac:dyDescent="0.25">
      <c r="A212" s="1"/>
      <c r="B212" s="2"/>
      <c r="C212" s="2">
        <v>13</v>
      </c>
      <c r="D212" s="23">
        <v>-2120.43533478262</v>
      </c>
      <c r="E212" s="23">
        <v>-161.80638652293101</v>
      </c>
      <c r="F212" s="4"/>
      <c r="G212" s="4">
        <v>13</v>
      </c>
      <c r="H212" s="22">
        <v>-2127.01444075261</v>
      </c>
      <c r="I212" s="22">
        <v>-118.059225512528</v>
      </c>
      <c r="O212" s="40" t="s">
        <v>27</v>
      </c>
      <c r="Q212" s="2">
        <v>2</v>
      </c>
      <c r="R212" s="35">
        <v>-2468.7977070000002</v>
      </c>
      <c r="S212" s="35">
        <v>125.76127</v>
      </c>
      <c r="U212" s="4">
        <v>2</v>
      </c>
      <c r="V212" s="37">
        <v>-2486.816206</v>
      </c>
      <c r="W212" s="37">
        <v>165.2409796</v>
      </c>
    </row>
    <row r="213" spans="1:23" x14ac:dyDescent="0.25">
      <c r="A213" s="1"/>
      <c r="B213" s="2"/>
      <c r="C213" s="2">
        <v>14</v>
      </c>
      <c r="D213" s="23">
        <v>-1938.1146885982901</v>
      </c>
      <c r="E213" s="23">
        <v>-41.486769592214003</v>
      </c>
      <c r="F213" s="4"/>
      <c r="G213" s="4">
        <v>14</v>
      </c>
      <c r="H213" s="22">
        <v>-2065.3708031738902</v>
      </c>
      <c r="I213" s="22">
        <v>-122.432801822323</v>
      </c>
      <c r="O213" s="41" t="s">
        <v>46</v>
      </c>
      <c r="Q213" s="2">
        <v>3</v>
      </c>
      <c r="R213" s="35">
        <v>-2184.5133080000001</v>
      </c>
      <c r="S213" s="35">
        <v>123.87128300000001</v>
      </c>
      <c r="U213" s="4">
        <v>3</v>
      </c>
      <c r="V213" s="37">
        <v>-2283.0197840000001</v>
      </c>
      <c r="W213" s="37">
        <v>157.49305129999999</v>
      </c>
    </row>
    <row r="214" spans="1:23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O214" s="41" t="s">
        <v>52</v>
      </c>
      <c r="Q214" s="2">
        <v>4</v>
      </c>
      <c r="R214" s="35">
        <v>-2225.6758300000001</v>
      </c>
      <c r="S214" s="35">
        <v>-67.937771720000001</v>
      </c>
      <c r="U214" s="4">
        <v>4</v>
      </c>
      <c r="V214" s="37">
        <v>-2239.306834</v>
      </c>
      <c r="W214" s="37">
        <v>42.687151589999999</v>
      </c>
    </row>
    <row r="215" spans="1:23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Q215" s="2">
        <v>5</v>
      </c>
      <c r="R215" s="35">
        <v>-2229.0051579999999</v>
      </c>
      <c r="S215" s="35">
        <v>-207.57026400000001</v>
      </c>
      <c r="U215" s="4">
        <v>5</v>
      </c>
      <c r="V215" s="37">
        <v>-2184.0854749999999</v>
      </c>
      <c r="W215" s="37">
        <v>-126.78362919999999</v>
      </c>
    </row>
    <row r="216" spans="1:23" x14ac:dyDescent="0.25">
      <c r="A216" s="29" t="s">
        <v>19</v>
      </c>
      <c r="B216" s="2" t="s">
        <v>3</v>
      </c>
      <c r="C216" s="2" t="s">
        <v>6</v>
      </c>
      <c r="D216" s="26" t="s">
        <v>0</v>
      </c>
      <c r="E216" s="26" t="s">
        <v>1</v>
      </c>
      <c r="F216" s="4" t="s">
        <v>4</v>
      </c>
      <c r="G216" s="4" t="s">
        <v>6</v>
      </c>
      <c r="H216" s="27" t="s">
        <v>0</v>
      </c>
      <c r="I216" s="27" t="s">
        <v>1</v>
      </c>
      <c r="Q216" s="2">
        <v>6</v>
      </c>
      <c r="R216" s="35">
        <v>-1975.593018</v>
      </c>
      <c r="S216" s="35">
        <v>-93.376719429999994</v>
      </c>
      <c r="U216" s="4">
        <v>6</v>
      </c>
      <c r="V216" s="37">
        <v>-1890.6637900000001</v>
      </c>
      <c r="W216" s="37">
        <v>-167.66067050000001</v>
      </c>
    </row>
    <row r="217" spans="1:23" x14ac:dyDescent="0.25">
      <c r="A217" s="8" t="s">
        <v>26</v>
      </c>
      <c r="B217" s="2"/>
      <c r="C217" s="2">
        <v>1</v>
      </c>
      <c r="D217" s="23">
        <v>-2406.7369068159401</v>
      </c>
      <c r="E217" s="23">
        <v>158.86778736937799</v>
      </c>
      <c r="F217" s="4"/>
      <c r="G217" s="4">
        <v>1</v>
      </c>
      <c r="H217" s="22">
        <v>-2446.1101409723601</v>
      </c>
      <c r="I217" s="22">
        <v>183.546923827873</v>
      </c>
      <c r="Q217" s="2">
        <v>7</v>
      </c>
      <c r="R217" s="35">
        <v>-1877.1093699999999</v>
      </c>
      <c r="S217" s="35">
        <v>-210.69848379999999</v>
      </c>
      <c r="U217" s="4">
        <v>7</v>
      </c>
      <c r="V217" s="37">
        <v>-1898.7940860000001</v>
      </c>
      <c r="W217" s="37">
        <v>-365.45604739999999</v>
      </c>
    </row>
    <row r="218" spans="1:23" x14ac:dyDescent="0.25">
      <c r="A218" s="8" t="s">
        <v>27</v>
      </c>
      <c r="B218" s="2"/>
      <c r="C218" s="2">
        <v>2</v>
      </c>
      <c r="D218" s="23">
        <v>-2249.4723473478898</v>
      </c>
      <c r="E218" s="23">
        <v>68.363471149477505</v>
      </c>
      <c r="F218" s="4"/>
      <c r="G218" s="4">
        <v>2</v>
      </c>
      <c r="H218" s="22">
        <v>-2272.1796407513102</v>
      </c>
      <c r="I218" s="22">
        <v>95.600270659759104</v>
      </c>
      <c r="Q218" s="2">
        <v>8</v>
      </c>
      <c r="R218" s="35">
        <v>-1994.6015709999999</v>
      </c>
      <c r="S218" s="35">
        <v>-374.3694203</v>
      </c>
      <c r="U218" s="4">
        <v>8</v>
      </c>
      <c r="V218" s="37">
        <v>-1995.235956</v>
      </c>
      <c r="W218" s="37">
        <v>-397.19350480000003</v>
      </c>
    </row>
    <row r="219" spans="1:23" x14ac:dyDescent="0.25">
      <c r="A219" s="17" t="s">
        <v>46</v>
      </c>
      <c r="B219" s="2"/>
      <c r="C219" s="2">
        <v>3</v>
      </c>
      <c r="D219" s="23">
        <v>-2121.6948927801</v>
      </c>
      <c r="E219" s="23">
        <v>-57.579282144479699</v>
      </c>
      <c r="F219" s="4"/>
      <c r="G219" s="4">
        <v>3</v>
      </c>
      <c r="H219" s="22">
        <v>-2056.1632290296402</v>
      </c>
      <c r="I219" s="22">
        <v>-86.063667026513301</v>
      </c>
      <c r="O219" s="21"/>
      <c r="Q219" s="2">
        <v>9</v>
      </c>
      <c r="R219" s="35">
        <v>-2254.7239100000002</v>
      </c>
      <c r="S219" s="35">
        <v>-376.18277940000002</v>
      </c>
      <c r="U219" s="4">
        <v>9</v>
      </c>
      <c r="V219" s="37">
        <v>-2146.4402399999999</v>
      </c>
      <c r="W219" s="37">
        <v>-425.07235709999998</v>
      </c>
    </row>
    <row r="220" spans="1:23" x14ac:dyDescent="0.25">
      <c r="A220" s="15" t="s">
        <v>50</v>
      </c>
      <c r="B220" s="2"/>
      <c r="C220" s="2">
        <v>4</v>
      </c>
      <c r="D220" s="23">
        <v>-1928.2180992240101</v>
      </c>
      <c r="E220" s="23">
        <v>-135.54384370740601</v>
      </c>
      <c r="F220" s="4"/>
      <c r="G220" s="4">
        <v>4</v>
      </c>
      <c r="H220" s="22">
        <v>-1908.38658674577</v>
      </c>
      <c r="I220" s="22">
        <v>-274.98211269569902</v>
      </c>
      <c r="O220" s="21"/>
      <c r="Q220" s="2">
        <v>10</v>
      </c>
      <c r="R220" s="35">
        <v>-2267.1139400000002</v>
      </c>
      <c r="S220" s="35">
        <v>-544.41532749999999</v>
      </c>
      <c r="U220" s="4">
        <v>10</v>
      </c>
      <c r="V220" s="37">
        <v>-2274.875497</v>
      </c>
      <c r="W220" s="37">
        <v>-522.44383230000005</v>
      </c>
    </row>
    <row r="221" spans="1:23" x14ac:dyDescent="0.25">
      <c r="A221" s="1"/>
      <c r="B221" s="2"/>
      <c r="C221" s="2">
        <v>5</v>
      </c>
      <c r="D221" s="23">
        <v>-1954.6012983452899</v>
      </c>
      <c r="E221" s="23">
        <v>-373.25397546569701</v>
      </c>
      <c r="F221" s="4"/>
      <c r="G221" s="4">
        <v>5</v>
      </c>
      <c r="H221" s="22">
        <v>-2020.29289850541</v>
      </c>
      <c r="I221" s="22">
        <v>-414.88676194854401</v>
      </c>
      <c r="O221" s="21"/>
      <c r="P221" s="10"/>
      <c r="Q221" s="10"/>
      <c r="R221" s="10"/>
      <c r="S221" s="10"/>
      <c r="T221" s="10"/>
      <c r="U221" s="10"/>
      <c r="V221" s="10"/>
      <c r="W221" s="10"/>
    </row>
    <row r="222" spans="1:23" x14ac:dyDescent="0.25">
      <c r="A222" s="1"/>
      <c r="B222" s="2"/>
      <c r="C222" s="2">
        <v>6</v>
      </c>
      <c r="D222" s="23">
        <v>-1992.3654853228199</v>
      </c>
      <c r="E222" s="23">
        <v>-597.33393911858298</v>
      </c>
      <c r="F222" s="4"/>
      <c r="G222" s="4">
        <v>6</v>
      </c>
      <c r="H222" s="22">
        <v>-2150.8436028138299</v>
      </c>
      <c r="I222" s="22">
        <v>-541.19974586908097</v>
      </c>
      <c r="O222" s="21"/>
      <c r="P222" s="10"/>
      <c r="Q222" s="10"/>
      <c r="R222" s="10"/>
      <c r="S222" s="10"/>
      <c r="T222" s="10"/>
      <c r="U222" s="10"/>
      <c r="V222" s="10"/>
      <c r="W222" s="10"/>
    </row>
    <row r="223" spans="1:23" x14ac:dyDescent="0.25">
      <c r="A223" s="1"/>
      <c r="B223" s="2"/>
      <c r="C223" s="2">
        <v>7</v>
      </c>
      <c r="D223" s="23">
        <v>-2028.57771941086</v>
      </c>
      <c r="E223" s="23">
        <v>-588.61063153112195</v>
      </c>
      <c r="F223" s="4"/>
      <c r="G223" s="4">
        <v>7</v>
      </c>
      <c r="H223" s="22">
        <v>-2283.0736539203899</v>
      </c>
      <c r="I223" s="22">
        <v>-608.06221042246705</v>
      </c>
      <c r="O223" s="39" t="s">
        <v>79</v>
      </c>
      <c r="P223" s="2" t="s">
        <v>3</v>
      </c>
      <c r="Q223" s="2" t="s">
        <v>6</v>
      </c>
      <c r="R223" s="36" t="s">
        <v>0</v>
      </c>
      <c r="S223" s="36" t="s">
        <v>1</v>
      </c>
      <c r="T223" s="4" t="s">
        <v>4</v>
      </c>
      <c r="U223" s="4" t="s">
        <v>6</v>
      </c>
      <c r="V223" s="38" t="s">
        <v>0</v>
      </c>
      <c r="W223" s="38" t="s">
        <v>1</v>
      </c>
    </row>
    <row r="224" spans="1:23" x14ac:dyDescent="0.25">
      <c r="A224" s="1"/>
      <c r="B224" s="2"/>
      <c r="C224" s="2">
        <v>8</v>
      </c>
      <c r="D224" s="23">
        <v>-2102.03682284659</v>
      </c>
      <c r="E224" s="23">
        <v>-504.648796001817</v>
      </c>
      <c r="F224" s="4"/>
      <c r="G224" s="4">
        <v>8</v>
      </c>
      <c r="H224" s="22">
        <v>-2283.63304445636</v>
      </c>
      <c r="I224" s="22">
        <v>-588.42718787609601</v>
      </c>
      <c r="O224" s="40" t="s">
        <v>26</v>
      </c>
      <c r="Q224" s="2">
        <v>1</v>
      </c>
      <c r="R224" s="35">
        <v>-2487.1854969999999</v>
      </c>
      <c r="S224" s="35">
        <v>185.3845915</v>
      </c>
      <c r="U224" s="4">
        <v>1</v>
      </c>
      <c r="V224" s="37">
        <v>-2508.9267300000001</v>
      </c>
      <c r="W224" s="37">
        <v>181.46655380000001</v>
      </c>
    </row>
    <row r="225" spans="1:23" x14ac:dyDescent="0.25">
      <c r="A225" s="1"/>
      <c r="B225" s="2"/>
      <c r="C225" s="2">
        <v>9</v>
      </c>
      <c r="D225" s="23">
        <v>-2190.4981375473699</v>
      </c>
      <c r="E225" s="23">
        <v>-386.33893684688798</v>
      </c>
      <c r="F225" s="4"/>
      <c r="G225" s="4">
        <v>9</v>
      </c>
      <c r="H225" s="22">
        <v>-2212.3589339179498</v>
      </c>
      <c r="I225" s="22">
        <v>-549.52904168883401</v>
      </c>
      <c r="O225" s="40" t="s">
        <v>27</v>
      </c>
      <c r="Q225" s="2">
        <v>2</v>
      </c>
      <c r="R225" s="35">
        <v>-2386.103556</v>
      </c>
      <c r="S225" s="35">
        <v>169.2059289</v>
      </c>
      <c r="U225" s="4">
        <v>2</v>
      </c>
      <c r="V225" s="37">
        <v>-2364.9552870000002</v>
      </c>
      <c r="W225" s="37">
        <v>157.0135846</v>
      </c>
    </row>
    <row r="226" spans="1:23" x14ac:dyDescent="0.25">
      <c r="A226" s="1"/>
      <c r="B226" s="2"/>
      <c r="C226" s="2">
        <v>10</v>
      </c>
      <c r="D226" s="23">
        <v>-2137.2144216749698</v>
      </c>
      <c r="E226" s="23">
        <v>-308.37437528396202</v>
      </c>
      <c r="F226" s="4"/>
      <c r="G226" s="4">
        <v>10</v>
      </c>
      <c r="H226" s="22">
        <v>-2229.1747305130102</v>
      </c>
      <c r="I226" s="22">
        <v>-424.66026518458102</v>
      </c>
      <c r="O226" s="41" t="s">
        <v>46</v>
      </c>
      <c r="Q226" s="2">
        <v>3</v>
      </c>
      <c r="R226" s="35">
        <v>-2238.597154</v>
      </c>
      <c r="S226" s="35">
        <v>157.71525539999999</v>
      </c>
      <c r="U226" s="4">
        <v>3</v>
      </c>
      <c r="V226" s="37">
        <v>-2248.1348429999998</v>
      </c>
      <c r="W226" s="37">
        <v>131.80318489999999</v>
      </c>
    </row>
    <row r="227" spans="1:23" x14ac:dyDescent="0.25">
      <c r="A227" s="1"/>
      <c r="B227" s="2"/>
      <c r="C227" s="2">
        <v>11</v>
      </c>
      <c r="D227" s="23">
        <v>-2157.90712686814</v>
      </c>
      <c r="E227" s="23">
        <v>-310.00999545661102</v>
      </c>
      <c r="F227" s="4"/>
      <c r="G227" s="4">
        <v>11</v>
      </c>
      <c r="H227" s="22">
        <v>-2104.8302056593702</v>
      </c>
      <c r="I227" s="22">
        <v>-297.816705492224</v>
      </c>
      <c r="O227" s="41" t="s">
        <v>52</v>
      </c>
      <c r="Q227" s="2">
        <v>4</v>
      </c>
      <c r="R227" s="35">
        <v>-1947.251121</v>
      </c>
      <c r="S227" s="35">
        <v>180.40711930000001</v>
      </c>
      <c r="U227" s="4">
        <v>4</v>
      </c>
      <c r="V227" s="37">
        <v>-1983.2702609999999</v>
      </c>
      <c r="W227" s="37">
        <v>102.2608903</v>
      </c>
    </row>
    <row r="228" spans="1:23" x14ac:dyDescent="0.25">
      <c r="A228" s="1"/>
      <c r="B228" s="2"/>
      <c r="C228" s="2">
        <v>12</v>
      </c>
      <c r="D228" s="23">
        <v>-2294.99629877285</v>
      </c>
      <c r="E228" s="23">
        <v>-371.07314856883198</v>
      </c>
      <c r="F228" s="4"/>
      <c r="G228" s="4">
        <v>12</v>
      </c>
      <c r="H228" s="22">
        <v>-2165.7732191352902</v>
      </c>
      <c r="I228" s="22">
        <v>-331.78099286677201</v>
      </c>
      <c r="Q228" s="2">
        <v>5</v>
      </c>
      <c r="R228" s="35">
        <v>-1818.536409</v>
      </c>
      <c r="S228" s="35">
        <v>83.073707709999994</v>
      </c>
      <c r="U228" s="4">
        <v>5</v>
      </c>
      <c r="V228" s="37">
        <v>-1832.816341</v>
      </c>
      <c r="W228" s="37">
        <v>88.517290939999995</v>
      </c>
    </row>
    <row r="229" spans="1:23" x14ac:dyDescent="0.25">
      <c r="A229" s="1"/>
      <c r="B229" s="2"/>
      <c r="C229" s="2">
        <v>13</v>
      </c>
      <c r="D229" s="23">
        <v>-2316.72363922568</v>
      </c>
      <c r="E229" s="23">
        <v>-404.33075874602503</v>
      </c>
      <c r="F229" s="4"/>
      <c r="G229" s="4">
        <v>13</v>
      </c>
      <c r="H229" s="22">
        <v>-2308.32731616313</v>
      </c>
      <c r="I229" s="22">
        <v>-406.850026601102</v>
      </c>
      <c r="Q229" s="2">
        <v>6</v>
      </c>
      <c r="R229" s="35">
        <v>-1825.950214</v>
      </c>
      <c r="S229" s="35">
        <v>-158.5895343</v>
      </c>
      <c r="U229" s="4">
        <v>6</v>
      </c>
      <c r="V229" s="37">
        <v>-1837.25704</v>
      </c>
      <c r="W229" s="37">
        <v>-71.251300709999995</v>
      </c>
    </row>
    <row r="230" spans="1:23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Q230" s="2">
        <v>7</v>
      </c>
      <c r="R230" s="35">
        <v>-1775.506261</v>
      </c>
      <c r="S230" s="35">
        <v>-222.40384890000001</v>
      </c>
      <c r="U230" s="4">
        <v>7</v>
      </c>
      <c r="V230" s="37">
        <v>-1856.9861330000001</v>
      </c>
      <c r="W230" s="37">
        <v>-149.03258740000001</v>
      </c>
    </row>
    <row r="231" spans="1:23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Q231" s="2">
        <v>8</v>
      </c>
      <c r="R231" s="35">
        <v>-1855.5448670000001</v>
      </c>
      <c r="S231" s="35">
        <v>-235.4255771</v>
      </c>
      <c r="U231" s="4">
        <v>8</v>
      </c>
      <c r="V231" s="37">
        <v>-1717.710726</v>
      </c>
      <c r="W231" s="37">
        <v>-214.6403947</v>
      </c>
    </row>
    <row r="232" spans="1:23" x14ac:dyDescent="0.25">
      <c r="A232" s="29" t="s">
        <v>20</v>
      </c>
      <c r="B232" s="2" t="s">
        <v>3</v>
      </c>
      <c r="C232" s="2" t="s">
        <v>6</v>
      </c>
      <c r="D232" s="26" t="s">
        <v>0</v>
      </c>
      <c r="E232" s="26" t="s">
        <v>1</v>
      </c>
      <c r="F232" s="4" t="s">
        <v>4</v>
      </c>
      <c r="G232" s="4" t="s">
        <v>6</v>
      </c>
      <c r="H232" s="27" t="s">
        <v>0</v>
      </c>
      <c r="I232" s="27" t="s">
        <v>1</v>
      </c>
      <c r="Q232" s="2">
        <v>9</v>
      </c>
      <c r="R232" s="35">
        <v>-1878.0648140000001</v>
      </c>
      <c r="S232" s="35">
        <v>-365.56122290000002</v>
      </c>
      <c r="U232" s="4">
        <v>9</v>
      </c>
      <c r="V232" s="37">
        <v>-1980.3244</v>
      </c>
      <c r="W232" s="37">
        <v>-380.26058369999998</v>
      </c>
    </row>
    <row r="233" spans="1:23" x14ac:dyDescent="0.25">
      <c r="A233" s="8" t="s">
        <v>26</v>
      </c>
      <c r="B233" s="2"/>
      <c r="C233" s="2">
        <v>1</v>
      </c>
      <c r="D233" s="23">
        <v>-2215.79612249313</v>
      </c>
      <c r="E233" s="23">
        <v>112.14445777189</v>
      </c>
      <c r="F233" s="4"/>
      <c r="G233" s="4">
        <v>1</v>
      </c>
      <c r="H233" s="22">
        <v>-2240.0854173109701</v>
      </c>
      <c r="I233" s="22">
        <v>163.54633259678999</v>
      </c>
      <c r="Q233" s="2">
        <v>10</v>
      </c>
      <c r="R233" s="35">
        <v>-1894.411562</v>
      </c>
      <c r="S233" s="35">
        <v>-535.11647800000003</v>
      </c>
      <c r="U233" s="4">
        <v>10</v>
      </c>
      <c r="V233" s="37">
        <v>-2230.3354159999999</v>
      </c>
      <c r="W233" s="37">
        <v>-343.18455160000002</v>
      </c>
    </row>
    <row r="234" spans="1:23" x14ac:dyDescent="0.25">
      <c r="A234" s="8" t="s">
        <v>27</v>
      </c>
      <c r="B234" s="2"/>
      <c r="C234" s="2">
        <v>2</v>
      </c>
      <c r="D234" s="23">
        <v>-2139.1462767723401</v>
      </c>
      <c r="E234" s="23">
        <v>-28.3816261646163</v>
      </c>
      <c r="F234" s="4"/>
      <c r="G234" s="4">
        <v>2</v>
      </c>
      <c r="H234" s="22">
        <v>-1909.9974587961899</v>
      </c>
      <c r="I234" s="22">
        <v>19.505591121989301</v>
      </c>
      <c r="Q234" s="2">
        <v>11</v>
      </c>
      <c r="R234" s="35">
        <v>-1926.6996830000001</v>
      </c>
      <c r="S234" s="35">
        <v>-568.52221919999999</v>
      </c>
      <c r="U234" s="4">
        <v>11</v>
      </c>
      <c r="V234" s="37">
        <v>-1940.022882</v>
      </c>
      <c r="W234" s="37">
        <v>-568.00702620000004</v>
      </c>
    </row>
    <row r="235" spans="1:23" x14ac:dyDescent="0.25">
      <c r="A235" s="17" t="s">
        <v>46</v>
      </c>
      <c r="B235" s="2"/>
      <c r="C235" s="2">
        <v>3</v>
      </c>
      <c r="D235" s="23">
        <v>-2239.8685493173002</v>
      </c>
      <c r="E235" s="23">
        <v>-155.453516823104</v>
      </c>
      <c r="F235" s="4"/>
      <c r="G235" s="4">
        <v>3</v>
      </c>
      <c r="H235" s="22">
        <v>-1992.6620668376199</v>
      </c>
      <c r="I235" s="22">
        <v>-388.17572708163101</v>
      </c>
      <c r="Q235" s="2">
        <v>12</v>
      </c>
      <c r="R235" s="35">
        <v>-1907.2675320000001</v>
      </c>
      <c r="S235" s="35">
        <v>-698.87072009999997</v>
      </c>
      <c r="U235" s="4">
        <v>12</v>
      </c>
      <c r="V235" s="37">
        <v>-2124.438146</v>
      </c>
      <c r="W235" s="37">
        <v>-538.87291270000003</v>
      </c>
    </row>
    <row r="236" spans="1:23" x14ac:dyDescent="0.25">
      <c r="A236" s="15" t="s">
        <v>48</v>
      </c>
      <c r="B236" s="2"/>
      <c r="C236" s="2">
        <v>4</v>
      </c>
      <c r="D236" s="23">
        <v>-2282.2047605635498</v>
      </c>
      <c r="E236" s="23">
        <v>-230.69840175152299</v>
      </c>
      <c r="F236" s="4"/>
      <c r="G236" s="4">
        <v>4</v>
      </c>
      <c r="H236" s="22">
        <v>-2072.5887366807001</v>
      </c>
      <c r="I236" s="22">
        <v>-436.877173619129</v>
      </c>
      <c r="Q236" s="2">
        <v>13</v>
      </c>
      <c r="R236" s="35">
        <v>-1972.1839789999999</v>
      </c>
      <c r="S236" s="35">
        <v>-580.82407950000004</v>
      </c>
      <c r="U236" s="4">
        <v>13</v>
      </c>
      <c r="V236" s="37">
        <v>-2195.2792679999998</v>
      </c>
      <c r="W236" s="37">
        <v>-341.12444740000001</v>
      </c>
    </row>
    <row r="237" spans="1:23" x14ac:dyDescent="0.25">
      <c r="A237" s="1"/>
      <c r="B237" s="2"/>
      <c r="C237" s="2">
        <v>5</v>
      </c>
      <c r="D237" s="23">
        <v>-2062.5330638221899</v>
      </c>
      <c r="E237" s="23">
        <v>-126.40093317780401</v>
      </c>
      <c r="F237" s="4"/>
      <c r="G237" s="4">
        <v>5</v>
      </c>
      <c r="H237" s="22">
        <v>-2229.6374920917201</v>
      </c>
      <c r="I237" s="22">
        <v>-345.772056694426</v>
      </c>
      <c r="Q237" s="2">
        <v>14</v>
      </c>
      <c r="R237" s="35">
        <v>-2090.515461</v>
      </c>
      <c r="S237" s="35">
        <v>-560.52954920000002</v>
      </c>
      <c r="U237" s="4">
        <v>14</v>
      </c>
      <c r="V237" s="37">
        <v>-2288.1558030000001</v>
      </c>
      <c r="W237" s="37">
        <v>-354.97622730000001</v>
      </c>
    </row>
    <row r="238" spans="1:23" x14ac:dyDescent="0.25">
      <c r="A238" s="1"/>
      <c r="B238" s="2"/>
      <c r="C238" s="2">
        <v>6</v>
      </c>
      <c r="D238" s="23">
        <v>-2119.7360744893599</v>
      </c>
      <c r="E238" s="23">
        <v>-350.978850059644</v>
      </c>
      <c r="F238" s="4"/>
      <c r="G238" s="4">
        <v>6</v>
      </c>
      <c r="H238" s="22">
        <v>-2187.87722804336</v>
      </c>
      <c r="I238" s="22">
        <v>-423.38907533739399</v>
      </c>
      <c r="Q238" s="2">
        <v>15</v>
      </c>
      <c r="R238" s="35">
        <v>-2222.2474609999999</v>
      </c>
      <c r="S238" s="35">
        <v>-552.25207060000002</v>
      </c>
      <c r="U238" s="4">
        <v>15</v>
      </c>
      <c r="V238" s="37">
        <v>-2262.8976520000001</v>
      </c>
      <c r="W238" s="37">
        <v>-501.02008430000001</v>
      </c>
    </row>
    <row r="239" spans="1:23" x14ac:dyDescent="0.25">
      <c r="A239" s="1"/>
      <c r="B239" s="2"/>
      <c r="C239" s="2">
        <v>7</v>
      </c>
      <c r="D239" s="23">
        <v>-2233.9899289302598</v>
      </c>
      <c r="E239" s="23">
        <v>-376.70129565864403</v>
      </c>
      <c r="F239" s="4"/>
      <c r="G239" s="4">
        <v>7</v>
      </c>
      <c r="H239" s="22">
        <v>-2222.2510948272602</v>
      </c>
      <c r="I239" s="22">
        <v>-514.67234779969101</v>
      </c>
      <c r="P239" s="10"/>
      <c r="Q239" s="10"/>
      <c r="R239" s="10"/>
      <c r="S239" s="10"/>
      <c r="T239" s="10"/>
      <c r="U239" s="10"/>
      <c r="V239" s="10"/>
      <c r="W239" s="10"/>
    </row>
    <row r="240" spans="1:23" x14ac:dyDescent="0.25">
      <c r="A240" s="1"/>
      <c r="B240" s="2"/>
      <c r="C240" s="2">
        <v>8</v>
      </c>
      <c r="D240" s="23">
        <v>-2308.9311846559999</v>
      </c>
      <c r="E240" s="23">
        <v>-418.734884119973</v>
      </c>
      <c r="F240" s="4"/>
      <c r="G240" s="4">
        <v>8</v>
      </c>
      <c r="H240" s="22">
        <v>-2236.2228789616402</v>
      </c>
      <c r="I240" s="22">
        <v>-572.92036712713502</v>
      </c>
      <c r="P240" s="10"/>
      <c r="Q240" s="10"/>
      <c r="R240" s="10"/>
      <c r="S240" s="10"/>
      <c r="T240" s="10"/>
      <c r="U240" s="10"/>
      <c r="V240" s="10"/>
      <c r="W240" s="10"/>
    </row>
    <row r="241" spans="1:23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O241" s="39" t="s">
        <v>80</v>
      </c>
      <c r="P241" s="2" t="s">
        <v>3</v>
      </c>
      <c r="Q241" s="2" t="s">
        <v>6</v>
      </c>
      <c r="R241" s="36" t="s">
        <v>0</v>
      </c>
      <c r="S241" s="36" t="s">
        <v>1</v>
      </c>
      <c r="T241" s="4" t="s">
        <v>4</v>
      </c>
      <c r="U241" s="4" t="s">
        <v>6</v>
      </c>
      <c r="V241" s="38" t="s">
        <v>0</v>
      </c>
      <c r="W241" s="38" t="s">
        <v>1</v>
      </c>
    </row>
    <row r="242" spans="1:23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O242" s="40" t="s">
        <v>26</v>
      </c>
      <c r="Q242" s="2">
        <v>1</v>
      </c>
      <c r="R242" s="35">
        <v>-2367.6274010000002</v>
      </c>
      <c r="S242" s="35">
        <v>123.9051729</v>
      </c>
      <c r="U242" s="4">
        <v>1</v>
      </c>
      <c r="V242" s="37">
        <v>-2383.7131039999999</v>
      </c>
      <c r="W242" s="37">
        <v>156.6611632</v>
      </c>
    </row>
    <row r="243" spans="1:23" x14ac:dyDescent="0.25">
      <c r="A243" s="29" t="s">
        <v>21</v>
      </c>
      <c r="B243" s="2" t="s">
        <v>3</v>
      </c>
      <c r="C243" s="2" t="s">
        <v>6</v>
      </c>
      <c r="D243" s="26" t="s">
        <v>0</v>
      </c>
      <c r="E243" s="26" t="s">
        <v>1</v>
      </c>
      <c r="F243" s="4" t="s">
        <v>4</v>
      </c>
      <c r="G243" s="4" t="s">
        <v>6</v>
      </c>
      <c r="H243" s="27" t="s">
        <v>0</v>
      </c>
      <c r="I243" s="27" t="s">
        <v>1</v>
      </c>
      <c r="O243" s="40" t="s">
        <v>27</v>
      </c>
      <c r="Q243" s="2">
        <v>2</v>
      </c>
      <c r="R243" s="35">
        <v>-2232.399101</v>
      </c>
      <c r="S243" s="35">
        <v>122.3238676</v>
      </c>
      <c r="U243" s="4">
        <v>2</v>
      </c>
      <c r="V243" s="37">
        <v>-2277.708693</v>
      </c>
      <c r="W243" s="37">
        <v>218.33891270000001</v>
      </c>
    </row>
    <row r="244" spans="1:23" x14ac:dyDescent="0.25">
      <c r="A244" s="8" t="s">
        <v>26</v>
      </c>
      <c r="B244" s="2"/>
      <c r="C244" s="2">
        <v>1</v>
      </c>
      <c r="D244" s="23">
        <v>-2382.3064710733402</v>
      </c>
      <c r="E244" s="23">
        <v>119.543748504997</v>
      </c>
      <c r="F244" s="4"/>
      <c r="G244" s="4">
        <v>1</v>
      </c>
      <c r="H244" s="22">
        <v>-2401.4539835979499</v>
      </c>
      <c r="I244" s="22">
        <v>138.722252817255</v>
      </c>
      <c r="O244" s="41" t="s">
        <v>46</v>
      </c>
      <c r="Q244" s="2">
        <v>3</v>
      </c>
      <c r="R244" s="35">
        <v>-2160.5438100000001</v>
      </c>
      <c r="S244" s="35">
        <v>168.9566797</v>
      </c>
      <c r="U244" s="4">
        <v>3</v>
      </c>
      <c r="V244" s="37">
        <v>-1968.384294</v>
      </c>
      <c r="W244" s="37">
        <v>35.046235199999998</v>
      </c>
    </row>
    <row r="245" spans="1:23" x14ac:dyDescent="0.25">
      <c r="A245" s="8" t="s">
        <v>27</v>
      </c>
      <c r="B245" s="2"/>
      <c r="C245" s="2">
        <v>2</v>
      </c>
      <c r="D245" s="23">
        <v>-2206.3932702000102</v>
      </c>
      <c r="E245" s="23">
        <v>-2.1930819417161702</v>
      </c>
      <c r="F245" s="4"/>
      <c r="G245" s="4">
        <v>2</v>
      </c>
      <c r="H245" s="22">
        <v>-2251.41188973115</v>
      </c>
      <c r="I245" s="22">
        <v>37.142781992585903</v>
      </c>
      <c r="O245" s="41" t="s">
        <v>52</v>
      </c>
      <c r="Q245" s="2">
        <v>4</v>
      </c>
      <c r="R245" s="35">
        <v>-2111.7951720000001</v>
      </c>
      <c r="S245" s="35">
        <v>150.357979</v>
      </c>
      <c r="U245" s="4">
        <v>4</v>
      </c>
      <c r="V245" s="37">
        <v>-1916.9773479999999</v>
      </c>
      <c r="W245" s="37">
        <v>47.318045419999997</v>
      </c>
    </row>
    <row r="246" spans="1:23" x14ac:dyDescent="0.25">
      <c r="A246" s="17" t="s">
        <v>46</v>
      </c>
      <c r="B246" s="2"/>
      <c r="C246" s="2">
        <v>3</v>
      </c>
      <c r="D246" s="23">
        <v>-2157.6566359477001</v>
      </c>
      <c r="E246" s="23">
        <v>-153.983291337835</v>
      </c>
      <c r="F246" s="4"/>
      <c r="G246" s="4">
        <v>3</v>
      </c>
      <c r="H246" s="22">
        <v>-2116.3371108453798</v>
      </c>
      <c r="I246" s="22">
        <v>-97.089223333689304</v>
      </c>
      <c r="Q246" s="2">
        <v>5</v>
      </c>
      <c r="R246" s="35">
        <v>-1987.3208649999999</v>
      </c>
      <c r="S246" s="35">
        <v>85.720457440000004</v>
      </c>
      <c r="U246" s="4">
        <v>5</v>
      </c>
      <c r="V246" s="37">
        <v>-2003.800712</v>
      </c>
      <c r="W246" s="37">
        <v>134.59183809999999</v>
      </c>
    </row>
    <row r="247" spans="1:23" x14ac:dyDescent="0.25">
      <c r="A247" s="15" t="s">
        <v>48</v>
      </c>
      <c r="B247" s="2"/>
      <c r="C247" s="2">
        <v>4</v>
      </c>
      <c r="D247" s="23">
        <v>-1921.7712136042701</v>
      </c>
      <c r="E247" s="23">
        <v>-264.77851695249001</v>
      </c>
      <c r="F247" s="4"/>
      <c r="G247" s="4">
        <v>4</v>
      </c>
      <c r="H247" s="22">
        <v>-1916.57148420761</v>
      </c>
      <c r="I247" s="22">
        <v>-295.44810580218802</v>
      </c>
      <c r="Q247" s="2">
        <v>6</v>
      </c>
      <c r="R247" s="35">
        <v>-1928.0454050000001</v>
      </c>
      <c r="S247" s="35">
        <v>13.35704438</v>
      </c>
      <c r="U247" s="4">
        <v>6</v>
      </c>
      <c r="V247" s="37">
        <v>-1905.320561</v>
      </c>
      <c r="W247" s="37">
        <v>-63.296861180000001</v>
      </c>
    </row>
    <row r="248" spans="1:23" x14ac:dyDescent="0.25">
      <c r="A248" s="1"/>
      <c r="B248" s="2"/>
      <c r="C248" s="2">
        <v>5</v>
      </c>
      <c r="D248" s="23">
        <v>-2094.7796052676599</v>
      </c>
      <c r="E248" s="23">
        <v>-513.65115839498299</v>
      </c>
      <c r="F248" s="4"/>
      <c r="G248" s="4">
        <v>5</v>
      </c>
      <c r="H248" s="22">
        <v>-2042.5979921487601</v>
      </c>
      <c r="I248" s="22">
        <v>-460.39151412531498</v>
      </c>
      <c r="Q248" s="2">
        <v>7</v>
      </c>
      <c r="R248" s="35">
        <v>-1651.84086</v>
      </c>
      <c r="S248" s="35">
        <v>-98.152521719999996</v>
      </c>
      <c r="U248" s="4">
        <v>7</v>
      </c>
      <c r="V248" s="37">
        <v>-1770.507208</v>
      </c>
      <c r="W248" s="37">
        <v>-212.13454669999999</v>
      </c>
    </row>
    <row r="249" spans="1:23" x14ac:dyDescent="0.25">
      <c r="A249" s="1"/>
      <c r="B249" s="2"/>
      <c r="C249" s="2">
        <v>6</v>
      </c>
      <c r="D249" s="23">
        <v>-2215.2636434279998</v>
      </c>
      <c r="E249" s="23">
        <v>-509.41243419156899</v>
      </c>
      <c r="F249" s="4"/>
      <c r="G249" s="4">
        <v>6</v>
      </c>
      <c r="H249" s="22">
        <v>-2159.9189205115599</v>
      </c>
      <c r="I249" s="22">
        <v>-526.86787055835498</v>
      </c>
      <c r="Q249" s="2">
        <v>8</v>
      </c>
      <c r="R249" s="35">
        <v>-1774.2789110000001</v>
      </c>
      <c r="S249" s="35">
        <v>-183.4693824</v>
      </c>
      <c r="U249" s="4">
        <v>8</v>
      </c>
      <c r="V249" s="37">
        <v>-1798.769577</v>
      </c>
      <c r="W249" s="37">
        <v>-233.02807659999999</v>
      </c>
    </row>
    <row r="250" spans="1:23" x14ac:dyDescent="0.25">
      <c r="A250" s="1"/>
      <c r="B250" s="2"/>
      <c r="C250" s="2">
        <v>7</v>
      </c>
      <c r="D250" s="23">
        <v>-2288.2562670748498</v>
      </c>
      <c r="E250" s="23">
        <v>-412.06714892074899</v>
      </c>
      <c r="F250" s="4"/>
      <c r="G250" s="4">
        <v>7</v>
      </c>
      <c r="H250" s="22">
        <v>-2212.6352599614702</v>
      </c>
      <c r="I250" s="22">
        <v>-557.380524572377</v>
      </c>
      <c r="Q250" s="2">
        <v>9</v>
      </c>
      <c r="R250" s="35">
        <v>-1961.558299</v>
      </c>
      <c r="S250" s="35">
        <v>-378.56542180000002</v>
      </c>
      <c r="U250" s="4">
        <v>9</v>
      </c>
      <c r="V250" s="37">
        <v>-1886.758988</v>
      </c>
      <c r="W250" s="37">
        <v>-414.75247059999998</v>
      </c>
    </row>
    <row r="251" spans="1:23" x14ac:dyDescent="0.25">
      <c r="A251" s="1"/>
      <c r="B251" s="2"/>
      <c r="C251" s="2">
        <v>8</v>
      </c>
      <c r="D251" s="23">
        <v>-2265.9612056381402</v>
      </c>
      <c r="E251" s="23">
        <v>-482.249947089991</v>
      </c>
      <c r="F251" s="4"/>
      <c r="G251" s="4">
        <v>8</v>
      </c>
      <c r="H251" s="22">
        <v>-2264.4646335222001</v>
      </c>
      <c r="I251" s="22">
        <v>-417.08544233567</v>
      </c>
      <c r="Q251" s="2">
        <v>10</v>
      </c>
      <c r="R251" s="35">
        <v>-2119.126319</v>
      </c>
      <c r="S251" s="35">
        <v>-397.90769649999999</v>
      </c>
      <c r="U251" s="4">
        <v>10</v>
      </c>
      <c r="V251" s="37">
        <v>-2131.7322909999998</v>
      </c>
      <c r="W251" s="37">
        <v>-361.14101390000002</v>
      </c>
    </row>
    <row r="252" spans="1:23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Q252" s="2">
        <v>11</v>
      </c>
      <c r="R252" s="35">
        <v>-2110.8367819999999</v>
      </c>
      <c r="S252" s="35">
        <v>-574.30186309999999</v>
      </c>
      <c r="U252" s="4">
        <v>11</v>
      </c>
      <c r="V252" s="37">
        <v>-2249.72633</v>
      </c>
      <c r="W252" s="37">
        <v>-526.15218670000002</v>
      </c>
    </row>
    <row r="253" spans="1:23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P253" s="10"/>
      <c r="Q253" s="10"/>
      <c r="R253" s="10"/>
      <c r="S253" s="10"/>
      <c r="T253" s="10"/>
      <c r="U253" s="10"/>
      <c r="V253" s="10"/>
      <c r="W253" s="10"/>
    </row>
    <row r="254" spans="1:23" x14ac:dyDescent="0.25">
      <c r="A254" s="29" t="s">
        <v>22</v>
      </c>
      <c r="B254" s="2" t="s">
        <v>3</v>
      </c>
      <c r="C254" s="2" t="s">
        <v>6</v>
      </c>
      <c r="D254" s="26" t="s">
        <v>0</v>
      </c>
      <c r="E254" s="26" t="s">
        <v>1</v>
      </c>
      <c r="F254" s="4" t="s">
        <v>4</v>
      </c>
      <c r="G254" s="4" t="s">
        <v>6</v>
      </c>
      <c r="H254" s="27" t="s">
        <v>0</v>
      </c>
      <c r="I254" s="27" t="s">
        <v>1</v>
      </c>
      <c r="P254" s="10"/>
      <c r="Q254" s="10"/>
      <c r="R254" s="10"/>
      <c r="S254" s="10"/>
      <c r="T254" s="10"/>
      <c r="U254" s="10"/>
      <c r="V254" s="10"/>
      <c r="W254" s="10"/>
    </row>
    <row r="255" spans="1:23" x14ac:dyDescent="0.25">
      <c r="A255" s="8" t="s">
        <v>26</v>
      </c>
      <c r="B255" s="2"/>
      <c r="C255" s="2">
        <v>1</v>
      </c>
      <c r="D255" s="23">
        <v>-2503.8176518850701</v>
      </c>
      <c r="E255" s="23">
        <v>116.93269675161601</v>
      </c>
      <c r="F255" s="4"/>
      <c r="G255" s="4">
        <v>1</v>
      </c>
      <c r="H255" s="22">
        <v>-2276.88611345155</v>
      </c>
      <c r="I255" s="22">
        <v>48.511370640980303</v>
      </c>
      <c r="O255" s="39" t="s">
        <v>81</v>
      </c>
      <c r="P255" s="2" t="s">
        <v>3</v>
      </c>
      <c r="Q255" s="2" t="s">
        <v>6</v>
      </c>
      <c r="R255" s="36" t="s">
        <v>0</v>
      </c>
      <c r="S255" s="36" t="s">
        <v>1</v>
      </c>
      <c r="T255" s="4" t="s">
        <v>4</v>
      </c>
      <c r="U255" s="4" t="s">
        <v>6</v>
      </c>
      <c r="V255" s="38" t="s">
        <v>0</v>
      </c>
      <c r="W255" s="38" t="s">
        <v>1</v>
      </c>
    </row>
    <row r="256" spans="1:23" x14ac:dyDescent="0.25">
      <c r="A256" s="8" t="s">
        <v>27</v>
      </c>
      <c r="B256" s="2"/>
      <c r="C256" s="2">
        <v>2</v>
      </c>
      <c r="D256" s="23">
        <v>-2319.74109238862</v>
      </c>
      <c r="E256" s="23">
        <v>123.645280765546</v>
      </c>
      <c r="F256" s="4"/>
      <c r="G256" s="4">
        <v>2</v>
      </c>
      <c r="H256" s="22">
        <v>-2181.88542812182</v>
      </c>
      <c r="I256" s="22">
        <v>135.99766587492701</v>
      </c>
      <c r="O256" s="40" t="s">
        <v>26</v>
      </c>
      <c r="Q256" s="2">
        <v>1</v>
      </c>
      <c r="R256" s="35">
        <v>-2304.5060629999998</v>
      </c>
      <c r="S256" s="35">
        <v>156.8589624</v>
      </c>
      <c r="U256" s="4">
        <v>1</v>
      </c>
      <c r="V256" s="37">
        <v>-2293.7094710000001</v>
      </c>
      <c r="W256" s="37">
        <v>175.1131178</v>
      </c>
    </row>
    <row r="257" spans="1:23" x14ac:dyDescent="0.25">
      <c r="A257" s="17" t="s">
        <v>46</v>
      </c>
      <c r="B257" s="2"/>
      <c r="C257" s="2">
        <v>3</v>
      </c>
      <c r="D257" s="23">
        <v>-2068.9521423992201</v>
      </c>
      <c r="E257" s="23">
        <v>120.616854030515</v>
      </c>
      <c r="F257" s="4"/>
      <c r="G257" s="4">
        <v>3</v>
      </c>
      <c r="H257" s="22">
        <v>-1990.3682239614</v>
      </c>
      <c r="I257" s="22">
        <v>42.2644629457645</v>
      </c>
      <c r="O257" s="40" t="s">
        <v>27</v>
      </c>
      <c r="Q257" s="2">
        <v>2</v>
      </c>
      <c r="R257" s="35">
        <v>-2135.198879</v>
      </c>
      <c r="S257" s="35">
        <v>83.212304230000001</v>
      </c>
      <c r="U257" s="4">
        <v>2</v>
      </c>
      <c r="V257" s="37">
        <v>-2130.3635760000002</v>
      </c>
      <c r="W257" s="37">
        <v>72.270293940000002</v>
      </c>
    </row>
    <row r="258" spans="1:23" x14ac:dyDescent="0.25">
      <c r="A258" s="15" t="s">
        <v>48</v>
      </c>
      <c r="B258" s="2"/>
      <c r="C258" s="2">
        <v>4</v>
      </c>
      <c r="D258" s="23">
        <v>-2015.1203979239399</v>
      </c>
      <c r="E258" s="23">
        <v>56.937060870808601</v>
      </c>
      <c r="F258" s="4"/>
      <c r="G258" s="4">
        <v>4</v>
      </c>
      <c r="H258" s="22">
        <v>-1997.7102489884901</v>
      </c>
      <c r="I258" s="22">
        <v>-57.359118292472402</v>
      </c>
      <c r="O258" s="41" t="s">
        <v>46</v>
      </c>
      <c r="Q258" s="2">
        <v>3</v>
      </c>
      <c r="R258" s="35">
        <v>-1977.0964859999999</v>
      </c>
      <c r="S258" s="35">
        <v>13.844936069999999</v>
      </c>
      <c r="U258" s="4">
        <v>3</v>
      </c>
      <c r="V258" s="37">
        <v>-1997.2865320000001</v>
      </c>
      <c r="W258" s="37">
        <v>-17.94532504</v>
      </c>
    </row>
    <row r="259" spans="1:23" x14ac:dyDescent="0.25">
      <c r="A259" s="1"/>
      <c r="B259" s="2"/>
      <c r="C259" s="2">
        <v>5</v>
      </c>
      <c r="D259" s="23">
        <v>-2011.40222248494</v>
      </c>
      <c r="E259" s="23">
        <v>-57.448852131567399</v>
      </c>
      <c r="F259" s="4"/>
      <c r="G259" s="4">
        <v>5</v>
      </c>
      <c r="H259" s="22">
        <v>-1900.9068112392499</v>
      </c>
      <c r="I259" s="22">
        <v>-159.699818365619</v>
      </c>
      <c r="O259" s="41" t="s">
        <v>52</v>
      </c>
      <c r="Q259" s="2">
        <v>4</v>
      </c>
      <c r="R259" s="35">
        <v>-1906.646767</v>
      </c>
      <c r="S259" s="35">
        <v>-156.06071710000001</v>
      </c>
      <c r="U259" s="4">
        <v>4</v>
      </c>
      <c r="V259" s="37">
        <v>-1912.3828490000001</v>
      </c>
      <c r="W259" s="37">
        <v>-202.5296104</v>
      </c>
    </row>
    <row r="260" spans="1:23" x14ac:dyDescent="0.25">
      <c r="A260" s="1"/>
      <c r="B260" s="2"/>
      <c r="C260" s="2">
        <v>6</v>
      </c>
      <c r="D260" s="23">
        <v>-1989.14785925674</v>
      </c>
      <c r="E260" s="23">
        <v>-80.305462793411394</v>
      </c>
      <c r="F260" s="4"/>
      <c r="G260" s="4">
        <v>6</v>
      </c>
      <c r="H260" s="22">
        <v>-1921.0333985536699</v>
      </c>
      <c r="I260" s="22">
        <v>-113.129091910284</v>
      </c>
      <c r="Q260" s="2">
        <v>5</v>
      </c>
      <c r="R260" s="35">
        <v>-1898.9735330000001</v>
      </c>
      <c r="S260" s="35">
        <v>-183.16938250000001</v>
      </c>
      <c r="U260" s="4">
        <v>5</v>
      </c>
      <c r="V260" s="37">
        <v>-1904.761276</v>
      </c>
      <c r="W260" s="37">
        <v>-215.22716320000001</v>
      </c>
    </row>
    <row r="261" spans="1:23" x14ac:dyDescent="0.25">
      <c r="A261" s="1"/>
      <c r="B261" s="2"/>
      <c r="C261" s="2">
        <v>7</v>
      </c>
      <c r="D261" s="23">
        <v>-1959.64445049745</v>
      </c>
      <c r="E261" s="23">
        <v>-114.59408766934401</v>
      </c>
      <c r="F261" s="4"/>
      <c r="G261" s="4">
        <v>7</v>
      </c>
      <c r="H261" s="22">
        <v>-1896.68191842385</v>
      </c>
      <c r="I261" s="22">
        <v>-222.756207211131</v>
      </c>
      <c r="Q261" s="2">
        <v>6</v>
      </c>
      <c r="R261" s="35">
        <v>-1884.13231</v>
      </c>
      <c r="S261" s="35">
        <v>-199.20235719999999</v>
      </c>
      <c r="U261" s="4">
        <v>6</v>
      </c>
      <c r="V261" s="37">
        <v>-1896.539309</v>
      </c>
      <c r="W261" s="37">
        <v>-222.5475471</v>
      </c>
    </row>
    <row r="262" spans="1:23" x14ac:dyDescent="0.25">
      <c r="A262" s="1"/>
      <c r="B262" s="2"/>
      <c r="C262" s="2">
        <v>8</v>
      </c>
      <c r="D262" s="23">
        <v>-1917.69485962664</v>
      </c>
      <c r="E262" s="23">
        <v>-190.81361481558699</v>
      </c>
      <c r="F262" s="4"/>
      <c r="G262" s="4">
        <v>8</v>
      </c>
      <c r="H262" s="22">
        <v>-1902.0141022538901</v>
      </c>
      <c r="I262" s="22">
        <v>-315.83108824472203</v>
      </c>
      <c r="Q262" s="2">
        <v>7</v>
      </c>
      <c r="R262" s="35">
        <v>-1863.8912680000001</v>
      </c>
      <c r="S262" s="35">
        <v>-273.73296069999998</v>
      </c>
      <c r="U262" s="4">
        <v>7</v>
      </c>
      <c r="V262" s="37">
        <v>-1886.4881720000001</v>
      </c>
      <c r="W262" s="37">
        <v>-261.32387340000002</v>
      </c>
    </row>
    <row r="263" spans="1:23" x14ac:dyDescent="0.25">
      <c r="A263" s="1"/>
      <c r="B263" s="2"/>
      <c r="C263" s="2">
        <v>9</v>
      </c>
      <c r="D263" s="23">
        <v>-1660.7107500805901</v>
      </c>
      <c r="E263" s="23">
        <v>-182.39716987488501</v>
      </c>
      <c r="F263" s="4"/>
      <c r="G263" s="4">
        <v>9</v>
      </c>
      <c r="H263" s="22">
        <v>-1774.68174022827</v>
      </c>
      <c r="I263" s="22">
        <v>-196.45587763924601</v>
      </c>
      <c r="Q263" s="2">
        <v>8</v>
      </c>
      <c r="R263" s="35">
        <v>-1850.2253900000001</v>
      </c>
      <c r="S263" s="35">
        <v>-529.56139489999998</v>
      </c>
      <c r="U263" s="4">
        <v>8</v>
      </c>
      <c r="V263" s="37">
        <v>-2043.4466090000001</v>
      </c>
      <c r="W263" s="37">
        <v>-330.52946480000003</v>
      </c>
    </row>
    <row r="264" spans="1:23" x14ac:dyDescent="0.25">
      <c r="A264" s="1"/>
      <c r="B264" s="2"/>
      <c r="C264" s="2">
        <v>10</v>
      </c>
      <c r="D264" s="23">
        <v>-1827.1885873962799</v>
      </c>
      <c r="E264" s="23">
        <v>-209.79196997947599</v>
      </c>
      <c r="F264" s="4"/>
      <c r="G264" s="4">
        <v>10</v>
      </c>
      <c r="H264" s="22">
        <v>-1834.4496276202001</v>
      </c>
      <c r="I264" s="22">
        <v>-230.26403557075099</v>
      </c>
      <c r="Q264" s="2">
        <v>9</v>
      </c>
      <c r="R264" s="35">
        <v>-1932.7152269999999</v>
      </c>
      <c r="S264" s="35">
        <v>-543.08330620000004</v>
      </c>
      <c r="U264" s="4">
        <v>9</v>
      </c>
      <c r="V264" s="37">
        <v>-2054.8839379999999</v>
      </c>
      <c r="W264" s="37">
        <v>-287.24062830000003</v>
      </c>
    </row>
    <row r="265" spans="1:23" x14ac:dyDescent="0.25">
      <c r="A265" s="1"/>
      <c r="B265" s="2"/>
      <c r="C265" s="2">
        <v>11</v>
      </c>
      <c r="D265" s="23">
        <v>-1863.8114770858001</v>
      </c>
      <c r="E265" s="23">
        <v>-314.41165182735699</v>
      </c>
      <c r="F265" s="4"/>
      <c r="G265" s="4">
        <v>11</v>
      </c>
      <c r="H265" s="22">
        <v>-1909.46084564241</v>
      </c>
      <c r="I265" s="22">
        <v>-458.97344521792002</v>
      </c>
      <c r="Q265" s="2">
        <v>10</v>
      </c>
      <c r="R265" s="35">
        <v>-2153.9948429999999</v>
      </c>
      <c r="S265" s="35">
        <v>-520.88052070000003</v>
      </c>
      <c r="U265" s="4">
        <v>10</v>
      </c>
      <c r="V265" s="37">
        <v>-2040.7336929999999</v>
      </c>
      <c r="W265" s="37">
        <v>-538.43115680000005</v>
      </c>
    </row>
    <row r="266" spans="1:23" x14ac:dyDescent="0.25">
      <c r="A266" s="1"/>
      <c r="B266" s="2"/>
      <c r="C266" s="2">
        <v>12</v>
      </c>
      <c r="D266" s="23">
        <v>-2066.3725863058798</v>
      </c>
      <c r="E266" s="23">
        <v>-472.57178203388202</v>
      </c>
      <c r="F266" s="4"/>
      <c r="G266" s="4">
        <v>12</v>
      </c>
      <c r="H266" s="22">
        <v>-2065.4771165090701</v>
      </c>
      <c r="I266" s="22">
        <v>-557.97815456181695</v>
      </c>
      <c r="P266" s="10"/>
      <c r="Q266" s="10"/>
      <c r="R266" s="10"/>
      <c r="S266" s="10"/>
      <c r="T266" s="10"/>
      <c r="U266" s="10"/>
      <c r="V266" s="10"/>
      <c r="W266" s="10"/>
    </row>
    <row r="267" spans="1:23" x14ac:dyDescent="0.25">
      <c r="A267" s="1"/>
      <c r="B267" s="2"/>
      <c r="C267" s="2">
        <v>13</v>
      </c>
      <c r="D267" s="23">
        <v>-2238.5097208887701</v>
      </c>
      <c r="E267" s="23">
        <v>-533.19941160629105</v>
      </c>
      <c r="F267" s="4"/>
      <c r="G267" s="4">
        <v>13</v>
      </c>
      <c r="H267" s="22">
        <v>-2261.34741129956</v>
      </c>
      <c r="I267" s="22">
        <v>-551.32589810393404</v>
      </c>
      <c r="P267" s="10"/>
      <c r="Q267" s="10"/>
      <c r="R267" s="10"/>
      <c r="S267" s="10"/>
      <c r="T267" s="10"/>
      <c r="U267" s="10"/>
      <c r="V267" s="10"/>
      <c r="W267" s="10"/>
    </row>
    <row r="268" spans="1:23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O268" s="39" t="s">
        <v>82</v>
      </c>
      <c r="P268" s="2" t="s">
        <v>3</v>
      </c>
      <c r="Q268" s="2" t="s">
        <v>6</v>
      </c>
      <c r="R268" s="36" t="s">
        <v>0</v>
      </c>
      <c r="S268" s="36" t="s">
        <v>1</v>
      </c>
      <c r="T268" s="4" t="s">
        <v>4</v>
      </c>
      <c r="U268" s="4" t="s">
        <v>6</v>
      </c>
      <c r="V268" s="38" t="s">
        <v>0</v>
      </c>
      <c r="W268" s="38" t="s">
        <v>1</v>
      </c>
    </row>
    <row r="269" spans="1:23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O269" s="40" t="s">
        <v>26</v>
      </c>
      <c r="Q269" s="2">
        <v>1</v>
      </c>
      <c r="R269" s="35">
        <v>-2418.510417</v>
      </c>
      <c r="S269" s="35">
        <v>116.5542404</v>
      </c>
      <c r="U269" s="4">
        <v>1</v>
      </c>
      <c r="V269" s="37">
        <v>-2396.1865290000001</v>
      </c>
      <c r="W269" s="37">
        <v>214.91169400000001</v>
      </c>
    </row>
    <row r="270" spans="1:23" x14ac:dyDescent="0.25">
      <c r="A270" s="29" t="s">
        <v>23</v>
      </c>
      <c r="B270" s="2" t="s">
        <v>3</v>
      </c>
      <c r="C270" s="2" t="s">
        <v>6</v>
      </c>
      <c r="D270" s="26" t="s">
        <v>0</v>
      </c>
      <c r="E270" s="26" t="s">
        <v>1</v>
      </c>
      <c r="F270" s="4" t="s">
        <v>4</v>
      </c>
      <c r="G270" s="4" t="s">
        <v>6</v>
      </c>
      <c r="H270" s="27" t="s">
        <v>0</v>
      </c>
      <c r="I270" s="27" t="s">
        <v>1</v>
      </c>
      <c r="O270" s="40" t="s">
        <v>28</v>
      </c>
      <c r="Q270" s="2">
        <v>2</v>
      </c>
      <c r="R270" s="35">
        <v>-2187.842635</v>
      </c>
      <c r="S270" s="35">
        <v>-15.76120933</v>
      </c>
      <c r="U270" s="4">
        <v>2</v>
      </c>
      <c r="V270" s="37">
        <v>-2172.9634799999999</v>
      </c>
      <c r="W270" s="37">
        <v>75.920104460000005</v>
      </c>
    </row>
    <row r="271" spans="1:23" x14ac:dyDescent="0.25">
      <c r="A271" s="8" t="s">
        <v>26</v>
      </c>
      <c r="B271" s="2"/>
      <c r="C271" s="2">
        <v>1</v>
      </c>
      <c r="D271" s="23">
        <v>-2383.6806006790898</v>
      </c>
      <c r="E271" s="23">
        <v>120.738393323439</v>
      </c>
      <c r="F271" s="4"/>
      <c r="G271" s="4">
        <v>1</v>
      </c>
      <c r="H271" s="22">
        <v>-2390.9013493973598</v>
      </c>
      <c r="I271" s="22">
        <v>100.532531706762</v>
      </c>
      <c r="O271" s="41" t="s">
        <v>46</v>
      </c>
      <c r="Q271" s="2">
        <v>3</v>
      </c>
      <c r="R271" s="35">
        <v>-2074.0076319999998</v>
      </c>
      <c r="S271" s="35">
        <v>35.134549229999998</v>
      </c>
      <c r="U271" s="4">
        <v>3</v>
      </c>
      <c r="V271" s="37">
        <v>-2050.5952000000002</v>
      </c>
      <c r="W271" s="37">
        <v>69.928106150000005</v>
      </c>
    </row>
    <row r="272" spans="1:23" x14ac:dyDescent="0.25">
      <c r="A272" s="8" t="s">
        <v>27</v>
      </c>
      <c r="B272" s="2"/>
      <c r="C272" s="2">
        <v>2</v>
      </c>
      <c r="D272" s="23">
        <v>-2218.43367138233</v>
      </c>
      <c r="E272" s="23">
        <v>63.183644654354197</v>
      </c>
      <c r="F272" s="4"/>
      <c r="G272" s="4">
        <v>2</v>
      </c>
      <c r="H272" s="22">
        <v>-2241.3452944525502</v>
      </c>
      <c r="I272" s="22">
        <v>40.730122537332797</v>
      </c>
      <c r="O272" s="41" t="s">
        <v>52</v>
      </c>
      <c r="Q272" s="2">
        <v>4</v>
      </c>
      <c r="R272" s="35">
        <v>-2032.2267400000001</v>
      </c>
      <c r="S272" s="35">
        <v>7.1717234840000001</v>
      </c>
      <c r="U272" s="4">
        <v>4</v>
      </c>
      <c r="V272" s="37">
        <v>-2005.3456229999999</v>
      </c>
      <c r="W272" s="37">
        <v>44.185651999999997</v>
      </c>
    </row>
    <row r="273" spans="1:23" x14ac:dyDescent="0.25">
      <c r="A273" s="17" t="s">
        <v>46</v>
      </c>
      <c r="B273" s="2"/>
      <c r="C273" s="2">
        <v>3</v>
      </c>
      <c r="D273" s="23">
        <v>-2180.5763801276198</v>
      </c>
      <c r="E273" s="23">
        <v>17.4406129951841</v>
      </c>
      <c r="F273" s="4"/>
      <c r="G273" s="4">
        <v>3</v>
      </c>
      <c r="H273" s="22">
        <v>-2152.29549612657</v>
      </c>
      <c r="I273" s="22">
        <v>-42.018462269489902</v>
      </c>
      <c r="Q273" s="2">
        <v>5</v>
      </c>
      <c r="R273" s="35">
        <v>-1975.9753800000001</v>
      </c>
      <c r="S273" s="35">
        <v>4.6483462820000003</v>
      </c>
      <c r="U273" s="4">
        <v>5</v>
      </c>
      <c r="V273" s="37">
        <v>-1981.7102540000001</v>
      </c>
      <c r="W273" s="37">
        <v>35.113848019999999</v>
      </c>
    </row>
    <row r="274" spans="1:23" x14ac:dyDescent="0.25">
      <c r="A274" s="15" t="s">
        <v>48</v>
      </c>
      <c r="B274" s="2"/>
      <c r="C274" s="2">
        <v>4</v>
      </c>
      <c r="D274" s="23">
        <v>-2066.5213068840098</v>
      </c>
      <c r="E274" s="23">
        <v>-93.0726590028506</v>
      </c>
      <c r="F274" s="4"/>
      <c r="G274" s="4">
        <v>4</v>
      </c>
      <c r="H274" s="22">
        <v>-2029.65303760285</v>
      </c>
      <c r="I274" s="22">
        <v>-86.587766725347805</v>
      </c>
      <c r="P274" s="10"/>
      <c r="Q274" s="10"/>
      <c r="R274" s="10"/>
      <c r="S274" s="10"/>
      <c r="T274" s="10"/>
      <c r="U274" s="10"/>
      <c r="V274" s="10"/>
      <c r="W274" s="10"/>
    </row>
    <row r="275" spans="1:23" x14ac:dyDescent="0.25">
      <c r="A275" s="1"/>
      <c r="B275" s="2"/>
      <c r="C275" s="2">
        <v>5</v>
      </c>
      <c r="D275" s="23">
        <v>-1967.5270485754199</v>
      </c>
      <c r="E275" s="23">
        <v>-168.714316088027</v>
      </c>
      <c r="F275" s="4"/>
      <c r="G275" s="4">
        <v>5</v>
      </c>
      <c r="H275" s="22">
        <v>-1945.2496875137499</v>
      </c>
      <c r="I275" s="22">
        <v>-180.239979805346</v>
      </c>
      <c r="P275" s="10"/>
      <c r="Q275" s="10"/>
      <c r="R275" s="10"/>
      <c r="S275" s="10"/>
      <c r="T275" s="10"/>
      <c r="U275" s="10"/>
      <c r="V275" s="10"/>
      <c r="W275" s="10"/>
    </row>
    <row r="276" spans="1:23" x14ac:dyDescent="0.25">
      <c r="A276" s="1"/>
      <c r="B276" s="2"/>
      <c r="C276" s="2">
        <v>6</v>
      </c>
      <c r="D276" s="23">
        <v>-1903.2036467845701</v>
      </c>
      <c r="E276" s="23">
        <v>-260.216728146462</v>
      </c>
      <c r="F276" s="4"/>
      <c r="G276" s="4">
        <v>6</v>
      </c>
      <c r="H276" s="22">
        <v>-1898.62827181391</v>
      </c>
      <c r="I276" s="22">
        <v>-253.219895693952</v>
      </c>
      <c r="O276" s="39" t="s">
        <v>83</v>
      </c>
      <c r="P276" s="2" t="s">
        <v>3</v>
      </c>
      <c r="Q276" s="2" t="s">
        <v>6</v>
      </c>
      <c r="R276" s="36" t="s">
        <v>0</v>
      </c>
      <c r="S276" s="36" t="s">
        <v>1</v>
      </c>
      <c r="T276" s="4" t="s">
        <v>4</v>
      </c>
      <c r="U276" s="4" t="s">
        <v>6</v>
      </c>
      <c r="V276" s="38" t="s">
        <v>0</v>
      </c>
      <c r="W276" s="38" t="s">
        <v>1</v>
      </c>
    </row>
    <row r="277" spans="1:23" x14ac:dyDescent="0.25">
      <c r="A277" s="1"/>
      <c r="B277" s="2"/>
      <c r="C277" s="2">
        <v>7</v>
      </c>
      <c r="D277" s="23">
        <v>-2124.1500198786698</v>
      </c>
      <c r="E277" s="23">
        <v>-373.39162457347697</v>
      </c>
      <c r="F277" s="4"/>
      <c r="G277" s="4">
        <v>7</v>
      </c>
      <c r="H277" s="22">
        <v>-2014.7335643633401</v>
      </c>
      <c r="I277" s="22">
        <v>-590.66068526532695</v>
      </c>
      <c r="O277" s="40" t="s">
        <v>26</v>
      </c>
      <c r="Q277" s="2">
        <v>1</v>
      </c>
      <c r="R277" s="35">
        <v>-2460.1682259999998</v>
      </c>
      <c r="S277" s="35">
        <v>193.8400647</v>
      </c>
      <c r="U277" s="4">
        <v>1</v>
      </c>
      <c r="V277" s="37">
        <v>-2371.2738669999999</v>
      </c>
      <c r="W277" s="37">
        <v>167.74275030000001</v>
      </c>
    </row>
    <row r="278" spans="1:23" x14ac:dyDescent="0.25">
      <c r="A278" s="1"/>
      <c r="B278" s="2"/>
      <c r="C278" s="2">
        <v>8</v>
      </c>
      <c r="D278" s="23">
        <v>-2130.41138178039</v>
      </c>
      <c r="E278" s="23">
        <v>-336.32655369797402</v>
      </c>
      <c r="F278" s="4"/>
      <c r="G278" s="4">
        <v>8</v>
      </c>
      <c r="H278" s="22">
        <v>-2065.97276682343</v>
      </c>
      <c r="I278" s="22">
        <v>-561.82687703864497</v>
      </c>
      <c r="O278" s="40" t="s">
        <v>27</v>
      </c>
      <c r="Q278" s="2">
        <v>2</v>
      </c>
      <c r="R278" s="35">
        <v>-2316.2180760000001</v>
      </c>
      <c r="S278" s="35">
        <v>152.64679409999999</v>
      </c>
      <c r="U278" s="4">
        <v>2</v>
      </c>
      <c r="V278" s="37">
        <v>-2283.1623030000001</v>
      </c>
      <c r="W278" s="37">
        <v>108.93381429999999</v>
      </c>
    </row>
    <row r="279" spans="1:23" x14ac:dyDescent="0.25">
      <c r="A279" s="1"/>
      <c r="B279" s="2"/>
      <c r="C279" s="2">
        <v>9</v>
      </c>
      <c r="D279" s="23">
        <v>-2210.1383549043198</v>
      </c>
      <c r="E279" s="23">
        <v>-345.16428625983298</v>
      </c>
      <c r="F279" s="4"/>
      <c r="G279" s="4">
        <v>9</v>
      </c>
      <c r="H279" s="22">
        <v>-2142.5548228129201</v>
      </c>
      <c r="I279" s="22">
        <v>-539.55682633752497</v>
      </c>
      <c r="O279" s="41" t="s">
        <v>46</v>
      </c>
      <c r="Q279" s="2">
        <v>3</v>
      </c>
      <c r="R279" s="35">
        <v>-2211.2480799999998</v>
      </c>
      <c r="S279" s="35">
        <v>46.224652919999997</v>
      </c>
      <c r="U279" s="4">
        <v>3</v>
      </c>
      <c r="V279" s="37">
        <v>-2186.6380170000002</v>
      </c>
      <c r="W279" s="37">
        <v>-8.2225076989999994</v>
      </c>
    </row>
    <row r="280" spans="1:23" x14ac:dyDescent="0.25">
      <c r="A280" s="1"/>
      <c r="B280" s="2"/>
      <c r="C280" s="2">
        <v>10</v>
      </c>
      <c r="D280" s="23">
        <v>-2306.4060883992302</v>
      </c>
      <c r="E280" s="23">
        <v>-375.83402726028601</v>
      </c>
      <c r="F280" s="4"/>
      <c r="G280" s="4">
        <v>10</v>
      </c>
      <c r="H280" s="22">
        <v>-2319.1137476306499</v>
      </c>
      <c r="I280" s="22">
        <v>-360.97916353875002</v>
      </c>
      <c r="O280" s="41" t="s">
        <v>52</v>
      </c>
      <c r="Q280" s="2">
        <v>4</v>
      </c>
      <c r="R280" s="35">
        <v>-2124.8899430000001</v>
      </c>
      <c r="S280" s="35">
        <v>-77.330445859999998</v>
      </c>
      <c r="U280" s="4">
        <v>4</v>
      </c>
      <c r="V280" s="37">
        <v>-2108.3730399999999</v>
      </c>
      <c r="W280" s="37">
        <v>-73.860659920000003</v>
      </c>
    </row>
    <row r="281" spans="1:23" x14ac:dyDescent="0.25">
      <c r="A281" s="1"/>
      <c r="B281" s="2"/>
      <c r="C281" s="2">
        <v>11</v>
      </c>
      <c r="D281" s="23">
        <v>-2250.3756506059699</v>
      </c>
      <c r="E281" s="23">
        <v>-460.805860775616</v>
      </c>
      <c r="F281" s="4"/>
      <c r="G281" s="4">
        <v>11</v>
      </c>
      <c r="H281" s="22">
        <v>-2254.3336419712</v>
      </c>
      <c r="I281" s="22">
        <v>-494.97712757444702</v>
      </c>
      <c r="Q281" s="2">
        <v>5</v>
      </c>
      <c r="R281" s="35">
        <v>-1922.8525340000001</v>
      </c>
      <c r="S281" s="35">
        <v>-95.026589380000004</v>
      </c>
      <c r="U281" s="4">
        <v>5</v>
      </c>
      <c r="V281" s="37">
        <v>-1941.228989</v>
      </c>
      <c r="W281" s="37">
        <v>-71.51155301</v>
      </c>
    </row>
    <row r="282" spans="1:23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Q282" s="2">
        <v>6</v>
      </c>
      <c r="R282" s="35">
        <v>-1848.636444</v>
      </c>
      <c r="S282" s="35">
        <v>-370.18143049999998</v>
      </c>
      <c r="U282" s="4">
        <v>6</v>
      </c>
      <c r="V282" s="37">
        <v>-1842.2583099999999</v>
      </c>
      <c r="W282" s="37">
        <v>-471.91982400000001</v>
      </c>
    </row>
    <row r="283" spans="1:23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Q283" s="2">
        <v>7</v>
      </c>
      <c r="R283" s="35">
        <v>-1852.262232</v>
      </c>
      <c r="S283" s="35">
        <v>-534.98779960000002</v>
      </c>
      <c r="U283" s="4">
        <v>7</v>
      </c>
      <c r="V283" s="37">
        <v>-1837.4215059999999</v>
      </c>
      <c r="W283" s="37">
        <v>-562.92596570000001</v>
      </c>
    </row>
    <row r="284" spans="1:23" x14ac:dyDescent="0.25">
      <c r="A284" s="29" t="s">
        <v>24</v>
      </c>
      <c r="B284" s="2" t="s">
        <v>3</v>
      </c>
      <c r="C284" s="2" t="s">
        <v>6</v>
      </c>
      <c r="D284" s="26" t="s">
        <v>0</v>
      </c>
      <c r="E284" s="26" t="s">
        <v>1</v>
      </c>
      <c r="F284" s="4" t="s">
        <v>4</v>
      </c>
      <c r="G284" s="4" t="s">
        <v>6</v>
      </c>
      <c r="H284" s="27" t="s">
        <v>0</v>
      </c>
      <c r="I284" s="27" t="s">
        <v>1</v>
      </c>
      <c r="Q284" s="2">
        <v>8</v>
      </c>
      <c r="R284" s="35">
        <v>-2064.1820990000001</v>
      </c>
      <c r="S284" s="35">
        <v>-539.09956150000005</v>
      </c>
      <c r="U284" s="4">
        <v>8</v>
      </c>
      <c r="V284" s="37">
        <v>-2014.366057</v>
      </c>
      <c r="W284" s="37">
        <v>-553.46787510000001</v>
      </c>
    </row>
    <row r="285" spans="1:23" x14ac:dyDescent="0.25">
      <c r="A285" s="8" t="s">
        <v>26</v>
      </c>
      <c r="B285" s="2"/>
      <c r="C285" s="2">
        <v>1</v>
      </c>
      <c r="D285" s="23">
        <v>-2393.7364720937899</v>
      </c>
      <c r="E285" s="23">
        <v>200.801958749449</v>
      </c>
      <c r="F285" s="4"/>
      <c r="G285" s="4">
        <v>1</v>
      </c>
      <c r="H285" s="22">
        <v>-2495.7158644484298</v>
      </c>
      <c r="I285" s="22">
        <v>196.31215970961901</v>
      </c>
      <c r="P285" s="10"/>
      <c r="Q285" s="10"/>
      <c r="R285" s="10"/>
      <c r="S285" s="10"/>
      <c r="T285" s="10"/>
      <c r="U285" s="10"/>
      <c r="V285" s="10"/>
      <c r="W285" s="10"/>
    </row>
    <row r="286" spans="1:23" x14ac:dyDescent="0.25">
      <c r="A286" s="8" t="s">
        <v>27</v>
      </c>
      <c r="B286" s="2"/>
      <c r="C286" s="2">
        <v>2</v>
      </c>
      <c r="D286" s="23">
        <v>-2339.7864327376001</v>
      </c>
      <c r="E286" s="23">
        <v>84.232278118663302</v>
      </c>
      <c r="F286" s="4"/>
      <c r="G286" s="4">
        <v>2</v>
      </c>
      <c r="H286" s="22">
        <v>-2313.62026141453</v>
      </c>
      <c r="I286" s="22">
        <v>97.219600725952802</v>
      </c>
      <c r="P286" s="10"/>
      <c r="Q286" s="10"/>
      <c r="R286" s="10"/>
      <c r="S286" s="10"/>
      <c r="T286" s="10"/>
      <c r="U286" s="10"/>
      <c r="V286" s="10"/>
      <c r="W286" s="10"/>
    </row>
    <row r="287" spans="1:23" x14ac:dyDescent="0.25">
      <c r="A287" s="17" t="s">
        <v>46</v>
      </c>
      <c r="B287" s="2"/>
      <c r="C287" s="2">
        <v>3</v>
      </c>
      <c r="D287" s="23">
        <v>-2226.3661604900799</v>
      </c>
      <c r="E287" s="23">
        <v>54.367948576227299</v>
      </c>
      <c r="F287" s="4"/>
      <c r="G287" s="4">
        <v>3</v>
      </c>
      <c r="H287" s="22">
        <v>-2181.18709557169</v>
      </c>
      <c r="I287" s="22">
        <v>4.6606170598911403</v>
      </c>
      <c r="O287" s="39" t="s">
        <v>84</v>
      </c>
      <c r="P287" s="2" t="s">
        <v>3</v>
      </c>
      <c r="Q287" s="2" t="s">
        <v>6</v>
      </c>
      <c r="R287" s="36" t="s">
        <v>0</v>
      </c>
      <c r="S287" s="36" t="s">
        <v>1</v>
      </c>
      <c r="T287" s="4" t="s">
        <v>4</v>
      </c>
      <c r="U287" s="4" t="s">
        <v>6</v>
      </c>
      <c r="V287" s="38" t="s">
        <v>0</v>
      </c>
      <c r="W287" s="38" t="s">
        <v>1</v>
      </c>
    </row>
    <row r="288" spans="1:23" x14ac:dyDescent="0.25">
      <c r="A288" s="15" t="s">
        <v>49</v>
      </c>
      <c r="B288" s="2"/>
      <c r="C288" s="2">
        <v>4</v>
      </c>
      <c r="D288" s="23">
        <v>-2115.3678508176099</v>
      </c>
      <c r="E288" s="23">
        <v>-168.95918667020899</v>
      </c>
      <c r="F288" s="4"/>
      <c r="G288" s="4">
        <v>4</v>
      </c>
      <c r="H288" s="22">
        <v>-2044.61539329626</v>
      </c>
      <c r="I288" s="22">
        <v>-87.898366606170597</v>
      </c>
      <c r="O288" s="40" t="s">
        <v>26</v>
      </c>
      <c r="Q288" s="2">
        <v>1</v>
      </c>
      <c r="R288" s="35">
        <v>-2382.7433810000002</v>
      </c>
      <c r="S288" s="35">
        <v>150.86982860000001</v>
      </c>
      <c r="U288" s="4">
        <v>1</v>
      </c>
      <c r="V288" s="37">
        <v>-2383.2563319999999</v>
      </c>
      <c r="W288" s="37">
        <v>133.80185839999999</v>
      </c>
    </row>
    <row r="289" spans="1:23" x14ac:dyDescent="0.25">
      <c r="A289" s="1"/>
      <c r="B289" s="2"/>
      <c r="C289" s="2">
        <v>5</v>
      </c>
      <c r="D289" s="23">
        <v>-1907.6909088411501</v>
      </c>
      <c r="E289" s="23">
        <v>-222.16665539241799</v>
      </c>
      <c r="F289" s="4"/>
      <c r="G289" s="4">
        <v>5</v>
      </c>
      <c r="H289" s="22">
        <v>-1926.1497879134099</v>
      </c>
      <c r="I289" s="22">
        <v>-153.23411978221401</v>
      </c>
      <c r="O289" s="40" t="s">
        <v>27</v>
      </c>
      <c r="Q289" s="2">
        <v>2</v>
      </c>
      <c r="R289" s="35">
        <v>-2128.5989629999999</v>
      </c>
      <c r="S289" s="35">
        <v>141.8474324</v>
      </c>
      <c r="U289" s="4">
        <v>2</v>
      </c>
      <c r="V289" s="37">
        <v>-2134.2823880000001</v>
      </c>
      <c r="W289" s="37">
        <v>116.66620880000001</v>
      </c>
    </row>
    <row r="290" spans="1:23" x14ac:dyDescent="0.25">
      <c r="A290" s="1"/>
      <c r="B290" s="2"/>
      <c r="C290" s="2">
        <v>6</v>
      </c>
      <c r="D290" s="23">
        <v>-1933.9007764591299</v>
      </c>
      <c r="E290" s="23">
        <v>-450.52958500315998</v>
      </c>
      <c r="F290" s="4"/>
      <c r="G290" s="4">
        <v>6</v>
      </c>
      <c r="H290" s="22">
        <v>-1995.4702731592699</v>
      </c>
      <c r="I290" s="22">
        <v>-439.62250453720497</v>
      </c>
      <c r="O290" s="41" t="s">
        <v>46</v>
      </c>
      <c r="Q290" s="2">
        <v>3</v>
      </c>
      <c r="R290" s="35">
        <v>-1896.774132</v>
      </c>
      <c r="S290" s="35">
        <v>150.63996829999999</v>
      </c>
      <c r="U290" s="4">
        <v>3</v>
      </c>
      <c r="V290" s="37">
        <v>-1866.6591109999999</v>
      </c>
      <c r="W290" s="37">
        <v>96.774123020000005</v>
      </c>
    </row>
    <row r="291" spans="1:23" x14ac:dyDescent="0.25">
      <c r="A291" s="1"/>
      <c r="B291" s="2"/>
      <c r="C291" s="2">
        <v>7</v>
      </c>
      <c r="D291" s="23">
        <v>-1995.93076513608</v>
      </c>
      <c r="E291" s="23">
        <v>-571.024848993815</v>
      </c>
      <c r="F291" s="4"/>
      <c r="G291" s="4">
        <v>7</v>
      </c>
      <c r="H291" s="22">
        <v>-2171.3580715442899</v>
      </c>
      <c r="I291" s="22">
        <v>-525.64791288566198</v>
      </c>
      <c r="O291" s="41" t="s">
        <v>52</v>
      </c>
      <c r="Q291" s="2">
        <v>4</v>
      </c>
      <c r="R291" s="35">
        <v>-1815.1465639999999</v>
      </c>
      <c r="S291" s="35">
        <v>-79.31394367</v>
      </c>
      <c r="U291" s="4">
        <v>4</v>
      </c>
      <c r="V291" s="37">
        <v>-1839.7259019999999</v>
      </c>
      <c r="W291" s="37">
        <v>-179.0175045</v>
      </c>
    </row>
    <row r="292" spans="1:23" x14ac:dyDescent="0.25">
      <c r="A292" s="1"/>
      <c r="B292" s="2"/>
      <c r="C292" s="2">
        <v>8</v>
      </c>
      <c r="D292" s="23">
        <v>-2083.9782752769902</v>
      </c>
      <c r="E292" s="23">
        <v>-542.77114210337902</v>
      </c>
      <c r="F292" s="4"/>
      <c r="G292" s="4">
        <v>8</v>
      </c>
      <c r="H292" s="22">
        <v>-2309.99904203601</v>
      </c>
      <c r="I292" s="22">
        <v>-382.99818511796701</v>
      </c>
      <c r="Q292" s="2">
        <v>5</v>
      </c>
      <c r="R292" s="35">
        <v>-1986.9365359999999</v>
      </c>
      <c r="S292" s="35">
        <v>-429.45212950000001</v>
      </c>
      <c r="U292" s="4">
        <v>5</v>
      </c>
      <c r="V292" s="37">
        <v>-1879.425397</v>
      </c>
      <c r="W292" s="37">
        <v>-381.5289616</v>
      </c>
    </row>
    <row r="293" spans="1:23" x14ac:dyDescent="0.25">
      <c r="A293" s="1"/>
      <c r="B293" s="2"/>
      <c r="C293" s="2">
        <v>9</v>
      </c>
      <c r="D293" s="23">
        <v>-2105.3498611528198</v>
      </c>
      <c r="E293" s="23">
        <v>-377.66895616407197</v>
      </c>
      <c r="F293" s="4"/>
      <c r="G293" s="4">
        <v>9</v>
      </c>
      <c r="H293" s="22">
        <v>-2171.8753885983601</v>
      </c>
      <c r="I293" s="22">
        <v>-313.85117967332098</v>
      </c>
      <c r="Q293" s="2">
        <v>6</v>
      </c>
      <c r="R293" s="35">
        <v>-2147.6755440000002</v>
      </c>
      <c r="S293" s="35">
        <v>-480.53360629999997</v>
      </c>
      <c r="U293" s="4">
        <v>6</v>
      </c>
      <c r="V293" s="37">
        <v>-2130.940419</v>
      </c>
      <c r="W293" s="37">
        <v>-516.68347510000001</v>
      </c>
    </row>
    <row r="294" spans="1:23" x14ac:dyDescent="0.25">
      <c r="A294" s="1"/>
      <c r="B294" s="2"/>
      <c r="C294" s="2">
        <v>10</v>
      </c>
      <c r="D294" s="23">
        <v>-2245.1323730327499</v>
      </c>
      <c r="E294" s="23">
        <v>-399.60094439705603</v>
      </c>
      <c r="F294" s="4"/>
      <c r="G294" s="4">
        <v>10</v>
      </c>
      <c r="H294" s="22">
        <v>-2276.3734335212298</v>
      </c>
      <c r="I294" s="22">
        <v>-414.577132486388</v>
      </c>
      <c r="Q294" s="2">
        <v>7</v>
      </c>
      <c r="R294" s="35">
        <v>-2264.6353509999999</v>
      </c>
      <c r="S294" s="35">
        <v>-560.05506309999998</v>
      </c>
      <c r="U294" s="4">
        <v>7</v>
      </c>
      <c r="V294" s="37">
        <v>-2201.1808259999998</v>
      </c>
      <c r="W294" s="37">
        <v>-538.13625219999994</v>
      </c>
    </row>
    <row r="295" spans="1:23" x14ac:dyDescent="0.25">
      <c r="A295" s="1"/>
      <c r="B295" s="2"/>
      <c r="C295" s="2">
        <v>11</v>
      </c>
      <c r="D295" s="23">
        <v>-2144.6387969600501</v>
      </c>
      <c r="E295" s="23">
        <v>-450.18607789790798</v>
      </c>
      <c r="F295" s="4"/>
      <c r="G295" s="4">
        <v>11</v>
      </c>
      <c r="H295" s="22">
        <v>-2288.7890428189899</v>
      </c>
      <c r="I295" s="22">
        <v>-505.502722323049</v>
      </c>
      <c r="P295" s="10"/>
      <c r="Q295" s="10"/>
      <c r="R295" s="10"/>
      <c r="S295" s="10"/>
      <c r="T295" s="10"/>
      <c r="U295" s="10"/>
      <c r="V295" s="10"/>
      <c r="W295" s="10"/>
    </row>
    <row r="296" spans="1:23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P296" s="10"/>
      <c r="Q296" s="10"/>
      <c r="R296" s="10"/>
      <c r="S296" s="10"/>
      <c r="T296" s="10"/>
      <c r="U296" s="10"/>
      <c r="V296" s="10"/>
      <c r="W296" s="10"/>
    </row>
    <row r="297" spans="1:23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O297" s="39" t="s">
        <v>85</v>
      </c>
      <c r="P297" s="2" t="s">
        <v>3</v>
      </c>
      <c r="Q297" s="2" t="s">
        <v>6</v>
      </c>
      <c r="R297" s="36" t="s">
        <v>0</v>
      </c>
      <c r="S297" s="36" t="s">
        <v>1</v>
      </c>
      <c r="T297" s="4" t="s">
        <v>4</v>
      </c>
      <c r="U297" s="4" t="s">
        <v>6</v>
      </c>
      <c r="V297" s="38" t="s">
        <v>0</v>
      </c>
      <c r="W297" s="38" t="s">
        <v>1</v>
      </c>
    </row>
    <row r="298" spans="1:23" x14ac:dyDescent="0.25">
      <c r="A298" s="29" t="s">
        <v>25</v>
      </c>
      <c r="B298" s="2" t="s">
        <v>3</v>
      </c>
      <c r="C298" s="2" t="s">
        <v>6</v>
      </c>
      <c r="D298" s="26" t="s">
        <v>0</v>
      </c>
      <c r="E298" s="26" t="s">
        <v>1</v>
      </c>
      <c r="F298" s="4" t="s">
        <v>4</v>
      </c>
      <c r="G298" s="4" t="s">
        <v>6</v>
      </c>
      <c r="H298" s="27" t="s">
        <v>0</v>
      </c>
      <c r="I298" s="27" t="s">
        <v>1</v>
      </c>
      <c r="O298" s="40" t="s">
        <v>26</v>
      </c>
      <c r="Q298" s="2">
        <v>1</v>
      </c>
      <c r="R298" s="35">
        <v>-2515.9694549999999</v>
      </c>
      <c r="S298" s="35">
        <v>120.6550792</v>
      </c>
      <c r="U298" s="4">
        <v>1</v>
      </c>
      <c r="V298" s="37">
        <v>-2354.6348429999998</v>
      </c>
      <c r="W298" s="37">
        <v>72.756316069999997</v>
      </c>
    </row>
    <row r="299" spans="1:23" x14ac:dyDescent="0.25">
      <c r="A299" s="8" t="s">
        <v>26</v>
      </c>
      <c r="B299" s="2"/>
      <c r="C299" s="2">
        <v>1</v>
      </c>
      <c r="D299" s="23">
        <v>-2414.4770123039398</v>
      </c>
      <c r="E299" s="23">
        <v>193.486510906604</v>
      </c>
      <c r="F299" s="4"/>
      <c r="G299" s="4">
        <v>1</v>
      </c>
      <c r="H299" s="22">
        <v>-2474.0703597102902</v>
      </c>
      <c r="I299" s="22">
        <v>169.20981736740899</v>
      </c>
      <c r="O299" s="40" t="s">
        <v>27</v>
      </c>
      <c r="Q299" s="2">
        <v>2</v>
      </c>
      <c r="R299" s="35">
        <v>-2329.72966</v>
      </c>
      <c r="S299" s="35">
        <v>74.905729410000006</v>
      </c>
      <c r="U299" s="4">
        <v>2</v>
      </c>
      <c r="V299" s="37">
        <v>-2207.8906120000001</v>
      </c>
      <c r="W299" s="37">
        <v>15.65902168</v>
      </c>
    </row>
    <row r="300" spans="1:23" x14ac:dyDescent="0.25">
      <c r="A300" s="8" t="s">
        <v>27</v>
      </c>
      <c r="B300" s="2"/>
      <c r="C300" s="2">
        <v>2</v>
      </c>
      <c r="D300" s="23">
        <v>-2380.2063187809899</v>
      </c>
      <c r="E300" s="23">
        <v>70.931317754329498</v>
      </c>
      <c r="F300" s="4"/>
      <c r="G300" s="4">
        <v>2</v>
      </c>
      <c r="H300" s="22">
        <v>-2122.41693857769</v>
      </c>
      <c r="I300" s="22">
        <v>52.087906614223101</v>
      </c>
      <c r="O300" s="41" t="s">
        <v>46</v>
      </c>
      <c r="Q300" s="2">
        <v>3</v>
      </c>
      <c r="R300" s="35">
        <v>-2160.7987739999999</v>
      </c>
      <c r="S300" s="35">
        <v>25.478692630000001</v>
      </c>
      <c r="U300" s="4">
        <v>3</v>
      </c>
      <c r="V300" s="37">
        <v>-2143.0469159999998</v>
      </c>
      <c r="W300" s="37">
        <v>9.3026339369999995</v>
      </c>
    </row>
    <row r="301" spans="1:23" x14ac:dyDescent="0.25">
      <c r="A301" s="17" t="s">
        <v>46</v>
      </c>
      <c r="B301" s="2"/>
      <c r="C301" s="2">
        <v>3</v>
      </c>
      <c r="D301" s="23">
        <v>-2324.7432658038601</v>
      </c>
      <c r="E301" s="23">
        <v>-52.678698528271099</v>
      </c>
      <c r="F301" s="4"/>
      <c r="G301" s="4">
        <v>3</v>
      </c>
      <c r="H301" s="22">
        <v>-2132.2424859626599</v>
      </c>
      <c r="I301" s="22">
        <v>-11.552000775926899</v>
      </c>
      <c r="O301" s="41" t="s">
        <v>52</v>
      </c>
      <c r="Q301" s="2">
        <v>4</v>
      </c>
      <c r="R301" s="35">
        <v>-2044.55872</v>
      </c>
      <c r="S301" s="35">
        <v>-84.403394820000003</v>
      </c>
      <c r="U301" s="4">
        <v>4</v>
      </c>
      <c r="V301" s="37">
        <v>-2002.601365</v>
      </c>
      <c r="W301" s="37">
        <v>-81.339724059999995</v>
      </c>
    </row>
    <row r="302" spans="1:23" x14ac:dyDescent="0.25">
      <c r="A302" s="17" t="s">
        <v>47</v>
      </c>
      <c r="B302" s="2"/>
      <c r="C302" s="2">
        <v>4</v>
      </c>
      <c r="D302" s="23">
        <v>-2247.3205188288198</v>
      </c>
      <c r="E302" s="23">
        <v>28.8058364754372</v>
      </c>
      <c r="F302" s="4"/>
      <c r="G302" s="4">
        <v>4</v>
      </c>
      <c r="H302" s="22">
        <v>-2316.8277050369502</v>
      </c>
      <c r="I302" s="22">
        <v>66.324112692715502</v>
      </c>
      <c r="Q302" s="2">
        <v>5</v>
      </c>
      <c r="R302" s="35">
        <v>-1855.4120129999999</v>
      </c>
      <c r="S302" s="35">
        <v>-209.31554639999999</v>
      </c>
      <c r="U302" s="4">
        <v>5</v>
      </c>
      <c r="V302" s="37">
        <v>-1883.7576079999999</v>
      </c>
      <c r="W302" s="37">
        <v>-188.12703819999999</v>
      </c>
    </row>
    <row r="303" spans="1:23" x14ac:dyDescent="0.25">
      <c r="A303" s="1"/>
      <c r="B303" s="2"/>
      <c r="C303" s="2">
        <v>5</v>
      </c>
      <c r="D303" s="23">
        <v>-2181.85290946953</v>
      </c>
      <c r="E303" s="23">
        <v>-237.466249113776</v>
      </c>
      <c r="F303" s="4"/>
      <c r="G303" s="4">
        <v>5</v>
      </c>
      <c r="H303" s="22">
        <v>-2206.6114372029701</v>
      </c>
      <c r="I303" s="22">
        <v>-265.00692066906402</v>
      </c>
      <c r="Q303" s="2">
        <v>6</v>
      </c>
      <c r="R303" s="35">
        <v>-1869.465651</v>
      </c>
      <c r="S303" s="35">
        <v>-433.28702220000002</v>
      </c>
      <c r="U303" s="4">
        <v>6</v>
      </c>
      <c r="V303" s="37">
        <v>-1839.734633</v>
      </c>
      <c r="W303" s="37">
        <v>-237.1424476</v>
      </c>
    </row>
    <row r="304" spans="1:23" x14ac:dyDescent="0.25">
      <c r="A304" s="1"/>
      <c r="B304" s="2"/>
      <c r="C304" s="2">
        <v>6</v>
      </c>
      <c r="D304" s="23">
        <v>-2013.54541417882</v>
      </c>
      <c r="E304" s="23">
        <v>-92.9228619199897</v>
      </c>
      <c r="F304" s="4"/>
      <c r="G304" s="4">
        <v>6</v>
      </c>
      <c r="H304" s="22">
        <v>-1985.92292441368</v>
      </c>
      <c r="I304" s="22">
        <v>-332.02087769758401</v>
      </c>
      <c r="Q304" s="2">
        <v>7</v>
      </c>
      <c r="R304" s="35">
        <v>-1998.4100989999999</v>
      </c>
      <c r="S304" s="35">
        <v>-552.34885870000005</v>
      </c>
      <c r="U304" s="4">
        <v>7</v>
      </c>
      <c r="V304" s="37">
        <v>-2148.6912649999999</v>
      </c>
      <c r="W304" s="37">
        <v>-336.83157139999997</v>
      </c>
    </row>
    <row r="305" spans="1:23" x14ac:dyDescent="0.25">
      <c r="A305" s="1"/>
      <c r="B305" s="2"/>
      <c r="C305" s="2">
        <v>7</v>
      </c>
      <c r="D305" s="23">
        <v>-1927.0228365686801</v>
      </c>
      <c r="E305" s="23">
        <v>-253.92085229512699</v>
      </c>
      <c r="F305" s="4"/>
      <c r="G305" s="4">
        <v>7</v>
      </c>
      <c r="H305" s="22">
        <v>-2003.46425341195</v>
      </c>
      <c r="I305" s="22">
        <v>-349.96353266260297</v>
      </c>
      <c r="Q305" s="2">
        <v>8</v>
      </c>
      <c r="R305" s="35">
        <v>-2220.6953910000002</v>
      </c>
      <c r="S305" s="35">
        <v>-550.77852340000004</v>
      </c>
      <c r="U305" s="4">
        <v>8</v>
      </c>
      <c r="V305" s="37">
        <v>-2255.5330439999998</v>
      </c>
      <c r="W305" s="37">
        <v>-523.12076690000004</v>
      </c>
    </row>
    <row r="306" spans="1:23" x14ac:dyDescent="0.25">
      <c r="A306" s="1"/>
      <c r="B306" s="2"/>
      <c r="C306" s="2">
        <v>8</v>
      </c>
      <c r="D306" s="23">
        <v>-2008.5201206245999</v>
      </c>
      <c r="E306" s="23">
        <v>-382.06579871092202</v>
      </c>
      <c r="F306" s="4"/>
      <c r="G306" s="4">
        <v>8</v>
      </c>
      <c r="H306" s="22">
        <v>-2023.0695294460199</v>
      </c>
      <c r="I306" s="22">
        <v>-370.62505566187298</v>
      </c>
      <c r="P306" s="10"/>
      <c r="Q306" s="10"/>
      <c r="R306" s="10"/>
      <c r="S306" s="10"/>
      <c r="T306" s="10"/>
      <c r="U306" s="10"/>
      <c r="V306" s="10"/>
      <c r="W306" s="10"/>
    </row>
    <row r="307" spans="1:23" x14ac:dyDescent="0.25">
      <c r="A307" s="1"/>
      <c r="B307" s="2"/>
      <c r="C307" s="2">
        <v>9</v>
      </c>
      <c r="D307" s="23">
        <v>-2199.6623610296301</v>
      </c>
      <c r="E307" s="23">
        <v>-454.48979297369101</v>
      </c>
      <c r="F307" s="4"/>
      <c r="G307" s="4">
        <v>9</v>
      </c>
      <c r="H307" s="22">
        <v>-2113.3121012064698</v>
      </c>
      <c r="I307" s="22">
        <v>-361.33439804111299</v>
      </c>
      <c r="P307" s="10"/>
      <c r="Q307" s="10"/>
      <c r="R307" s="10"/>
      <c r="S307" s="10"/>
      <c r="T307" s="10"/>
      <c r="U307" s="10"/>
      <c r="V307" s="10"/>
      <c r="W307" s="10"/>
    </row>
    <row r="308" spans="1:23" x14ac:dyDescent="0.25">
      <c r="A308" s="1"/>
      <c r="B308" s="2"/>
      <c r="C308" s="2">
        <v>10</v>
      </c>
      <c r="D308" s="23">
        <v>-2210.9181587277799</v>
      </c>
      <c r="E308" s="23">
        <v>-543.47507445912504</v>
      </c>
      <c r="F308" s="4"/>
      <c r="G308" s="4">
        <v>10</v>
      </c>
      <c r="H308" s="22">
        <v>-2251.0507018489702</v>
      </c>
      <c r="I308" s="22">
        <v>-473.32655986299602</v>
      </c>
      <c r="O308" s="39" t="s">
        <v>86</v>
      </c>
      <c r="P308" s="2" t="s">
        <v>3</v>
      </c>
      <c r="Q308" s="2" t="s">
        <v>6</v>
      </c>
      <c r="R308" s="36" t="s">
        <v>0</v>
      </c>
      <c r="S308" s="36" t="s">
        <v>1</v>
      </c>
      <c r="T308" s="4" t="s">
        <v>4</v>
      </c>
      <c r="U308" s="4" t="s">
        <v>6</v>
      </c>
      <c r="V308" s="38" t="s">
        <v>0</v>
      </c>
      <c r="W308" s="38" t="s">
        <v>1</v>
      </c>
    </row>
    <row r="309" spans="1:23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O309" s="40" t="s">
        <v>26</v>
      </c>
      <c r="Q309" s="2">
        <v>1</v>
      </c>
      <c r="R309" s="35">
        <v>-2552.3067040000001</v>
      </c>
      <c r="S309" s="35">
        <v>183.98593320000001</v>
      </c>
      <c r="U309" s="4">
        <v>1</v>
      </c>
      <c r="V309" s="37">
        <v>-2532.8100690000001</v>
      </c>
      <c r="W309" s="37">
        <v>174.91913980000001</v>
      </c>
    </row>
    <row r="310" spans="1:23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O310" s="40" t="s">
        <v>27</v>
      </c>
      <c r="Q310" s="2">
        <v>2</v>
      </c>
      <c r="R310" s="35">
        <v>-2418.5489590000002</v>
      </c>
      <c r="S310" s="35">
        <v>162.30288949999999</v>
      </c>
      <c r="U310" s="4">
        <v>2</v>
      </c>
      <c r="V310" s="37">
        <v>-2445.2287339999998</v>
      </c>
      <c r="W310" s="37">
        <v>170.9095691</v>
      </c>
    </row>
    <row r="311" spans="1:23" x14ac:dyDescent="0.25">
      <c r="A311" s="29" t="s">
        <v>54</v>
      </c>
      <c r="B311" s="2" t="s">
        <v>3</v>
      </c>
      <c r="C311" s="2" t="s">
        <v>6</v>
      </c>
      <c r="D311" s="26" t="s">
        <v>0</v>
      </c>
      <c r="E311" s="26" t="s">
        <v>1</v>
      </c>
      <c r="F311" s="4" t="s">
        <v>4</v>
      </c>
      <c r="G311" s="4" t="s">
        <v>6</v>
      </c>
      <c r="H311" s="27" t="s">
        <v>0</v>
      </c>
      <c r="I311" s="27" t="s">
        <v>1</v>
      </c>
      <c r="O311" s="41" t="s">
        <v>46</v>
      </c>
      <c r="Q311" s="2">
        <v>3</v>
      </c>
      <c r="R311" s="35">
        <v>-2324.129735</v>
      </c>
      <c r="S311" s="35">
        <v>147.20830100000001</v>
      </c>
      <c r="U311" s="4">
        <v>3</v>
      </c>
      <c r="V311" s="37">
        <v>-2311.9692260000002</v>
      </c>
      <c r="W311" s="37">
        <v>162.15191110000001</v>
      </c>
    </row>
    <row r="312" spans="1:23" x14ac:dyDescent="0.25">
      <c r="A312" s="8" t="s">
        <v>26</v>
      </c>
      <c r="B312" s="2"/>
      <c r="C312" s="2">
        <v>1</v>
      </c>
      <c r="D312" s="23">
        <v>-2537.8764314456798</v>
      </c>
      <c r="E312" s="23">
        <v>166.237492678862</v>
      </c>
      <c r="F312" s="4"/>
      <c r="G312" s="4">
        <v>1</v>
      </c>
      <c r="H312" s="22">
        <v>-2397.4257772925498</v>
      </c>
      <c r="I312" s="22">
        <v>170.395516183007</v>
      </c>
      <c r="O312" s="41" t="s">
        <v>52</v>
      </c>
      <c r="Q312" s="2">
        <v>4</v>
      </c>
      <c r="R312" s="35">
        <v>-2237.092075</v>
      </c>
      <c r="S312" s="35">
        <v>80.582736479999994</v>
      </c>
      <c r="U312" s="4">
        <v>4</v>
      </c>
      <c r="V312" s="37">
        <v>-2215.4661120000001</v>
      </c>
      <c r="W312" s="37">
        <v>95.019166170000005</v>
      </c>
    </row>
    <row r="313" spans="1:23" x14ac:dyDescent="0.25">
      <c r="A313" s="8" t="s">
        <v>27</v>
      </c>
      <c r="B313" s="2"/>
      <c r="C313" s="2">
        <v>2</v>
      </c>
      <c r="D313" s="23">
        <v>-2346.6687212512002</v>
      </c>
      <c r="E313" s="23">
        <v>156.458263979599</v>
      </c>
      <c r="F313" s="4"/>
      <c r="G313" s="4">
        <v>2</v>
      </c>
      <c r="H313" s="22">
        <v>-2283.3023351832398</v>
      </c>
      <c r="I313" s="22">
        <v>164.35985505609901</v>
      </c>
      <c r="Q313" s="2">
        <v>5</v>
      </c>
      <c r="R313" s="35">
        <v>-2183.1389949999998</v>
      </c>
      <c r="S313" s="35">
        <v>4.7957145700000003</v>
      </c>
      <c r="U313" s="4">
        <v>5</v>
      </c>
      <c r="V313" s="37">
        <v>-2170.4102269999998</v>
      </c>
      <c r="W313" s="37">
        <v>4.9255111930000002</v>
      </c>
    </row>
    <row r="314" spans="1:23" x14ac:dyDescent="0.25">
      <c r="A314" s="17" t="s">
        <v>46</v>
      </c>
      <c r="B314" s="2"/>
      <c r="C314" s="2">
        <v>3</v>
      </c>
      <c r="D314" s="23">
        <v>-2217.06123289671</v>
      </c>
      <c r="E314" s="23">
        <v>60.205438674526903</v>
      </c>
      <c r="F314" s="4"/>
      <c r="G314" s="4">
        <v>3</v>
      </c>
      <c r="H314" s="22">
        <v>-2192.3700768305898</v>
      </c>
      <c r="I314" s="22">
        <v>24.035353172444299</v>
      </c>
      <c r="Q314" s="2">
        <v>6</v>
      </c>
      <c r="R314" s="35">
        <v>-2054.8903150000001</v>
      </c>
      <c r="S314" s="35">
        <v>-78.750726720000003</v>
      </c>
      <c r="U314" s="4">
        <v>6</v>
      </c>
      <c r="V314" s="37">
        <v>-2090.6874739999998</v>
      </c>
      <c r="W314" s="37">
        <v>-63.131135870000001</v>
      </c>
    </row>
    <row r="315" spans="1:23" x14ac:dyDescent="0.25">
      <c r="A315" s="17" t="s">
        <v>47</v>
      </c>
      <c r="B315" s="2"/>
      <c r="C315" s="2">
        <v>4</v>
      </c>
      <c r="D315" s="23">
        <v>-2040.9789674082101</v>
      </c>
      <c r="E315" s="23">
        <v>162.99264364022099</v>
      </c>
      <c r="F315" s="4"/>
      <c r="G315" s="4">
        <v>4</v>
      </c>
      <c r="H315" s="22">
        <v>-1994.95431566308</v>
      </c>
      <c r="I315" s="22">
        <v>44.058552408717198</v>
      </c>
      <c r="Q315" s="2">
        <v>7</v>
      </c>
      <c r="R315" s="35">
        <v>-1882.1272739999999</v>
      </c>
      <c r="S315" s="35">
        <v>-194.4962515</v>
      </c>
      <c r="U315" s="4">
        <v>7</v>
      </c>
      <c r="V315" s="37">
        <v>-1856.9400780000001</v>
      </c>
      <c r="W315" s="37">
        <v>-202.4692637</v>
      </c>
    </row>
    <row r="316" spans="1:23" x14ac:dyDescent="0.25">
      <c r="A316" s="1"/>
      <c r="B316" s="2"/>
      <c r="C316" s="2">
        <v>5</v>
      </c>
      <c r="D316" s="23">
        <v>-1960.94132173035</v>
      </c>
      <c r="E316" s="23">
        <v>38.369428136113697</v>
      </c>
      <c r="F316" s="4"/>
      <c r="G316" s="4">
        <v>5</v>
      </c>
      <c r="H316" s="22">
        <v>-1854.66142022124</v>
      </c>
      <c r="I316" s="22">
        <v>-75.628073128919894</v>
      </c>
      <c r="Q316" s="2">
        <v>8</v>
      </c>
      <c r="R316" s="35">
        <v>-1972.5676880000001</v>
      </c>
      <c r="S316" s="35">
        <v>-383.99357079999999</v>
      </c>
      <c r="U316" s="4">
        <v>8</v>
      </c>
      <c r="V316" s="37">
        <v>-1992.7003460000001</v>
      </c>
      <c r="W316" s="37">
        <v>-389.53012339999998</v>
      </c>
    </row>
    <row r="317" spans="1:23" x14ac:dyDescent="0.25">
      <c r="A317" s="1"/>
      <c r="B317" s="2"/>
      <c r="C317" s="2">
        <v>6</v>
      </c>
      <c r="D317" s="23">
        <v>-1925.9703648654699</v>
      </c>
      <c r="E317" s="23">
        <v>-159.86102014897901</v>
      </c>
      <c r="F317" s="4"/>
      <c r="G317" s="4">
        <v>6</v>
      </c>
      <c r="H317" s="22">
        <v>-1900.48824472357</v>
      </c>
      <c r="I317" s="22">
        <v>-247.42305757721999</v>
      </c>
      <c r="Q317" s="2">
        <v>9</v>
      </c>
      <c r="R317" s="35">
        <v>-1993.904912</v>
      </c>
      <c r="S317" s="35">
        <v>-400.87319639999998</v>
      </c>
      <c r="U317" s="4">
        <v>9</v>
      </c>
      <c r="V317" s="37">
        <v>-2048.236308</v>
      </c>
      <c r="W317" s="37">
        <v>-417.32971259999999</v>
      </c>
    </row>
    <row r="318" spans="1:23" x14ac:dyDescent="0.25">
      <c r="A318" s="1"/>
      <c r="B318" s="2"/>
      <c r="C318" s="2">
        <v>7</v>
      </c>
      <c r="D318" s="23">
        <v>-1903.78158468929</v>
      </c>
      <c r="E318" s="23">
        <v>-494.79247819760099</v>
      </c>
      <c r="F318" s="4"/>
      <c r="G318" s="4">
        <v>7</v>
      </c>
      <c r="H318" s="22">
        <v>-1914.9817446101399</v>
      </c>
      <c r="I318" s="22">
        <v>-479.04275434472402</v>
      </c>
      <c r="Q318" s="2">
        <v>10</v>
      </c>
      <c r="R318" s="35">
        <v>-2134.9159020000002</v>
      </c>
      <c r="S318" s="35">
        <v>-469.3015729</v>
      </c>
      <c r="U318" s="4">
        <v>10</v>
      </c>
      <c r="V318" s="37">
        <v>-2160.9898440000002</v>
      </c>
      <c r="W318" s="37">
        <v>-479.6254591</v>
      </c>
    </row>
    <row r="319" spans="1:23" x14ac:dyDescent="0.25">
      <c r="A319" s="1"/>
      <c r="B319" s="2"/>
      <c r="C319" s="2">
        <v>8</v>
      </c>
      <c r="D319" s="23">
        <v>-2025.7082969729499</v>
      </c>
      <c r="E319" s="23">
        <v>-586.99014791214199</v>
      </c>
      <c r="F319" s="4"/>
      <c r="G319" s="4">
        <v>8</v>
      </c>
      <c r="H319" s="22">
        <v>-1981.3354757372001</v>
      </c>
      <c r="I319" s="22">
        <v>-566.006877649692</v>
      </c>
      <c r="P319" s="10"/>
      <c r="Q319" s="10"/>
      <c r="R319" s="10"/>
      <c r="S319" s="10"/>
      <c r="T319" s="10"/>
      <c r="U319" s="10"/>
      <c r="V319" s="10"/>
      <c r="W319" s="10"/>
    </row>
    <row r="320" spans="1:23" x14ac:dyDescent="0.25">
      <c r="A320" s="1"/>
      <c r="B320" s="2"/>
      <c r="C320" s="2">
        <v>9</v>
      </c>
      <c r="D320" s="23">
        <v>-2161.1784647682498</v>
      </c>
      <c r="E320" s="23">
        <v>-554.78269655368103</v>
      </c>
      <c r="F320" s="4"/>
      <c r="G320" s="4">
        <v>9</v>
      </c>
      <c r="H320" s="22">
        <v>-2124.7701590000001</v>
      </c>
      <c r="I320" s="22">
        <v>-580.07497664678601</v>
      </c>
      <c r="P320" s="10"/>
      <c r="Q320" s="10"/>
      <c r="R320" s="10"/>
      <c r="S320" s="10"/>
      <c r="T320" s="10"/>
      <c r="U320" s="10"/>
      <c r="V320" s="10"/>
      <c r="W320" s="10"/>
    </row>
    <row r="321" spans="1:23" x14ac:dyDescent="0.25">
      <c r="A321" s="1"/>
      <c r="B321" s="2"/>
      <c r="C321" s="2">
        <v>10</v>
      </c>
      <c r="D321" s="23">
        <v>-2244.1268688131699</v>
      </c>
      <c r="E321" s="23">
        <v>-541.05168371074501</v>
      </c>
      <c r="F321" s="4"/>
      <c r="G321" s="4">
        <v>10</v>
      </c>
      <c r="H321" s="22">
        <v>-2251.7372431478102</v>
      </c>
      <c r="I321" s="22">
        <v>-554.45907798433495</v>
      </c>
      <c r="O321" s="39" t="s">
        <v>88</v>
      </c>
      <c r="P321" s="2" t="s">
        <v>3</v>
      </c>
      <c r="Q321" s="2" t="s">
        <v>6</v>
      </c>
      <c r="R321" s="36" t="s">
        <v>0</v>
      </c>
      <c r="S321" s="36" t="s">
        <v>1</v>
      </c>
      <c r="T321" s="4" t="s">
        <v>4</v>
      </c>
      <c r="U321" s="4" t="s">
        <v>6</v>
      </c>
      <c r="V321" s="38" t="s">
        <v>0</v>
      </c>
      <c r="W321" s="38" t="s">
        <v>1</v>
      </c>
    </row>
    <row r="322" spans="1:23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O322" s="40" t="s">
        <v>26</v>
      </c>
      <c r="Q322" s="2">
        <v>1</v>
      </c>
      <c r="R322" s="35">
        <v>-2554.1942610000001</v>
      </c>
      <c r="S322" s="35">
        <v>161.87276059999999</v>
      </c>
      <c r="U322" s="4">
        <v>1</v>
      </c>
      <c r="V322" s="37">
        <v>-2540.7156129999998</v>
      </c>
      <c r="W322" s="37">
        <v>177.18020970000001</v>
      </c>
    </row>
    <row r="323" spans="1:23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O323" s="40" t="s">
        <v>27</v>
      </c>
      <c r="Q323" s="2">
        <v>2</v>
      </c>
      <c r="R323" s="35">
        <v>-2487.9083049999999</v>
      </c>
      <c r="S323" s="35">
        <v>15.239211409999999</v>
      </c>
      <c r="U323" s="4">
        <v>2</v>
      </c>
      <c r="V323" s="37">
        <v>-2268.9775199999999</v>
      </c>
      <c r="W323" s="37">
        <v>51.816590550000001</v>
      </c>
    </row>
    <row r="324" spans="1:23" x14ac:dyDescent="0.25">
      <c r="A324" s="29" t="s">
        <v>55</v>
      </c>
      <c r="B324" s="2" t="s">
        <v>3</v>
      </c>
      <c r="C324" s="23" t="s">
        <v>6</v>
      </c>
      <c r="D324" s="26" t="s">
        <v>0</v>
      </c>
      <c r="E324" s="26" t="s">
        <v>1</v>
      </c>
      <c r="F324" s="4" t="s">
        <v>4</v>
      </c>
      <c r="G324" s="4" t="s">
        <v>6</v>
      </c>
      <c r="H324" s="27" t="s">
        <v>0</v>
      </c>
      <c r="I324" s="27" t="s">
        <v>1</v>
      </c>
      <c r="O324" s="41" t="s">
        <v>46</v>
      </c>
      <c r="Q324" s="2">
        <v>3</v>
      </c>
      <c r="R324" s="35">
        <v>-2482.099475</v>
      </c>
      <c r="S324" s="35">
        <v>-201.08118959999999</v>
      </c>
      <c r="U324" s="4">
        <v>3</v>
      </c>
      <c r="V324" s="37">
        <v>-2383.9674</v>
      </c>
      <c r="W324" s="37">
        <v>-216.9027294</v>
      </c>
    </row>
    <row r="325" spans="1:23" x14ac:dyDescent="0.25">
      <c r="A325" s="8" t="s">
        <v>26</v>
      </c>
      <c r="B325" s="2"/>
      <c r="C325" s="2">
        <v>1</v>
      </c>
      <c r="D325" s="2">
        <v>-2626.9736539461401</v>
      </c>
      <c r="E325" s="2">
        <v>53.459979773876299</v>
      </c>
      <c r="F325" s="4"/>
      <c r="G325" s="4">
        <v>1</v>
      </c>
      <c r="H325" s="4">
        <v>-2552.52599992877</v>
      </c>
      <c r="I325" s="4">
        <v>149.570181107564</v>
      </c>
      <c r="O325" s="41" t="s">
        <v>52</v>
      </c>
      <c r="Q325" s="2">
        <v>4</v>
      </c>
      <c r="R325" s="35">
        <v>-2482.099475</v>
      </c>
      <c r="S325" s="35">
        <v>-201.08118959999999</v>
      </c>
      <c r="U325" s="4">
        <v>4</v>
      </c>
      <c r="V325" s="37">
        <v>-2382.4949820000002</v>
      </c>
      <c r="W325" s="37">
        <v>-216.38489469999999</v>
      </c>
    </row>
    <row r="326" spans="1:23" x14ac:dyDescent="0.25">
      <c r="A326" s="8" t="s">
        <v>27</v>
      </c>
      <c r="B326" s="2"/>
      <c r="C326" s="2">
        <v>2</v>
      </c>
      <c r="D326" s="2">
        <v>-2403.3177898018598</v>
      </c>
      <c r="E326" s="2">
        <v>101.564834763429</v>
      </c>
      <c r="F326" s="4"/>
      <c r="G326" s="4">
        <v>2</v>
      </c>
      <c r="H326" s="4">
        <v>-2404.2285360792598</v>
      </c>
      <c r="I326" s="4">
        <v>128.56766284217699</v>
      </c>
      <c r="Q326" s="2">
        <v>5</v>
      </c>
      <c r="R326" s="35">
        <v>-2482.11501</v>
      </c>
      <c r="S326" s="35">
        <v>-239.01369020000001</v>
      </c>
      <c r="U326" s="4">
        <v>5</v>
      </c>
      <c r="V326" s="37">
        <v>-2382.988304</v>
      </c>
      <c r="W326" s="37">
        <v>-215.8749225</v>
      </c>
    </row>
    <row r="327" spans="1:23" x14ac:dyDescent="0.25">
      <c r="A327" s="17" t="s">
        <v>46</v>
      </c>
      <c r="B327" s="2"/>
      <c r="C327" s="2">
        <v>3</v>
      </c>
      <c r="D327" s="2">
        <v>-2239.0279423545599</v>
      </c>
      <c r="E327" s="2">
        <v>96.823851112364807</v>
      </c>
      <c r="F327" s="4"/>
      <c r="G327" s="4">
        <v>3</v>
      </c>
      <c r="H327" s="4">
        <v>-2182.0859660480201</v>
      </c>
      <c r="I327" s="4">
        <v>132.14957941577501</v>
      </c>
      <c r="Q327" s="2">
        <v>6</v>
      </c>
      <c r="R327" s="35">
        <v>-2416.2778899999998</v>
      </c>
      <c r="S327" s="35">
        <v>-281.58894450000003</v>
      </c>
      <c r="U327" s="4">
        <v>6</v>
      </c>
      <c r="V327" s="37">
        <v>-2193.6594719999998</v>
      </c>
      <c r="W327" s="37">
        <v>-249.41798990000001</v>
      </c>
    </row>
    <row r="328" spans="1:23" x14ac:dyDescent="0.25">
      <c r="A328" s="17" t="s">
        <v>48</v>
      </c>
      <c r="B328" s="2"/>
      <c r="C328" s="2">
        <v>4</v>
      </c>
      <c r="D328" s="2">
        <v>-2028.2487221245799</v>
      </c>
      <c r="E328" s="2">
        <v>99.746334709233494</v>
      </c>
      <c r="F328" s="4"/>
      <c r="G328" s="4">
        <v>4</v>
      </c>
      <c r="H328" s="4">
        <v>-2052.9364787709201</v>
      </c>
      <c r="I328" s="4">
        <v>136.686279203813</v>
      </c>
      <c r="Q328" s="2">
        <v>7</v>
      </c>
      <c r="R328" s="35">
        <v>-2206.4204030000001</v>
      </c>
      <c r="S328" s="35">
        <v>-263.22879440000003</v>
      </c>
      <c r="U328" s="4">
        <v>7</v>
      </c>
      <c r="V328" s="37">
        <v>-2084.8798270000002</v>
      </c>
      <c r="W328" s="37">
        <v>-162.4641239</v>
      </c>
    </row>
    <row r="329" spans="1:23" x14ac:dyDescent="0.25">
      <c r="A329" s="1"/>
      <c r="B329" s="2"/>
      <c r="C329" s="2">
        <v>5</v>
      </c>
      <c r="D329" s="2">
        <v>-1981.1368263178299</v>
      </c>
      <c r="E329" s="2">
        <v>-15.582800513941701</v>
      </c>
      <c r="F329" s="4"/>
      <c r="G329" s="4">
        <v>5</v>
      </c>
      <c r="H329" s="4">
        <v>-1979.29956640757</v>
      </c>
      <c r="I329" s="4">
        <v>-77.532847900263803</v>
      </c>
      <c r="Q329" s="2">
        <v>8</v>
      </c>
      <c r="R329" s="35">
        <v>-2063.367405</v>
      </c>
      <c r="S329" s="35">
        <v>-164.36045150000001</v>
      </c>
      <c r="U329" s="4">
        <v>8</v>
      </c>
      <c r="V329" s="37">
        <v>-1915.6356679999999</v>
      </c>
      <c r="W329" s="37">
        <v>-213.49366889999999</v>
      </c>
    </row>
    <row r="330" spans="1:23" x14ac:dyDescent="0.25">
      <c r="A330" s="1"/>
      <c r="B330" s="2"/>
      <c r="C330" s="2">
        <v>6</v>
      </c>
      <c r="D330" s="2">
        <v>-1928.88683118176</v>
      </c>
      <c r="E330" s="2">
        <v>-98.253965165571898</v>
      </c>
      <c r="F330" s="4"/>
      <c r="G330" s="4">
        <v>6</v>
      </c>
      <c r="H330" s="4">
        <v>-1913.93560660707</v>
      </c>
      <c r="I330" s="4">
        <v>-286.32411133794801</v>
      </c>
      <c r="Q330" s="2">
        <v>9</v>
      </c>
      <c r="R330" s="35">
        <v>-2082.6142209999998</v>
      </c>
      <c r="S330" s="35">
        <v>-360.1656309</v>
      </c>
      <c r="U330" s="4">
        <v>9</v>
      </c>
      <c r="V330" s="37">
        <v>-1905.81997</v>
      </c>
      <c r="W330" s="37">
        <v>-476.59433999999999</v>
      </c>
    </row>
    <row r="331" spans="1:23" x14ac:dyDescent="0.25">
      <c r="A331" s="1"/>
      <c r="B331" s="2"/>
      <c r="C331" s="2">
        <v>7</v>
      </c>
      <c r="D331" s="2">
        <v>-1882.7889661044801</v>
      </c>
      <c r="E331" s="2">
        <v>-235.89699444408899</v>
      </c>
      <c r="F331" s="4"/>
      <c r="G331" s="4">
        <v>7</v>
      </c>
      <c r="H331" s="4">
        <v>-2044.8410412973101</v>
      </c>
      <c r="I331" s="4">
        <v>-531.29850229479598</v>
      </c>
      <c r="Q331" s="2">
        <v>10</v>
      </c>
      <c r="R331" s="35">
        <v>-2117.5108690000002</v>
      </c>
      <c r="S331" s="35">
        <v>-368.86430730000001</v>
      </c>
      <c r="U331" s="4">
        <v>10</v>
      </c>
      <c r="V331" s="37">
        <v>-1905.81997</v>
      </c>
      <c r="W331" s="37">
        <v>-476.59433999999999</v>
      </c>
    </row>
    <row r="332" spans="1:23" x14ac:dyDescent="0.25">
      <c r="A332" s="1"/>
      <c r="B332" s="2"/>
      <c r="C332" s="2">
        <v>8</v>
      </c>
      <c r="D332" s="2">
        <v>-1962.6951967550999</v>
      </c>
      <c r="E332" s="2">
        <v>-433.52436359388201</v>
      </c>
      <c r="F332" s="4"/>
      <c r="G332" s="4">
        <v>8</v>
      </c>
      <c r="H332" s="4">
        <v>-2157.4734286676799</v>
      </c>
      <c r="I332" s="4">
        <v>-524.38816014564998</v>
      </c>
      <c r="Q332" s="2">
        <v>11</v>
      </c>
      <c r="R332" s="35">
        <v>-2156.829534</v>
      </c>
      <c r="S332" s="35">
        <v>-374.99800629999999</v>
      </c>
      <c r="U332" s="4">
        <v>11</v>
      </c>
      <c r="V332" s="37">
        <v>-1905.330422</v>
      </c>
      <c r="W332" s="37">
        <v>-476.08043659999998</v>
      </c>
    </row>
    <row r="333" spans="1:23" x14ac:dyDescent="0.25">
      <c r="A333" s="1"/>
      <c r="B333" s="2"/>
      <c r="C333" s="2">
        <v>9</v>
      </c>
      <c r="D333" s="2">
        <v>-2071.7145120597802</v>
      </c>
      <c r="E333" s="2">
        <v>-419.478869418508</v>
      </c>
      <c r="F333" s="4"/>
      <c r="G333" s="4">
        <v>9</v>
      </c>
      <c r="H333" s="4">
        <v>-2222.4973463710999</v>
      </c>
      <c r="I333" s="4">
        <v>-578.87836809005296</v>
      </c>
      <c r="Q333" s="2">
        <v>12</v>
      </c>
      <c r="R333" s="35">
        <v>-2173.0858619999999</v>
      </c>
      <c r="S333" s="35">
        <v>-468.79682910000002</v>
      </c>
      <c r="U333" s="4">
        <v>12</v>
      </c>
      <c r="V333" s="37">
        <v>-2154.8962919999999</v>
      </c>
      <c r="W333" s="37">
        <v>-499.60424260000002</v>
      </c>
    </row>
    <row r="334" spans="1:23" x14ac:dyDescent="0.25">
      <c r="A334" s="1"/>
      <c r="B334" s="2"/>
      <c r="C334" s="2">
        <v>10</v>
      </c>
      <c r="D334" s="2">
        <v>-2045.7512955034599</v>
      </c>
      <c r="E334" s="2">
        <v>-572.92344986012995</v>
      </c>
      <c r="F334" s="4"/>
      <c r="G334" s="4">
        <v>10</v>
      </c>
      <c r="H334" s="4">
        <v>-2243.1207122076598</v>
      </c>
      <c r="I334" s="4">
        <v>-611.00218742840002</v>
      </c>
      <c r="P334" s="10"/>
      <c r="Q334" s="10"/>
      <c r="R334" s="10"/>
      <c r="S334" s="10"/>
      <c r="T334" s="10"/>
      <c r="U334" s="10"/>
      <c r="V334" s="10"/>
      <c r="W334" s="10"/>
    </row>
    <row r="335" spans="1:23" x14ac:dyDescent="0.25">
      <c r="A335" s="1"/>
      <c r="B335" s="2"/>
      <c r="C335" s="2">
        <v>11</v>
      </c>
      <c r="D335" s="2">
        <v>-2132.0575408043201</v>
      </c>
      <c r="E335" s="2">
        <v>-537.63176402279805</v>
      </c>
      <c r="F335" s="4"/>
      <c r="G335" s="4">
        <v>11</v>
      </c>
      <c r="H335" s="4">
        <v>-2267.4131135365601</v>
      </c>
      <c r="I335" s="4">
        <v>-602.33343642022101</v>
      </c>
      <c r="P335" s="10"/>
      <c r="Q335" s="10"/>
      <c r="R335" s="10"/>
      <c r="S335" s="10"/>
      <c r="T335" s="10"/>
      <c r="U335" s="10"/>
      <c r="V335" s="10"/>
      <c r="W335" s="10"/>
    </row>
    <row r="336" spans="1:23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19"/>
    </row>
    <row r="337" spans="1:10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19"/>
    </row>
    <row r="338" spans="1:10" x14ac:dyDescent="0.25">
      <c r="A338" s="29" t="s">
        <v>56</v>
      </c>
      <c r="B338" s="2" t="s">
        <v>3</v>
      </c>
      <c r="C338" s="23" t="s">
        <v>6</v>
      </c>
      <c r="D338" s="26" t="s">
        <v>0</v>
      </c>
      <c r="E338" s="26" t="s">
        <v>1</v>
      </c>
      <c r="F338" s="4" t="s">
        <v>4</v>
      </c>
      <c r="G338" s="4" t="s">
        <v>6</v>
      </c>
      <c r="H338" s="27" t="s">
        <v>0</v>
      </c>
      <c r="I338" s="27" t="s">
        <v>1</v>
      </c>
      <c r="J338" s="19"/>
    </row>
    <row r="339" spans="1:10" x14ac:dyDescent="0.25">
      <c r="A339" s="8" t="s">
        <v>26</v>
      </c>
      <c r="B339" s="2"/>
      <c r="C339" s="2">
        <v>1</v>
      </c>
      <c r="D339" s="2">
        <v>-2603.5830280376299</v>
      </c>
      <c r="E339" s="2">
        <v>-24.432347136805799</v>
      </c>
      <c r="F339" s="4"/>
      <c r="G339" s="4">
        <v>1</v>
      </c>
      <c r="H339" s="4">
        <v>-2527.8136994310498</v>
      </c>
      <c r="I339" s="4">
        <v>90.017310057179898</v>
      </c>
    </row>
    <row r="340" spans="1:10" x14ac:dyDescent="0.25">
      <c r="A340" s="8" t="s">
        <v>27</v>
      </c>
      <c r="B340" s="2"/>
      <c r="C340" s="2">
        <v>2</v>
      </c>
      <c r="D340" s="2">
        <v>-2467.2562549391901</v>
      </c>
      <c r="E340" s="2">
        <v>-234.85833731241101</v>
      </c>
      <c r="F340" s="4"/>
      <c r="G340" s="4">
        <v>2</v>
      </c>
      <c r="H340" s="4">
        <v>-2439.22775041361</v>
      </c>
      <c r="I340" s="4">
        <v>-192.89124519825</v>
      </c>
    </row>
    <row r="341" spans="1:10" x14ac:dyDescent="0.25">
      <c r="A341" s="17" t="s">
        <v>46</v>
      </c>
      <c r="B341" s="2"/>
      <c r="C341" s="2">
        <v>3</v>
      </c>
      <c r="D341" s="2">
        <v>-2200.6750912810999</v>
      </c>
      <c r="E341" s="2">
        <v>-167.879082482699</v>
      </c>
      <c r="F341" s="4"/>
      <c r="G341" s="4">
        <v>3</v>
      </c>
      <c r="H341" s="4">
        <v>-2258.3600754977801</v>
      </c>
      <c r="I341" s="4">
        <v>-250.94972243069699</v>
      </c>
    </row>
    <row r="342" spans="1:10" x14ac:dyDescent="0.25">
      <c r="A342" s="17" t="s">
        <v>47</v>
      </c>
      <c r="B342" s="2"/>
      <c r="C342" s="2">
        <v>4</v>
      </c>
      <c r="D342" s="2">
        <v>-2071.7064413274102</v>
      </c>
      <c r="E342" s="2">
        <v>-88.208529640202499</v>
      </c>
      <c r="F342" s="4"/>
      <c r="G342" s="4">
        <v>4</v>
      </c>
      <c r="H342" s="4">
        <v>-2013.64453968259</v>
      </c>
      <c r="I342" s="4">
        <v>-61.328146746965103</v>
      </c>
    </row>
    <row r="343" spans="1:10" x14ac:dyDescent="0.25">
      <c r="A343" s="1"/>
      <c r="B343" s="2"/>
      <c r="C343" s="2">
        <v>5</v>
      </c>
      <c r="D343" s="2">
        <v>-2023.7473833383399</v>
      </c>
      <c r="E343" s="2">
        <v>-71.980203660478395</v>
      </c>
      <c r="F343" s="4"/>
      <c r="G343" s="4">
        <v>5</v>
      </c>
      <c r="H343" s="4">
        <v>-1913.2301834231901</v>
      </c>
      <c r="I343" s="4">
        <v>-281.64036619279699</v>
      </c>
    </row>
    <row r="344" spans="1:10" x14ac:dyDescent="0.25">
      <c r="A344" s="1"/>
      <c r="B344" s="2"/>
      <c r="C344" s="2">
        <v>6</v>
      </c>
      <c r="D344" s="2">
        <v>-1993.3231670615</v>
      </c>
      <c r="E344" s="2">
        <v>-62.788800108203503</v>
      </c>
      <c r="F344" s="4"/>
      <c r="G344" s="4">
        <v>6</v>
      </c>
      <c r="H344" s="4">
        <v>-1997.8872315583901</v>
      </c>
      <c r="I344" s="4">
        <v>-361.72125423357198</v>
      </c>
    </row>
    <row r="345" spans="1:10" x14ac:dyDescent="0.25">
      <c r="A345" s="1"/>
      <c r="B345" s="2"/>
      <c r="C345" s="2">
        <v>7</v>
      </c>
      <c r="D345" s="2">
        <v>-1663.4779652684599</v>
      </c>
      <c r="E345" s="2">
        <v>-102.916841028836</v>
      </c>
      <c r="F345" s="4"/>
      <c r="G345" s="4">
        <v>7</v>
      </c>
      <c r="H345" s="4">
        <v>-1661.23930440354</v>
      </c>
      <c r="I345" s="4">
        <v>-141.53564859444501</v>
      </c>
    </row>
    <row r="346" spans="1:10" x14ac:dyDescent="0.25">
      <c r="A346" s="1"/>
      <c r="B346" s="2"/>
      <c r="C346" s="2">
        <v>8</v>
      </c>
      <c r="D346" s="2">
        <v>-1892.97449629477</v>
      </c>
      <c r="E346" s="2">
        <v>-192.22169441091501</v>
      </c>
      <c r="F346" s="4"/>
      <c r="G346" s="4">
        <v>8</v>
      </c>
      <c r="H346" s="4">
        <v>-1861.0748383881401</v>
      </c>
      <c r="I346" s="4">
        <v>-254.37964849654301</v>
      </c>
    </row>
    <row r="347" spans="1:10" x14ac:dyDescent="0.25">
      <c r="A347" s="1"/>
      <c r="B347" s="2"/>
      <c r="C347" s="2">
        <v>9</v>
      </c>
      <c r="D347" s="2">
        <v>-1958.2910524642</v>
      </c>
      <c r="E347" s="2">
        <v>-477.86836458873398</v>
      </c>
      <c r="F347" s="4"/>
      <c r="G347" s="4">
        <v>9</v>
      </c>
      <c r="H347" s="4">
        <v>-1940.49397680161</v>
      </c>
      <c r="I347" s="4">
        <v>-417.72083794646198</v>
      </c>
    </row>
    <row r="348" spans="1:10" x14ac:dyDescent="0.25">
      <c r="A348" s="1"/>
      <c r="B348" s="2"/>
      <c r="C348" s="2">
        <v>10</v>
      </c>
      <c r="D348" s="2">
        <v>-2146.9253002834498</v>
      </c>
      <c r="E348" s="2">
        <v>-458.04202316130699</v>
      </c>
      <c r="F348" s="4"/>
      <c r="G348" s="4">
        <v>10</v>
      </c>
      <c r="H348" s="4">
        <v>-2115.0736296602099</v>
      </c>
      <c r="I348" s="4">
        <v>-462.51349549745601</v>
      </c>
    </row>
    <row r="349" spans="1:10" x14ac:dyDescent="0.25">
      <c r="A349" s="1"/>
      <c r="B349" s="2"/>
      <c r="C349" s="2">
        <v>11</v>
      </c>
      <c r="D349" s="2">
        <v>-2216.5555045185201</v>
      </c>
      <c r="E349" s="2">
        <v>-491.07953169156201</v>
      </c>
      <c r="F349" s="4"/>
      <c r="G349" s="4">
        <v>11</v>
      </c>
      <c r="H349" s="4">
        <v>-2244.7128324547102</v>
      </c>
      <c r="I349" s="4">
        <v>-500.73260114244499</v>
      </c>
    </row>
    <row r="350" spans="1:10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0"/>
    </row>
    <row r="351" spans="1:10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0"/>
    </row>
    <row r="352" spans="1:10" x14ac:dyDescent="0.25">
      <c r="A352" s="29" t="s">
        <v>57</v>
      </c>
      <c r="B352" s="2" t="s">
        <v>3</v>
      </c>
      <c r="C352" s="2" t="s">
        <v>6</v>
      </c>
      <c r="D352" s="26" t="s">
        <v>0</v>
      </c>
      <c r="E352" s="26" t="s">
        <v>1</v>
      </c>
      <c r="F352" s="4" t="s">
        <v>4</v>
      </c>
      <c r="G352" s="4" t="s">
        <v>6</v>
      </c>
      <c r="H352" s="27" t="s">
        <v>0</v>
      </c>
      <c r="I352" s="27" t="s">
        <v>1</v>
      </c>
      <c r="J352" s="20"/>
    </row>
    <row r="353" spans="1:10" x14ac:dyDescent="0.25">
      <c r="A353" s="8" t="s">
        <v>26</v>
      </c>
      <c r="B353" s="2"/>
      <c r="C353" s="2">
        <v>1</v>
      </c>
      <c r="D353" s="2">
        <v>-2357.64834303815</v>
      </c>
      <c r="E353" s="2">
        <v>160.94099926532101</v>
      </c>
      <c r="F353" s="4"/>
      <c r="G353" s="4">
        <v>1</v>
      </c>
      <c r="H353" s="4">
        <v>-2270.4273775850302</v>
      </c>
      <c r="I353" s="4">
        <v>158.76794020949799</v>
      </c>
    </row>
    <row r="354" spans="1:10" x14ac:dyDescent="0.25">
      <c r="A354" s="8" t="s">
        <v>27</v>
      </c>
      <c r="B354" s="2"/>
      <c r="C354" s="2">
        <v>2</v>
      </c>
      <c r="D354" s="2">
        <v>-2105.9620122292199</v>
      </c>
      <c r="E354" s="2">
        <v>128.04387578296601</v>
      </c>
      <c r="F354" s="4"/>
      <c r="G354" s="4">
        <v>2</v>
      </c>
      <c r="H354" s="4">
        <v>-2094.3272927698099</v>
      </c>
      <c r="I354" s="4">
        <v>153.75077080622501</v>
      </c>
    </row>
    <row r="355" spans="1:10" x14ac:dyDescent="0.25">
      <c r="A355" s="17" t="s">
        <v>46</v>
      </c>
      <c r="B355" s="2"/>
      <c r="C355" s="2">
        <v>3</v>
      </c>
      <c r="D355" s="2">
        <v>-1977.3800047050399</v>
      </c>
      <c r="E355" s="2">
        <v>-75.002345438281395</v>
      </c>
      <c r="F355" s="4"/>
      <c r="G355" s="4">
        <v>3</v>
      </c>
      <c r="H355" s="4">
        <v>-1908.5641733140001</v>
      </c>
      <c r="I355" s="4">
        <v>-262.29907979553599</v>
      </c>
    </row>
    <row r="356" spans="1:10" x14ac:dyDescent="0.25">
      <c r="A356" s="17" t="s">
        <v>50</v>
      </c>
      <c r="B356" s="2"/>
      <c r="C356" s="2">
        <v>4</v>
      </c>
      <c r="D356" s="2">
        <v>-1906.5424632561101</v>
      </c>
      <c r="E356" s="2">
        <v>-293.31414220385102</v>
      </c>
      <c r="F356" s="4"/>
      <c r="G356" s="4">
        <v>4</v>
      </c>
      <c r="H356" s="4">
        <v>-1910.4951891954699</v>
      </c>
      <c r="I356" s="4">
        <v>-324.832005098058</v>
      </c>
    </row>
    <row r="357" spans="1:10" x14ac:dyDescent="0.25">
      <c r="A357" s="1"/>
      <c r="B357" s="2"/>
      <c r="C357" s="2">
        <v>5</v>
      </c>
      <c r="D357" s="2">
        <v>-1929.0050773678199</v>
      </c>
      <c r="E357" s="2">
        <v>-558.43289474628</v>
      </c>
      <c r="F357" s="4"/>
      <c r="G357" s="4">
        <v>5</v>
      </c>
      <c r="H357" s="4">
        <v>-2042.16997588707</v>
      </c>
      <c r="I357" s="4">
        <v>-567.10351530341404</v>
      </c>
    </row>
    <row r="358" spans="1:10" x14ac:dyDescent="0.25">
      <c r="A358" s="1"/>
      <c r="B358" s="2"/>
      <c r="C358" s="2">
        <v>6</v>
      </c>
      <c r="D358" s="2">
        <v>-2218.8423676796101</v>
      </c>
      <c r="E358" s="2">
        <v>-537.52326635838199</v>
      </c>
      <c r="F358" s="4"/>
      <c r="G358" s="4">
        <v>6</v>
      </c>
      <c r="H358" s="4">
        <v>-2231.7090234048101</v>
      </c>
      <c r="I358" s="4">
        <v>-556.13743406214201</v>
      </c>
    </row>
    <row r="359" spans="1:10" x14ac:dyDescent="0.25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10" x14ac:dyDescent="0.25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10" x14ac:dyDescent="0.25">
      <c r="A361" s="29" t="s">
        <v>58</v>
      </c>
      <c r="B361" s="2" t="s">
        <v>3</v>
      </c>
      <c r="C361" s="2" t="s">
        <v>6</v>
      </c>
      <c r="D361" s="36" t="s">
        <v>0</v>
      </c>
      <c r="E361" s="36" t="s">
        <v>1</v>
      </c>
      <c r="F361" s="4" t="s">
        <v>4</v>
      </c>
      <c r="G361" s="4" t="s">
        <v>6</v>
      </c>
      <c r="H361" s="27" t="s">
        <v>0</v>
      </c>
      <c r="I361" s="27" t="s">
        <v>1</v>
      </c>
      <c r="J361" s="21"/>
    </row>
    <row r="362" spans="1:10" x14ac:dyDescent="0.25">
      <c r="A362" s="8" t="s">
        <v>26</v>
      </c>
      <c r="B362" s="23"/>
      <c r="C362" s="2">
        <v>1</v>
      </c>
      <c r="D362" s="2">
        <v>-2394.6729828665102</v>
      </c>
      <c r="E362" s="2">
        <v>145.81991882807699</v>
      </c>
      <c r="F362" s="4"/>
      <c r="G362" s="4">
        <v>1</v>
      </c>
      <c r="H362" s="4">
        <v>-2361.7679406317502</v>
      </c>
      <c r="I362" s="4">
        <v>155.22193012189001</v>
      </c>
    </row>
    <row r="363" spans="1:10" x14ac:dyDescent="0.25">
      <c r="A363" s="8" t="s">
        <v>27</v>
      </c>
      <c r="B363" s="23"/>
      <c r="C363" s="2">
        <v>2</v>
      </c>
      <c r="D363" s="2">
        <v>-2188.5379448356098</v>
      </c>
      <c r="E363" s="2">
        <v>144.679952844582</v>
      </c>
      <c r="F363" s="4"/>
      <c r="G363" s="4">
        <v>2</v>
      </c>
      <c r="H363" s="4">
        <v>-2215.2819956284402</v>
      </c>
      <c r="I363" s="4">
        <v>121.650972427211</v>
      </c>
    </row>
    <row r="364" spans="1:10" x14ac:dyDescent="0.25">
      <c r="A364" s="17" t="s">
        <v>46</v>
      </c>
      <c r="B364" s="23"/>
      <c r="C364" s="2">
        <v>3</v>
      </c>
      <c r="D364" s="2">
        <v>-1990.9442385873399</v>
      </c>
      <c r="E364" s="2">
        <v>31.461579163996198</v>
      </c>
      <c r="F364" s="4"/>
      <c r="G364" s="4">
        <v>3</v>
      </c>
      <c r="H364" s="4">
        <v>-2085.85225876203</v>
      </c>
      <c r="I364" s="4">
        <v>132.64912819171499</v>
      </c>
    </row>
    <row r="365" spans="1:10" x14ac:dyDescent="0.25">
      <c r="A365" s="17" t="s">
        <v>48</v>
      </c>
      <c r="B365" s="23"/>
      <c r="C365" s="2">
        <v>4</v>
      </c>
      <c r="D365" s="2">
        <v>-1994.8617478563699</v>
      </c>
      <c r="E365" s="2">
        <v>-68.638431911814294</v>
      </c>
      <c r="F365" s="4"/>
      <c r="G365" s="4">
        <v>4</v>
      </c>
      <c r="H365" s="4">
        <v>-1987.67981374684</v>
      </c>
      <c r="I365" s="4">
        <v>-89.096672800431506</v>
      </c>
    </row>
    <row r="366" spans="1:10" x14ac:dyDescent="0.25">
      <c r="A366" s="1"/>
      <c r="B366" s="23"/>
      <c r="C366" s="2">
        <v>5</v>
      </c>
      <c r="D366" s="2">
        <v>-1921.7747202539299</v>
      </c>
      <c r="E366" s="2">
        <v>-181.60997324338999</v>
      </c>
      <c r="F366" s="4"/>
      <c r="G366" s="4">
        <v>5</v>
      </c>
      <c r="H366" s="4">
        <v>-1942.26373112837</v>
      </c>
      <c r="I366" s="4">
        <v>-129.832617818686</v>
      </c>
    </row>
    <row r="367" spans="1:10" x14ac:dyDescent="0.25">
      <c r="A367" s="1"/>
      <c r="B367" s="23"/>
      <c r="C367" s="2">
        <v>6</v>
      </c>
      <c r="D367" s="2">
        <v>-1949.8071126201701</v>
      </c>
      <c r="E367" s="2">
        <v>-359.011415482421</v>
      </c>
      <c r="F367" s="4"/>
      <c r="G367" s="4">
        <v>6</v>
      </c>
      <c r="H367" s="4">
        <v>-1909.5843681391</v>
      </c>
      <c r="I367" s="4">
        <v>-351.640995119335</v>
      </c>
    </row>
    <row r="368" spans="1:10" x14ac:dyDescent="0.25">
      <c r="A368" s="1"/>
      <c r="B368" s="23"/>
      <c r="C368" s="2">
        <v>7</v>
      </c>
      <c r="D368" s="2">
        <v>-1951.3019393576301</v>
      </c>
      <c r="E368" s="2">
        <v>-384.58161937391498</v>
      </c>
      <c r="F368" s="4"/>
      <c r="G368" s="4">
        <v>7</v>
      </c>
      <c r="H368" s="4">
        <v>-1944.6337718042</v>
      </c>
      <c r="I368" s="4">
        <v>-372.33601506758703</v>
      </c>
    </row>
    <row r="369" spans="1:23" x14ac:dyDescent="0.25">
      <c r="A369" s="1"/>
      <c r="B369" s="23"/>
      <c r="C369" s="2">
        <v>8</v>
      </c>
      <c r="D369" s="2">
        <v>-1985.28647277969</v>
      </c>
      <c r="E369" s="2">
        <v>-436.88393927332402</v>
      </c>
      <c r="F369" s="4"/>
      <c r="G369" s="4">
        <v>8</v>
      </c>
      <c r="H369" s="4">
        <v>-2058.5590544653201</v>
      </c>
      <c r="I369" s="4">
        <v>-422.46752180778202</v>
      </c>
    </row>
    <row r="370" spans="1:23" s="21" customFormat="1" x14ac:dyDescent="0.25">
      <c r="O370" s="10"/>
      <c r="P370" s="2"/>
      <c r="Q370" s="2"/>
      <c r="R370" s="2"/>
      <c r="S370" s="2"/>
      <c r="T370" s="4"/>
      <c r="U370" s="4"/>
      <c r="V370" s="4"/>
      <c r="W370" s="4"/>
    </row>
    <row r="371" spans="1:23" x14ac:dyDescent="0.25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23" x14ac:dyDescent="0.25">
      <c r="A372" s="39" t="s">
        <v>98</v>
      </c>
      <c r="B372" s="56" t="s">
        <v>3</v>
      </c>
      <c r="C372" s="56" t="s">
        <v>6</v>
      </c>
      <c r="D372" s="58" t="s">
        <v>0</v>
      </c>
      <c r="E372" s="58" t="s">
        <v>1</v>
      </c>
      <c r="F372" s="59" t="s">
        <v>4</v>
      </c>
      <c r="G372" s="59" t="s">
        <v>6</v>
      </c>
      <c r="H372" s="54" t="s">
        <v>0</v>
      </c>
      <c r="I372" s="54" t="s">
        <v>1</v>
      </c>
    </row>
    <row r="373" spans="1:23" x14ac:dyDescent="0.25">
      <c r="A373" s="40" t="s">
        <v>26</v>
      </c>
      <c r="B373" s="56"/>
      <c r="C373" s="52">
        <v>1</v>
      </c>
      <c r="D373" s="52">
        <v>-2508.8287349955399</v>
      </c>
      <c r="E373" s="52">
        <v>156.418905930645</v>
      </c>
      <c r="F373" s="59"/>
      <c r="G373" s="53">
        <v>1</v>
      </c>
      <c r="H373" s="53">
        <v>-2565.7108277084099</v>
      </c>
      <c r="I373" s="53">
        <v>108.00247962173199</v>
      </c>
    </row>
    <row r="374" spans="1:23" x14ac:dyDescent="0.25">
      <c r="A374" s="40" t="s">
        <v>28</v>
      </c>
      <c r="B374" s="56"/>
      <c r="C374" s="52">
        <v>2</v>
      </c>
      <c r="D374" s="52">
        <v>-2438.4927236900198</v>
      </c>
      <c r="E374" s="52">
        <v>129.32935308683801</v>
      </c>
      <c r="F374" s="59"/>
      <c r="G374" s="53">
        <v>2</v>
      </c>
      <c r="H374" s="53">
        <v>-2546.59574984549</v>
      </c>
      <c r="I374" s="53">
        <v>15.609186459468599</v>
      </c>
    </row>
    <row r="375" spans="1:23" x14ac:dyDescent="0.25">
      <c r="A375" s="41" t="s">
        <v>46</v>
      </c>
      <c r="B375" s="56"/>
      <c r="C375" s="52">
        <v>3</v>
      </c>
      <c r="D375" s="52">
        <v>-2393.30846922602</v>
      </c>
      <c r="E375" s="52">
        <v>28.419655379593301</v>
      </c>
      <c r="F375" s="59"/>
      <c r="G375" s="53">
        <v>3</v>
      </c>
      <c r="H375" s="53">
        <v>-2443.0114846042302</v>
      </c>
      <c r="I375" s="53">
        <v>-44.413184040938901</v>
      </c>
    </row>
    <row r="376" spans="1:23" x14ac:dyDescent="0.25">
      <c r="A376" s="41" t="s">
        <v>48</v>
      </c>
      <c r="B376" s="56"/>
      <c r="C376" s="52">
        <v>4</v>
      </c>
      <c r="D376" s="52">
        <v>-2244.3728853580601</v>
      </c>
      <c r="E376" s="52">
        <v>32.293946127952303</v>
      </c>
      <c r="F376" s="59"/>
      <c r="G376" s="53">
        <v>4</v>
      </c>
      <c r="H376" s="53">
        <v>-2293.9228177558298</v>
      </c>
      <c r="I376" s="53">
        <v>-185.88638481033999</v>
      </c>
    </row>
    <row r="377" spans="1:23" x14ac:dyDescent="0.25">
      <c r="A377" s="57"/>
      <c r="B377" s="56"/>
      <c r="C377" s="52">
        <v>5</v>
      </c>
      <c r="D377" s="52">
        <v>-2334.41346219974</v>
      </c>
      <c r="E377" s="52">
        <v>106.269097211275</v>
      </c>
      <c r="F377" s="59"/>
      <c r="G377" s="53">
        <v>5</v>
      </c>
      <c r="H377" s="53">
        <v>-2512.4422907759799</v>
      </c>
      <c r="I377" s="53">
        <v>-143.783054660386</v>
      </c>
    </row>
    <row r="378" spans="1:23" x14ac:dyDescent="0.25">
      <c r="A378" s="57"/>
      <c r="B378" s="56"/>
      <c r="C378" s="52">
        <v>6</v>
      </c>
      <c r="D378" s="52">
        <v>-2236.2541624773698</v>
      </c>
      <c r="E378" s="52">
        <v>-29.8561976815724</v>
      </c>
      <c r="F378" s="59"/>
      <c r="G378" s="53">
        <v>6</v>
      </c>
      <c r="H378" s="53">
        <v>-2355.8054481988502</v>
      </c>
      <c r="I378" s="53">
        <v>-212.947898295979</v>
      </c>
    </row>
    <row r="379" spans="1:23" x14ac:dyDescent="0.25">
      <c r="A379" s="57"/>
      <c r="B379" s="56"/>
      <c r="C379" s="52">
        <v>7</v>
      </c>
      <c r="D379" s="52">
        <v>-2214.1427840930601</v>
      </c>
      <c r="E379" s="52">
        <v>-79.291723903728098</v>
      </c>
      <c r="F379" s="59"/>
      <c r="G379" s="53">
        <v>7</v>
      </c>
      <c r="H379" s="53">
        <v>-2276.5352125447398</v>
      </c>
      <c r="I379" s="53">
        <v>-246.249218155503</v>
      </c>
    </row>
    <row r="380" spans="1:23" x14ac:dyDescent="0.25">
      <c r="A380" s="57"/>
      <c r="B380" s="56"/>
      <c r="C380" s="52">
        <v>8</v>
      </c>
      <c r="D380" s="52">
        <v>-2241.1972835015599</v>
      </c>
      <c r="E380" s="52">
        <v>-132.22645608832701</v>
      </c>
      <c r="F380" s="59"/>
      <c r="G380" s="53">
        <v>8</v>
      </c>
      <c r="H380" s="53">
        <v>-2217.61008549915</v>
      </c>
      <c r="I380" s="53">
        <v>-266.016331363711</v>
      </c>
    </row>
    <row r="381" spans="1:23" x14ac:dyDescent="0.25">
      <c r="A381" s="57"/>
      <c r="B381" s="56"/>
      <c r="C381" s="52">
        <v>9</v>
      </c>
      <c r="D381" s="52">
        <v>-2138.9391395611401</v>
      </c>
      <c r="E381" s="52">
        <v>-66.659473638223304</v>
      </c>
      <c r="F381" s="59"/>
      <c r="G381" s="53">
        <v>9</v>
      </c>
      <c r="H381" s="53">
        <v>-2090.22862403413</v>
      </c>
      <c r="I381" s="53">
        <v>-76.037417132569004</v>
      </c>
    </row>
    <row r="382" spans="1:23" s="21" customFormat="1" x14ac:dyDescent="0.25">
      <c r="A382" s="57"/>
      <c r="B382" s="56"/>
      <c r="C382" s="52">
        <v>10</v>
      </c>
      <c r="D382" s="52">
        <v>-2142.3761869611899</v>
      </c>
      <c r="E382" s="52">
        <v>-119.116648305768</v>
      </c>
      <c r="F382" s="53"/>
      <c r="G382" s="53">
        <v>10</v>
      </c>
      <c r="H382" s="53">
        <v>-2003.4785930528501</v>
      </c>
      <c r="I382" s="53">
        <v>-83.830544807034101</v>
      </c>
      <c r="O382" s="10"/>
      <c r="P382" s="2"/>
      <c r="Q382" s="2"/>
      <c r="R382" s="2"/>
      <c r="S382" s="2"/>
      <c r="T382" s="4"/>
      <c r="U382" s="4"/>
      <c r="V382" s="4"/>
      <c r="W382" s="4"/>
    </row>
    <row r="383" spans="1:23" x14ac:dyDescent="0.25">
      <c r="A383" s="57"/>
      <c r="B383" s="56"/>
      <c r="C383" s="52">
        <v>11</v>
      </c>
      <c r="D383" s="52">
        <v>-2037.1856796238101</v>
      </c>
      <c r="E383" s="52">
        <v>-19.937312919256701</v>
      </c>
      <c r="F383" s="53"/>
      <c r="G383" s="53">
        <v>11</v>
      </c>
      <c r="H383" s="53">
        <v>-1931.81042096632</v>
      </c>
      <c r="I383" s="53">
        <v>-183.336471192815</v>
      </c>
    </row>
    <row r="384" spans="1:23" x14ac:dyDescent="0.25">
      <c r="A384" s="57"/>
      <c r="B384" s="56"/>
      <c r="C384" s="52">
        <v>12</v>
      </c>
      <c r="D384" s="52">
        <v>-1999.54734090282</v>
      </c>
      <c r="E384" s="52">
        <v>16.684365792339701</v>
      </c>
      <c r="F384" s="53"/>
      <c r="G384" s="53">
        <v>12</v>
      </c>
      <c r="H384" s="53">
        <v>-1901.88082950693</v>
      </c>
      <c r="I384" s="53">
        <v>-246.119199729038</v>
      </c>
    </row>
    <row r="385" spans="1:9" x14ac:dyDescent="0.25">
      <c r="A385" s="57"/>
      <c r="B385" s="56"/>
      <c r="C385" s="52">
        <v>13</v>
      </c>
      <c r="D385" s="52">
        <v>-1971.5522103446599</v>
      </c>
      <c r="E385" s="52">
        <v>50.262993526094299</v>
      </c>
      <c r="F385" s="53"/>
      <c r="G385" s="53">
        <v>13</v>
      </c>
      <c r="H385" s="53">
        <v>-1909.44247719537</v>
      </c>
      <c r="I385" s="53">
        <v>-316.90161921095898</v>
      </c>
    </row>
    <row r="386" spans="1:9" x14ac:dyDescent="0.25">
      <c r="A386" s="57"/>
      <c r="B386" s="56"/>
      <c r="C386" s="52">
        <v>14</v>
      </c>
      <c r="D386" s="52">
        <v>-2534.9536502491801</v>
      </c>
      <c r="E386" s="52">
        <v>74.960002666308796</v>
      </c>
      <c r="F386" s="53"/>
      <c r="G386" s="53">
        <v>14</v>
      </c>
      <c r="H386" s="53">
        <v>-2534.1494961593598</v>
      </c>
      <c r="I386" s="53">
        <v>187.66906034015699</v>
      </c>
    </row>
    <row r="387" spans="1:9" x14ac:dyDescent="0.25">
      <c r="A387" s="57"/>
      <c r="B387" s="56"/>
      <c r="C387" s="52">
        <v>15</v>
      </c>
      <c r="D387" s="52">
        <v>-2503.1297131235901</v>
      </c>
      <c r="E387" s="52">
        <v>86.1226123700513</v>
      </c>
      <c r="F387" s="53"/>
      <c r="G387" s="53">
        <v>15</v>
      </c>
      <c r="H387" s="53">
        <v>-2535.1080465047498</v>
      </c>
      <c r="I387" s="53">
        <v>187.150927207829</v>
      </c>
    </row>
    <row r="388" spans="1:9" x14ac:dyDescent="0.25">
      <c r="A388" s="55"/>
      <c r="B388" s="55"/>
      <c r="C388" s="55"/>
      <c r="D388" s="55"/>
      <c r="E388" s="55"/>
      <c r="F388" s="55"/>
      <c r="G388" s="55"/>
      <c r="H388" s="55"/>
      <c r="I388" s="55"/>
    </row>
    <row r="389" spans="1:9" x14ac:dyDescent="0.25">
      <c r="A389" s="55"/>
      <c r="B389" s="55"/>
      <c r="C389" s="55"/>
      <c r="D389" s="55"/>
      <c r="E389" s="55"/>
      <c r="F389" s="55"/>
      <c r="G389" s="55"/>
      <c r="H389" s="55"/>
      <c r="I389" s="55"/>
    </row>
    <row r="390" spans="1:9" x14ac:dyDescent="0.25">
      <c r="A390" s="39" t="s">
        <v>99</v>
      </c>
      <c r="B390" s="65" t="s">
        <v>3</v>
      </c>
      <c r="C390" s="60" t="s">
        <v>6</v>
      </c>
      <c r="D390" s="61" t="s">
        <v>0</v>
      </c>
      <c r="E390" s="61" t="s">
        <v>1</v>
      </c>
      <c r="F390" s="66" t="s">
        <v>4</v>
      </c>
      <c r="G390" s="66" t="s">
        <v>6</v>
      </c>
      <c r="H390" s="71" t="s">
        <v>0</v>
      </c>
      <c r="I390" s="71" t="s">
        <v>1</v>
      </c>
    </row>
    <row r="391" spans="1:9" x14ac:dyDescent="0.25">
      <c r="A391" s="40" t="s">
        <v>26</v>
      </c>
      <c r="B391" s="65"/>
      <c r="C391" s="52">
        <v>1</v>
      </c>
      <c r="D391" s="52">
        <v>-2348.3597139858298</v>
      </c>
      <c r="E391" s="52">
        <v>174.88033811112101</v>
      </c>
      <c r="F391" s="53"/>
      <c r="G391" s="53">
        <v>1</v>
      </c>
      <c r="H391" s="53">
        <v>-2272.23475436123</v>
      </c>
      <c r="I391" s="53">
        <v>152.9096363221</v>
      </c>
    </row>
    <row r="392" spans="1:9" x14ac:dyDescent="0.25">
      <c r="A392" s="40" t="s">
        <v>27</v>
      </c>
      <c r="B392" s="65"/>
      <c r="C392" s="52">
        <v>2</v>
      </c>
      <c r="D392" s="52">
        <v>-2306.9910775354901</v>
      </c>
      <c r="E392" s="52">
        <v>177.63022696140999</v>
      </c>
      <c r="F392" s="53"/>
      <c r="G392" s="53">
        <v>2</v>
      </c>
      <c r="H392" s="53">
        <v>-2254.3821165690401</v>
      </c>
      <c r="I392" s="53">
        <v>146.85910233319399</v>
      </c>
    </row>
    <row r="393" spans="1:9" x14ac:dyDescent="0.25">
      <c r="A393" s="41" t="s">
        <v>46</v>
      </c>
      <c r="B393" s="65"/>
      <c r="C393" s="52">
        <v>3</v>
      </c>
      <c r="D393" s="52">
        <v>-2134.4569148351402</v>
      </c>
      <c r="E393" s="52">
        <v>115.35110888711699</v>
      </c>
      <c r="F393" s="53"/>
      <c r="G393" s="53">
        <v>3</v>
      </c>
      <c r="H393" s="53">
        <v>-2080.8686642134799</v>
      </c>
      <c r="I393" s="53">
        <v>146.46314763430601</v>
      </c>
    </row>
    <row r="394" spans="1:9" x14ac:dyDescent="0.25">
      <c r="A394" s="41" t="s">
        <v>49</v>
      </c>
      <c r="B394" s="65"/>
      <c r="C394" s="52">
        <v>4</v>
      </c>
      <c r="D394" s="52">
        <v>-2000.52792684316</v>
      </c>
      <c r="E394" s="52">
        <v>78.337445122642706</v>
      </c>
      <c r="F394" s="53"/>
      <c r="G394" s="53">
        <v>4</v>
      </c>
      <c r="H394" s="53">
        <v>-1944.4671109998301</v>
      </c>
      <c r="I394" s="53">
        <v>145.933909823661</v>
      </c>
    </row>
    <row r="395" spans="1:9" x14ac:dyDescent="0.25">
      <c r="A395" s="67"/>
      <c r="B395" s="65"/>
      <c r="C395" s="52">
        <v>5</v>
      </c>
      <c r="D395" s="52">
        <v>-1935.19105199977</v>
      </c>
      <c r="E395" s="52">
        <v>101.570560716542</v>
      </c>
      <c r="F395" s="53"/>
      <c r="G395" s="53">
        <v>5</v>
      </c>
      <c r="H395" s="53">
        <v>-1916.4897716196899</v>
      </c>
      <c r="I395" s="53">
        <v>138.90062925423601</v>
      </c>
    </row>
    <row r="396" spans="1:9" x14ac:dyDescent="0.25">
      <c r="A396" s="67"/>
      <c r="B396" s="65"/>
      <c r="C396" s="52">
        <v>6</v>
      </c>
      <c r="D396" s="52">
        <v>-1890.18604530418</v>
      </c>
      <c r="E396" s="52">
        <v>-174.660321083165</v>
      </c>
      <c r="F396" s="53"/>
      <c r="G396" s="53">
        <v>6</v>
      </c>
      <c r="H396" s="53">
        <v>-1908.1124513694599</v>
      </c>
      <c r="I396" s="53">
        <v>-218.26673679416299</v>
      </c>
    </row>
    <row r="397" spans="1:9" x14ac:dyDescent="0.25">
      <c r="A397" s="67"/>
      <c r="B397" s="65"/>
      <c r="C397" s="52">
        <v>7</v>
      </c>
      <c r="D397" s="52">
        <v>-1901.2321349000199</v>
      </c>
      <c r="E397" s="52">
        <v>-506.66225787812903</v>
      </c>
      <c r="F397" s="53"/>
      <c r="G397" s="53">
        <v>7</v>
      </c>
      <c r="H397" s="53">
        <v>-1921.83977109838</v>
      </c>
      <c r="I397" s="53">
        <v>-446.08673751899801</v>
      </c>
    </row>
    <row r="398" spans="1:9" x14ac:dyDescent="0.25">
      <c r="A398" s="67"/>
      <c r="B398" s="65"/>
      <c r="C398" s="52">
        <v>8</v>
      </c>
      <c r="D398" s="52">
        <v>-2022.6380704754999</v>
      </c>
      <c r="E398" s="52">
        <v>-581.59354305678801</v>
      </c>
      <c r="F398" s="53"/>
      <c r="G398" s="53">
        <v>8</v>
      </c>
      <c r="H398" s="53">
        <v>-2051.1302313206902</v>
      </c>
      <c r="I398" s="53">
        <v>-558.65298014510802</v>
      </c>
    </row>
    <row r="399" spans="1:9" x14ac:dyDescent="0.25">
      <c r="A399" s="64"/>
      <c r="B399" s="64"/>
      <c r="C399" s="64"/>
      <c r="D399" s="64"/>
      <c r="E399" s="64"/>
      <c r="F399" s="64"/>
      <c r="G399" s="64"/>
      <c r="H399" s="64"/>
      <c r="I399" s="64"/>
    </row>
    <row r="400" spans="1:9" x14ac:dyDescent="0.25">
      <c r="A400" s="64"/>
      <c r="B400" s="64"/>
      <c r="C400" s="64"/>
      <c r="D400" s="64"/>
      <c r="E400" s="64"/>
      <c r="F400" s="64"/>
      <c r="G400" s="64"/>
      <c r="H400" s="64"/>
      <c r="I400" s="64"/>
    </row>
    <row r="401" spans="1:10" x14ac:dyDescent="0.25">
      <c r="A401" s="39" t="s">
        <v>101</v>
      </c>
      <c r="B401" s="65" t="s">
        <v>3</v>
      </c>
      <c r="C401" s="65" t="s">
        <v>6</v>
      </c>
      <c r="D401" s="70" t="s">
        <v>0</v>
      </c>
      <c r="E401" s="70" t="s">
        <v>1</v>
      </c>
      <c r="F401" s="66" t="s">
        <v>4</v>
      </c>
      <c r="G401" s="66" t="s">
        <v>6</v>
      </c>
      <c r="H401" s="71" t="s">
        <v>0</v>
      </c>
      <c r="I401" s="71" t="s">
        <v>1</v>
      </c>
    </row>
    <row r="402" spans="1:10" x14ac:dyDescent="0.25">
      <c r="A402" s="40" t="s">
        <v>26</v>
      </c>
      <c r="B402" s="65"/>
      <c r="C402" s="52">
        <v>1</v>
      </c>
      <c r="D402" s="52">
        <v>-2505.5617741697401</v>
      </c>
      <c r="E402" s="52">
        <v>168.37817059815799</v>
      </c>
      <c r="F402" s="53"/>
      <c r="G402" s="53">
        <v>1</v>
      </c>
      <c r="H402" s="53">
        <v>-2415.1851572524201</v>
      </c>
      <c r="I402" s="53">
        <v>171.551289802572</v>
      </c>
    </row>
    <row r="403" spans="1:10" x14ac:dyDescent="0.25">
      <c r="A403" s="40" t="s">
        <v>27</v>
      </c>
      <c r="B403" s="65"/>
      <c r="C403" s="52">
        <v>2</v>
      </c>
      <c r="D403" s="52">
        <v>-2328.5989165128599</v>
      </c>
      <c r="E403" s="52">
        <v>92.438665664062896</v>
      </c>
      <c r="F403" s="53"/>
      <c r="G403" s="53">
        <v>2</v>
      </c>
      <c r="H403" s="53">
        <v>-2298.1656921723502</v>
      </c>
      <c r="I403" s="53">
        <v>152.51177601962399</v>
      </c>
    </row>
    <row r="404" spans="1:10" x14ac:dyDescent="0.25">
      <c r="A404" s="41" t="s">
        <v>46</v>
      </c>
      <c r="B404" s="65"/>
      <c r="C404" s="52">
        <v>3</v>
      </c>
      <c r="D404" s="52">
        <v>-2271.1702055992</v>
      </c>
      <c r="E404" s="52">
        <v>43.712336397198101</v>
      </c>
      <c r="F404" s="53"/>
      <c r="G404" s="53">
        <v>3</v>
      </c>
      <c r="H404" s="53">
        <v>-2258.4739259777198</v>
      </c>
      <c r="I404" s="53">
        <v>61.447253823432199</v>
      </c>
    </row>
    <row r="405" spans="1:10" x14ac:dyDescent="0.25">
      <c r="A405" s="41" t="s">
        <v>48</v>
      </c>
      <c r="B405" s="65"/>
      <c r="C405" s="52">
        <v>4</v>
      </c>
      <c r="D405" s="52">
        <v>-2205.0767840276699</v>
      </c>
      <c r="E405" s="52">
        <v>-1.43224411975916</v>
      </c>
      <c r="F405" s="53"/>
      <c r="G405" s="53">
        <v>4</v>
      </c>
      <c r="H405" s="53">
        <v>-2239.3155681974799</v>
      </c>
      <c r="I405" s="53">
        <v>-98.433209650837696</v>
      </c>
    </row>
    <row r="406" spans="1:10" x14ac:dyDescent="0.25">
      <c r="A406" s="67"/>
      <c r="B406" s="65"/>
      <c r="C406" s="52">
        <v>5</v>
      </c>
      <c r="D406" s="52">
        <v>-2130.4857798446201</v>
      </c>
      <c r="E406" s="52">
        <v>-199.738452775616</v>
      </c>
      <c r="F406" s="53"/>
      <c r="G406" s="53">
        <v>5</v>
      </c>
      <c r="H406" s="53">
        <v>-2158.1132095459702</v>
      </c>
      <c r="I406" s="53">
        <v>-236.244959079566</v>
      </c>
    </row>
    <row r="407" spans="1:10" x14ac:dyDescent="0.25">
      <c r="A407" s="67"/>
      <c r="B407" s="65"/>
      <c r="C407" s="52">
        <v>6</v>
      </c>
      <c r="D407" s="52">
        <v>-1932.90896484104</v>
      </c>
      <c r="E407" s="52">
        <v>-224.741199984389</v>
      </c>
      <c r="F407" s="53"/>
      <c r="G407" s="53">
        <v>6</v>
      </c>
      <c r="H407" s="53">
        <v>-1922.27506751597</v>
      </c>
      <c r="I407" s="53">
        <v>-221.857338762968</v>
      </c>
    </row>
    <row r="408" spans="1:10" x14ac:dyDescent="0.25">
      <c r="A408" s="67"/>
      <c r="B408" s="65"/>
      <c r="C408" s="52">
        <v>7</v>
      </c>
      <c r="D408" s="52">
        <v>-1953.35845021057</v>
      </c>
      <c r="E408" s="52">
        <v>-357.61143155385503</v>
      </c>
      <c r="F408" s="53"/>
      <c r="G408" s="53">
        <v>7</v>
      </c>
      <c r="H408" s="53">
        <v>-1960.33352690982</v>
      </c>
      <c r="I408" s="53">
        <v>-409.39622524578601</v>
      </c>
    </row>
    <row r="409" spans="1:10" x14ac:dyDescent="0.25">
      <c r="A409" s="67"/>
      <c r="B409" s="65"/>
      <c r="C409" s="52">
        <v>8</v>
      </c>
      <c r="D409" s="52">
        <v>-2066.2413910598402</v>
      </c>
      <c r="E409" s="52">
        <v>-523.76758200125903</v>
      </c>
      <c r="F409" s="53"/>
      <c r="G409" s="53">
        <v>8</v>
      </c>
      <c r="H409" s="53">
        <v>-2024.43131811901</v>
      </c>
      <c r="I409" s="53">
        <v>-578.15977741474501</v>
      </c>
    </row>
    <row r="410" spans="1:10" x14ac:dyDescent="0.25">
      <c r="A410" s="67"/>
      <c r="B410" s="65"/>
      <c r="C410" s="52">
        <v>9</v>
      </c>
      <c r="D410" s="52">
        <v>-2080.6188979332601</v>
      </c>
      <c r="E410" s="52">
        <v>-561.45881875598104</v>
      </c>
      <c r="F410" s="53"/>
      <c r="G410" s="53">
        <v>9</v>
      </c>
      <c r="H410" s="53">
        <v>-2172.0112324634601</v>
      </c>
      <c r="I410" s="53">
        <v>-461.91908152595698</v>
      </c>
    </row>
    <row r="411" spans="1:10" x14ac:dyDescent="0.25">
      <c r="A411" s="67"/>
      <c r="B411" s="65"/>
      <c r="C411" s="52">
        <v>10</v>
      </c>
      <c r="D411" s="52">
        <v>-2168.3317011988502</v>
      </c>
      <c r="E411" s="52">
        <v>-546.38810803014098</v>
      </c>
      <c r="F411" s="53"/>
      <c r="G411" s="53">
        <v>10</v>
      </c>
      <c r="H411" s="53">
        <v>-2207.5382093377202</v>
      </c>
      <c r="I411" s="53">
        <v>-501.233829096205</v>
      </c>
    </row>
    <row r="412" spans="1:10" x14ac:dyDescent="0.25">
      <c r="A412" s="67"/>
      <c r="B412" s="65"/>
      <c r="C412" s="52">
        <v>11</v>
      </c>
      <c r="D412" s="52">
        <v>-2211.2204763920799</v>
      </c>
      <c r="E412" s="52">
        <v>-540.88620872419995</v>
      </c>
      <c r="F412" s="53"/>
      <c r="G412" s="53">
        <v>11</v>
      </c>
      <c r="H412" s="53">
        <v>-2267.2856917650602</v>
      </c>
      <c r="I412" s="53">
        <v>-477.45594738893999</v>
      </c>
    </row>
    <row r="413" spans="1:10" x14ac:dyDescent="0.25">
      <c r="A413" s="64"/>
      <c r="B413" s="64"/>
      <c r="C413" s="64"/>
      <c r="D413" s="64"/>
      <c r="E413" s="64"/>
      <c r="F413" s="64"/>
      <c r="G413" s="64"/>
      <c r="H413" s="64"/>
      <c r="I413" s="64"/>
    </row>
    <row r="414" spans="1:10" x14ac:dyDescent="0.25">
      <c r="A414" s="64"/>
      <c r="B414" s="64"/>
      <c r="C414" s="64"/>
      <c r="D414" s="64"/>
      <c r="E414" s="64"/>
      <c r="F414" s="64"/>
      <c r="G414" s="64"/>
      <c r="H414" s="64"/>
      <c r="I414" s="64"/>
    </row>
    <row r="415" spans="1:10" x14ac:dyDescent="0.25">
      <c r="A415" s="39" t="s">
        <v>102</v>
      </c>
      <c r="B415" s="65" t="s">
        <v>3</v>
      </c>
      <c r="C415" s="65" t="s">
        <v>6</v>
      </c>
      <c r="D415" s="70" t="s">
        <v>0</v>
      </c>
      <c r="E415" s="70" t="s">
        <v>1</v>
      </c>
      <c r="F415" s="72" t="s">
        <v>4</v>
      </c>
      <c r="G415" s="72" t="s">
        <v>6</v>
      </c>
      <c r="H415" s="54" t="s">
        <v>0</v>
      </c>
      <c r="I415" s="54" t="s">
        <v>1</v>
      </c>
    </row>
    <row r="416" spans="1:10" x14ac:dyDescent="0.25">
      <c r="A416" s="40" t="s">
        <v>26</v>
      </c>
      <c r="B416" s="65"/>
      <c r="C416" s="52">
        <v>1</v>
      </c>
      <c r="D416" s="52">
        <v>-2554.0333871266698</v>
      </c>
      <c r="E416" s="52">
        <v>169.417765797279</v>
      </c>
      <c r="F416" s="53"/>
      <c r="G416" s="53">
        <v>1</v>
      </c>
      <c r="H416" s="53">
        <v>-2579.4589224537899</v>
      </c>
      <c r="I416" s="53">
        <v>56.106517063107603</v>
      </c>
      <c r="J416" s="62"/>
    </row>
    <row r="417" spans="1:10" x14ac:dyDescent="0.25">
      <c r="A417" s="40" t="s">
        <v>27</v>
      </c>
      <c r="B417" s="65"/>
      <c r="C417" s="52">
        <v>2</v>
      </c>
      <c r="D417" s="52">
        <v>-2479.21825614726</v>
      </c>
      <c r="E417" s="52">
        <v>52.8980806159339</v>
      </c>
      <c r="F417" s="53"/>
      <c r="G417" s="53">
        <v>2</v>
      </c>
      <c r="H417" s="53">
        <v>-2528.7635856741799</v>
      </c>
      <c r="I417" s="53">
        <v>-5.2859532824312501</v>
      </c>
      <c r="J417" s="62"/>
    </row>
    <row r="418" spans="1:10" x14ac:dyDescent="0.25">
      <c r="A418" s="41" t="s">
        <v>46</v>
      </c>
      <c r="B418" s="65"/>
      <c r="C418" s="52">
        <v>3</v>
      </c>
      <c r="D418" s="52">
        <v>-2270.3020546504199</v>
      </c>
      <c r="E418" s="52">
        <v>9.0365936116695593</v>
      </c>
      <c r="F418" s="53"/>
      <c r="G418" s="53">
        <v>3</v>
      </c>
      <c r="H418" s="53">
        <v>-2244.1509470317901</v>
      </c>
      <c r="I418" s="53">
        <v>-90.870426043094895</v>
      </c>
      <c r="J418" s="62"/>
    </row>
    <row r="419" spans="1:10" x14ac:dyDescent="0.25">
      <c r="A419" s="41" t="s">
        <v>48</v>
      </c>
      <c r="B419" s="65"/>
      <c r="C419" s="52">
        <v>4</v>
      </c>
      <c r="D419" s="52">
        <v>-2294.0315499994299</v>
      </c>
      <c r="E419" s="52">
        <v>-155.09319245228599</v>
      </c>
      <c r="F419" s="53"/>
      <c r="G419" s="53">
        <v>4</v>
      </c>
      <c r="H419" s="53">
        <v>-2394.89625660916</v>
      </c>
      <c r="I419" s="53">
        <v>-212.92026314796399</v>
      </c>
      <c r="J419" s="62"/>
    </row>
    <row r="420" spans="1:10" x14ac:dyDescent="0.25">
      <c r="A420" s="67"/>
      <c r="B420" s="65"/>
      <c r="C420" s="52">
        <v>5</v>
      </c>
      <c r="D420" s="52">
        <v>-2215.04730973299</v>
      </c>
      <c r="E420" s="52">
        <v>-191.09394974801901</v>
      </c>
      <c r="F420" s="53"/>
      <c r="G420" s="53">
        <v>5</v>
      </c>
      <c r="H420" s="53">
        <v>-2386.4594080474899</v>
      </c>
      <c r="I420" s="53">
        <v>-304.45801833985303</v>
      </c>
      <c r="J420" s="62"/>
    </row>
    <row r="421" spans="1:10" x14ac:dyDescent="0.25">
      <c r="A421" s="67"/>
      <c r="B421" s="65"/>
      <c r="C421" s="52">
        <v>6</v>
      </c>
      <c r="D421" s="52">
        <v>-2149.5562317951899</v>
      </c>
      <c r="E421" s="52">
        <v>-216.93396200899701</v>
      </c>
      <c r="F421" s="53"/>
      <c r="G421" s="53">
        <v>6</v>
      </c>
      <c r="H421" s="53">
        <v>-2306.1187359004798</v>
      </c>
      <c r="I421" s="53">
        <v>-299.11908325890897</v>
      </c>
      <c r="J421" s="62"/>
    </row>
    <row r="422" spans="1:10" x14ac:dyDescent="0.25">
      <c r="A422" s="67" t="s">
        <v>105</v>
      </c>
      <c r="B422" s="65"/>
      <c r="C422" s="52">
        <v>7</v>
      </c>
      <c r="D422" s="52">
        <v>-1905.94376499188</v>
      </c>
      <c r="E422" s="52">
        <v>-286.704699741257</v>
      </c>
      <c r="F422" s="53"/>
      <c r="G422" s="53">
        <v>7</v>
      </c>
      <c r="H422" s="53">
        <v>-2056.3557502777699</v>
      </c>
      <c r="I422" s="53">
        <v>-140.13293248971701</v>
      </c>
      <c r="J422" s="62"/>
    </row>
    <row r="423" spans="1:10" x14ac:dyDescent="0.25">
      <c r="A423" s="67"/>
      <c r="B423" s="65"/>
      <c r="C423" s="52">
        <v>8</v>
      </c>
      <c r="D423" s="52">
        <v>-1999.0719204945599</v>
      </c>
      <c r="E423" s="52">
        <v>-395.95867328999901</v>
      </c>
      <c r="F423" s="53"/>
      <c r="G423" s="53">
        <v>8</v>
      </c>
      <c r="H423" s="53">
        <v>-2009.9666472537899</v>
      </c>
      <c r="I423" s="53">
        <v>-381.615215285727</v>
      </c>
      <c r="J423" s="62"/>
    </row>
    <row r="424" spans="1:10" x14ac:dyDescent="0.25">
      <c r="A424" s="67"/>
      <c r="B424" s="65"/>
      <c r="C424" s="52">
        <v>9</v>
      </c>
      <c r="D424" s="52">
        <v>-2154.5916495055098</v>
      </c>
      <c r="E424" s="52">
        <v>-345.35292685785402</v>
      </c>
      <c r="F424" s="53"/>
      <c r="G424" s="53">
        <v>9</v>
      </c>
      <c r="H424" s="53">
        <v>-2229.5645796420399</v>
      </c>
      <c r="I424" s="53">
        <v>-316.17439213071901</v>
      </c>
      <c r="J424" s="62"/>
    </row>
    <row r="425" spans="1:10" x14ac:dyDescent="0.25">
      <c r="A425" s="67"/>
      <c r="B425" s="65"/>
      <c r="C425" s="52">
        <v>10</v>
      </c>
      <c r="D425" s="52">
        <v>-2283.9596929886702</v>
      </c>
      <c r="E425" s="52">
        <v>-378.76481459777699</v>
      </c>
      <c r="F425" s="53"/>
      <c r="G425" s="53">
        <v>10</v>
      </c>
      <c r="H425" s="53">
        <v>-2311.2873586443002</v>
      </c>
      <c r="I425" s="53">
        <v>-343.39133825582701</v>
      </c>
      <c r="J425" s="62"/>
    </row>
    <row r="426" spans="1:10" x14ac:dyDescent="0.25">
      <c r="A426" s="67"/>
      <c r="B426" s="65"/>
      <c r="C426" s="52">
        <v>11</v>
      </c>
      <c r="D426" s="52">
        <v>-2285.7607563734</v>
      </c>
      <c r="E426" s="52">
        <v>-440.42491502961599</v>
      </c>
      <c r="F426" s="53"/>
      <c r="G426" s="53">
        <v>11</v>
      </c>
      <c r="H426" s="53">
        <v>-2318.4020677969202</v>
      </c>
      <c r="I426" s="53">
        <v>-380.03934640687299</v>
      </c>
      <c r="J426" s="62"/>
    </row>
    <row r="427" spans="1:10" x14ac:dyDescent="0.25">
      <c r="A427" s="67"/>
      <c r="B427" s="65"/>
      <c r="C427" s="52">
        <v>12</v>
      </c>
      <c r="D427" s="52">
        <v>-2301.0917593311501</v>
      </c>
      <c r="E427" s="52">
        <v>-473.58040407136599</v>
      </c>
      <c r="F427" s="53"/>
      <c r="G427" s="53">
        <v>12</v>
      </c>
      <c r="H427" s="53">
        <v>-2299.9706448687398</v>
      </c>
      <c r="I427" s="53">
        <v>-432.37660851079897</v>
      </c>
      <c r="J427" s="62"/>
    </row>
    <row r="428" spans="1:10" x14ac:dyDescent="0.25">
      <c r="A428" s="64"/>
      <c r="B428" s="64"/>
      <c r="C428" s="64"/>
      <c r="D428" s="64"/>
      <c r="E428" s="64"/>
      <c r="F428" s="64"/>
      <c r="G428" s="64"/>
      <c r="H428" s="64"/>
      <c r="I428" s="64"/>
    </row>
    <row r="429" spans="1:10" x14ac:dyDescent="0.25">
      <c r="A429" s="64"/>
      <c r="B429" s="64"/>
      <c r="C429" s="64"/>
      <c r="D429" s="64"/>
      <c r="E429" s="64"/>
      <c r="F429" s="64"/>
      <c r="G429" s="64"/>
      <c r="H429" s="64"/>
      <c r="I429" s="64"/>
    </row>
    <row r="430" spans="1:10" x14ac:dyDescent="0.25">
      <c r="A430" s="39" t="s">
        <v>103</v>
      </c>
      <c r="B430" s="65" t="s">
        <v>3</v>
      </c>
      <c r="C430" s="65" t="s">
        <v>6</v>
      </c>
      <c r="D430" s="70" t="s">
        <v>0</v>
      </c>
      <c r="E430" s="70" t="s">
        <v>1</v>
      </c>
      <c r="F430" s="66" t="s">
        <v>4</v>
      </c>
      <c r="G430" s="66" t="s">
        <v>6</v>
      </c>
      <c r="H430" s="71" t="s">
        <v>0</v>
      </c>
      <c r="I430" s="71" t="s">
        <v>1</v>
      </c>
    </row>
    <row r="431" spans="1:10" x14ac:dyDescent="0.25">
      <c r="A431" s="40" t="s">
        <v>26</v>
      </c>
      <c r="B431" s="65"/>
      <c r="C431" s="52">
        <v>1</v>
      </c>
      <c r="D431" s="52">
        <v>-2469.1485474169699</v>
      </c>
      <c r="E431" s="52">
        <v>183.621293420521</v>
      </c>
      <c r="F431" s="53"/>
      <c r="G431" s="53">
        <v>1</v>
      </c>
      <c r="H431" s="53">
        <v>-2440.8995038429098</v>
      </c>
      <c r="I431" s="53">
        <v>165.655376302614</v>
      </c>
    </row>
    <row r="432" spans="1:10" x14ac:dyDescent="0.25">
      <c r="A432" s="40" t="s">
        <v>89</v>
      </c>
      <c r="B432" s="65"/>
      <c r="C432" s="52">
        <v>2</v>
      </c>
      <c r="D432" s="52">
        <v>-2345.6201358789999</v>
      </c>
      <c r="E432" s="52">
        <v>157.74751601118501</v>
      </c>
      <c r="F432" s="53"/>
      <c r="G432" s="53">
        <v>2</v>
      </c>
      <c r="H432" s="53">
        <v>-2464.0148159699802</v>
      </c>
      <c r="I432" s="53">
        <v>165.58304525892601</v>
      </c>
    </row>
    <row r="433" spans="1:9" x14ac:dyDescent="0.25">
      <c r="A433" s="41" t="s">
        <v>46</v>
      </c>
      <c r="B433" s="65"/>
      <c r="C433" s="52">
        <v>3</v>
      </c>
      <c r="D433" s="52">
        <v>-2069.6171250059101</v>
      </c>
      <c r="E433" s="52">
        <v>338.87262763431602</v>
      </c>
      <c r="F433" s="53"/>
      <c r="G433" s="53">
        <v>3</v>
      </c>
      <c r="H433" s="53">
        <v>-2221.3054664134202</v>
      </c>
      <c r="I433" s="53">
        <v>166.85077596212699</v>
      </c>
    </row>
    <row r="434" spans="1:9" x14ac:dyDescent="0.25">
      <c r="A434" s="41" t="s">
        <v>50</v>
      </c>
      <c r="B434" s="65"/>
      <c r="C434" s="52">
        <v>4</v>
      </c>
      <c r="D434" s="52">
        <v>-2049.9046025868302</v>
      </c>
      <c r="E434" s="52">
        <v>301.30062219961701</v>
      </c>
      <c r="F434" s="53"/>
      <c r="G434" s="53">
        <v>4</v>
      </c>
      <c r="H434" s="53">
        <v>-1950.01690365274</v>
      </c>
      <c r="I434" s="53">
        <v>-62.541747318531101</v>
      </c>
    </row>
    <row r="435" spans="1:9" x14ac:dyDescent="0.25">
      <c r="A435" s="67"/>
      <c r="B435" s="65"/>
      <c r="C435" s="52">
        <v>5</v>
      </c>
      <c r="D435" s="52">
        <v>-2029.83999958443</v>
      </c>
      <c r="E435" s="52">
        <v>100.16744357329399</v>
      </c>
      <c r="F435" s="53"/>
      <c r="G435" s="53">
        <v>5</v>
      </c>
      <c r="H435" s="53">
        <v>-2138.15618370221</v>
      </c>
      <c r="I435" s="53">
        <v>-118.022456349327</v>
      </c>
    </row>
    <row r="436" spans="1:9" x14ac:dyDescent="0.25">
      <c r="A436" s="67"/>
      <c r="B436" s="65"/>
      <c r="C436" s="52">
        <v>6</v>
      </c>
      <c r="D436" s="52">
        <v>-1936.4905273259701</v>
      </c>
      <c r="E436" s="52">
        <v>-65.896812542910197</v>
      </c>
      <c r="F436" s="53"/>
      <c r="G436" s="53">
        <v>6</v>
      </c>
      <c r="H436" s="53">
        <v>-1904.96113643175</v>
      </c>
      <c r="I436" s="53">
        <v>-158.461752628548</v>
      </c>
    </row>
    <row r="437" spans="1:9" x14ac:dyDescent="0.25">
      <c r="A437" s="67"/>
      <c r="B437" s="65"/>
      <c r="C437" s="52">
        <v>7</v>
      </c>
      <c r="D437" s="52">
        <v>-1906.80144949804</v>
      </c>
      <c r="E437" s="52">
        <v>-178.138221535431</v>
      </c>
      <c r="F437" s="53"/>
      <c r="G437" s="53">
        <v>7</v>
      </c>
      <c r="H437" s="53">
        <v>-1919.5309953885901</v>
      </c>
      <c r="I437" s="53">
        <v>-114.797051505372</v>
      </c>
    </row>
    <row r="438" spans="1:9" x14ac:dyDescent="0.25">
      <c r="A438" s="67"/>
      <c r="B438" s="65"/>
      <c r="C438" s="52">
        <v>8</v>
      </c>
      <c r="D438" s="52">
        <v>-1678.98160533331</v>
      </c>
      <c r="E438" s="52">
        <v>-173.230395510221</v>
      </c>
      <c r="F438" s="53"/>
      <c r="G438" s="53">
        <v>8</v>
      </c>
      <c r="H438" s="53">
        <v>-1794.2245380428401</v>
      </c>
      <c r="I438" s="53">
        <v>-149.47483572134601</v>
      </c>
    </row>
    <row r="439" spans="1:9" x14ac:dyDescent="0.25">
      <c r="A439" s="67"/>
      <c r="B439" s="65"/>
      <c r="C439" s="52">
        <v>9</v>
      </c>
      <c r="D439" s="52">
        <v>-1813.7324681042901</v>
      </c>
      <c r="E439" s="52">
        <v>-213.898743008976</v>
      </c>
      <c r="F439" s="53"/>
      <c r="G439" s="53">
        <v>9</v>
      </c>
      <c r="H439" s="53">
        <v>-1746.08334333221</v>
      </c>
      <c r="I439" s="53">
        <v>-143.73334385769101</v>
      </c>
    </row>
    <row r="440" spans="1:9" x14ac:dyDescent="0.25">
      <c r="A440" s="67"/>
      <c r="B440" s="65"/>
      <c r="C440" s="52">
        <v>10</v>
      </c>
      <c r="D440" s="52">
        <v>-1867.40339750459</v>
      </c>
      <c r="E440" s="52">
        <v>-240.74254246013899</v>
      </c>
      <c r="F440" s="53"/>
      <c r="G440" s="53">
        <v>10</v>
      </c>
      <c r="H440" s="53">
        <v>-1823.95474399662</v>
      </c>
      <c r="I440" s="53">
        <v>-194.80293557837001</v>
      </c>
    </row>
    <row r="441" spans="1:9" x14ac:dyDescent="0.25">
      <c r="A441" s="67"/>
      <c r="B441" s="65"/>
      <c r="C441" s="52">
        <v>11</v>
      </c>
      <c r="D441" s="52">
        <v>-1908.06260214748</v>
      </c>
      <c r="E441" s="52">
        <v>-312.26209916303799</v>
      </c>
      <c r="F441" s="53"/>
      <c r="G441" s="53">
        <v>11</v>
      </c>
      <c r="H441" s="53">
        <v>-1874.93109717265</v>
      </c>
      <c r="I441" s="53">
        <v>-219.86714911281501</v>
      </c>
    </row>
    <row r="442" spans="1:9" x14ac:dyDescent="0.25">
      <c r="A442" s="67"/>
      <c r="B442" s="65"/>
      <c r="C442" s="52">
        <v>12</v>
      </c>
      <c r="D442" s="52">
        <v>-1951.2049137843001</v>
      </c>
      <c r="E442" s="52">
        <v>-190.239221736486</v>
      </c>
      <c r="F442" s="53"/>
      <c r="G442" s="53">
        <v>12</v>
      </c>
      <c r="H442" s="53">
        <v>-1875.8242740733599</v>
      </c>
      <c r="I442" s="53">
        <v>-244.774645385936</v>
      </c>
    </row>
    <row r="443" spans="1:9" x14ac:dyDescent="0.25">
      <c r="A443" s="64"/>
      <c r="B443" s="64"/>
      <c r="C443" s="64"/>
      <c r="D443" s="64"/>
      <c r="E443" s="64"/>
      <c r="F443" s="64"/>
      <c r="G443" s="64"/>
      <c r="H443" s="64"/>
      <c r="I443" s="64"/>
    </row>
    <row r="444" spans="1:9" x14ac:dyDescent="0.25">
      <c r="A444" s="64"/>
      <c r="B444" s="64"/>
      <c r="C444" s="64"/>
      <c r="D444" s="64"/>
      <c r="E444" s="64"/>
      <c r="F444" s="64"/>
      <c r="G444" s="64"/>
      <c r="H444" s="64"/>
      <c r="I444" s="64"/>
    </row>
    <row r="445" spans="1:9" x14ac:dyDescent="0.25">
      <c r="A445" s="39" t="s">
        <v>117</v>
      </c>
      <c r="B445" s="65" t="s">
        <v>3</v>
      </c>
      <c r="C445" s="65" t="s">
        <v>6</v>
      </c>
      <c r="D445" s="70" t="s">
        <v>0</v>
      </c>
      <c r="E445" s="70" t="s">
        <v>1</v>
      </c>
      <c r="F445" s="66" t="s">
        <v>4</v>
      </c>
      <c r="G445" s="66" t="s">
        <v>6</v>
      </c>
      <c r="H445" s="71" t="s">
        <v>0</v>
      </c>
      <c r="I445" s="71" t="s">
        <v>1</v>
      </c>
    </row>
    <row r="446" spans="1:9" x14ac:dyDescent="0.25">
      <c r="A446" s="40" t="s">
        <v>26</v>
      </c>
      <c r="C446" s="65">
        <v>1</v>
      </c>
      <c r="D446" s="69">
        <v>-2569.87625598779</v>
      </c>
      <c r="E446" s="65">
        <v>175.005332553302</v>
      </c>
      <c r="F446" s="66"/>
      <c r="G446" s="66">
        <v>1</v>
      </c>
      <c r="H446" s="68">
        <v>-2576.6672805431999</v>
      </c>
      <c r="I446" s="68">
        <v>173.23174068232001</v>
      </c>
    </row>
    <row r="447" spans="1:9" x14ac:dyDescent="0.25">
      <c r="A447" s="40" t="s">
        <v>27</v>
      </c>
      <c r="C447" s="65">
        <v>2</v>
      </c>
      <c r="D447" s="69">
        <v>-2473.0047568493801</v>
      </c>
      <c r="E447" s="65">
        <v>180.18823160506801</v>
      </c>
      <c r="F447" s="66"/>
      <c r="G447" s="66">
        <v>2</v>
      </c>
      <c r="H447" s="68">
        <v>-2425.3801228229599</v>
      </c>
      <c r="I447" s="68">
        <v>169.36772560153301</v>
      </c>
    </row>
    <row r="448" spans="1:9" x14ac:dyDescent="0.25">
      <c r="A448" s="41" t="s">
        <v>46</v>
      </c>
      <c r="C448" s="65">
        <v>3</v>
      </c>
      <c r="D448" s="69">
        <v>-2348.2192479394098</v>
      </c>
      <c r="E448" s="65">
        <v>174.64255964226399</v>
      </c>
      <c r="F448" s="66"/>
      <c r="G448" s="66">
        <v>3</v>
      </c>
      <c r="H448" s="68">
        <v>-2134.6828715342699</v>
      </c>
      <c r="I448" s="68">
        <v>175.826464486085</v>
      </c>
    </row>
    <row r="449" spans="1:10" x14ac:dyDescent="0.25">
      <c r="A449" s="41" t="s">
        <v>50</v>
      </c>
      <c r="C449" s="65">
        <v>4</v>
      </c>
      <c r="D449" s="23">
        <v>-2239.5405463203901</v>
      </c>
      <c r="E449" s="65">
        <v>186.49822856319599</v>
      </c>
      <c r="G449" s="5">
        <v>4</v>
      </c>
      <c r="H449" s="22">
        <v>-1977.2278336373699</v>
      </c>
      <c r="I449" s="22">
        <v>174.17216899431099</v>
      </c>
    </row>
    <row r="450" spans="1:10" x14ac:dyDescent="0.25">
      <c r="C450" s="65">
        <v>5</v>
      </c>
      <c r="D450" s="23">
        <v>-2138.5775029503702</v>
      </c>
      <c r="E450" s="65">
        <v>196.098450730331</v>
      </c>
      <c r="G450" s="5">
        <v>5</v>
      </c>
      <c r="H450" s="22">
        <v>-1911.9029249799701</v>
      </c>
      <c r="I450" s="22">
        <v>181.50745992450501</v>
      </c>
    </row>
    <row r="451" spans="1:10" x14ac:dyDescent="0.25">
      <c r="C451" s="65">
        <v>6</v>
      </c>
      <c r="D451" s="23">
        <v>-2152.4617807786499</v>
      </c>
      <c r="E451" s="65">
        <v>120.915391141127</v>
      </c>
      <c r="G451" s="5">
        <v>6</v>
      </c>
      <c r="H451" s="22">
        <v>-1911.70419573052</v>
      </c>
      <c r="I451" s="22">
        <v>115.29746420371499</v>
      </c>
    </row>
    <row r="452" spans="1:10" x14ac:dyDescent="0.25">
      <c r="C452" s="65">
        <v>7</v>
      </c>
      <c r="D452" s="23">
        <v>-2169.8534327520802</v>
      </c>
      <c r="E452" s="65">
        <v>-38.680171270511998</v>
      </c>
      <c r="G452" s="5">
        <v>7</v>
      </c>
      <c r="H452" s="22">
        <v>-1907.2265699966699</v>
      </c>
      <c r="I452" s="22">
        <v>-5.0703732644557196</v>
      </c>
    </row>
    <row r="453" spans="1:10" x14ac:dyDescent="0.25">
      <c r="C453" s="65">
        <v>8</v>
      </c>
      <c r="D453" s="23">
        <v>-2085.6439732232002</v>
      </c>
      <c r="E453" s="65">
        <v>-64.286684837280703</v>
      </c>
      <c r="G453" s="5">
        <v>8</v>
      </c>
      <c r="H453" s="22">
        <v>-2200.4554489141701</v>
      </c>
      <c r="I453" s="22">
        <v>-25.2175964142792</v>
      </c>
    </row>
    <row r="454" spans="1:10" x14ac:dyDescent="0.25">
      <c r="C454" s="65">
        <v>9</v>
      </c>
      <c r="D454" s="23">
        <v>-2085.6439732232002</v>
      </c>
      <c r="E454" s="65">
        <v>-64.286684837280703</v>
      </c>
      <c r="G454" s="5">
        <v>9</v>
      </c>
      <c r="H454" s="22">
        <v>-2104.5708150114301</v>
      </c>
      <c r="I454" s="22">
        <v>-85.083630916611995</v>
      </c>
    </row>
    <row r="455" spans="1:10" x14ac:dyDescent="0.25">
      <c r="C455" s="65">
        <v>10</v>
      </c>
      <c r="D455" s="23">
        <v>-1924.2325062137299</v>
      </c>
      <c r="E455" s="65">
        <v>-214.73561631468999</v>
      </c>
      <c r="G455" s="5">
        <v>10</v>
      </c>
      <c r="H455" s="22">
        <v>-1900.4181575283901</v>
      </c>
      <c r="I455" s="22">
        <v>-216.26477211435</v>
      </c>
    </row>
    <row r="456" spans="1:10" x14ac:dyDescent="0.25">
      <c r="C456" s="65">
        <v>11</v>
      </c>
      <c r="D456" s="23">
        <v>-1951.4281891908199</v>
      </c>
      <c r="E456" s="65">
        <v>-514.13810431138904</v>
      </c>
      <c r="G456" s="5">
        <v>11</v>
      </c>
      <c r="H456" s="22">
        <v>-1912.40620035197</v>
      </c>
      <c r="I456" s="22">
        <v>-507.96073273064002</v>
      </c>
    </row>
    <row r="457" spans="1:10" x14ac:dyDescent="0.25">
      <c r="C457" s="65">
        <v>12</v>
      </c>
      <c r="D457" s="23">
        <v>-2091.4489575149801</v>
      </c>
      <c r="E457" s="23">
        <v>-539.95102315512804</v>
      </c>
      <c r="G457" s="5">
        <v>12</v>
      </c>
      <c r="H457" s="22">
        <v>-2055.2521748283102</v>
      </c>
      <c r="I457" s="22">
        <v>-573.56190778778898</v>
      </c>
    </row>
    <row r="458" spans="1:10" x14ac:dyDescent="0.25">
      <c r="A458" s="81"/>
      <c r="B458" s="81"/>
      <c r="C458" s="81"/>
      <c r="D458" s="81"/>
      <c r="E458" s="81"/>
      <c r="F458" s="81"/>
      <c r="G458" s="81"/>
      <c r="H458" s="81"/>
      <c r="I458" s="81"/>
      <c r="J458" s="81"/>
    </row>
    <row r="459" spans="1:10" x14ac:dyDescent="0.25">
      <c r="A459" s="81"/>
      <c r="B459" s="81"/>
      <c r="C459" s="81"/>
      <c r="D459" s="81"/>
      <c r="E459" s="81"/>
      <c r="F459" s="81"/>
      <c r="G459" s="81"/>
      <c r="H459" s="81"/>
      <c r="I459" s="81"/>
      <c r="J459" s="81"/>
    </row>
    <row r="460" spans="1:10" x14ac:dyDescent="0.25">
      <c r="A460" s="39" t="s">
        <v>118</v>
      </c>
      <c r="B460" s="65" t="s">
        <v>3</v>
      </c>
      <c r="C460" s="65" t="s">
        <v>6</v>
      </c>
      <c r="D460" s="70" t="s">
        <v>0</v>
      </c>
      <c r="E460" s="70" t="s">
        <v>1</v>
      </c>
      <c r="F460" s="66" t="s">
        <v>4</v>
      </c>
      <c r="G460" s="66" t="s">
        <v>6</v>
      </c>
      <c r="H460" s="71" t="s">
        <v>0</v>
      </c>
      <c r="I460" s="71" t="s">
        <v>1</v>
      </c>
    </row>
    <row r="461" spans="1:10" x14ac:dyDescent="0.25">
      <c r="A461" s="40" t="s">
        <v>26</v>
      </c>
      <c r="B461" s="65"/>
      <c r="C461" s="3">
        <v>1</v>
      </c>
      <c r="D461" s="23">
        <v>-2551.99645518428</v>
      </c>
      <c r="E461" s="23">
        <v>170.74309174639799</v>
      </c>
      <c r="G461" s="5">
        <v>1</v>
      </c>
      <c r="H461" s="22">
        <v>-2475.2798192957398</v>
      </c>
      <c r="I461" s="22">
        <v>174.65225971881</v>
      </c>
    </row>
    <row r="462" spans="1:10" x14ac:dyDescent="0.25">
      <c r="A462" s="40" t="s">
        <v>28</v>
      </c>
      <c r="B462" s="65"/>
      <c r="C462" s="3">
        <v>2</v>
      </c>
      <c r="D462" s="23">
        <v>-2453.7315914328101</v>
      </c>
      <c r="E462" s="23">
        <v>178.16678611594</v>
      </c>
      <c r="G462" s="5">
        <v>2</v>
      </c>
      <c r="H462" s="22">
        <v>-2336.5994726086201</v>
      </c>
      <c r="I462" s="22">
        <v>171.82800401823999</v>
      </c>
    </row>
    <row r="463" spans="1:10" x14ac:dyDescent="0.25">
      <c r="A463" s="41" t="s">
        <v>46</v>
      </c>
      <c r="B463" s="65"/>
      <c r="C463" s="3">
        <v>3</v>
      </c>
      <c r="D463" s="23">
        <v>-2397.6036791957699</v>
      </c>
      <c r="E463" s="23">
        <v>175.92051602086099</v>
      </c>
      <c r="G463" s="5">
        <v>3</v>
      </c>
      <c r="H463" s="22">
        <v>-2281.9619278849</v>
      </c>
      <c r="I463" s="22">
        <v>172.22508303176099</v>
      </c>
    </row>
    <row r="464" spans="1:10" x14ac:dyDescent="0.25">
      <c r="A464" s="41" t="s">
        <v>50</v>
      </c>
      <c r="C464" s="3">
        <v>4</v>
      </c>
      <c r="D464" s="23">
        <v>-2350.1334176751402</v>
      </c>
      <c r="E464" s="23">
        <v>161.56040546634799</v>
      </c>
      <c r="G464" s="5">
        <v>4</v>
      </c>
      <c r="H464" s="22">
        <v>-2176.2491239569399</v>
      </c>
      <c r="I464" s="22">
        <v>165.87656378477101</v>
      </c>
    </row>
    <row r="465" spans="1:10" x14ac:dyDescent="0.25">
      <c r="C465" s="3">
        <v>5</v>
      </c>
      <c r="D465" s="23">
        <v>-2182.0566948487299</v>
      </c>
      <c r="E465" s="23">
        <v>61.248465092431303</v>
      </c>
      <c r="G465" s="5">
        <v>5</v>
      </c>
      <c r="H465" s="22">
        <v>-1894.52146217673</v>
      </c>
      <c r="I465" s="22">
        <v>122.486066751313</v>
      </c>
    </row>
    <row r="466" spans="1:10" x14ac:dyDescent="0.25">
      <c r="C466" s="3">
        <v>6</v>
      </c>
      <c r="D466" s="23">
        <v>-2060.57637062802</v>
      </c>
      <c r="E466" s="23">
        <v>-71.207368304837004</v>
      </c>
      <c r="G466" s="5">
        <v>6</v>
      </c>
      <c r="H466" s="22">
        <v>-1891.56163064768</v>
      </c>
      <c r="I466" s="22">
        <v>-256.87198468124097</v>
      </c>
    </row>
    <row r="467" spans="1:10" x14ac:dyDescent="0.25">
      <c r="C467" s="3">
        <v>7</v>
      </c>
      <c r="D467" s="23">
        <v>-1684.65899362459</v>
      </c>
      <c r="E467" s="23">
        <v>-88.173780915686194</v>
      </c>
      <c r="G467" s="5">
        <v>7</v>
      </c>
      <c r="H467" s="22">
        <v>-1656.7560109059</v>
      </c>
      <c r="I467" s="22">
        <v>-58.085240044461301</v>
      </c>
    </row>
    <row r="468" spans="1:10" x14ac:dyDescent="0.25">
      <c r="C468" s="3">
        <v>8</v>
      </c>
      <c r="D468" s="23">
        <v>-1789.42114433501</v>
      </c>
      <c r="E468" s="23">
        <v>-120.825161817899</v>
      </c>
      <c r="G468" s="5">
        <v>8</v>
      </c>
      <c r="H468" s="22">
        <v>-1795.87773391622</v>
      </c>
      <c r="I468" s="22">
        <v>-66.760542416592102</v>
      </c>
    </row>
    <row r="469" spans="1:10" x14ac:dyDescent="0.25">
      <c r="C469" s="3">
        <v>9</v>
      </c>
      <c r="D469" s="23">
        <v>-1970.0833239531601</v>
      </c>
      <c r="E469" s="23">
        <v>-57.285134459961199</v>
      </c>
      <c r="G469" s="5">
        <v>9</v>
      </c>
      <c r="H469" s="22">
        <v>-1916.46094590281</v>
      </c>
      <c r="I469" s="22">
        <v>-72.563889659484104</v>
      </c>
    </row>
    <row r="470" spans="1:10" x14ac:dyDescent="0.25">
      <c r="C470" s="3">
        <v>10</v>
      </c>
      <c r="D470" s="23">
        <v>-2046.46359017594</v>
      </c>
      <c r="E470" s="23">
        <v>-32.233347118340802</v>
      </c>
      <c r="G470" s="5">
        <v>10</v>
      </c>
      <c r="H470" s="22">
        <v>-2131.6926897029002</v>
      </c>
      <c r="I470" s="22">
        <v>-109.164585296963</v>
      </c>
    </row>
    <row r="471" spans="1:10" x14ac:dyDescent="0.25">
      <c r="C471" s="3">
        <v>11</v>
      </c>
      <c r="D471" s="23">
        <v>-2166.6672717981301</v>
      </c>
      <c r="E471" s="23">
        <v>-131.77731910920201</v>
      </c>
      <c r="G471" s="5">
        <v>11</v>
      </c>
      <c r="H471" s="22">
        <v>-2135.14610082831</v>
      </c>
      <c r="I471" s="22">
        <v>-213.204281544005</v>
      </c>
    </row>
    <row r="472" spans="1:10" x14ac:dyDescent="0.25">
      <c r="C472" s="3">
        <v>12</v>
      </c>
      <c r="D472" s="23">
        <v>-2193.5971777760401</v>
      </c>
      <c r="E472" s="23">
        <v>-244.18738129143699</v>
      </c>
      <c r="G472" s="5">
        <v>12</v>
      </c>
      <c r="H472" s="22">
        <v>-2129.74823535208</v>
      </c>
      <c r="I472" s="22">
        <v>-250.93877511946201</v>
      </c>
    </row>
    <row r="473" spans="1:10" x14ac:dyDescent="0.25">
      <c r="C473" s="3">
        <v>13</v>
      </c>
      <c r="D473" s="23">
        <v>-2125.05280721591</v>
      </c>
      <c r="E473" s="23">
        <v>-187.77538796063601</v>
      </c>
      <c r="G473" s="5">
        <v>13</v>
      </c>
      <c r="H473" s="22">
        <v>-2104.2756246915501</v>
      </c>
      <c r="I473" s="22">
        <v>-204.22080589974499</v>
      </c>
    </row>
    <row r="474" spans="1:10" x14ac:dyDescent="0.25">
      <c r="C474" s="3">
        <v>14</v>
      </c>
      <c r="D474" s="23">
        <v>-2009.9796374375401</v>
      </c>
      <c r="E474" s="23">
        <v>-90.464961442523105</v>
      </c>
      <c r="G474" s="5">
        <v>14</v>
      </c>
      <c r="H474" s="22">
        <v>-1976.68424085621</v>
      </c>
      <c r="I474" s="22">
        <v>-166.067256610648</v>
      </c>
    </row>
    <row r="475" spans="1:10" x14ac:dyDescent="0.25">
      <c r="C475" s="3">
        <v>15</v>
      </c>
      <c r="D475" s="23">
        <v>-1960.30183342029</v>
      </c>
      <c r="E475" s="23">
        <v>-190.715524226371</v>
      </c>
      <c r="G475" s="5">
        <v>15</v>
      </c>
      <c r="H475" s="22">
        <v>-1931.4451665029501</v>
      </c>
      <c r="I475" s="22">
        <v>-227.052349706738</v>
      </c>
    </row>
    <row r="476" spans="1:10" x14ac:dyDescent="0.25">
      <c r="C476" s="3">
        <v>16</v>
      </c>
      <c r="D476" s="23">
        <v>-2055.6155614131198</v>
      </c>
      <c r="E476" s="23">
        <v>-380.32961262881298</v>
      </c>
      <c r="G476" s="5">
        <v>16</v>
      </c>
      <c r="H476" s="22">
        <v>-2101.6887408708599</v>
      </c>
      <c r="I476" s="22">
        <v>-365.69835605542397</v>
      </c>
    </row>
    <row r="477" spans="1:10" x14ac:dyDescent="0.25">
      <c r="C477" s="3">
        <v>17</v>
      </c>
      <c r="D477" s="23">
        <v>-1889.4964041818</v>
      </c>
      <c r="E477" s="23">
        <v>-493.79132742137398</v>
      </c>
      <c r="G477" s="5">
        <v>17</v>
      </c>
      <c r="H477" s="22">
        <v>-2061.5274930082901</v>
      </c>
      <c r="I477" s="22">
        <v>-598.61816253559505</v>
      </c>
    </row>
    <row r="478" spans="1:10" x14ac:dyDescent="0.25">
      <c r="C478" s="3">
        <v>18</v>
      </c>
      <c r="D478" s="23">
        <v>-2006.8904862628401</v>
      </c>
      <c r="E478" s="23">
        <v>-557.19587497684302</v>
      </c>
      <c r="G478" s="5">
        <v>18</v>
      </c>
      <c r="H478" s="22">
        <v>-2181.48544146618</v>
      </c>
      <c r="I478" s="22">
        <v>-541.46076128870902</v>
      </c>
    </row>
    <row r="479" spans="1:10" x14ac:dyDescent="0.25">
      <c r="A479" s="81"/>
      <c r="B479" s="81"/>
      <c r="C479" s="81"/>
      <c r="D479" s="81"/>
      <c r="E479" s="81"/>
      <c r="F479" s="81"/>
      <c r="G479" s="81"/>
      <c r="H479" s="81"/>
      <c r="I479" s="81"/>
      <c r="J479" s="81"/>
    </row>
    <row r="480" spans="1:10" x14ac:dyDescent="0.25">
      <c r="A480" s="81"/>
      <c r="B480" s="81"/>
      <c r="C480" s="81"/>
      <c r="D480" s="81"/>
      <c r="E480" s="81"/>
      <c r="F480" s="81"/>
      <c r="G480" s="81"/>
      <c r="H480" s="81"/>
      <c r="I480" s="81"/>
      <c r="J480" s="81"/>
    </row>
    <row r="481" spans="1:9" x14ac:dyDescent="0.25">
      <c r="A481" s="39" t="s">
        <v>119</v>
      </c>
      <c r="B481" s="65" t="s">
        <v>3</v>
      </c>
      <c r="C481" s="65" t="s">
        <v>6</v>
      </c>
      <c r="D481" s="70" t="s">
        <v>0</v>
      </c>
      <c r="E481" s="70" t="s">
        <v>1</v>
      </c>
      <c r="F481" s="66" t="s">
        <v>4</v>
      </c>
      <c r="G481" s="66" t="s">
        <v>6</v>
      </c>
      <c r="H481" s="71" t="s">
        <v>0</v>
      </c>
      <c r="I481" s="71" t="s">
        <v>1</v>
      </c>
    </row>
    <row r="482" spans="1:9" x14ac:dyDescent="0.25">
      <c r="A482" s="40" t="s">
        <v>26</v>
      </c>
      <c r="C482" s="3">
        <v>1</v>
      </c>
      <c r="D482" s="23">
        <v>-2444.7035574691799</v>
      </c>
      <c r="E482" s="23">
        <v>144.001862351977</v>
      </c>
      <c r="G482" s="5">
        <v>1</v>
      </c>
      <c r="H482" s="22">
        <v>-2395.9154372754101</v>
      </c>
      <c r="I482" s="22">
        <v>175.30909873709899</v>
      </c>
    </row>
    <row r="483" spans="1:9" x14ac:dyDescent="0.25">
      <c r="A483" s="40" t="s">
        <v>27</v>
      </c>
      <c r="C483" s="3">
        <v>2</v>
      </c>
      <c r="D483" s="23">
        <v>-2247.2739226060899</v>
      </c>
      <c r="E483" s="23">
        <v>123.30203667678499</v>
      </c>
      <c r="G483" s="5">
        <v>2</v>
      </c>
      <c r="H483" s="22">
        <v>-2211.98320769675</v>
      </c>
      <c r="I483" s="22">
        <v>72.382952252271494</v>
      </c>
    </row>
    <row r="484" spans="1:9" x14ac:dyDescent="0.25">
      <c r="A484" s="41" t="s">
        <v>46</v>
      </c>
      <c r="C484" s="3">
        <v>3</v>
      </c>
      <c r="D484" s="23">
        <v>-2029.7315255753299</v>
      </c>
      <c r="E484" s="23">
        <v>135.299914461741</v>
      </c>
      <c r="G484" s="5">
        <v>3</v>
      </c>
      <c r="H484" s="22">
        <v>-2115.9446254936202</v>
      </c>
      <c r="I484" s="22">
        <v>130.620077896531</v>
      </c>
    </row>
    <row r="485" spans="1:9" x14ac:dyDescent="0.25">
      <c r="A485" s="41" t="s">
        <v>48</v>
      </c>
      <c r="C485" s="3">
        <v>4</v>
      </c>
      <c r="D485" s="23">
        <v>-1907.2333607458299</v>
      </c>
      <c r="E485" s="23">
        <v>63.8631243480867</v>
      </c>
      <c r="G485" s="5">
        <v>4</v>
      </c>
      <c r="H485" s="22">
        <v>-1912.34129355547</v>
      </c>
      <c r="I485" s="22">
        <v>42.092974079629798</v>
      </c>
    </row>
    <row r="486" spans="1:9" x14ac:dyDescent="0.25">
      <c r="C486" s="3">
        <v>5</v>
      </c>
      <c r="D486" s="23">
        <v>-1881.35808650075</v>
      </c>
      <c r="E486" s="23">
        <v>-199.08538306342501</v>
      </c>
      <c r="G486" s="5">
        <v>5</v>
      </c>
      <c r="H486" s="22">
        <v>-1920.02533708438</v>
      </c>
      <c r="I486" s="22">
        <v>-385.95531623053</v>
      </c>
    </row>
    <row r="487" spans="1:9" x14ac:dyDescent="0.25">
      <c r="C487" s="3">
        <v>6</v>
      </c>
      <c r="D487" s="23">
        <v>-1713.10336729086</v>
      </c>
      <c r="E487" s="23">
        <v>-128.64126986418501</v>
      </c>
      <c r="G487" s="5">
        <v>6</v>
      </c>
      <c r="H487" s="22">
        <v>-1653.0545635004401</v>
      </c>
      <c r="I487" s="22">
        <v>-9.8781153262154895</v>
      </c>
    </row>
    <row r="488" spans="1:9" x14ac:dyDescent="0.25">
      <c r="C488" s="3">
        <v>7</v>
      </c>
      <c r="D488" s="23">
        <v>-1820.76950493803</v>
      </c>
      <c r="E488" s="23">
        <v>-178.98627417719001</v>
      </c>
      <c r="G488" s="5">
        <v>7</v>
      </c>
      <c r="H488" s="22">
        <v>-1722.1156689494701</v>
      </c>
      <c r="I488" s="22">
        <v>-135.08553997309201</v>
      </c>
    </row>
    <row r="489" spans="1:9" x14ac:dyDescent="0.25">
      <c r="C489" s="3">
        <v>8</v>
      </c>
      <c r="D489" s="23">
        <v>-1900.7768115502299</v>
      </c>
      <c r="E489" s="23">
        <v>-298.05076713742801</v>
      </c>
      <c r="G489" s="5">
        <v>8</v>
      </c>
      <c r="H489" s="22">
        <v>-1839.2301109309701</v>
      </c>
      <c r="I489" s="22">
        <v>-213.839267412205</v>
      </c>
    </row>
    <row r="490" spans="1:9" x14ac:dyDescent="0.25">
      <c r="C490" s="3">
        <v>9</v>
      </c>
      <c r="D490" s="23">
        <v>-1927.9534565142701</v>
      </c>
      <c r="E490" s="23">
        <v>-529.58442842757597</v>
      </c>
      <c r="G490" s="5">
        <v>9</v>
      </c>
      <c r="H490" s="22">
        <v>-1922.5001229709201</v>
      </c>
      <c r="I490" s="22">
        <v>-517.78076282633799</v>
      </c>
    </row>
    <row r="491" spans="1:9" x14ac:dyDescent="0.25">
      <c r="C491" s="3">
        <v>10</v>
      </c>
      <c r="D491" s="23">
        <v>-1887.8199524214699</v>
      </c>
      <c r="E491" s="23">
        <v>-585.51475625205296</v>
      </c>
      <c r="G491" s="5">
        <v>10</v>
      </c>
      <c r="H491" s="22">
        <v>-2068.2738655449598</v>
      </c>
      <c r="I491" s="22">
        <v>-565.70930390024</v>
      </c>
    </row>
    <row r="492" spans="1:9" x14ac:dyDescent="0.25">
      <c r="C492" s="3">
        <v>11</v>
      </c>
      <c r="D492" s="23">
        <v>-1979.7187282432301</v>
      </c>
      <c r="E492" s="23">
        <v>-599.09953116371696</v>
      </c>
      <c r="G492" s="5">
        <v>11</v>
      </c>
      <c r="H492" s="22">
        <v>-2247.0289403800498</v>
      </c>
      <c r="I492" s="22">
        <v>-585.39007451371299</v>
      </c>
    </row>
    <row r="493" spans="1:9" x14ac:dyDescent="0.25">
      <c r="C493" s="3">
        <v>12</v>
      </c>
      <c r="D493" s="23">
        <v>-1968.8946938471599</v>
      </c>
      <c r="E493" s="23">
        <v>-671.95777225167706</v>
      </c>
      <c r="G493" s="5">
        <v>12</v>
      </c>
      <c r="H493" s="22">
        <v>-2250.8489808602899</v>
      </c>
      <c r="I493" s="22">
        <v>-520.27919236076605</v>
      </c>
    </row>
    <row r="494" spans="1:9" x14ac:dyDescent="0.25">
      <c r="C494" s="3">
        <v>13</v>
      </c>
      <c r="D494" s="23">
        <v>-2014.0525031827499</v>
      </c>
      <c r="E494" s="23">
        <v>-400.41256149190298</v>
      </c>
      <c r="G494" s="5">
        <v>13</v>
      </c>
      <c r="H494" s="22">
        <v>-2130.2645631294299</v>
      </c>
      <c r="I494" s="22">
        <v>-525.97743313359501</v>
      </c>
    </row>
    <row r="495" spans="1:9" x14ac:dyDescent="0.25">
      <c r="C495" s="3">
        <v>14</v>
      </c>
      <c r="D495" s="23">
        <v>-2232.3838204262402</v>
      </c>
      <c r="E495" s="23">
        <v>-316.57640515539401</v>
      </c>
      <c r="G495" s="5">
        <v>14</v>
      </c>
      <c r="H495" s="22">
        <v>-2234.3266207850902</v>
      </c>
      <c r="I495" s="22">
        <v>-327.27815449568601</v>
      </c>
    </row>
    <row r="496" spans="1:9" x14ac:dyDescent="0.25">
      <c r="C496" s="3">
        <v>15</v>
      </c>
      <c r="D496" s="23">
        <v>-2271.4306676993301</v>
      </c>
      <c r="E496" s="23">
        <v>-449.25728970040001</v>
      </c>
      <c r="G496" s="5">
        <v>15</v>
      </c>
      <c r="H496" s="22">
        <v>-2299.3124983799798</v>
      </c>
      <c r="I496" s="22">
        <v>-413.777725663718</v>
      </c>
    </row>
    <row r="497" spans="1:11" x14ac:dyDescent="0.25">
      <c r="C497" s="3">
        <v>16</v>
      </c>
      <c r="D497" s="23">
        <v>-2368.5950462887599</v>
      </c>
      <c r="E497" s="23">
        <v>-472.03688611861998</v>
      </c>
      <c r="G497" s="5">
        <v>16</v>
      </c>
      <c r="H497" s="22">
        <v>-2279.0702915851298</v>
      </c>
      <c r="I497" s="22">
        <v>-553.57281070445197</v>
      </c>
    </row>
    <row r="498" spans="1:11" x14ac:dyDescent="0.25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</row>
    <row r="499" spans="1:11" x14ac:dyDescent="0.25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</row>
    <row r="500" spans="1:11" x14ac:dyDescent="0.25">
      <c r="A500" s="39" t="s">
        <v>120</v>
      </c>
      <c r="B500" s="65" t="s">
        <v>3</v>
      </c>
      <c r="C500" s="65" t="s">
        <v>6</v>
      </c>
      <c r="D500" s="70" t="s">
        <v>0</v>
      </c>
      <c r="E500" s="70" t="s">
        <v>1</v>
      </c>
      <c r="F500" s="66" t="s">
        <v>4</v>
      </c>
      <c r="G500" s="66" t="s">
        <v>6</v>
      </c>
      <c r="H500" s="71" t="s">
        <v>0</v>
      </c>
      <c r="I500" s="71" t="s">
        <v>1</v>
      </c>
    </row>
    <row r="501" spans="1:11" x14ac:dyDescent="0.25">
      <c r="A501" s="40" t="s">
        <v>26</v>
      </c>
      <c r="C501" s="3">
        <v>1</v>
      </c>
      <c r="D501" s="23">
        <v>-2573.4872625923799</v>
      </c>
      <c r="E501" s="23">
        <v>178.83722906927301</v>
      </c>
      <c r="G501" s="5">
        <v>1</v>
      </c>
      <c r="H501" s="22">
        <v>-2579.9099110681</v>
      </c>
      <c r="I501" s="22">
        <v>174.908665944923</v>
      </c>
    </row>
    <row r="502" spans="1:11" x14ac:dyDescent="0.25">
      <c r="A502" s="40" t="s">
        <v>27</v>
      </c>
      <c r="C502" s="3">
        <v>2</v>
      </c>
      <c r="D502" s="23">
        <v>-2573.4872625923799</v>
      </c>
      <c r="E502" s="23">
        <v>178.83722906927301</v>
      </c>
      <c r="G502" s="5">
        <v>2</v>
      </c>
      <c r="H502" s="22">
        <v>-2579.9099110681</v>
      </c>
      <c r="I502" s="22">
        <v>174.908665944923</v>
      </c>
    </row>
    <row r="503" spans="1:11" x14ac:dyDescent="0.25">
      <c r="A503" s="41" t="s">
        <v>46</v>
      </c>
      <c r="C503" s="3">
        <v>3</v>
      </c>
      <c r="D503" s="23">
        <v>-2487.39358547138</v>
      </c>
      <c r="E503" s="23">
        <v>193.62685932851701</v>
      </c>
      <c r="G503" s="5">
        <v>3</v>
      </c>
      <c r="H503" s="22">
        <v>-2529.3212179386301</v>
      </c>
      <c r="I503" s="22">
        <v>147.60997153652599</v>
      </c>
    </row>
    <row r="504" spans="1:11" x14ac:dyDescent="0.25">
      <c r="A504" s="41" t="s">
        <v>50</v>
      </c>
      <c r="C504" s="3">
        <v>4</v>
      </c>
      <c r="D504" s="23">
        <v>-2470.07865599453</v>
      </c>
      <c r="E504" s="23">
        <v>80.9196770080748</v>
      </c>
      <c r="G504" s="5">
        <v>4</v>
      </c>
      <c r="H504" s="22">
        <v>-2377.29642391481</v>
      </c>
      <c r="I504" s="22">
        <v>158.178595754139</v>
      </c>
    </row>
    <row r="505" spans="1:11" x14ac:dyDescent="0.25">
      <c r="C505" s="3">
        <v>5</v>
      </c>
      <c r="D505" s="23">
        <v>-2203.6211301563599</v>
      </c>
      <c r="E505" s="23">
        <v>439.95070123246899</v>
      </c>
      <c r="G505" s="5">
        <v>5</v>
      </c>
      <c r="H505" s="22">
        <v>-2226.9196624899</v>
      </c>
      <c r="I505" s="22">
        <v>453.75550090695901</v>
      </c>
    </row>
    <row r="506" spans="1:11" x14ac:dyDescent="0.25">
      <c r="C506" s="3">
        <v>6</v>
      </c>
      <c r="D506" s="23">
        <v>-2230.5554648981201</v>
      </c>
      <c r="E506" s="23">
        <v>246.15554611134701</v>
      </c>
      <c r="G506" s="5">
        <v>6</v>
      </c>
      <c r="H506" s="22">
        <v>-2188.3394026905298</v>
      </c>
      <c r="I506" s="22">
        <v>417.78785032657697</v>
      </c>
    </row>
    <row r="507" spans="1:11" x14ac:dyDescent="0.25">
      <c r="C507" s="3">
        <v>7</v>
      </c>
      <c r="D507" s="23">
        <v>-2184.3823196265298</v>
      </c>
      <c r="E507" s="23">
        <v>126.308542286443</v>
      </c>
      <c r="G507" s="5">
        <v>7</v>
      </c>
      <c r="H507" s="22">
        <v>-2181.93265049824</v>
      </c>
      <c r="I507" s="22">
        <v>354.80757400861802</v>
      </c>
    </row>
    <row r="508" spans="1:11" x14ac:dyDescent="0.25">
      <c r="C508" s="3">
        <v>8</v>
      </c>
      <c r="D508" s="23">
        <v>-2215.6453867374998</v>
      </c>
      <c r="E508" s="23">
        <v>-26.177645558861101</v>
      </c>
      <c r="G508" s="5">
        <v>8</v>
      </c>
      <c r="H508" s="22">
        <v>-2144.2817262632998</v>
      </c>
      <c r="I508" s="22">
        <v>305.12024204707598</v>
      </c>
    </row>
    <row r="509" spans="1:11" x14ac:dyDescent="0.25">
      <c r="C509" s="3">
        <v>9</v>
      </c>
      <c r="D509" s="23">
        <v>-2065.1016943415698</v>
      </c>
      <c r="E509" s="23">
        <v>-122.055248618785</v>
      </c>
      <c r="G509" s="5">
        <v>9</v>
      </c>
      <c r="H509" s="22">
        <v>-2106.7277690885599</v>
      </c>
      <c r="I509" s="22">
        <v>-104.26252357019401</v>
      </c>
    </row>
    <row r="510" spans="1:11" x14ac:dyDescent="0.25">
      <c r="C510" s="3">
        <v>10</v>
      </c>
      <c r="D510" s="23">
        <v>-2071.8352780270102</v>
      </c>
      <c r="E510" s="23">
        <v>-376.53888652783701</v>
      </c>
      <c r="G510" s="5">
        <v>10</v>
      </c>
      <c r="H510" s="22">
        <v>-2002.9571251060099</v>
      </c>
      <c r="I510" s="22">
        <v>-436.75304172014</v>
      </c>
    </row>
    <row r="511" spans="1:11" x14ac:dyDescent="0.25">
      <c r="C511" s="3">
        <v>11</v>
      </c>
      <c r="D511" s="23">
        <v>-2214.2024759477699</v>
      </c>
      <c r="E511" s="23">
        <v>-338.289842753931</v>
      </c>
      <c r="G511" s="5">
        <v>11</v>
      </c>
      <c r="H511" s="22">
        <v>-2256.0517452883601</v>
      </c>
      <c r="I511" s="22">
        <v>-437.43186331796602</v>
      </c>
    </row>
    <row r="512" spans="1:11" x14ac:dyDescent="0.25">
      <c r="C512" s="3">
        <v>12</v>
      </c>
      <c r="D512" s="23">
        <v>-2236.80807832032</v>
      </c>
      <c r="E512" s="23">
        <v>-525.96515087122805</v>
      </c>
      <c r="G512" s="5">
        <v>12</v>
      </c>
      <c r="H512" s="22">
        <v>-2275.0674747046401</v>
      </c>
      <c r="I512" s="22">
        <v>-533.50318690536801</v>
      </c>
    </row>
    <row r="513" spans="1:12" x14ac:dyDescent="0.25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</row>
    <row r="514" spans="1:12" x14ac:dyDescent="0.25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</row>
    <row r="515" spans="1:12" x14ac:dyDescent="0.25">
      <c r="A515" s="39" t="s">
        <v>121</v>
      </c>
      <c r="B515" s="65" t="s">
        <v>3</v>
      </c>
      <c r="C515" s="65" t="s">
        <v>6</v>
      </c>
      <c r="D515" s="70" t="s">
        <v>0</v>
      </c>
      <c r="E515" s="70" t="s">
        <v>1</v>
      </c>
      <c r="F515" s="66" t="s">
        <v>4</v>
      </c>
      <c r="G515" s="66" t="s">
        <v>6</v>
      </c>
      <c r="H515" s="71" t="s">
        <v>0</v>
      </c>
      <c r="I515" s="71" t="s">
        <v>1</v>
      </c>
      <c r="J515" s="21"/>
    </row>
    <row r="516" spans="1:12" x14ac:dyDescent="0.25">
      <c r="A516" s="40" t="s">
        <v>26</v>
      </c>
      <c r="C516" s="3">
        <v>1</v>
      </c>
      <c r="D516" s="23">
        <v>-2573.6197204305599</v>
      </c>
      <c r="E516" s="23">
        <v>177.055330416391</v>
      </c>
      <c r="G516" s="5">
        <v>1</v>
      </c>
      <c r="H516" s="22">
        <v>-2498.1880013711202</v>
      </c>
      <c r="I516" s="22">
        <v>111.537886337931</v>
      </c>
      <c r="J516" s="21"/>
    </row>
    <row r="517" spans="1:12" x14ac:dyDescent="0.25">
      <c r="A517" s="40" t="s">
        <v>27</v>
      </c>
      <c r="C517" s="3">
        <v>2</v>
      </c>
      <c r="D517" s="23">
        <v>-2455.2567347358099</v>
      </c>
      <c r="E517" s="23">
        <v>139.603080549591</v>
      </c>
      <c r="G517" s="5">
        <v>2</v>
      </c>
      <c r="H517" s="22">
        <v>-2485.6506484165998</v>
      </c>
      <c r="I517" s="22">
        <v>96.791482011658104</v>
      </c>
    </row>
    <row r="518" spans="1:12" x14ac:dyDescent="0.25">
      <c r="A518" s="41" t="s">
        <v>46</v>
      </c>
      <c r="C518" s="3">
        <v>3</v>
      </c>
      <c r="D518" s="23">
        <v>-2156.8368774600799</v>
      </c>
      <c r="E518" s="23">
        <v>-43.477791949884597</v>
      </c>
      <c r="G518" s="5">
        <v>3</v>
      </c>
      <c r="H518" s="22">
        <v>-2493.8205738210299</v>
      </c>
      <c r="I518" s="22">
        <v>37.7797725091026</v>
      </c>
    </row>
    <row r="519" spans="1:12" x14ac:dyDescent="0.25">
      <c r="A519" s="41" t="s">
        <v>49</v>
      </c>
      <c r="C519" s="3">
        <v>4</v>
      </c>
      <c r="D519" s="23">
        <v>-2055.7905195336598</v>
      </c>
      <c r="E519" s="23">
        <v>-79.428516072783594</v>
      </c>
      <c r="G519" s="5">
        <v>4</v>
      </c>
      <c r="H519" s="22">
        <v>-2505.8555173282398</v>
      </c>
      <c r="I519" s="22">
        <v>1.65738932110321</v>
      </c>
    </row>
    <row r="520" spans="1:12" x14ac:dyDescent="0.25">
      <c r="C520" s="3">
        <v>5</v>
      </c>
      <c r="D520" s="23">
        <v>-2029.8409401558099</v>
      </c>
      <c r="E520" s="23">
        <v>-60.5880814375898</v>
      </c>
      <c r="G520" s="5">
        <v>5</v>
      </c>
      <c r="H520" s="22">
        <v>-2519.8146951480799</v>
      </c>
      <c r="I520" s="22">
        <v>-43.6222769862866</v>
      </c>
    </row>
    <row r="521" spans="1:12" x14ac:dyDescent="0.25">
      <c r="C521" s="3">
        <v>6</v>
      </c>
      <c r="D521" s="23">
        <v>-1936.92884429386</v>
      </c>
      <c r="E521" s="23">
        <v>-131.61961347821199</v>
      </c>
      <c r="G521" s="5">
        <v>6</v>
      </c>
      <c r="H521" s="22">
        <v>-1947.1625228478099</v>
      </c>
      <c r="I521" s="22">
        <v>-198.51655866198101</v>
      </c>
    </row>
    <row r="522" spans="1:12" x14ac:dyDescent="0.25">
      <c r="C522" s="3">
        <v>7</v>
      </c>
      <c r="D522" s="23">
        <v>-2021.9126319843399</v>
      </c>
      <c r="E522" s="23">
        <v>-254.224195553546</v>
      </c>
      <c r="G522" s="5">
        <v>7</v>
      </c>
      <c r="H522" s="22">
        <v>-1948.5829175113699</v>
      </c>
      <c r="I522" s="22">
        <v>-262.103459516302</v>
      </c>
    </row>
    <row r="523" spans="1:12" x14ac:dyDescent="0.25">
      <c r="C523" s="3">
        <v>8</v>
      </c>
      <c r="D523" s="23">
        <v>-2049.3179448135502</v>
      </c>
      <c r="E523" s="23">
        <v>-262.39314141789202</v>
      </c>
      <c r="G523" s="5">
        <v>8</v>
      </c>
      <c r="H523" s="22">
        <v>-1961.5865162400801</v>
      </c>
      <c r="I523" s="22">
        <v>-286.52640325527102</v>
      </c>
    </row>
    <row r="524" spans="1:12" x14ac:dyDescent="0.25">
      <c r="C524" s="3">
        <v>9</v>
      </c>
      <c r="D524" s="23">
        <v>-1860.69473579023</v>
      </c>
      <c r="E524" s="23">
        <v>-332.27963898800402</v>
      </c>
      <c r="G524" s="5">
        <v>9</v>
      </c>
      <c r="H524" s="22">
        <v>-1987.6039294243801</v>
      </c>
      <c r="I524" s="22">
        <v>-309.93778915707497</v>
      </c>
    </row>
    <row r="525" spans="1:12" x14ac:dyDescent="0.25">
      <c r="C525" s="3">
        <v>10</v>
      </c>
      <c r="D525" s="23">
        <v>-1873.13141745904</v>
      </c>
      <c r="E525" s="23">
        <v>-389.22137010187799</v>
      </c>
      <c r="G525" s="5">
        <v>10</v>
      </c>
      <c r="H525" s="22">
        <v>-2019.40548716065</v>
      </c>
      <c r="I525" s="22">
        <v>-332.33438265177898</v>
      </c>
      <c r="J525" s="21"/>
    </row>
    <row r="526" spans="1:12" x14ac:dyDescent="0.25">
      <c r="C526" s="3">
        <v>11</v>
      </c>
      <c r="D526" s="23">
        <v>-2174.7646443767599</v>
      </c>
      <c r="E526" s="23">
        <v>-333.717874614528</v>
      </c>
      <c r="G526" s="5">
        <v>11</v>
      </c>
      <c r="H526" s="22">
        <v>-2151.9629201530702</v>
      </c>
      <c r="I526" s="22">
        <v>-298.82014102006099</v>
      </c>
      <c r="J526" s="21"/>
    </row>
    <row r="527" spans="1:12" x14ac:dyDescent="0.25">
      <c r="C527" s="3">
        <v>12</v>
      </c>
      <c r="D527" s="23">
        <v>-2279.0335390323999</v>
      </c>
      <c r="E527" s="23">
        <v>-417.72065162988201</v>
      </c>
      <c r="G527" s="5">
        <v>12</v>
      </c>
      <c r="H527" s="22">
        <v>-2298.44316297768</v>
      </c>
      <c r="I527" s="22">
        <v>-401.13239130676999</v>
      </c>
    </row>
    <row r="528" spans="1:12" x14ac:dyDescent="0.25">
      <c r="C528" s="3">
        <v>13</v>
      </c>
      <c r="D528" s="23">
        <v>-2080.2146955972498</v>
      </c>
      <c r="E528" s="23">
        <v>-566.88189612025099</v>
      </c>
      <c r="G528" s="5">
        <v>13</v>
      </c>
      <c r="H528" s="22">
        <v>-2261.7907694959999</v>
      </c>
      <c r="I528" s="22">
        <v>-456.05452622355699</v>
      </c>
    </row>
    <row r="529" spans="1:11" x14ac:dyDescent="0.25">
      <c r="C529" s="3">
        <v>14</v>
      </c>
      <c r="D529" s="23">
        <v>-2147.5836196149899</v>
      </c>
      <c r="E529" s="23">
        <v>-539.01809903611695</v>
      </c>
      <c r="G529" s="5">
        <v>14</v>
      </c>
      <c r="H529" s="22">
        <v>-2239.6044582012801</v>
      </c>
      <c r="I529" s="22">
        <v>-494.19635923996202</v>
      </c>
    </row>
    <row r="530" spans="1:11" x14ac:dyDescent="0.25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</row>
    <row r="531" spans="1:11" x14ac:dyDescent="0.25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</row>
    <row r="532" spans="1:11" x14ac:dyDescent="0.25">
      <c r="A532" s="39" t="s">
        <v>122</v>
      </c>
      <c r="B532" s="65" t="s">
        <v>3</v>
      </c>
      <c r="C532" s="65" t="s">
        <v>6</v>
      </c>
      <c r="D532" s="70" t="s">
        <v>0</v>
      </c>
      <c r="E532" s="70" t="s">
        <v>1</v>
      </c>
      <c r="F532" s="66" t="s">
        <v>4</v>
      </c>
      <c r="G532" s="66" t="s">
        <v>6</v>
      </c>
      <c r="H532" s="71" t="s">
        <v>0</v>
      </c>
      <c r="I532" s="71" t="s">
        <v>1</v>
      </c>
    </row>
    <row r="533" spans="1:11" x14ac:dyDescent="0.25">
      <c r="A533" s="40" t="s">
        <v>26</v>
      </c>
      <c r="C533" s="3">
        <v>1</v>
      </c>
      <c r="D533" s="23">
        <v>-2480.85831180265</v>
      </c>
      <c r="E533" s="23">
        <v>164.31472085065701</v>
      </c>
      <c r="G533" s="5">
        <v>1</v>
      </c>
      <c r="H533" s="22">
        <v>-2300.9202996981599</v>
      </c>
      <c r="I533" s="22">
        <v>236.56814600333499</v>
      </c>
    </row>
    <row r="534" spans="1:11" x14ac:dyDescent="0.25">
      <c r="A534" s="40" t="s">
        <v>28</v>
      </c>
      <c r="C534" s="3">
        <v>2</v>
      </c>
      <c r="D534" s="23">
        <v>-2277.4515280569099</v>
      </c>
      <c r="E534" s="23">
        <v>133.81987639400501</v>
      </c>
      <c r="G534" s="5">
        <v>2</v>
      </c>
      <c r="H534" s="22">
        <v>-2233.1558280445001</v>
      </c>
      <c r="I534" s="22">
        <v>172.772750899019</v>
      </c>
    </row>
    <row r="535" spans="1:11" x14ac:dyDescent="0.25">
      <c r="A535" s="41" t="s">
        <v>46</v>
      </c>
      <c r="C535" s="3">
        <v>3</v>
      </c>
      <c r="D535" s="23">
        <v>-2194.50942716394</v>
      </c>
      <c r="E535" s="23">
        <v>29.3541690540353</v>
      </c>
      <c r="G535" s="5">
        <v>3</v>
      </c>
      <c r="H535" s="22">
        <v>-2222.70624866856</v>
      </c>
      <c r="I535" s="22">
        <v>-48.880158845722001</v>
      </c>
    </row>
    <row r="536" spans="1:11" x14ac:dyDescent="0.25">
      <c r="A536" s="41" t="s">
        <v>50</v>
      </c>
      <c r="C536" s="3">
        <v>4</v>
      </c>
      <c r="D536" s="23">
        <v>-2122.66140786406</v>
      </c>
      <c r="E536" s="23">
        <v>-53.7061575795069</v>
      </c>
      <c r="G536" s="5">
        <v>4</v>
      </c>
      <c r="H536" s="22">
        <v>-2224.7915042978798</v>
      </c>
      <c r="I536" s="22">
        <v>-405.83769375660802</v>
      </c>
    </row>
    <row r="537" spans="1:11" x14ac:dyDescent="0.25">
      <c r="C537" s="3">
        <v>5</v>
      </c>
      <c r="D537" s="23">
        <v>-2151.3765371845702</v>
      </c>
      <c r="E537" s="23">
        <v>-560.43103904721602</v>
      </c>
      <c r="G537" s="5">
        <v>5</v>
      </c>
      <c r="H537" s="22">
        <v>-2231.3244331769502</v>
      </c>
      <c r="I537" s="22">
        <v>-600.10124314121401</v>
      </c>
    </row>
    <row r="538" spans="1:11" x14ac:dyDescent="0.25">
      <c r="C538" s="3">
        <v>6</v>
      </c>
      <c r="D538" s="23">
        <v>-2096.5332732454599</v>
      </c>
      <c r="E538" s="23">
        <v>-306.03086666942198</v>
      </c>
      <c r="G538" s="5">
        <v>6</v>
      </c>
      <c r="H538" s="22">
        <v>-2229.2215994272501</v>
      </c>
      <c r="I538" s="22">
        <v>-514.66906129812503</v>
      </c>
    </row>
    <row r="539" spans="1:11" x14ac:dyDescent="0.25">
      <c r="C539" s="3">
        <v>7</v>
      </c>
      <c r="D539" s="23">
        <v>-2528.6111423007401</v>
      </c>
      <c r="E539" s="23">
        <v>256.56174443728798</v>
      </c>
      <c r="G539" s="5">
        <v>7</v>
      </c>
      <c r="H539" s="22">
        <v>-2225.4508882088999</v>
      </c>
      <c r="I539" s="22">
        <v>-490.24712402738999</v>
      </c>
    </row>
    <row r="540" spans="1:11" x14ac:dyDescent="0.25">
      <c r="C540" s="3">
        <v>8</v>
      </c>
      <c r="D540" s="23">
        <v>-2484.73931572626</v>
      </c>
      <c r="E540" s="23">
        <v>227.01476129230701</v>
      </c>
      <c r="G540" s="5">
        <v>8</v>
      </c>
      <c r="H540" s="22">
        <v>-2237.7639527419101</v>
      </c>
      <c r="I540" s="22">
        <v>246.48304059065501</v>
      </c>
      <c r="J540" s="21"/>
    </row>
    <row r="541" spans="1:11" x14ac:dyDescent="0.25">
      <c r="C541" s="3">
        <v>9</v>
      </c>
      <c r="D541" s="23">
        <v>-2351.6588619551399</v>
      </c>
      <c r="E541" s="23">
        <v>90.965803977646402</v>
      </c>
      <c r="G541" s="5">
        <v>9</v>
      </c>
      <c r="H541" s="22">
        <v>-2223.3196433111402</v>
      </c>
      <c r="I541" s="22">
        <v>-146.00126865434501</v>
      </c>
      <c r="J541" s="21"/>
    </row>
    <row r="542" spans="1:11" x14ac:dyDescent="0.25">
      <c r="C542" s="3">
        <v>10</v>
      </c>
      <c r="D542" s="23">
        <v>-2229.1692184690501</v>
      </c>
      <c r="E542" s="23">
        <v>-76.693689243910697</v>
      </c>
      <c r="G542" s="5">
        <v>10</v>
      </c>
      <c r="H542" s="22">
        <v>-2224.0438209914701</v>
      </c>
      <c r="I542" s="22">
        <v>-345.83468819848002</v>
      </c>
    </row>
    <row r="543" spans="1:11" x14ac:dyDescent="0.25">
      <c r="C543" s="3">
        <v>11</v>
      </c>
      <c r="D543" s="23">
        <v>-2148.1353716815001</v>
      </c>
      <c r="E543" s="23">
        <v>-230.098231882421</v>
      </c>
      <c r="G543" s="5">
        <v>11</v>
      </c>
      <c r="H543" s="22">
        <v>-2223.8087647305601</v>
      </c>
      <c r="I543" s="22">
        <v>-544.13882805855496</v>
      </c>
    </row>
    <row r="544" spans="1:11" x14ac:dyDescent="0.25">
      <c r="C544" s="3">
        <v>12</v>
      </c>
      <c r="D544" s="23">
        <v>-1996.2688523868401</v>
      </c>
      <c r="E544" s="23">
        <v>-338.61113594475802</v>
      </c>
    </row>
    <row r="545" spans="1:12" x14ac:dyDescent="0.25">
      <c r="C545" s="3">
        <v>13</v>
      </c>
      <c r="D545" s="23">
        <v>-1980.43095755683</v>
      </c>
      <c r="E545" s="23">
        <v>-170.88949143317399</v>
      </c>
    </row>
    <row r="546" spans="1:12" x14ac:dyDescent="0.25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</row>
    <row r="547" spans="1:12" x14ac:dyDescent="0.25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</row>
    <row r="548" spans="1:12" x14ac:dyDescent="0.25">
      <c r="A548" s="39" t="s">
        <v>123</v>
      </c>
      <c r="B548" s="65" t="s">
        <v>3</v>
      </c>
      <c r="C548" s="65" t="s">
        <v>6</v>
      </c>
      <c r="D548" s="70" t="s">
        <v>0</v>
      </c>
      <c r="E548" s="70" t="s">
        <v>1</v>
      </c>
      <c r="F548" s="66" t="s">
        <v>4</v>
      </c>
      <c r="G548" s="66" t="s">
        <v>6</v>
      </c>
      <c r="H548" s="71" t="s">
        <v>0</v>
      </c>
      <c r="I548" s="71" t="s">
        <v>1</v>
      </c>
    </row>
    <row r="549" spans="1:12" x14ac:dyDescent="0.25">
      <c r="A549" s="40" t="s">
        <v>26</v>
      </c>
      <c r="C549" s="3">
        <v>1</v>
      </c>
      <c r="D549" s="23">
        <v>-2447.0917013128601</v>
      </c>
      <c r="E549" s="23">
        <v>119.891680834276</v>
      </c>
      <c r="G549" s="5">
        <v>1</v>
      </c>
      <c r="H549" s="22">
        <v>-2387.0557894296699</v>
      </c>
      <c r="I549" s="22">
        <v>173.72143846939301</v>
      </c>
    </row>
    <row r="550" spans="1:12" x14ac:dyDescent="0.25">
      <c r="A550" s="40" t="s">
        <v>126</v>
      </c>
      <c r="C550" s="3">
        <v>2</v>
      </c>
      <c r="D550" s="23">
        <v>-2302.3791933304801</v>
      </c>
      <c r="E550" s="23">
        <v>69.967901214482694</v>
      </c>
      <c r="G550" s="5">
        <v>2</v>
      </c>
      <c r="H550" s="22">
        <v>-2221.1531996472199</v>
      </c>
      <c r="I550" s="22">
        <v>87.724294501466105</v>
      </c>
    </row>
    <row r="551" spans="1:12" x14ac:dyDescent="0.25">
      <c r="A551" s="41" t="s">
        <v>46</v>
      </c>
      <c r="C551" s="3">
        <v>3</v>
      </c>
      <c r="D551" s="23">
        <v>-2221.8872889937102</v>
      </c>
      <c r="E551" s="23">
        <v>60.090000244035302</v>
      </c>
      <c r="G551" s="5">
        <v>3</v>
      </c>
      <c r="H551" s="22">
        <v>-2055.9761218799199</v>
      </c>
      <c r="I551" s="22">
        <v>123.148054272138</v>
      </c>
    </row>
    <row r="552" spans="1:12" x14ac:dyDescent="0.25">
      <c r="A552" s="41" t="s">
        <v>47</v>
      </c>
      <c r="C552" s="3">
        <v>4</v>
      </c>
      <c r="D552" s="23">
        <v>-2217.1882204342801</v>
      </c>
      <c r="E552" s="23">
        <v>-40.4011616083558</v>
      </c>
      <c r="G552" s="5">
        <v>4</v>
      </c>
      <c r="H552" s="22">
        <v>-1909.3657879177399</v>
      </c>
      <c r="I552" s="22">
        <v>47.776769206475102</v>
      </c>
    </row>
    <row r="553" spans="1:12" x14ac:dyDescent="0.25">
      <c r="C553" s="3">
        <v>5</v>
      </c>
      <c r="D553" s="23">
        <v>-2244.5628910483401</v>
      </c>
      <c r="E553" s="23">
        <v>-197.65495025745699</v>
      </c>
      <c r="G553" s="5">
        <v>5</v>
      </c>
      <c r="H553" s="22">
        <v>-1652.83620232925</v>
      </c>
      <c r="I553" s="22">
        <v>-64.944403447958706</v>
      </c>
    </row>
    <row r="554" spans="1:12" x14ac:dyDescent="0.25">
      <c r="C554" s="3">
        <v>6</v>
      </c>
      <c r="D554" s="23">
        <v>-2246.4346528937699</v>
      </c>
      <c r="E554" s="23">
        <v>-212.96865772412599</v>
      </c>
      <c r="G554" s="5">
        <v>6</v>
      </c>
      <c r="H554" s="22">
        <v>-1709.7861419584799</v>
      </c>
      <c r="I554" s="22">
        <v>-14.775172703546</v>
      </c>
    </row>
    <row r="555" spans="1:12" x14ac:dyDescent="0.25">
      <c r="C555" s="3">
        <v>7</v>
      </c>
      <c r="D555" s="23">
        <v>-2067.55665349829</v>
      </c>
      <c r="E555" s="23">
        <v>-118.36623201256</v>
      </c>
      <c r="G555" s="5">
        <v>7</v>
      </c>
      <c r="H555" s="22">
        <v>-1858.5524112594701</v>
      </c>
      <c r="I555" s="22">
        <v>-65.403619851269099</v>
      </c>
    </row>
    <row r="556" spans="1:12" x14ac:dyDescent="0.25">
      <c r="C556" s="3">
        <v>8</v>
      </c>
      <c r="D556" s="23">
        <v>-1920.3879957797899</v>
      </c>
      <c r="E556" s="23">
        <v>-314.70862990409398</v>
      </c>
      <c r="G556" s="5">
        <v>8</v>
      </c>
      <c r="H556" s="22">
        <v>-1724.0434626947099</v>
      </c>
      <c r="I556" s="22">
        <v>-112.351452903701</v>
      </c>
    </row>
    <row r="557" spans="1:12" x14ac:dyDescent="0.25">
      <c r="C557" s="3">
        <v>9</v>
      </c>
      <c r="D557" s="23">
        <v>-2131.6420675161899</v>
      </c>
      <c r="E557" s="23">
        <v>-382.40143818177398</v>
      </c>
      <c r="G557" s="5">
        <v>9</v>
      </c>
      <c r="H557" s="22">
        <v>-1909.9938035192699</v>
      </c>
      <c r="I557" s="22">
        <v>-119.37111872966599</v>
      </c>
      <c r="J557" s="21"/>
    </row>
    <row r="558" spans="1:12" x14ac:dyDescent="0.25">
      <c r="C558" s="3">
        <v>10</v>
      </c>
      <c r="D558" s="23">
        <v>-2194.9421526967799</v>
      </c>
      <c r="E558" s="23">
        <v>-463.78040070607602</v>
      </c>
      <c r="G558" s="5">
        <v>10</v>
      </c>
      <c r="H558" s="22">
        <v>-2083.55271731424</v>
      </c>
      <c r="I558" s="22">
        <v>-59.3013113836736</v>
      </c>
      <c r="J558" s="21"/>
    </row>
    <row r="559" spans="1:12" x14ac:dyDescent="0.25">
      <c r="G559" s="5">
        <v>11</v>
      </c>
      <c r="H559" s="22">
        <v>-2224.84113407114</v>
      </c>
      <c r="I559" s="22">
        <v>4.9048850265161299</v>
      </c>
    </row>
    <row r="560" spans="1:12" x14ac:dyDescent="0.25">
      <c r="G560" s="5">
        <v>12</v>
      </c>
      <c r="H560" s="22">
        <v>-2198.3457697845001</v>
      </c>
      <c r="I560" s="22">
        <v>5.9801181881781504</v>
      </c>
    </row>
    <row r="561" spans="1:10" x14ac:dyDescent="0.25">
      <c r="G561" s="5">
        <v>13</v>
      </c>
      <c r="H561" s="22">
        <v>-1897.6578556204499</v>
      </c>
      <c r="I561" s="22">
        <v>-264.644174144467</v>
      </c>
    </row>
    <row r="562" spans="1:10" x14ac:dyDescent="0.25">
      <c r="A562" s="81"/>
      <c r="B562" s="81"/>
      <c r="C562" s="81"/>
      <c r="D562" s="81"/>
      <c r="E562" s="81"/>
      <c r="F562" s="81"/>
      <c r="G562" s="81"/>
      <c r="H562" s="81"/>
      <c r="I562" s="81"/>
      <c r="J562" s="81"/>
    </row>
    <row r="563" spans="1:10" x14ac:dyDescent="0.25">
      <c r="A563" s="81"/>
      <c r="B563" s="81"/>
      <c r="C563" s="81"/>
      <c r="D563" s="81"/>
      <c r="E563" s="81"/>
      <c r="F563" s="81"/>
      <c r="G563" s="81"/>
      <c r="H563" s="81"/>
      <c r="I563" s="81"/>
      <c r="J563" s="81"/>
    </row>
    <row r="564" spans="1:10" x14ac:dyDescent="0.25">
      <c r="A564" s="39" t="s">
        <v>124</v>
      </c>
      <c r="B564" s="65" t="s">
        <v>3</v>
      </c>
      <c r="C564" s="65" t="s">
        <v>6</v>
      </c>
      <c r="D564" s="70" t="s">
        <v>0</v>
      </c>
      <c r="E564" s="70" t="s">
        <v>1</v>
      </c>
      <c r="F564" s="66" t="s">
        <v>4</v>
      </c>
      <c r="G564" s="66" t="s">
        <v>6</v>
      </c>
      <c r="H564" s="71" t="s">
        <v>0</v>
      </c>
      <c r="I564" s="71" t="s">
        <v>1</v>
      </c>
    </row>
    <row r="565" spans="1:10" x14ac:dyDescent="0.25">
      <c r="A565" s="40" t="s">
        <v>26</v>
      </c>
      <c r="C565" s="3">
        <v>1</v>
      </c>
      <c r="D565" s="23">
        <v>-2447.0917013128601</v>
      </c>
      <c r="E565" s="23">
        <v>119.891680834276</v>
      </c>
      <c r="G565" s="5">
        <v>1</v>
      </c>
      <c r="H565" s="22">
        <v>-2412.8103536410099</v>
      </c>
      <c r="I565" s="22">
        <v>154.59710890998099</v>
      </c>
    </row>
    <row r="566" spans="1:10" x14ac:dyDescent="0.25">
      <c r="A566" s="40" t="s">
        <v>27</v>
      </c>
      <c r="C566" s="3">
        <v>2</v>
      </c>
      <c r="D566" s="23">
        <v>-2302.3791933304801</v>
      </c>
      <c r="E566" s="23">
        <v>69.967901214482694</v>
      </c>
      <c r="G566" s="5">
        <v>2</v>
      </c>
      <c r="H566" s="22">
        <v>-2248.8140473378899</v>
      </c>
      <c r="I566" s="22">
        <v>73.319674580010698</v>
      </c>
    </row>
    <row r="567" spans="1:10" x14ac:dyDescent="0.25">
      <c r="A567" s="41" t="s">
        <v>46</v>
      </c>
      <c r="C567" s="3">
        <v>3</v>
      </c>
      <c r="D567" s="23">
        <v>-2221.8872889937102</v>
      </c>
      <c r="E567" s="23">
        <v>60.090000244035302</v>
      </c>
      <c r="G567" s="5">
        <v>3</v>
      </c>
      <c r="H567" s="22">
        <v>-2234.5661326106501</v>
      </c>
      <c r="I567" s="22">
        <v>-164.59543125043101</v>
      </c>
    </row>
    <row r="568" spans="1:10" x14ac:dyDescent="0.25">
      <c r="A568" s="41" t="s">
        <v>48</v>
      </c>
      <c r="C568" s="3">
        <v>4</v>
      </c>
      <c r="D568" s="23">
        <v>-2217.1882204342801</v>
      </c>
      <c r="E568" s="23">
        <v>-40.4011616083558</v>
      </c>
      <c r="G568" s="5">
        <v>4</v>
      </c>
      <c r="H568" s="22">
        <v>-2512.02990647349</v>
      </c>
      <c r="I568" s="22">
        <v>159.32672994277601</v>
      </c>
    </row>
    <row r="569" spans="1:10" x14ac:dyDescent="0.25">
      <c r="C569" s="3">
        <v>5</v>
      </c>
      <c r="D569" s="23">
        <v>-2244.5628910483401</v>
      </c>
      <c r="E569" s="23">
        <v>-197.65495025745699</v>
      </c>
      <c r="G569" s="5">
        <v>5</v>
      </c>
      <c r="H569" s="22">
        <v>-2258.84864081043</v>
      </c>
      <c r="I569" s="22">
        <v>-251.12302070645501</v>
      </c>
    </row>
    <row r="570" spans="1:10" x14ac:dyDescent="0.25">
      <c r="C570" s="3">
        <v>6</v>
      </c>
      <c r="D570" s="23">
        <v>-2246.4346528937699</v>
      </c>
      <c r="E570" s="23">
        <v>-212.96865772412599</v>
      </c>
      <c r="G570" s="5">
        <v>6</v>
      </c>
      <c r="H570" s="22">
        <v>-2249.0621778418499</v>
      </c>
      <c r="I570" s="22">
        <v>-299.393077930733</v>
      </c>
      <c r="J570" s="21"/>
    </row>
    <row r="571" spans="1:10" x14ac:dyDescent="0.25">
      <c r="C571" s="3">
        <v>7</v>
      </c>
      <c r="D571" s="23">
        <v>-2067.55665349829</v>
      </c>
      <c r="E571" s="23">
        <v>-118.36623201256</v>
      </c>
      <c r="G571" s="5">
        <v>7</v>
      </c>
      <c r="H571" s="22">
        <v>-1964.62626330531</v>
      </c>
      <c r="I571" s="22">
        <v>-94.985199825339606</v>
      </c>
      <c r="J571" s="21"/>
    </row>
    <row r="572" spans="1:10" x14ac:dyDescent="0.25">
      <c r="C572" s="3">
        <v>8</v>
      </c>
      <c r="D572" s="23">
        <v>-1920.3879957797899</v>
      </c>
      <c r="E572" s="23">
        <v>-314.70862990409398</v>
      </c>
      <c r="G572" s="5">
        <v>8</v>
      </c>
      <c r="H572" s="22">
        <v>-1946.4507038904201</v>
      </c>
      <c r="I572" s="22">
        <v>-356.27607841334799</v>
      </c>
    </row>
    <row r="573" spans="1:10" x14ac:dyDescent="0.25">
      <c r="C573" s="3">
        <v>9</v>
      </c>
      <c r="D573" s="23">
        <v>-2131.6420675161899</v>
      </c>
      <c r="E573" s="23">
        <v>-382.40143818177398</v>
      </c>
      <c r="G573" s="5">
        <v>9</v>
      </c>
      <c r="H573" s="22">
        <v>-2075.3528682588199</v>
      </c>
      <c r="I573" s="22">
        <v>-406.05947647829402</v>
      </c>
    </row>
    <row r="574" spans="1:10" x14ac:dyDescent="0.25">
      <c r="C574" s="3">
        <v>10</v>
      </c>
      <c r="D574" s="23">
        <v>-2194.9421526967799</v>
      </c>
      <c r="E574" s="23">
        <v>-463.78040070607602</v>
      </c>
      <c r="G574" s="5">
        <v>10</v>
      </c>
      <c r="H574" s="22">
        <v>-2143.09576071426</v>
      </c>
      <c r="I574" s="22">
        <v>-455.62397444441899</v>
      </c>
    </row>
    <row r="575" spans="1:10" x14ac:dyDescent="0.25">
      <c r="A575" s="81"/>
      <c r="B575" s="81"/>
      <c r="C575" s="81"/>
      <c r="D575" s="81"/>
      <c r="E575" s="81"/>
      <c r="F575" s="81"/>
      <c r="G575" s="81"/>
      <c r="H575" s="81"/>
      <c r="I575" s="81"/>
      <c r="J575" s="81"/>
    </row>
    <row r="576" spans="1:10" x14ac:dyDescent="0.25">
      <c r="A576" s="81"/>
      <c r="B576" s="81"/>
      <c r="C576" s="81"/>
      <c r="D576" s="81"/>
      <c r="E576" s="81"/>
      <c r="F576" s="81"/>
      <c r="G576" s="81"/>
      <c r="H576" s="81"/>
      <c r="I576" s="81"/>
      <c r="J576" s="81"/>
    </row>
    <row r="577" spans="1:10" x14ac:dyDescent="0.25">
      <c r="A577" s="39" t="s">
        <v>125</v>
      </c>
      <c r="B577" s="65" t="s">
        <v>3</v>
      </c>
      <c r="C577" s="65" t="s">
        <v>6</v>
      </c>
      <c r="D577" s="70" t="s">
        <v>0</v>
      </c>
      <c r="E577" s="70" t="s">
        <v>1</v>
      </c>
      <c r="F577" s="66" t="s">
        <v>4</v>
      </c>
      <c r="G577" s="66" t="s">
        <v>6</v>
      </c>
      <c r="H577" s="71" t="s">
        <v>0</v>
      </c>
      <c r="I577" s="71" t="s">
        <v>1</v>
      </c>
    </row>
    <row r="578" spans="1:10" x14ac:dyDescent="0.25">
      <c r="A578" s="40" t="s">
        <v>26</v>
      </c>
      <c r="C578" s="3">
        <v>1</v>
      </c>
      <c r="D578" s="23">
        <v>-2506.98485419395</v>
      </c>
      <c r="E578" s="23">
        <v>108.05648492070399</v>
      </c>
      <c r="G578" s="5">
        <v>1</v>
      </c>
      <c r="H578" s="22">
        <v>-2535.9360989989</v>
      </c>
      <c r="I578" s="22">
        <v>145.43381413887801</v>
      </c>
    </row>
    <row r="579" spans="1:10" x14ac:dyDescent="0.25">
      <c r="A579" s="40" t="s">
        <v>27</v>
      </c>
      <c r="C579" s="3">
        <v>2</v>
      </c>
      <c r="D579" s="23">
        <v>-2506.1972465174299</v>
      </c>
      <c r="E579" s="23">
        <v>-1.9152276182102199</v>
      </c>
      <c r="G579" s="5">
        <v>2</v>
      </c>
      <c r="H579" s="22">
        <v>-2406.9307740581899</v>
      </c>
      <c r="I579" s="22">
        <v>79.535451599553397</v>
      </c>
      <c r="J579" s="21"/>
    </row>
    <row r="580" spans="1:10" x14ac:dyDescent="0.25">
      <c r="A580" s="41" t="s">
        <v>46</v>
      </c>
      <c r="C580" s="3">
        <v>3</v>
      </c>
      <c r="D580" s="23">
        <v>-2400.4483346797201</v>
      </c>
      <c r="E580" s="23">
        <v>-207.78991137555499</v>
      </c>
      <c r="G580" s="5">
        <v>3</v>
      </c>
      <c r="H580" s="22">
        <v>-2255.1478941867899</v>
      </c>
      <c r="I580" s="22">
        <v>-93.655678442925407</v>
      </c>
      <c r="J580" s="21"/>
    </row>
    <row r="581" spans="1:10" x14ac:dyDescent="0.25">
      <c r="A581" s="41" t="s">
        <v>49</v>
      </c>
      <c r="C581" s="3">
        <v>4</v>
      </c>
      <c r="D581" s="23">
        <v>-2312.2863953984602</v>
      </c>
      <c r="E581" s="23">
        <v>-255.80533402694499</v>
      </c>
      <c r="G581" s="5">
        <v>4</v>
      </c>
      <c r="H581" s="22">
        <v>-2227.4774781586302</v>
      </c>
      <c r="I581" s="22">
        <v>-252.82606380675199</v>
      </c>
    </row>
    <row r="582" spans="1:10" x14ac:dyDescent="0.25">
      <c r="C582" s="3">
        <v>5</v>
      </c>
      <c r="D582" s="23">
        <v>-2156.93947557619</v>
      </c>
      <c r="E582" s="23">
        <v>-203.13503550107899</v>
      </c>
      <c r="G582" s="5">
        <v>5</v>
      </c>
      <c r="H582" s="22">
        <v>-2145.2515997277701</v>
      </c>
      <c r="I582" s="22">
        <v>-240.47003996659799</v>
      </c>
    </row>
    <row r="583" spans="1:10" x14ac:dyDescent="0.25">
      <c r="C583" s="3">
        <v>6</v>
      </c>
      <c r="D583" s="23">
        <v>-2130.3786852695898</v>
      </c>
      <c r="E583" s="23">
        <v>-177.72654134262399</v>
      </c>
      <c r="G583" s="5">
        <v>6</v>
      </c>
      <c r="H583" s="22">
        <v>-1928.3572531841201</v>
      </c>
      <c r="I583" s="22">
        <v>-226.346436241318</v>
      </c>
    </row>
    <row r="584" spans="1:10" x14ac:dyDescent="0.25">
      <c r="C584" s="3">
        <v>7</v>
      </c>
      <c r="D584" s="23">
        <v>-1907.75656802699</v>
      </c>
      <c r="E584" s="23">
        <v>-268.24000871214201</v>
      </c>
      <c r="G584" s="5">
        <v>7</v>
      </c>
      <c r="H584" s="22">
        <v>-1923.94862181856</v>
      </c>
      <c r="I584" s="22">
        <v>-276.19016201018599</v>
      </c>
    </row>
    <row r="585" spans="1:10" x14ac:dyDescent="0.25">
      <c r="C585" s="3">
        <v>8</v>
      </c>
      <c r="D585" s="23">
        <v>-1921.2025653657799</v>
      </c>
      <c r="E585" s="23">
        <v>-533.97747623286295</v>
      </c>
      <c r="G585" s="5">
        <v>8</v>
      </c>
      <c r="H585" s="22">
        <v>-1940.0152623804099</v>
      </c>
      <c r="I585" s="22">
        <v>-454.76920848669801</v>
      </c>
    </row>
    <row r="586" spans="1:10" x14ac:dyDescent="0.25">
      <c r="C586" s="3">
        <v>9</v>
      </c>
      <c r="D586" s="23">
        <v>-2049.9747838887201</v>
      </c>
      <c r="E586" s="23">
        <v>-552.58423552303896</v>
      </c>
      <c r="G586" s="5">
        <v>9</v>
      </c>
      <c r="H586" s="22">
        <v>-2068.7433020851599</v>
      </c>
      <c r="I586" s="22">
        <v>-561.82499047152203</v>
      </c>
    </row>
    <row r="587" spans="1:10" x14ac:dyDescent="0.25">
      <c r="A587" s="81"/>
      <c r="B587" s="81"/>
      <c r="C587" s="81"/>
      <c r="D587" s="81"/>
      <c r="E587" s="81"/>
      <c r="F587" s="81"/>
      <c r="G587" s="81"/>
      <c r="H587" s="81"/>
      <c r="I587" s="81"/>
      <c r="J587" s="81"/>
    </row>
    <row r="588" spans="1:10" x14ac:dyDescent="0.25">
      <c r="A588" s="81"/>
      <c r="B588" s="81"/>
      <c r="C588" s="81"/>
      <c r="D588" s="81"/>
      <c r="E588" s="81"/>
      <c r="F588" s="81"/>
      <c r="G588" s="81"/>
      <c r="H588" s="81"/>
      <c r="I588" s="81"/>
      <c r="J588" s="81"/>
    </row>
    <row r="589" spans="1:10" x14ac:dyDescent="0.25">
      <c r="A589" s="39" t="s">
        <v>125</v>
      </c>
      <c r="B589" s="65" t="s">
        <v>3</v>
      </c>
      <c r="C589" s="65" t="s">
        <v>6</v>
      </c>
      <c r="D589" s="70" t="s">
        <v>0</v>
      </c>
      <c r="E589" s="70" t="s">
        <v>1</v>
      </c>
      <c r="F589" s="66" t="s">
        <v>4</v>
      </c>
      <c r="G589" s="66" t="s">
        <v>6</v>
      </c>
      <c r="H589" s="71" t="s">
        <v>0</v>
      </c>
      <c r="I589" s="71" t="s">
        <v>1</v>
      </c>
    </row>
    <row r="590" spans="1:10" x14ac:dyDescent="0.25">
      <c r="A590" s="40" t="s">
        <v>26</v>
      </c>
    </row>
    <row r="591" spans="1:10" x14ac:dyDescent="0.25">
      <c r="A591" s="40" t="s">
        <v>27</v>
      </c>
    </row>
    <row r="592" spans="1:10" x14ac:dyDescent="0.25">
      <c r="A592" s="41" t="s">
        <v>46</v>
      </c>
      <c r="J592" s="21"/>
    </row>
    <row r="593" spans="1:10" x14ac:dyDescent="0.25">
      <c r="A593" s="41" t="s">
        <v>48</v>
      </c>
      <c r="J593" s="21"/>
    </row>
    <row r="596" spans="1:10" x14ac:dyDescent="0.25">
      <c r="D596" s="24"/>
      <c r="E596" s="24"/>
      <c r="H596" s="25"/>
      <c r="I596" s="25"/>
    </row>
    <row r="597" spans="1:10" x14ac:dyDescent="0.25">
      <c r="D597" s="24"/>
      <c r="E597" s="24"/>
      <c r="H597" s="25"/>
      <c r="I597" s="25"/>
    </row>
    <row r="598" spans="1:10" x14ac:dyDescent="0.25">
      <c r="D598" s="24"/>
      <c r="E598" s="24"/>
      <c r="H598" s="25"/>
      <c r="I598" s="25"/>
    </row>
    <row r="599" spans="1:10" x14ac:dyDescent="0.25">
      <c r="D599" s="24"/>
      <c r="E599" s="24"/>
      <c r="H599" s="25"/>
      <c r="I599" s="25"/>
    </row>
    <row r="600" spans="1:10" x14ac:dyDescent="0.25">
      <c r="D600" s="24"/>
      <c r="E600" s="24"/>
      <c r="H600" s="25"/>
      <c r="I600" s="25"/>
    </row>
    <row r="601" spans="1:10" x14ac:dyDescent="0.25">
      <c r="D601" s="24"/>
      <c r="E601" s="24"/>
      <c r="H601" s="25"/>
      <c r="I601" s="25"/>
    </row>
    <row r="602" spans="1:10" x14ac:dyDescent="0.25">
      <c r="D602" s="24"/>
      <c r="E602" s="24"/>
      <c r="H602" s="25"/>
      <c r="I602" s="25"/>
    </row>
    <row r="603" spans="1:10" x14ac:dyDescent="0.25">
      <c r="D603" s="24"/>
      <c r="E603" s="24"/>
      <c r="H603" s="25"/>
      <c r="I603" s="25"/>
    </row>
    <row r="604" spans="1:10" x14ac:dyDescent="0.25">
      <c r="D604" s="24"/>
      <c r="E604" s="24"/>
      <c r="H604" s="25"/>
      <c r="I604" s="25"/>
    </row>
    <row r="605" spans="1:10" x14ac:dyDescent="0.25">
      <c r="D605" s="24"/>
      <c r="E605" s="24"/>
      <c r="H605" s="25"/>
      <c r="I605" s="25"/>
    </row>
    <row r="606" spans="1:10" x14ac:dyDescent="0.25">
      <c r="D606" s="24"/>
      <c r="E606" s="24"/>
      <c r="H606" s="25"/>
      <c r="I606" s="25"/>
    </row>
    <row r="607" spans="1:10" x14ac:dyDescent="0.25">
      <c r="D607" s="24"/>
      <c r="E607" s="24"/>
      <c r="H607" s="25"/>
      <c r="I607" s="25"/>
    </row>
    <row r="608" spans="1:10" x14ac:dyDescent="0.25">
      <c r="D608" s="24"/>
      <c r="E608" s="24"/>
      <c r="H608" s="25"/>
      <c r="I608" s="25"/>
    </row>
    <row r="609" spans="1:9" x14ac:dyDescent="0.25">
      <c r="D609" s="24"/>
      <c r="E609" s="24"/>
      <c r="H609" s="25"/>
      <c r="I609" s="25"/>
    </row>
    <row r="611" spans="1:9" x14ac:dyDescent="0.25">
      <c r="A611" s="28"/>
      <c r="B611" s="28"/>
      <c r="C611" s="28"/>
      <c r="D611" s="28"/>
      <c r="E611" s="28"/>
      <c r="F611" s="28"/>
      <c r="G611" s="28"/>
      <c r="H611" s="28"/>
      <c r="I611" s="28"/>
    </row>
    <row r="612" spans="1:9" ht="15.75" thickBot="1" x14ac:dyDescent="0.3">
      <c r="A612" s="30"/>
      <c r="B612" s="30"/>
      <c r="C612" s="30"/>
      <c r="D612" s="30"/>
      <c r="E612" s="30"/>
      <c r="F612" s="30"/>
      <c r="G612" s="30"/>
      <c r="H612" s="30"/>
      <c r="I612" s="30"/>
    </row>
    <row r="613" spans="1:9" x14ac:dyDescent="0.25">
      <c r="A613" s="29"/>
      <c r="B613" s="2"/>
      <c r="C613" s="2"/>
      <c r="D613" s="26"/>
      <c r="E613" s="26"/>
      <c r="F613" s="4"/>
      <c r="G613" s="4"/>
      <c r="H613" s="27"/>
      <c r="I613" s="27"/>
    </row>
    <row r="614" spans="1:9" x14ac:dyDescent="0.25">
      <c r="A614" s="21"/>
      <c r="D614" s="24"/>
      <c r="E614" s="24"/>
      <c r="H614" s="25"/>
      <c r="I614" s="25"/>
    </row>
    <row r="615" spans="1:9" x14ac:dyDescent="0.25">
      <c r="D615" s="24"/>
      <c r="E615" s="24"/>
      <c r="H615" s="25"/>
      <c r="I615" s="25"/>
    </row>
    <row r="616" spans="1:9" x14ac:dyDescent="0.25">
      <c r="D616" s="24"/>
      <c r="E616" s="24"/>
      <c r="H616" s="25"/>
      <c r="I616" s="25"/>
    </row>
    <row r="617" spans="1:9" x14ac:dyDescent="0.25">
      <c r="D617" s="24"/>
      <c r="E617" s="24"/>
      <c r="H617" s="25"/>
      <c r="I617" s="25"/>
    </row>
    <row r="618" spans="1:9" x14ac:dyDescent="0.25">
      <c r="D618" s="24"/>
      <c r="E618" s="24"/>
      <c r="H618" s="25"/>
      <c r="I618" s="25"/>
    </row>
    <row r="619" spans="1:9" x14ac:dyDescent="0.25">
      <c r="D619" s="24"/>
      <c r="E619" s="24"/>
      <c r="H619" s="25"/>
      <c r="I619" s="25"/>
    </row>
    <row r="620" spans="1:9" x14ac:dyDescent="0.25">
      <c r="D620" s="24"/>
      <c r="E620" s="24"/>
      <c r="H620" s="25"/>
      <c r="I620" s="25"/>
    </row>
    <row r="621" spans="1:9" x14ac:dyDescent="0.25">
      <c r="D621" s="24"/>
      <c r="E621" s="24"/>
      <c r="H621" s="25"/>
      <c r="I621" s="25"/>
    </row>
    <row r="622" spans="1:9" x14ac:dyDescent="0.25">
      <c r="D622" s="24"/>
      <c r="E622" s="24"/>
      <c r="H622" s="25"/>
      <c r="I622" s="25"/>
    </row>
    <row r="623" spans="1:9" x14ac:dyDescent="0.25">
      <c r="D623" s="24"/>
      <c r="E623" s="24"/>
      <c r="H623" s="25"/>
      <c r="I623" s="25"/>
    </row>
    <row r="624" spans="1:9" x14ac:dyDescent="0.25">
      <c r="D624" s="24"/>
      <c r="E624" s="24"/>
      <c r="H624" s="25"/>
      <c r="I624" s="25"/>
    </row>
    <row r="626" spans="1:10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1"/>
    </row>
    <row r="627" spans="1:10" ht="15.75" thickBot="1" x14ac:dyDescent="0.3">
      <c r="A627" s="30"/>
      <c r="B627" s="30"/>
      <c r="C627" s="30"/>
      <c r="D627" s="30"/>
      <c r="E627" s="30"/>
      <c r="F627" s="30"/>
      <c r="G627" s="30"/>
      <c r="H627" s="30"/>
      <c r="I627" s="30"/>
      <c r="J627" s="21"/>
    </row>
    <row r="628" spans="1:10" x14ac:dyDescent="0.25">
      <c r="A628" s="29"/>
      <c r="B628" s="2"/>
      <c r="C628" s="2"/>
      <c r="D628" s="26"/>
      <c r="E628" s="26"/>
      <c r="F628" s="4"/>
      <c r="G628" s="4"/>
      <c r="H628" s="27"/>
      <c r="I628" s="27"/>
    </row>
    <row r="629" spans="1:10" x14ac:dyDescent="0.25">
      <c r="A629" s="21"/>
      <c r="D629" s="24"/>
      <c r="E629" s="24"/>
      <c r="H629" s="25"/>
      <c r="I629" s="25"/>
    </row>
    <row r="630" spans="1:10" x14ac:dyDescent="0.25">
      <c r="D630" s="24"/>
      <c r="E630" s="24"/>
      <c r="H630" s="25"/>
      <c r="I630" s="25"/>
    </row>
    <row r="631" spans="1:10" x14ac:dyDescent="0.25">
      <c r="D631" s="24"/>
      <c r="E631" s="24"/>
      <c r="H631" s="25"/>
      <c r="I631" s="25"/>
    </row>
    <row r="632" spans="1:10" x14ac:dyDescent="0.25">
      <c r="D632" s="24"/>
      <c r="E632" s="24"/>
      <c r="H632" s="25"/>
      <c r="I632" s="25"/>
    </row>
    <row r="633" spans="1:10" x14ac:dyDescent="0.25">
      <c r="D633" s="24"/>
      <c r="E633" s="24"/>
      <c r="H633" s="25"/>
      <c r="I633" s="25"/>
    </row>
    <row r="634" spans="1:10" x14ac:dyDescent="0.25">
      <c r="D634" s="24"/>
      <c r="E634" s="24"/>
      <c r="H634" s="25"/>
      <c r="I634" s="25"/>
    </row>
    <row r="635" spans="1:10" x14ac:dyDescent="0.25">
      <c r="D635" s="24"/>
      <c r="E635" s="24"/>
      <c r="H635" s="25"/>
      <c r="I635" s="25"/>
    </row>
    <row r="636" spans="1:10" x14ac:dyDescent="0.25">
      <c r="D636" s="24"/>
      <c r="E636" s="24"/>
      <c r="H636" s="25"/>
      <c r="I636" s="25"/>
    </row>
    <row r="637" spans="1:10" x14ac:dyDescent="0.25">
      <c r="D637" s="24"/>
      <c r="E637" s="24"/>
      <c r="H637" s="25"/>
      <c r="I637" s="25"/>
    </row>
    <row r="638" spans="1:10" x14ac:dyDescent="0.25">
      <c r="D638" s="24"/>
      <c r="E638" s="24"/>
      <c r="H638" s="25"/>
      <c r="I638" s="25"/>
    </row>
    <row r="640" spans="1:10" x14ac:dyDescent="0.25">
      <c r="A640" s="28"/>
      <c r="B640" s="28"/>
      <c r="C640" s="28"/>
      <c r="D640" s="28"/>
      <c r="E640" s="28"/>
      <c r="F640" s="28"/>
      <c r="G640" s="28"/>
      <c r="H640" s="28"/>
      <c r="I640" s="28"/>
    </row>
    <row r="641" spans="1:10" ht="15.75" thickBot="1" x14ac:dyDescent="0.3">
      <c r="A641" s="30"/>
      <c r="B641" s="30"/>
      <c r="C641" s="30"/>
      <c r="D641" s="30"/>
      <c r="E641" s="30"/>
      <c r="F641" s="30"/>
      <c r="G641" s="30"/>
      <c r="H641" s="30"/>
      <c r="I641" s="30"/>
    </row>
    <row r="642" spans="1:10" x14ac:dyDescent="0.25">
      <c r="A642" s="29"/>
      <c r="B642" s="2"/>
      <c r="C642" s="2"/>
      <c r="D642" s="26"/>
      <c r="E642" s="26"/>
      <c r="F642" s="4"/>
      <c r="G642" s="4"/>
      <c r="H642" s="27"/>
      <c r="I642" s="27"/>
    </row>
    <row r="643" spans="1:10" x14ac:dyDescent="0.25">
      <c r="A643" s="21"/>
      <c r="D643" s="24"/>
      <c r="E643" s="24"/>
      <c r="H643" s="25"/>
      <c r="I643" s="25"/>
    </row>
    <row r="644" spans="1:10" x14ac:dyDescent="0.25">
      <c r="D644" s="24"/>
      <c r="E644" s="24"/>
      <c r="H644" s="25"/>
      <c r="I644" s="25"/>
    </row>
    <row r="645" spans="1:10" x14ac:dyDescent="0.25">
      <c r="D645" s="24"/>
      <c r="E645" s="24"/>
      <c r="H645" s="25"/>
      <c r="I645" s="25"/>
    </row>
    <row r="646" spans="1:10" x14ac:dyDescent="0.25">
      <c r="D646" s="24"/>
      <c r="E646" s="24"/>
      <c r="H646" s="25"/>
      <c r="I646" s="25"/>
    </row>
    <row r="647" spans="1:10" x14ac:dyDescent="0.25">
      <c r="D647" s="24"/>
      <c r="E647" s="24"/>
      <c r="H647" s="25"/>
      <c r="I647" s="25"/>
    </row>
    <row r="648" spans="1:10" x14ac:dyDescent="0.25">
      <c r="D648" s="24"/>
      <c r="E648" s="24"/>
      <c r="H648" s="25"/>
      <c r="I648" s="25"/>
    </row>
    <row r="649" spans="1:10" x14ac:dyDescent="0.25">
      <c r="D649" s="24"/>
      <c r="E649" s="24"/>
      <c r="H649" s="25"/>
      <c r="I649" s="25"/>
    </row>
    <row r="650" spans="1:10" x14ac:dyDescent="0.25">
      <c r="D650" s="24"/>
      <c r="E650" s="24"/>
      <c r="H650" s="25"/>
      <c r="I650" s="25"/>
    </row>
    <row r="652" spans="1:10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1"/>
    </row>
    <row r="653" spans="1:10" ht="15.75" thickBot="1" x14ac:dyDescent="0.3">
      <c r="A653" s="30"/>
      <c r="B653" s="30"/>
      <c r="C653" s="30"/>
      <c r="D653" s="30"/>
      <c r="E653" s="30"/>
      <c r="F653" s="30"/>
      <c r="G653" s="30"/>
      <c r="H653" s="30"/>
      <c r="I653" s="30"/>
      <c r="J653" s="21"/>
    </row>
    <row r="654" spans="1:10" x14ac:dyDescent="0.25">
      <c r="A654" s="29"/>
      <c r="B654" s="2"/>
      <c r="C654" s="2"/>
      <c r="D654" s="26"/>
      <c r="E654" s="26"/>
      <c r="F654" s="4"/>
      <c r="G654" s="4"/>
      <c r="H654" s="27"/>
      <c r="I654" s="27"/>
    </row>
    <row r="655" spans="1:10" x14ac:dyDescent="0.25">
      <c r="D655" s="24"/>
      <c r="E655" s="24"/>
      <c r="H655" s="25"/>
      <c r="I655" s="25"/>
    </row>
    <row r="656" spans="1:10" x14ac:dyDescent="0.25">
      <c r="D656" s="24"/>
      <c r="E656" s="24"/>
      <c r="H656" s="25"/>
      <c r="I656" s="25"/>
    </row>
    <row r="657" spans="1:10" x14ac:dyDescent="0.25">
      <c r="D657" s="24"/>
      <c r="E657" s="24"/>
      <c r="H657" s="25"/>
      <c r="I657" s="25"/>
    </row>
    <row r="658" spans="1:10" x14ac:dyDescent="0.25">
      <c r="D658" s="24"/>
      <c r="E658" s="24"/>
      <c r="H658" s="25"/>
      <c r="I658" s="25"/>
    </row>
    <row r="659" spans="1:10" x14ac:dyDescent="0.25">
      <c r="D659" s="24"/>
      <c r="E659" s="24"/>
      <c r="H659" s="25"/>
      <c r="I659" s="25"/>
    </row>
    <row r="660" spans="1:10" x14ac:dyDescent="0.25">
      <c r="D660" s="24"/>
      <c r="E660" s="24"/>
      <c r="H660" s="25"/>
      <c r="I660" s="25"/>
    </row>
    <row r="661" spans="1:10" x14ac:dyDescent="0.25">
      <c r="D661" s="24"/>
      <c r="E661" s="24"/>
      <c r="H661" s="25"/>
      <c r="I661" s="25"/>
    </row>
    <row r="663" spans="1:10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1"/>
    </row>
    <row r="664" spans="1:10" ht="15.75" thickBot="1" x14ac:dyDescent="0.3">
      <c r="A664" s="30"/>
      <c r="B664" s="30"/>
      <c r="C664" s="30"/>
      <c r="D664" s="30"/>
      <c r="E664" s="30"/>
      <c r="F664" s="30"/>
      <c r="G664" s="30"/>
      <c r="H664" s="30"/>
      <c r="I664" s="30"/>
      <c r="J664" s="21"/>
    </row>
    <row r="665" spans="1:10" x14ac:dyDescent="0.25">
      <c r="A665" s="29"/>
      <c r="B665" s="2"/>
      <c r="C665" s="2"/>
      <c r="D665" s="26"/>
      <c r="E665" s="26"/>
      <c r="F665" s="4"/>
      <c r="G665" s="4"/>
      <c r="H665" s="27"/>
      <c r="I665" s="27"/>
    </row>
    <row r="666" spans="1:10" x14ac:dyDescent="0.25">
      <c r="D666" s="24"/>
      <c r="E666" s="24"/>
      <c r="H666" s="25"/>
      <c r="I666" s="25"/>
    </row>
    <row r="667" spans="1:10" x14ac:dyDescent="0.25">
      <c r="D667" s="24"/>
      <c r="E667" s="24"/>
      <c r="H667" s="25"/>
      <c r="I667" s="25"/>
    </row>
    <row r="668" spans="1:10" x14ac:dyDescent="0.25">
      <c r="D668" s="24"/>
      <c r="E668" s="24"/>
      <c r="H668" s="25"/>
      <c r="I668" s="25"/>
    </row>
    <row r="669" spans="1:10" x14ac:dyDescent="0.25">
      <c r="D669" s="24"/>
      <c r="E669" s="24"/>
      <c r="H669" s="25"/>
      <c r="I669" s="25"/>
    </row>
    <row r="670" spans="1:10" x14ac:dyDescent="0.25">
      <c r="D670" s="24"/>
      <c r="E670" s="24"/>
      <c r="H670" s="25"/>
      <c r="I670" s="25"/>
    </row>
    <row r="671" spans="1:10" x14ac:dyDescent="0.25">
      <c r="D671" s="24"/>
      <c r="E671" s="24"/>
      <c r="H671" s="25"/>
      <c r="I671" s="25"/>
    </row>
    <row r="672" spans="1:10" x14ac:dyDescent="0.25">
      <c r="D672" s="24"/>
      <c r="E672" s="24"/>
      <c r="H672" s="25"/>
      <c r="I672" s="25"/>
    </row>
    <row r="673" spans="1:10" x14ac:dyDescent="0.25">
      <c r="D673" s="24"/>
      <c r="E673" s="24"/>
      <c r="H673" s="25"/>
      <c r="I673" s="25"/>
    </row>
    <row r="675" spans="1:10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1"/>
    </row>
    <row r="676" spans="1:10" ht="15.75" thickBot="1" x14ac:dyDescent="0.3">
      <c r="A676" s="30"/>
      <c r="B676" s="30"/>
      <c r="C676" s="30"/>
      <c r="D676" s="30"/>
      <c r="E676" s="30"/>
      <c r="F676" s="30"/>
      <c r="G676" s="30"/>
      <c r="H676" s="30"/>
      <c r="I676" s="30"/>
      <c r="J676" s="21"/>
    </row>
    <row r="677" spans="1:10" x14ac:dyDescent="0.25">
      <c r="A677" s="29"/>
      <c r="B677" s="2"/>
      <c r="C677" s="2"/>
      <c r="D677" s="26"/>
      <c r="E677" s="26"/>
      <c r="F677" s="4"/>
      <c r="G677" s="4"/>
      <c r="H677" s="27"/>
      <c r="I677" s="27"/>
    </row>
    <row r="678" spans="1:10" x14ac:dyDescent="0.25">
      <c r="D678" s="24"/>
      <c r="E678" s="24"/>
      <c r="H678" s="25"/>
      <c r="I678" s="25"/>
    </row>
    <row r="679" spans="1:10" x14ac:dyDescent="0.25">
      <c r="D679" s="24"/>
      <c r="E679" s="24"/>
      <c r="H679" s="25"/>
      <c r="I679" s="25"/>
    </row>
    <row r="680" spans="1:10" x14ac:dyDescent="0.25">
      <c r="D680" s="24"/>
      <c r="E680" s="24"/>
      <c r="H680" s="25"/>
      <c r="I680" s="25"/>
    </row>
    <row r="681" spans="1:10" x14ac:dyDescent="0.25">
      <c r="D681" s="24"/>
      <c r="E681" s="24"/>
      <c r="H681" s="25"/>
      <c r="I681" s="25"/>
    </row>
    <row r="682" spans="1:10" x14ac:dyDescent="0.25">
      <c r="D682" s="24"/>
      <c r="E682" s="24"/>
      <c r="H682" s="25"/>
      <c r="I682" s="25"/>
    </row>
    <row r="683" spans="1:10" x14ac:dyDescent="0.25">
      <c r="D683" s="24"/>
      <c r="E683" s="24"/>
      <c r="H683" s="25"/>
      <c r="I683" s="25"/>
    </row>
    <row r="684" spans="1:10" x14ac:dyDescent="0.25">
      <c r="D684" s="24"/>
      <c r="E684" s="24"/>
      <c r="H684" s="25"/>
      <c r="I684" s="25"/>
    </row>
    <row r="685" spans="1:10" x14ac:dyDescent="0.25">
      <c r="D685" s="24"/>
      <c r="E685" s="24"/>
      <c r="H685" s="25"/>
      <c r="I685" s="25"/>
    </row>
    <row r="686" spans="1:10" x14ac:dyDescent="0.25">
      <c r="D686" s="24"/>
      <c r="E686" s="24"/>
      <c r="H686" s="25"/>
      <c r="I686" s="25"/>
    </row>
    <row r="687" spans="1:10" x14ac:dyDescent="0.25">
      <c r="D687" s="24"/>
      <c r="E687" s="24"/>
      <c r="H687" s="25"/>
      <c r="I687" s="25"/>
    </row>
    <row r="689" spans="1:10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1"/>
    </row>
    <row r="690" spans="1:10" ht="15.75" thickBot="1" x14ac:dyDescent="0.3">
      <c r="A690" s="30"/>
      <c r="B690" s="30"/>
      <c r="C690" s="30"/>
      <c r="D690" s="30"/>
      <c r="E690" s="30"/>
      <c r="F690" s="30"/>
      <c r="G690" s="30"/>
      <c r="H690" s="30"/>
      <c r="I690" s="30"/>
      <c r="J690" s="21"/>
    </row>
    <row r="691" spans="1:10" x14ac:dyDescent="0.25">
      <c r="A691" s="29"/>
      <c r="B691" s="2"/>
      <c r="C691" s="2"/>
      <c r="D691" s="26"/>
      <c r="E691" s="26"/>
      <c r="F691" s="4"/>
      <c r="G691" s="4"/>
      <c r="H691" s="27"/>
      <c r="I691" s="27"/>
    </row>
    <row r="692" spans="1:10" x14ac:dyDescent="0.25">
      <c r="D692" s="24"/>
      <c r="E692" s="24"/>
      <c r="H692" s="25"/>
      <c r="I692" s="25"/>
    </row>
    <row r="693" spans="1:10" x14ac:dyDescent="0.25">
      <c r="D693" s="24"/>
      <c r="E693" s="24"/>
      <c r="H693" s="25"/>
      <c r="I693" s="25"/>
    </row>
    <row r="694" spans="1:10" x14ac:dyDescent="0.25">
      <c r="D694" s="24"/>
      <c r="E694" s="24"/>
      <c r="H694" s="25"/>
      <c r="I694" s="25"/>
    </row>
    <row r="695" spans="1:10" x14ac:dyDescent="0.25">
      <c r="D695" s="24"/>
      <c r="E695" s="24"/>
      <c r="H695" s="25"/>
      <c r="I695" s="25"/>
    </row>
    <row r="696" spans="1:10" x14ac:dyDescent="0.25">
      <c r="D696" s="24"/>
      <c r="E696" s="24"/>
      <c r="H696" s="25"/>
      <c r="I696" s="25"/>
    </row>
    <row r="697" spans="1:10" x14ac:dyDescent="0.25">
      <c r="D697" s="24"/>
      <c r="E697" s="24"/>
      <c r="H697" s="25"/>
      <c r="I697" s="25"/>
    </row>
    <row r="698" spans="1:10" x14ac:dyDescent="0.25">
      <c r="D698" s="24"/>
      <c r="E698" s="24"/>
      <c r="H698" s="25"/>
      <c r="I698" s="25"/>
    </row>
    <row r="699" spans="1:10" x14ac:dyDescent="0.25">
      <c r="D699" s="24"/>
      <c r="E699" s="24"/>
      <c r="H699" s="25"/>
      <c r="I699" s="25"/>
    </row>
    <row r="700" spans="1:10" x14ac:dyDescent="0.25">
      <c r="D700" s="24"/>
      <c r="E700" s="24"/>
      <c r="H700" s="25"/>
      <c r="I700" s="25"/>
    </row>
    <row r="701" spans="1:10" x14ac:dyDescent="0.25">
      <c r="D701" s="24"/>
      <c r="E701" s="24"/>
      <c r="H701" s="25"/>
      <c r="I701" s="25"/>
    </row>
    <row r="702" spans="1:10" x14ac:dyDescent="0.25">
      <c r="D702" s="24"/>
      <c r="E702" s="24"/>
      <c r="H702" s="25"/>
      <c r="I702" s="25"/>
    </row>
    <row r="703" spans="1:10" x14ac:dyDescent="0.25">
      <c r="D703" s="24"/>
      <c r="E703" s="24"/>
      <c r="H703" s="25"/>
      <c r="I703" s="25"/>
    </row>
    <row r="704" spans="1:10" x14ac:dyDescent="0.25">
      <c r="A704" s="28"/>
      <c r="B704" s="31"/>
      <c r="C704" s="31"/>
      <c r="D704" s="31"/>
      <c r="E704" s="31"/>
      <c r="F704" s="32"/>
      <c r="G704" s="32"/>
      <c r="H704" s="32"/>
      <c r="I704" s="32"/>
    </row>
    <row r="705" spans="1:9" ht="15.75" thickBot="1" x14ac:dyDescent="0.3">
      <c r="A705" s="30"/>
      <c r="B705" s="33"/>
      <c r="C705" s="33"/>
      <c r="D705" s="33"/>
      <c r="E705" s="33"/>
      <c r="F705" s="34"/>
      <c r="G705" s="34"/>
      <c r="H705" s="34"/>
      <c r="I70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workbookViewId="0">
      <selection activeCell="C374" sqref="C374"/>
    </sheetView>
  </sheetViews>
  <sheetFormatPr baseColWidth="10" defaultColWidth="11.42578125" defaultRowHeight="15" x14ac:dyDescent="0.25"/>
  <cols>
    <col min="1" max="1" width="11.42578125" style="10"/>
    <col min="2" max="4" width="11.42578125" style="9"/>
    <col min="6" max="6" width="4.140625" customWidth="1"/>
    <col min="7" max="7" width="1.7109375" customWidth="1"/>
    <col min="8" max="8" width="4.140625" style="81" customWidth="1"/>
    <col min="9" max="9" width="1.7109375" style="81" customWidth="1"/>
    <col min="10" max="10" width="9.42578125" style="81" customWidth="1"/>
    <col min="11" max="11" width="8.7109375" style="81" customWidth="1"/>
    <col min="12" max="13" width="9.42578125" style="81" customWidth="1"/>
    <col min="14" max="14" width="4.140625" customWidth="1"/>
    <col min="15" max="15" width="1.7109375" customWidth="1"/>
    <col min="16" max="16" width="9.42578125" customWidth="1"/>
    <col min="17" max="17" width="8.7109375" customWidth="1"/>
    <col min="18" max="19" width="9.42578125" customWidth="1"/>
    <col min="20" max="20" width="9.28515625" customWidth="1"/>
    <col min="21" max="21" width="8.7109375" customWidth="1"/>
  </cols>
  <sheetData>
    <row r="1" spans="1:13" x14ac:dyDescent="0.25">
      <c r="A1" s="39" t="s">
        <v>2</v>
      </c>
      <c r="B1" s="9" t="s">
        <v>37</v>
      </c>
      <c r="C1" s="9" t="s">
        <v>0</v>
      </c>
      <c r="D1" s="9" t="s">
        <v>1</v>
      </c>
    </row>
    <row r="2" spans="1:13" x14ac:dyDescent="0.25">
      <c r="A2" s="40" t="s">
        <v>26</v>
      </c>
      <c r="B2" s="9">
        <v>1</v>
      </c>
      <c r="C2" s="9">
        <v>-2373.5619999999999</v>
      </c>
      <c r="D2" s="9">
        <v>142.6317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A3" s="40" t="s">
        <v>27</v>
      </c>
      <c r="B3" s="9">
        <v>2</v>
      </c>
      <c r="C3" s="9">
        <v>-2302.8980000000001</v>
      </c>
      <c r="D3" s="9">
        <v>122.9314</v>
      </c>
      <c r="F3" s="7"/>
      <c r="G3" s="6"/>
      <c r="H3" s="6"/>
      <c r="I3" s="6"/>
      <c r="J3" s="6"/>
      <c r="K3" s="6"/>
      <c r="L3" s="6"/>
      <c r="M3" s="6"/>
    </row>
    <row r="4" spans="1:13" x14ac:dyDescent="0.25">
      <c r="A4" s="41" t="s">
        <v>46</v>
      </c>
      <c r="B4" s="9">
        <v>3</v>
      </c>
      <c r="C4" s="9">
        <v>-2231.319</v>
      </c>
      <c r="D4" s="9">
        <v>120.947</v>
      </c>
    </row>
    <row r="5" spans="1:13" x14ac:dyDescent="0.25">
      <c r="A5" s="41" t="s">
        <v>59</v>
      </c>
      <c r="B5" s="9">
        <v>4</v>
      </c>
      <c r="C5" s="9">
        <v>-2038.2090000000001</v>
      </c>
      <c r="D5" s="9">
        <v>102.46259999999999</v>
      </c>
    </row>
    <row r="6" spans="1:13" x14ac:dyDescent="0.25">
      <c r="B6" s="9">
        <v>5</v>
      </c>
      <c r="C6" s="9">
        <v>-1979.4179999999999</v>
      </c>
      <c r="D6" s="9">
        <v>32.842700000000001</v>
      </c>
    </row>
    <row r="7" spans="1:13" x14ac:dyDescent="0.25">
      <c r="B7" s="9">
        <v>6</v>
      </c>
      <c r="C7" s="9">
        <v>-1939.62</v>
      </c>
      <c r="D7" s="9">
        <v>-108.6951</v>
      </c>
    </row>
    <row r="8" spans="1:13" x14ac:dyDescent="0.25">
      <c r="B8" s="9">
        <v>7</v>
      </c>
      <c r="C8" s="9">
        <v>-1905.479</v>
      </c>
      <c r="D8" s="9">
        <v>-355.72890000000001</v>
      </c>
    </row>
    <row r="9" spans="1:13" x14ac:dyDescent="0.25">
      <c r="B9" s="9">
        <v>8</v>
      </c>
      <c r="C9" s="9">
        <v>-2093.2449999999999</v>
      </c>
      <c r="D9" s="9">
        <v>-417.19760000000002</v>
      </c>
    </row>
    <row r="10" spans="1:13" x14ac:dyDescent="0.25">
      <c r="B10" s="9">
        <v>9</v>
      </c>
      <c r="C10" s="9">
        <v>-2173.279</v>
      </c>
      <c r="D10" s="9">
        <v>-430.98930000000001</v>
      </c>
    </row>
    <row r="11" spans="1:13" x14ac:dyDescent="0.25">
      <c r="B11" s="10"/>
      <c r="C11" s="10"/>
      <c r="D11" s="10"/>
    </row>
    <row r="12" spans="1:13" x14ac:dyDescent="0.25">
      <c r="B12" s="10"/>
      <c r="C12" s="10"/>
      <c r="D12" s="10"/>
    </row>
    <row r="13" spans="1:13" x14ac:dyDescent="0.25">
      <c r="A13" s="39" t="s">
        <v>5</v>
      </c>
      <c r="B13" s="9" t="s">
        <v>37</v>
      </c>
      <c r="C13" s="9" t="s">
        <v>0</v>
      </c>
      <c r="D13" s="9" t="s">
        <v>1</v>
      </c>
    </row>
    <row r="14" spans="1:13" x14ac:dyDescent="0.25">
      <c r="A14" s="40" t="s">
        <v>26</v>
      </c>
      <c r="B14" s="9">
        <v>1</v>
      </c>
      <c r="C14" s="9">
        <v>-2462.8020000000001</v>
      </c>
      <c r="D14" s="9">
        <v>91.622609999999995</v>
      </c>
    </row>
    <row r="15" spans="1:13" x14ac:dyDescent="0.25">
      <c r="A15" s="40" t="s">
        <v>28</v>
      </c>
      <c r="B15" s="9">
        <v>2</v>
      </c>
      <c r="C15" s="9">
        <v>-2509.366</v>
      </c>
      <c r="D15" s="9">
        <v>0.37314160000000002</v>
      </c>
    </row>
    <row r="16" spans="1:13" x14ac:dyDescent="0.25">
      <c r="A16" s="41" t="s">
        <v>46</v>
      </c>
      <c r="B16" s="9">
        <v>3</v>
      </c>
      <c r="C16" s="9">
        <v>-2399.6559999999999</v>
      </c>
      <c r="D16" s="9">
        <v>-223.89240000000001</v>
      </c>
    </row>
    <row r="17" spans="1:4" x14ac:dyDescent="0.25">
      <c r="A17" s="41" t="s">
        <v>60</v>
      </c>
      <c r="B17" s="9">
        <v>4</v>
      </c>
      <c r="C17" s="9">
        <v>-2140.8330000000001</v>
      </c>
      <c r="D17" s="9">
        <v>-173.4803</v>
      </c>
    </row>
    <row r="18" spans="1:4" x14ac:dyDescent="0.25">
      <c r="B18" s="9">
        <v>5</v>
      </c>
      <c r="C18" s="9">
        <v>-1922.0640000000001</v>
      </c>
      <c r="D18" s="9">
        <v>-144.62629999999999</v>
      </c>
    </row>
    <row r="19" spans="1:4" x14ac:dyDescent="0.25">
      <c r="B19" s="9">
        <v>6</v>
      </c>
      <c r="C19" s="9">
        <v>-1905.338</v>
      </c>
      <c r="D19" s="9">
        <v>-350.03269999999998</v>
      </c>
    </row>
    <row r="20" spans="1:4" x14ac:dyDescent="0.25">
      <c r="B20" s="9">
        <v>7</v>
      </c>
      <c r="C20" s="9">
        <v>-1946.3009999999999</v>
      </c>
      <c r="D20" s="9">
        <v>-466.51220000000001</v>
      </c>
    </row>
    <row r="21" spans="1:4" x14ac:dyDescent="0.25">
      <c r="B21" s="9">
        <v>8</v>
      </c>
      <c r="C21" s="9">
        <v>-1950.7639999999999</v>
      </c>
      <c r="D21" s="9">
        <v>-571.58429999999998</v>
      </c>
    </row>
    <row r="22" spans="1:4" x14ac:dyDescent="0.25">
      <c r="B22" s="9">
        <v>9</v>
      </c>
      <c r="C22" s="9">
        <v>-1956.3779999999999</v>
      </c>
      <c r="D22" s="9">
        <v>-623.02120000000002</v>
      </c>
    </row>
    <row r="23" spans="1:4" x14ac:dyDescent="0.25">
      <c r="B23" s="9">
        <v>10</v>
      </c>
      <c r="C23" s="9">
        <v>-1942.7940000000001</v>
      </c>
      <c r="D23" s="9">
        <v>-717.67989999999998</v>
      </c>
    </row>
    <row r="24" spans="1:4" x14ac:dyDescent="0.25">
      <c r="B24" s="9">
        <v>11</v>
      </c>
      <c r="C24" s="9">
        <v>-1871.0229999999999</v>
      </c>
      <c r="D24" s="9">
        <v>-582.24959999999999</v>
      </c>
    </row>
    <row r="25" spans="1:4" x14ac:dyDescent="0.25">
      <c r="B25" s="9">
        <v>12</v>
      </c>
      <c r="C25" s="9">
        <v>-1753.317</v>
      </c>
      <c r="D25" s="9">
        <v>-602.34429999999998</v>
      </c>
    </row>
    <row r="26" spans="1:4" x14ac:dyDescent="0.25">
      <c r="B26" s="9">
        <v>13</v>
      </c>
      <c r="C26" s="9">
        <v>-1839.874</v>
      </c>
      <c r="D26" s="9">
        <v>-561.22220000000004</v>
      </c>
    </row>
    <row r="27" spans="1:4" x14ac:dyDescent="0.25">
      <c r="B27" s="9">
        <v>14</v>
      </c>
      <c r="C27" s="9">
        <v>-1866.114</v>
      </c>
      <c r="D27" s="9">
        <v>-544.50729999999999</v>
      </c>
    </row>
    <row r="28" spans="1:4" x14ac:dyDescent="0.25">
      <c r="B28" s="9">
        <v>15</v>
      </c>
      <c r="C28" s="9">
        <v>-1781.0940000000001</v>
      </c>
      <c r="D28" s="9">
        <v>-597.9941</v>
      </c>
    </row>
    <row r="29" spans="1:4" x14ac:dyDescent="0.25">
      <c r="B29" s="9">
        <v>16</v>
      </c>
      <c r="C29" s="9">
        <v>-1905.549</v>
      </c>
      <c r="D29" s="9">
        <v>-492.07639999999998</v>
      </c>
    </row>
    <row r="30" spans="1:4" x14ac:dyDescent="0.25">
      <c r="B30" s="9">
        <v>17</v>
      </c>
      <c r="C30" s="9">
        <v>-1933.421</v>
      </c>
      <c r="D30" s="9">
        <v>-406.45179999999999</v>
      </c>
    </row>
    <row r="31" spans="1:4" x14ac:dyDescent="0.25">
      <c r="B31" s="9">
        <v>18</v>
      </c>
      <c r="C31" s="9">
        <v>-1880.8910000000001</v>
      </c>
      <c r="D31" s="9">
        <v>-423.72030000000001</v>
      </c>
    </row>
    <row r="32" spans="1:4" x14ac:dyDescent="0.25">
      <c r="B32" s="9">
        <v>19</v>
      </c>
      <c r="C32" s="9">
        <v>-1836.078</v>
      </c>
      <c r="D32" s="9">
        <v>-530.72329999999999</v>
      </c>
    </row>
    <row r="33" spans="1:4" x14ac:dyDescent="0.25">
      <c r="B33" s="9">
        <v>20</v>
      </c>
      <c r="C33" s="9">
        <v>-1897.9</v>
      </c>
      <c r="D33" s="9">
        <v>-612.39940000000001</v>
      </c>
    </row>
    <row r="34" spans="1:4" x14ac:dyDescent="0.25">
      <c r="B34" s="10"/>
      <c r="C34" s="10"/>
      <c r="D34" s="10"/>
    </row>
    <row r="35" spans="1:4" x14ac:dyDescent="0.25">
      <c r="B35" s="10"/>
      <c r="C35" s="10"/>
      <c r="D35" s="10"/>
    </row>
    <row r="36" spans="1:4" x14ac:dyDescent="0.25">
      <c r="A36" s="39" t="s">
        <v>7</v>
      </c>
      <c r="B36" s="9" t="s">
        <v>37</v>
      </c>
      <c r="C36" s="9" t="s">
        <v>0</v>
      </c>
      <c r="D36" s="9" t="s">
        <v>1</v>
      </c>
    </row>
    <row r="37" spans="1:4" x14ac:dyDescent="0.25">
      <c r="A37" s="40" t="s">
        <v>26</v>
      </c>
      <c r="B37" s="9">
        <v>1</v>
      </c>
      <c r="C37" s="9">
        <v>-2400.7469999999998</v>
      </c>
      <c r="D37" s="9">
        <v>179.6944</v>
      </c>
    </row>
    <row r="38" spans="1:4" x14ac:dyDescent="0.25">
      <c r="A38" s="40" t="s">
        <v>27</v>
      </c>
      <c r="B38" s="9">
        <v>2</v>
      </c>
      <c r="C38" s="9">
        <v>-2220.3739999999998</v>
      </c>
      <c r="D38" s="9">
        <v>196.47059999999999</v>
      </c>
    </row>
    <row r="39" spans="1:4" x14ac:dyDescent="0.25">
      <c r="A39" s="41" t="s">
        <v>46</v>
      </c>
      <c r="B39" s="9">
        <v>3</v>
      </c>
      <c r="C39" s="9">
        <v>-2125.6999999999998</v>
      </c>
      <c r="D39" s="9">
        <v>-43.621029999999998</v>
      </c>
    </row>
    <row r="40" spans="1:4" x14ac:dyDescent="0.25">
      <c r="A40" s="41" t="s">
        <v>61</v>
      </c>
      <c r="B40" s="9">
        <v>4</v>
      </c>
      <c r="C40" s="9">
        <v>-1911.348</v>
      </c>
      <c r="D40" s="9">
        <v>-153.9007</v>
      </c>
    </row>
    <row r="41" spans="1:4" x14ac:dyDescent="0.25">
      <c r="B41" s="9">
        <v>5</v>
      </c>
      <c r="C41" s="9">
        <v>-1901.182</v>
      </c>
      <c r="D41" s="9">
        <v>-426.01710000000003</v>
      </c>
    </row>
    <row r="42" spans="1:4" x14ac:dyDescent="0.25">
      <c r="B42" s="9">
        <v>6</v>
      </c>
      <c r="C42" s="9">
        <v>-2117.5549999999998</v>
      </c>
      <c r="D42" s="9">
        <v>-528.84730000000002</v>
      </c>
    </row>
    <row r="43" spans="1:4" x14ac:dyDescent="0.25">
      <c r="B43" s="10"/>
      <c r="C43" s="10"/>
      <c r="D43" s="10"/>
    </row>
    <row r="44" spans="1:4" x14ac:dyDescent="0.25">
      <c r="B44" s="10"/>
      <c r="C44" s="10"/>
      <c r="D44" s="10"/>
    </row>
    <row r="45" spans="1:4" x14ac:dyDescent="0.25">
      <c r="A45" s="39" t="s">
        <v>8</v>
      </c>
      <c r="B45" s="9" t="s">
        <v>37</v>
      </c>
      <c r="C45" s="9" t="s">
        <v>0</v>
      </c>
      <c r="D45" s="9" t="s">
        <v>1</v>
      </c>
    </row>
    <row r="46" spans="1:4" x14ac:dyDescent="0.25">
      <c r="A46" s="40" t="s">
        <v>26</v>
      </c>
      <c r="B46" s="9">
        <v>1</v>
      </c>
      <c r="C46" s="9">
        <v>-2560.049</v>
      </c>
      <c r="D46" s="9">
        <v>157.62549999999999</v>
      </c>
    </row>
    <row r="47" spans="1:4" x14ac:dyDescent="0.25">
      <c r="A47" s="40" t="s">
        <v>27</v>
      </c>
      <c r="B47" s="9">
        <v>2</v>
      </c>
      <c r="C47" s="9">
        <v>-2406.5050000000001</v>
      </c>
      <c r="D47" s="9">
        <v>161.3451</v>
      </c>
    </row>
    <row r="48" spans="1:4" x14ac:dyDescent="0.25">
      <c r="A48" s="41" t="s">
        <v>46</v>
      </c>
      <c r="B48" s="9">
        <v>3</v>
      </c>
      <c r="C48" s="9">
        <v>-2209.1550000000002</v>
      </c>
      <c r="D48" s="9">
        <v>136.49600000000001</v>
      </c>
    </row>
    <row r="49" spans="1:4" x14ac:dyDescent="0.25">
      <c r="A49" s="41" t="s">
        <v>60</v>
      </c>
      <c r="B49" s="9">
        <v>4</v>
      </c>
      <c r="C49" s="9">
        <v>-2144.62</v>
      </c>
      <c r="D49" s="9">
        <v>118.0869</v>
      </c>
    </row>
    <row r="50" spans="1:4" x14ac:dyDescent="0.25">
      <c r="B50" s="9">
        <v>5</v>
      </c>
      <c r="C50" s="9">
        <v>-1908.8689999999999</v>
      </c>
      <c r="D50" s="9">
        <v>106.3194</v>
      </c>
    </row>
    <row r="51" spans="1:4" x14ac:dyDescent="0.25">
      <c r="B51" s="9">
        <v>6</v>
      </c>
      <c r="C51" s="9">
        <v>-1792.45</v>
      </c>
      <c r="D51" s="9">
        <v>26.890550000000001</v>
      </c>
    </row>
    <row r="52" spans="1:4" x14ac:dyDescent="0.25">
      <c r="B52" s="9">
        <v>7</v>
      </c>
      <c r="C52" s="9">
        <v>-1640.518</v>
      </c>
      <c r="D52" s="9">
        <v>-87.261409999999998</v>
      </c>
    </row>
    <row r="53" spans="1:4" x14ac:dyDescent="0.25">
      <c r="B53" s="9">
        <v>8</v>
      </c>
      <c r="C53" s="9">
        <v>-1734.96</v>
      </c>
      <c r="D53" s="9">
        <v>-197.30420000000001</v>
      </c>
    </row>
    <row r="54" spans="1:4" x14ac:dyDescent="0.25">
      <c r="B54" s="9">
        <v>9</v>
      </c>
      <c r="C54" s="9">
        <v>-1878.567</v>
      </c>
      <c r="D54" s="9">
        <v>-358.46129999999999</v>
      </c>
    </row>
    <row r="55" spans="1:4" x14ac:dyDescent="0.25">
      <c r="B55" s="9">
        <v>10</v>
      </c>
      <c r="C55" s="9">
        <v>-2006.8710000000001</v>
      </c>
      <c r="D55" s="9">
        <v>-417.55829999999997</v>
      </c>
    </row>
    <row r="56" spans="1:4" x14ac:dyDescent="0.25">
      <c r="B56" s="9">
        <v>11</v>
      </c>
      <c r="C56" s="9">
        <v>-2061.0340000000001</v>
      </c>
      <c r="D56" s="9">
        <v>-415.11590000000001</v>
      </c>
    </row>
    <row r="57" spans="1:4" x14ac:dyDescent="0.25">
      <c r="B57" s="9">
        <v>12</v>
      </c>
      <c r="C57" s="9">
        <v>-2059.9540000000002</v>
      </c>
      <c r="D57" s="9">
        <v>-416.79180000000002</v>
      </c>
    </row>
    <row r="58" spans="1:4" x14ac:dyDescent="0.25">
      <c r="B58" s="9">
        <v>13</v>
      </c>
      <c r="C58" s="9">
        <v>-2128.0940000000001</v>
      </c>
      <c r="D58" s="9">
        <v>-473.48399999999998</v>
      </c>
    </row>
    <row r="59" spans="1:4" x14ac:dyDescent="0.25">
      <c r="B59" s="9">
        <v>14</v>
      </c>
      <c r="C59" s="9">
        <v>-2237.48</v>
      </c>
      <c r="D59" s="9">
        <v>-540.95259999999996</v>
      </c>
    </row>
    <row r="60" spans="1:4" x14ac:dyDescent="0.25">
      <c r="B60" s="10"/>
      <c r="C60" s="10"/>
      <c r="D60" s="10"/>
    </row>
    <row r="61" spans="1:4" x14ac:dyDescent="0.25">
      <c r="B61" s="10"/>
      <c r="C61" s="10"/>
      <c r="D61" s="10"/>
    </row>
    <row r="62" spans="1:4" x14ac:dyDescent="0.25">
      <c r="A62" s="39" t="s">
        <v>9</v>
      </c>
      <c r="B62" s="9" t="s">
        <v>37</v>
      </c>
      <c r="C62" s="9" t="s">
        <v>0</v>
      </c>
      <c r="D62" s="9" t="s">
        <v>1</v>
      </c>
    </row>
    <row r="63" spans="1:4" x14ac:dyDescent="0.25">
      <c r="A63" s="40" t="s">
        <v>26</v>
      </c>
      <c r="B63" s="9">
        <v>1</v>
      </c>
      <c r="C63" s="9">
        <v>-2550.9830000000002</v>
      </c>
      <c r="D63" s="9">
        <v>173.57640000000001</v>
      </c>
    </row>
    <row r="64" spans="1:4" x14ac:dyDescent="0.25">
      <c r="A64" s="40" t="s">
        <v>28</v>
      </c>
      <c r="B64" s="9">
        <v>2</v>
      </c>
      <c r="C64" s="9">
        <v>-2445.8850000000002</v>
      </c>
      <c r="D64" s="9">
        <v>154.9391</v>
      </c>
    </row>
    <row r="65" spans="1:4" x14ac:dyDescent="0.25">
      <c r="A65" s="41" t="s">
        <v>46</v>
      </c>
      <c r="B65" s="9">
        <v>3</v>
      </c>
      <c r="C65" s="9">
        <v>-2236.4009999999998</v>
      </c>
      <c r="D65" s="9">
        <v>113.6755</v>
      </c>
    </row>
    <row r="66" spans="1:4" x14ac:dyDescent="0.25">
      <c r="A66" s="41" t="s">
        <v>59</v>
      </c>
      <c r="B66" s="9">
        <v>4</v>
      </c>
      <c r="C66" s="9">
        <v>-2149.5740000000001</v>
      </c>
      <c r="D66" s="9">
        <v>77.380189999999999</v>
      </c>
    </row>
    <row r="67" spans="1:4" x14ac:dyDescent="0.25">
      <c r="B67" s="9">
        <v>5</v>
      </c>
      <c r="C67" s="9">
        <v>-2081.4659999999999</v>
      </c>
      <c r="D67" s="9">
        <v>-79.981800000000007</v>
      </c>
    </row>
    <row r="68" spans="1:4" x14ac:dyDescent="0.25">
      <c r="B68" s="9">
        <v>6</v>
      </c>
      <c r="C68" s="9">
        <v>-1909.72</v>
      </c>
      <c r="D68" s="9">
        <v>-137.97839999999999</v>
      </c>
    </row>
    <row r="69" spans="1:4" x14ac:dyDescent="0.25">
      <c r="B69" s="9">
        <v>7</v>
      </c>
      <c r="C69" s="9">
        <v>-1887.895</v>
      </c>
      <c r="D69" s="9">
        <v>-286.0532</v>
      </c>
    </row>
    <row r="70" spans="1:4" x14ac:dyDescent="0.25">
      <c r="B70" s="9">
        <v>8</v>
      </c>
      <c r="C70" s="9">
        <v>-1911.0250000000001</v>
      </c>
      <c r="D70" s="9">
        <v>-539.8451</v>
      </c>
    </row>
    <row r="71" spans="1:4" x14ac:dyDescent="0.25">
      <c r="B71" s="9">
        <v>9</v>
      </c>
      <c r="C71" s="9">
        <v>-1951.3440000000001</v>
      </c>
      <c r="D71" s="9">
        <v>-599.08680000000004</v>
      </c>
    </row>
    <row r="72" spans="1:4" x14ac:dyDescent="0.25">
      <c r="B72" s="9">
        <v>10</v>
      </c>
      <c r="C72" s="9">
        <v>-1950.54</v>
      </c>
      <c r="D72" s="9">
        <v>-596.28420000000006</v>
      </c>
    </row>
    <row r="73" spans="1:4" x14ac:dyDescent="0.25">
      <c r="B73" s="9">
        <v>11</v>
      </c>
      <c r="C73" s="9">
        <v>-1939.8989999999999</v>
      </c>
      <c r="D73" s="9">
        <v>-668.90229999999997</v>
      </c>
    </row>
    <row r="74" spans="1:4" x14ac:dyDescent="0.25">
      <c r="B74" s="9">
        <v>12</v>
      </c>
      <c r="C74" s="9">
        <v>-1940.2750000000001</v>
      </c>
      <c r="D74" s="9">
        <v>-707.22950000000003</v>
      </c>
    </row>
    <row r="75" spans="1:4" x14ac:dyDescent="0.25">
      <c r="B75" s="9">
        <v>13</v>
      </c>
      <c r="C75" s="9">
        <v>-1943.9949999999999</v>
      </c>
      <c r="D75" s="9">
        <v>-700.48789999999997</v>
      </c>
    </row>
    <row r="76" spans="1:4" x14ac:dyDescent="0.25">
      <c r="B76" s="9">
        <v>14</v>
      </c>
      <c r="C76" s="9">
        <v>-1915.7470000000001</v>
      </c>
      <c r="D76" s="9">
        <v>-704.86220000000003</v>
      </c>
    </row>
    <row r="77" spans="1:4" x14ac:dyDescent="0.25">
      <c r="B77" s="9">
        <v>15</v>
      </c>
      <c r="C77" s="9">
        <v>-1927.384</v>
      </c>
      <c r="D77" s="9">
        <v>-695.91959999999995</v>
      </c>
    </row>
    <row r="78" spans="1:4" x14ac:dyDescent="0.25">
      <c r="B78" s="9">
        <v>16</v>
      </c>
      <c r="C78" s="9">
        <v>-1912.9659999999999</v>
      </c>
      <c r="D78" s="9">
        <v>-726.01139999999998</v>
      </c>
    </row>
    <row r="79" spans="1:4" x14ac:dyDescent="0.25">
      <c r="B79" s="9">
        <v>17</v>
      </c>
      <c r="C79" s="9">
        <v>-1947.9059999999999</v>
      </c>
      <c r="D79" s="9">
        <v>-642.81790000000001</v>
      </c>
    </row>
    <row r="80" spans="1:4" x14ac:dyDescent="0.25">
      <c r="B80" s="9">
        <v>18</v>
      </c>
      <c r="C80" s="9">
        <v>-1952.9459999999999</v>
      </c>
      <c r="D80" s="9">
        <v>-599.32500000000005</v>
      </c>
    </row>
    <row r="81" spans="1:4" x14ac:dyDescent="0.25">
      <c r="B81" s="10"/>
      <c r="C81" s="10"/>
      <c r="D81" s="10"/>
    </row>
    <row r="82" spans="1:4" x14ac:dyDescent="0.25">
      <c r="B82" s="10"/>
      <c r="C82" s="10"/>
      <c r="D82" s="10"/>
    </row>
    <row r="83" spans="1:4" x14ac:dyDescent="0.25">
      <c r="A83" s="39" t="s">
        <v>10</v>
      </c>
      <c r="B83" s="9" t="s">
        <v>37</v>
      </c>
      <c r="C83" s="9" t="s">
        <v>0</v>
      </c>
      <c r="D83" s="9" t="s">
        <v>1</v>
      </c>
    </row>
    <row r="84" spans="1:4" x14ac:dyDescent="0.25">
      <c r="A84" s="40" t="s">
        <v>26</v>
      </c>
      <c r="B84" s="9">
        <v>1</v>
      </c>
      <c r="C84" s="9">
        <v>-2560.029</v>
      </c>
      <c r="D84" s="9">
        <v>157.6266</v>
      </c>
    </row>
    <row r="85" spans="1:4" x14ac:dyDescent="0.25">
      <c r="A85" s="40" t="s">
        <v>28</v>
      </c>
      <c r="B85" s="9">
        <v>2</v>
      </c>
      <c r="C85" s="9">
        <v>-2419.0459999999998</v>
      </c>
      <c r="D85" s="9">
        <v>71.329220000000007</v>
      </c>
    </row>
    <row r="86" spans="1:4" x14ac:dyDescent="0.25">
      <c r="A86" s="41" t="s">
        <v>46</v>
      </c>
      <c r="B86" s="9">
        <v>3</v>
      </c>
      <c r="C86" s="9">
        <v>-2263.6759999999999</v>
      </c>
      <c r="D86" s="9">
        <v>50.769219999999997</v>
      </c>
    </row>
    <row r="87" spans="1:4" x14ac:dyDescent="0.25">
      <c r="A87" s="41" t="s">
        <v>59</v>
      </c>
      <c r="B87" s="9">
        <v>4</v>
      </c>
      <c r="C87" s="9">
        <v>-2235.1709999999998</v>
      </c>
      <c r="D87" s="9">
        <v>55.686950000000003</v>
      </c>
    </row>
    <row r="88" spans="1:4" x14ac:dyDescent="0.25">
      <c r="B88" s="9">
        <v>5</v>
      </c>
      <c r="C88" s="9">
        <v>-2124.6149999999998</v>
      </c>
      <c r="D88" s="9">
        <v>-38.583750000000002</v>
      </c>
    </row>
    <row r="89" spans="1:4" x14ac:dyDescent="0.25">
      <c r="B89" s="9">
        <v>6</v>
      </c>
      <c r="C89" s="9">
        <v>-1917.0429999999999</v>
      </c>
      <c r="D89" s="9">
        <v>-156.44829999999999</v>
      </c>
    </row>
    <row r="90" spans="1:4" x14ac:dyDescent="0.25">
      <c r="B90" s="9">
        <v>7</v>
      </c>
      <c r="C90" s="9">
        <v>-1873.537</v>
      </c>
      <c r="D90" s="9">
        <v>-393.64569999999998</v>
      </c>
    </row>
    <row r="91" spans="1:4" x14ac:dyDescent="0.25">
      <c r="B91" s="9">
        <v>8</v>
      </c>
      <c r="C91" s="9">
        <v>-1828.6690000000001</v>
      </c>
      <c r="D91" s="9">
        <v>-567.56939999999997</v>
      </c>
    </row>
    <row r="92" spans="1:4" x14ac:dyDescent="0.25">
      <c r="B92" s="9">
        <v>9</v>
      </c>
      <c r="C92" s="9">
        <v>-1849.7349999999999</v>
      </c>
      <c r="D92" s="9">
        <v>-586.89359999999999</v>
      </c>
    </row>
    <row r="93" spans="1:4" x14ac:dyDescent="0.25">
      <c r="B93" s="9">
        <v>10</v>
      </c>
      <c r="C93" s="9">
        <v>-1868.3879999999999</v>
      </c>
      <c r="D93" s="9">
        <v>-563.08270000000005</v>
      </c>
    </row>
    <row r="94" spans="1:4" x14ac:dyDescent="0.25">
      <c r="B94" s="9">
        <v>11</v>
      </c>
      <c r="C94" s="9">
        <v>-1858.3030000000001</v>
      </c>
      <c r="D94" s="9">
        <v>-565.59590000000003</v>
      </c>
    </row>
    <row r="95" spans="1:4" x14ac:dyDescent="0.25">
      <c r="B95" s="9">
        <v>12</v>
      </c>
      <c r="C95" s="9">
        <v>-1824.463</v>
      </c>
      <c r="D95" s="9">
        <v>-574.20299999999997</v>
      </c>
    </row>
    <row r="96" spans="1:4" x14ac:dyDescent="0.25">
      <c r="B96" s="9">
        <v>13</v>
      </c>
      <c r="C96" s="9">
        <v>-1854.4780000000001</v>
      </c>
      <c r="D96" s="9">
        <v>-577.32870000000003</v>
      </c>
    </row>
    <row r="97" spans="1:4" x14ac:dyDescent="0.25">
      <c r="B97" s="9">
        <v>14</v>
      </c>
      <c r="C97" s="9">
        <v>-1850.0830000000001</v>
      </c>
      <c r="D97" s="9">
        <v>-581.92610000000002</v>
      </c>
    </row>
    <row r="98" spans="1:4" x14ac:dyDescent="0.25">
      <c r="B98" s="9">
        <v>15</v>
      </c>
      <c r="C98" s="9">
        <v>-1815.818</v>
      </c>
      <c r="D98" s="9">
        <v>-580.44899999999996</v>
      </c>
    </row>
    <row r="99" spans="1:4" x14ac:dyDescent="0.25">
      <c r="B99" s="9">
        <v>16</v>
      </c>
      <c r="C99" s="9">
        <v>-1839.914</v>
      </c>
      <c r="D99" s="9">
        <v>-577.85739999999998</v>
      </c>
    </row>
    <row r="100" spans="1:4" x14ac:dyDescent="0.25">
      <c r="B100" s="10"/>
      <c r="C100" s="10"/>
      <c r="D100" s="10"/>
    </row>
    <row r="101" spans="1:4" x14ac:dyDescent="0.25">
      <c r="B101" s="10"/>
      <c r="C101" s="10"/>
      <c r="D101" s="10"/>
    </row>
    <row r="102" spans="1:4" x14ac:dyDescent="0.25">
      <c r="A102" s="39" t="s">
        <v>11</v>
      </c>
      <c r="B102" s="9" t="s">
        <v>37</v>
      </c>
      <c r="C102" s="9" t="s">
        <v>0</v>
      </c>
      <c r="D102" s="9" t="s">
        <v>1</v>
      </c>
    </row>
    <row r="103" spans="1:4" x14ac:dyDescent="0.25">
      <c r="A103" s="40" t="s">
        <v>26</v>
      </c>
      <c r="B103" s="9">
        <v>1</v>
      </c>
      <c r="C103" s="9">
        <v>-2313.1289999999999</v>
      </c>
      <c r="D103" s="9">
        <v>84.278279999999995</v>
      </c>
    </row>
    <row r="104" spans="1:4" x14ac:dyDescent="0.25">
      <c r="A104" s="40" t="s">
        <v>27</v>
      </c>
      <c r="B104" s="9">
        <v>2</v>
      </c>
      <c r="C104" s="9">
        <v>-2153.59</v>
      </c>
      <c r="D104" s="9">
        <v>24.014530000000001</v>
      </c>
    </row>
    <row r="105" spans="1:4" x14ac:dyDescent="0.25">
      <c r="A105" s="41" t="s">
        <v>46</v>
      </c>
      <c r="B105" s="9">
        <v>3</v>
      </c>
      <c r="C105" s="9">
        <v>-2035.1679999999999</v>
      </c>
      <c r="D105" s="9">
        <v>-118.2863</v>
      </c>
    </row>
    <row r="106" spans="1:4" x14ac:dyDescent="0.25">
      <c r="A106" s="41" t="s">
        <v>59</v>
      </c>
      <c r="B106" s="9">
        <v>4</v>
      </c>
      <c r="C106" s="9">
        <v>-1884.2850000000001</v>
      </c>
      <c r="D106" s="9">
        <v>-250.98259999999999</v>
      </c>
    </row>
    <row r="107" spans="1:4" x14ac:dyDescent="0.25">
      <c r="B107" s="9">
        <v>5</v>
      </c>
      <c r="C107" s="9">
        <v>-2059.8510000000001</v>
      </c>
      <c r="D107" s="9">
        <v>-363.72629999999998</v>
      </c>
    </row>
    <row r="108" spans="1:4" x14ac:dyDescent="0.25">
      <c r="B108" s="9">
        <v>6</v>
      </c>
      <c r="C108" s="9">
        <v>-2266.8780000000002</v>
      </c>
      <c r="D108" s="9">
        <v>-347.4581</v>
      </c>
    </row>
    <row r="109" spans="1:4" x14ac:dyDescent="0.25">
      <c r="B109" s="10"/>
      <c r="C109" s="10"/>
      <c r="D109" s="10"/>
    </row>
    <row r="110" spans="1:4" x14ac:dyDescent="0.25">
      <c r="B110" s="10"/>
      <c r="C110" s="10"/>
      <c r="D110" s="10"/>
    </row>
    <row r="111" spans="1:4" x14ac:dyDescent="0.25">
      <c r="A111" s="39" t="s">
        <v>12</v>
      </c>
      <c r="B111" s="9" t="s">
        <v>37</v>
      </c>
      <c r="C111" s="9" t="s">
        <v>0</v>
      </c>
      <c r="D111" s="9" t="s">
        <v>1</v>
      </c>
    </row>
    <row r="112" spans="1:4" x14ac:dyDescent="0.25">
      <c r="A112" s="40" t="s">
        <v>26</v>
      </c>
      <c r="B112" s="9">
        <v>1</v>
      </c>
      <c r="C112" s="9">
        <v>-2482.5340000000001</v>
      </c>
      <c r="D112" s="9">
        <v>143.3501</v>
      </c>
    </row>
    <row r="113" spans="1:4" x14ac:dyDescent="0.25">
      <c r="A113" s="40" t="s">
        <v>28</v>
      </c>
      <c r="B113" s="9">
        <v>2</v>
      </c>
      <c r="C113" s="9">
        <v>-2244.069</v>
      </c>
      <c r="D113" s="9">
        <v>114.54300000000001</v>
      </c>
    </row>
    <row r="114" spans="1:4" x14ac:dyDescent="0.25">
      <c r="A114" s="41" t="s">
        <v>46</v>
      </c>
      <c r="B114" s="9">
        <v>3</v>
      </c>
      <c r="C114" s="9">
        <v>-2211.91</v>
      </c>
      <c r="D114" s="9">
        <v>-19.410319999999999</v>
      </c>
    </row>
    <row r="115" spans="1:4" x14ac:dyDescent="0.25">
      <c r="A115" s="41" t="s">
        <v>59</v>
      </c>
      <c r="B115" s="9">
        <v>4</v>
      </c>
      <c r="C115" s="9">
        <v>-2143.0210000000002</v>
      </c>
      <c r="D115" s="9">
        <v>-211.6917</v>
      </c>
    </row>
    <row r="116" spans="1:4" x14ac:dyDescent="0.25">
      <c r="B116" s="9">
        <v>5</v>
      </c>
      <c r="C116" s="9">
        <v>-2141.357</v>
      </c>
      <c r="D116" s="9">
        <v>-215.6113</v>
      </c>
    </row>
    <row r="117" spans="1:4" x14ac:dyDescent="0.25">
      <c r="B117" s="9">
        <v>6</v>
      </c>
      <c r="C117" s="9">
        <v>-2006.0060000000001</v>
      </c>
      <c r="D117" s="9">
        <v>-110.6151</v>
      </c>
    </row>
    <row r="118" spans="1:4" x14ac:dyDescent="0.25">
      <c r="B118" s="9">
        <v>7</v>
      </c>
      <c r="C118" s="9">
        <v>-1874.3320000000001</v>
      </c>
      <c r="D118" s="9">
        <v>-191.0463</v>
      </c>
    </row>
    <row r="119" spans="1:4" x14ac:dyDescent="0.25">
      <c r="B119" s="9">
        <v>8</v>
      </c>
      <c r="C119" s="9">
        <v>-1891.9159999999999</v>
      </c>
      <c r="D119" s="9">
        <v>-353.88299999999998</v>
      </c>
    </row>
    <row r="120" spans="1:4" x14ac:dyDescent="0.25">
      <c r="B120" s="9">
        <v>9</v>
      </c>
      <c r="C120" s="9">
        <v>-1916.056</v>
      </c>
      <c r="D120" s="9">
        <v>-160.54159999999999</v>
      </c>
    </row>
    <row r="121" spans="1:4" x14ac:dyDescent="0.25">
      <c r="B121" s="9">
        <v>10</v>
      </c>
      <c r="C121" s="9">
        <v>-1857.7809999999999</v>
      </c>
      <c r="D121" s="9">
        <v>-25.46358</v>
      </c>
    </row>
    <row r="122" spans="1:4" x14ac:dyDescent="0.25">
      <c r="B122" s="9">
        <v>11</v>
      </c>
      <c r="C122" s="9">
        <v>-1871.0050000000001</v>
      </c>
      <c r="D122" s="9">
        <v>-12.12506</v>
      </c>
    </row>
    <row r="123" spans="1:4" x14ac:dyDescent="0.25">
      <c r="B123" s="9">
        <v>12</v>
      </c>
      <c r="C123" s="9">
        <v>-1926.92</v>
      </c>
      <c r="D123" s="9">
        <v>2.1444830000000001</v>
      </c>
    </row>
    <row r="124" spans="1:4" x14ac:dyDescent="0.25">
      <c r="B124" s="9">
        <v>13</v>
      </c>
      <c r="C124" s="9">
        <v>-1851.527</v>
      </c>
      <c r="D124" s="9">
        <v>-17.709379999999999</v>
      </c>
    </row>
    <row r="125" spans="1:4" x14ac:dyDescent="0.25">
      <c r="B125" s="9">
        <v>14</v>
      </c>
      <c r="C125" s="9">
        <v>-1673.873</v>
      </c>
      <c r="D125" s="9">
        <v>13.957319999999999</v>
      </c>
    </row>
    <row r="126" spans="1:4" x14ac:dyDescent="0.25">
      <c r="B126" s="9">
        <v>15</v>
      </c>
      <c r="C126" s="9">
        <v>-1681.944</v>
      </c>
      <c r="D126" s="9">
        <v>-3.2017030000000002</v>
      </c>
    </row>
    <row r="127" spans="1:4" x14ac:dyDescent="0.25">
      <c r="B127" s="9">
        <v>16</v>
      </c>
      <c r="C127" s="9">
        <v>-1764.701</v>
      </c>
      <c r="D127" s="9">
        <v>-155.73599999999999</v>
      </c>
    </row>
    <row r="128" spans="1:4" x14ac:dyDescent="0.25">
      <c r="B128" s="10"/>
      <c r="C128" s="10"/>
      <c r="D128" s="10"/>
    </row>
    <row r="129" spans="1:4" x14ac:dyDescent="0.25">
      <c r="B129" s="10"/>
      <c r="C129" s="10"/>
      <c r="D129" s="10"/>
    </row>
    <row r="130" spans="1:4" x14ac:dyDescent="0.25">
      <c r="A130" s="39" t="s">
        <v>13</v>
      </c>
      <c r="B130" s="9" t="s">
        <v>37</v>
      </c>
      <c r="C130" s="9" t="s">
        <v>0</v>
      </c>
      <c r="D130" s="9" t="s">
        <v>1</v>
      </c>
    </row>
    <row r="131" spans="1:4" x14ac:dyDescent="0.25">
      <c r="A131" s="40" t="s">
        <v>26</v>
      </c>
      <c r="B131" s="9">
        <v>1</v>
      </c>
      <c r="C131" s="9">
        <v>-2495.8510000000001</v>
      </c>
      <c r="D131" s="9">
        <v>60.441650000000003</v>
      </c>
    </row>
    <row r="132" spans="1:4" x14ac:dyDescent="0.25">
      <c r="A132" s="8" t="s">
        <v>89</v>
      </c>
      <c r="B132" s="9">
        <v>2</v>
      </c>
      <c r="C132" s="9">
        <v>-2462.3910000000001</v>
      </c>
      <c r="D132" s="9">
        <v>-175.3015</v>
      </c>
    </row>
    <row r="133" spans="1:4" x14ac:dyDescent="0.25">
      <c r="A133" s="41" t="s">
        <v>46</v>
      </c>
      <c r="B133" s="9">
        <v>3</v>
      </c>
      <c r="C133" s="9">
        <v>-2316.7809999999999</v>
      </c>
      <c r="D133" s="9">
        <v>-313.39920000000001</v>
      </c>
    </row>
    <row r="134" spans="1:4" x14ac:dyDescent="0.25">
      <c r="A134" s="41" t="s">
        <v>61</v>
      </c>
      <c r="B134" s="9">
        <v>4</v>
      </c>
      <c r="C134" s="9">
        <v>-2303.681</v>
      </c>
      <c r="D134" s="9">
        <v>-309.07850000000002</v>
      </c>
    </row>
    <row r="135" spans="1:4" x14ac:dyDescent="0.25">
      <c r="B135" s="9">
        <v>5</v>
      </c>
      <c r="C135" s="9">
        <v>-2413.2260000000001</v>
      </c>
      <c r="D135" s="9">
        <v>-288.03300000000002</v>
      </c>
    </row>
    <row r="136" spans="1:4" x14ac:dyDescent="0.25">
      <c r="B136" s="10"/>
      <c r="C136" s="10"/>
      <c r="D136" s="10"/>
    </row>
    <row r="137" spans="1:4" x14ac:dyDescent="0.25">
      <c r="B137" s="10"/>
      <c r="C137" s="10"/>
      <c r="D137" s="10"/>
    </row>
    <row r="138" spans="1:4" x14ac:dyDescent="0.25">
      <c r="A138" s="39" t="s">
        <v>14</v>
      </c>
      <c r="B138" s="9" t="s">
        <v>37</v>
      </c>
      <c r="C138" s="9" t="s">
        <v>0</v>
      </c>
      <c r="D138" s="9" t="s">
        <v>1</v>
      </c>
    </row>
    <row r="139" spans="1:4" x14ac:dyDescent="0.25">
      <c r="A139" s="40" t="s">
        <v>26</v>
      </c>
      <c r="B139" s="9">
        <v>1</v>
      </c>
      <c r="C139" s="9">
        <v>-2560.049</v>
      </c>
      <c r="D139" s="9">
        <v>157.62549999999999</v>
      </c>
    </row>
    <row r="140" spans="1:4" x14ac:dyDescent="0.25">
      <c r="A140" s="40" t="s">
        <v>27</v>
      </c>
      <c r="B140" s="9">
        <v>2</v>
      </c>
      <c r="C140" s="9">
        <v>-2549.7539999999999</v>
      </c>
      <c r="D140" s="9">
        <v>156.91390000000001</v>
      </c>
    </row>
    <row r="141" spans="1:4" x14ac:dyDescent="0.25">
      <c r="A141" s="41" t="s">
        <v>46</v>
      </c>
      <c r="B141" s="9">
        <v>3</v>
      </c>
      <c r="C141" s="9">
        <v>-2524.9209999999998</v>
      </c>
      <c r="D141" s="9">
        <v>113.7863</v>
      </c>
    </row>
    <row r="142" spans="1:4" x14ac:dyDescent="0.25">
      <c r="A142" s="41" t="s">
        <v>60</v>
      </c>
      <c r="B142" s="9">
        <v>4</v>
      </c>
      <c r="C142" s="9">
        <v>-2485.2579999999998</v>
      </c>
      <c r="D142" s="9">
        <v>-166.05430000000001</v>
      </c>
    </row>
    <row r="143" spans="1:4" x14ac:dyDescent="0.25">
      <c r="B143" s="9">
        <v>5</v>
      </c>
      <c r="C143" s="9">
        <v>-2254.4189999999999</v>
      </c>
      <c r="D143" s="9">
        <v>-230.2063</v>
      </c>
    </row>
    <row r="144" spans="1:4" x14ac:dyDescent="0.25">
      <c r="B144" s="9">
        <v>6</v>
      </c>
      <c r="C144" s="9">
        <v>-2001.998</v>
      </c>
      <c r="D144" s="9">
        <v>-109.7599</v>
      </c>
    </row>
    <row r="145" spans="1:4" x14ac:dyDescent="0.25">
      <c r="B145" s="9">
        <v>7</v>
      </c>
      <c r="C145" s="9">
        <v>-1836.0830000000001</v>
      </c>
      <c r="D145" s="9">
        <v>-269.79399999999998</v>
      </c>
    </row>
    <row r="146" spans="1:4" x14ac:dyDescent="0.25">
      <c r="B146" s="9">
        <v>8</v>
      </c>
      <c r="C146" s="9">
        <v>-1888.1780000000001</v>
      </c>
      <c r="D146" s="9">
        <v>-509.16370000000001</v>
      </c>
    </row>
    <row r="147" spans="1:4" x14ac:dyDescent="0.25">
      <c r="B147" s="9">
        <v>9</v>
      </c>
      <c r="C147" s="9">
        <v>-1983.1130000000001</v>
      </c>
      <c r="D147" s="9">
        <v>-554.96799999999996</v>
      </c>
    </row>
    <row r="148" spans="1:4" x14ac:dyDescent="0.25">
      <c r="B148" s="9">
        <v>10</v>
      </c>
      <c r="C148" s="9">
        <v>-2149.2750000000001</v>
      </c>
      <c r="D148" s="9">
        <v>-528.7183</v>
      </c>
    </row>
    <row r="149" spans="1:4" x14ac:dyDescent="0.25">
      <c r="B149" s="10"/>
      <c r="C149" s="10"/>
      <c r="D149" s="10"/>
    </row>
    <row r="150" spans="1:4" x14ac:dyDescent="0.25">
      <c r="B150" s="10"/>
      <c r="C150" s="10"/>
      <c r="D150" s="10"/>
    </row>
    <row r="151" spans="1:4" x14ac:dyDescent="0.25">
      <c r="A151" s="39" t="s">
        <v>15</v>
      </c>
      <c r="B151" s="9" t="s">
        <v>37</v>
      </c>
      <c r="C151" s="9" t="s">
        <v>0</v>
      </c>
      <c r="D151" s="9" t="s">
        <v>1</v>
      </c>
    </row>
    <row r="152" spans="1:4" x14ac:dyDescent="0.25">
      <c r="A152" s="40" t="s">
        <v>26</v>
      </c>
      <c r="B152" s="9">
        <v>1</v>
      </c>
      <c r="C152" s="9">
        <v>-2560.0129999999999</v>
      </c>
      <c r="D152" s="9">
        <v>157.64269999999999</v>
      </c>
    </row>
    <row r="153" spans="1:4" x14ac:dyDescent="0.25">
      <c r="A153" s="40" t="s">
        <v>27</v>
      </c>
      <c r="B153" s="9">
        <v>2</v>
      </c>
      <c r="C153" s="9">
        <v>-2548.4479999999999</v>
      </c>
      <c r="D153" s="9">
        <v>157.1876</v>
      </c>
    </row>
    <row r="154" spans="1:4" x14ac:dyDescent="0.25">
      <c r="A154" s="41" t="s">
        <v>46</v>
      </c>
      <c r="B154" s="9">
        <v>3</v>
      </c>
      <c r="C154" s="9">
        <v>-2433.8850000000002</v>
      </c>
      <c r="D154" s="9">
        <v>162.69810000000001</v>
      </c>
    </row>
    <row r="155" spans="1:4" x14ac:dyDescent="0.25">
      <c r="A155" s="41" t="s">
        <v>62</v>
      </c>
      <c r="B155" s="9">
        <v>4</v>
      </c>
      <c r="C155" s="9">
        <v>-2206.7840000000001</v>
      </c>
      <c r="D155" s="9">
        <v>112.2244</v>
      </c>
    </row>
    <row r="156" spans="1:4" x14ac:dyDescent="0.25">
      <c r="B156" s="9">
        <v>5</v>
      </c>
      <c r="C156" s="9">
        <v>-1980.258</v>
      </c>
      <c r="D156" s="9">
        <v>74.642669999999995</v>
      </c>
    </row>
    <row r="157" spans="1:4" x14ac:dyDescent="0.25">
      <c r="B157" s="9">
        <v>6</v>
      </c>
      <c r="C157" s="9">
        <v>-1931.1849999999999</v>
      </c>
      <c r="D157" s="9">
        <v>-109.9423</v>
      </c>
    </row>
    <row r="158" spans="1:4" x14ac:dyDescent="0.25">
      <c r="B158" s="9">
        <v>7</v>
      </c>
      <c r="C158" s="9">
        <v>-1895.143</v>
      </c>
      <c r="D158" s="9">
        <v>-323.83539999999999</v>
      </c>
    </row>
    <row r="159" spans="1:4" x14ac:dyDescent="0.25">
      <c r="B159" s="9">
        <v>8</v>
      </c>
      <c r="C159" s="9">
        <v>-1919.9169999999999</v>
      </c>
      <c r="D159" s="9">
        <v>-530.24779999999998</v>
      </c>
    </row>
    <row r="160" spans="1:4" x14ac:dyDescent="0.25">
      <c r="B160" s="9">
        <v>9</v>
      </c>
      <c r="C160" s="9">
        <v>-2139.1979999999999</v>
      </c>
      <c r="D160" s="9">
        <v>-547.69780000000003</v>
      </c>
    </row>
    <row r="161" spans="1:4" x14ac:dyDescent="0.25">
      <c r="B161" s="10"/>
      <c r="C161" s="10"/>
      <c r="D161" s="10"/>
    </row>
    <row r="162" spans="1:4" x14ac:dyDescent="0.25">
      <c r="B162" s="10"/>
      <c r="C162" s="10"/>
      <c r="D162" s="10"/>
    </row>
    <row r="163" spans="1:4" x14ac:dyDescent="0.25">
      <c r="A163" s="39" t="s">
        <v>16</v>
      </c>
      <c r="B163" s="9" t="s">
        <v>37</v>
      </c>
      <c r="C163" s="9" t="s">
        <v>0</v>
      </c>
      <c r="D163" s="9" t="s">
        <v>1</v>
      </c>
    </row>
    <row r="164" spans="1:4" x14ac:dyDescent="0.25">
      <c r="A164" s="40" t="s">
        <v>26</v>
      </c>
      <c r="B164" s="9">
        <v>1</v>
      </c>
      <c r="C164" s="9">
        <v>-2548.58</v>
      </c>
      <c r="D164" s="9">
        <v>159.05760000000001</v>
      </c>
    </row>
    <row r="165" spans="1:4" x14ac:dyDescent="0.25">
      <c r="A165" s="40" t="s">
        <v>28</v>
      </c>
      <c r="B165" s="9">
        <v>2</v>
      </c>
      <c r="C165" s="9">
        <v>-2548.4830000000002</v>
      </c>
      <c r="D165" s="9">
        <v>159.06440000000001</v>
      </c>
    </row>
    <row r="166" spans="1:4" x14ac:dyDescent="0.25">
      <c r="A166" s="41" t="s">
        <v>46</v>
      </c>
      <c r="B166" s="9">
        <v>3</v>
      </c>
      <c r="C166" s="9">
        <v>-2393.1840000000002</v>
      </c>
      <c r="D166" s="9">
        <v>137.44239999999999</v>
      </c>
    </row>
    <row r="167" spans="1:4" x14ac:dyDescent="0.25">
      <c r="A167" s="41" t="s">
        <v>59</v>
      </c>
      <c r="B167" s="9">
        <v>4</v>
      </c>
      <c r="C167" s="9">
        <v>-2265.34</v>
      </c>
      <c r="D167" s="9">
        <v>127.0996</v>
      </c>
    </row>
    <row r="168" spans="1:4" x14ac:dyDescent="0.25">
      <c r="B168" s="9">
        <v>5</v>
      </c>
      <c r="C168" s="9">
        <v>-2204.096</v>
      </c>
      <c r="D168" s="9">
        <v>105.68380000000001</v>
      </c>
    </row>
    <row r="169" spans="1:4" x14ac:dyDescent="0.25">
      <c r="B169" s="9">
        <v>6</v>
      </c>
      <c r="C169" s="9">
        <v>-2191.3690000000001</v>
      </c>
      <c r="D169" s="9">
        <v>66.861930000000001</v>
      </c>
    </row>
    <row r="170" spans="1:4" x14ac:dyDescent="0.25">
      <c r="B170" s="9">
        <v>7</v>
      </c>
      <c r="C170" s="9">
        <v>-2188.9940000000001</v>
      </c>
      <c r="D170" s="9">
        <v>60.64029</v>
      </c>
    </row>
    <row r="171" spans="1:4" x14ac:dyDescent="0.25">
      <c r="B171" s="9">
        <v>8</v>
      </c>
      <c r="C171" s="9">
        <v>-2028.4369999999999</v>
      </c>
      <c r="D171" s="9">
        <v>119.3549</v>
      </c>
    </row>
    <row r="172" spans="1:4" x14ac:dyDescent="0.25">
      <c r="B172" s="9">
        <v>9</v>
      </c>
      <c r="C172" s="9">
        <v>-1965.7819999999999</v>
      </c>
      <c r="D172" s="9">
        <v>108.76690000000001</v>
      </c>
    </row>
    <row r="173" spans="1:4" x14ac:dyDescent="0.25">
      <c r="B173" s="9">
        <v>10</v>
      </c>
      <c r="C173" s="9">
        <v>-1902.625</v>
      </c>
      <c r="D173" s="9">
        <v>73.594409999999996</v>
      </c>
    </row>
    <row r="174" spans="1:4" x14ac:dyDescent="0.25">
      <c r="B174" s="9">
        <v>11</v>
      </c>
      <c r="C174" s="9">
        <v>-1819.211</v>
      </c>
      <c r="D174" s="9">
        <v>76.080759999999998</v>
      </c>
    </row>
    <row r="175" spans="1:4" x14ac:dyDescent="0.25">
      <c r="B175" s="9">
        <v>12</v>
      </c>
      <c r="C175" s="9">
        <v>-1831.9739999999999</v>
      </c>
      <c r="D175" s="9">
        <v>-105.2437</v>
      </c>
    </row>
    <row r="176" spans="1:4" x14ac:dyDescent="0.25">
      <c r="B176" s="9">
        <v>13</v>
      </c>
      <c r="C176" s="9">
        <v>-1838.9839999999999</v>
      </c>
      <c r="D176" s="9">
        <v>-150.50219999999999</v>
      </c>
    </row>
    <row r="177" spans="1:4" x14ac:dyDescent="0.25">
      <c r="B177" s="9">
        <v>14</v>
      </c>
      <c r="C177" s="9">
        <v>-1839.104</v>
      </c>
      <c r="D177" s="9">
        <v>-152.84119999999999</v>
      </c>
    </row>
    <row r="178" spans="1:4" x14ac:dyDescent="0.25">
      <c r="B178" s="9">
        <v>15</v>
      </c>
      <c r="C178" s="9">
        <v>-1867.0630000000001</v>
      </c>
      <c r="D178" s="9">
        <v>-278.82130000000001</v>
      </c>
    </row>
    <row r="179" spans="1:4" x14ac:dyDescent="0.25">
      <c r="B179" s="9">
        <v>16</v>
      </c>
      <c r="C179" s="9">
        <v>-1978.9110000000001</v>
      </c>
      <c r="D179" s="9">
        <v>-405.9744</v>
      </c>
    </row>
    <row r="180" spans="1:4" x14ac:dyDescent="0.25">
      <c r="B180" s="9">
        <v>17</v>
      </c>
      <c r="C180" s="9">
        <v>-2172.1219999999998</v>
      </c>
      <c r="D180" s="9">
        <v>-419.99020000000002</v>
      </c>
    </row>
    <row r="181" spans="1:4" x14ac:dyDescent="0.25">
      <c r="B181" s="9">
        <v>18</v>
      </c>
      <c r="C181" s="9">
        <v>-2247.0650000000001</v>
      </c>
      <c r="D181" s="9">
        <v>-420.7063</v>
      </c>
    </row>
    <row r="182" spans="1:4" x14ac:dyDescent="0.25">
      <c r="B182" s="9">
        <v>19</v>
      </c>
      <c r="C182" s="9">
        <v>-2242.4229999999998</v>
      </c>
      <c r="D182" s="9">
        <v>-427.92039999999997</v>
      </c>
    </row>
    <row r="183" spans="1:4" x14ac:dyDescent="0.25">
      <c r="B183" s="9">
        <v>20</v>
      </c>
      <c r="C183" s="9">
        <v>-2259.2649999999999</v>
      </c>
      <c r="D183" s="9">
        <v>-414.62619999999998</v>
      </c>
    </row>
    <row r="184" spans="1:4" x14ac:dyDescent="0.25">
      <c r="B184" s="10"/>
      <c r="C184" s="10"/>
      <c r="D184" s="10"/>
    </row>
    <row r="185" spans="1:4" x14ac:dyDescent="0.25">
      <c r="B185" s="10"/>
      <c r="C185" s="10"/>
      <c r="D185" s="10"/>
    </row>
    <row r="186" spans="1:4" x14ac:dyDescent="0.25">
      <c r="A186" s="39" t="s">
        <v>17</v>
      </c>
      <c r="B186" s="9" t="s">
        <v>37</v>
      </c>
      <c r="C186" s="9" t="s">
        <v>0</v>
      </c>
      <c r="D186" s="9" t="s">
        <v>1</v>
      </c>
    </row>
    <row r="187" spans="1:4" x14ac:dyDescent="0.25">
      <c r="A187" s="40" t="s">
        <v>26</v>
      </c>
      <c r="B187" s="9">
        <v>1</v>
      </c>
      <c r="C187" s="9">
        <v>-2559.8110000000001</v>
      </c>
      <c r="D187" s="9">
        <v>161.31909999999999</v>
      </c>
    </row>
    <row r="188" spans="1:4" x14ac:dyDescent="0.25">
      <c r="A188" s="40" t="s">
        <v>28</v>
      </c>
      <c r="B188" s="9">
        <v>2</v>
      </c>
      <c r="C188" s="9">
        <v>-2576.366</v>
      </c>
      <c r="D188" s="9">
        <v>177.1909</v>
      </c>
    </row>
    <row r="189" spans="1:4" x14ac:dyDescent="0.25">
      <c r="A189" s="41" t="s">
        <v>46</v>
      </c>
      <c r="B189" s="9">
        <v>3</v>
      </c>
      <c r="C189" s="9">
        <v>-2571.8490000000002</v>
      </c>
      <c r="D189" s="9">
        <v>181.9699</v>
      </c>
    </row>
    <row r="190" spans="1:4" x14ac:dyDescent="0.25">
      <c r="A190" s="41" t="s">
        <v>61</v>
      </c>
      <c r="B190" s="9">
        <v>4</v>
      </c>
      <c r="C190" s="9">
        <v>-2547.5970000000002</v>
      </c>
      <c r="D190" s="9">
        <v>164.80889999999999</v>
      </c>
    </row>
    <row r="191" spans="1:4" x14ac:dyDescent="0.25">
      <c r="B191" s="9">
        <v>5</v>
      </c>
      <c r="C191" s="9">
        <v>-2461.7669999999998</v>
      </c>
      <c r="D191" s="9">
        <v>131.26439999999999</v>
      </c>
    </row>
    <row r="192" spans="1:4" x14ac:dyDescent="0.25">
      <c r="B192" s="9">
        <v>6</v>
      </c>
      <c r="C192" s="9">
        <v>-2263.5859999999998</v>
      </c>
      <c r="D192" s="9">
        <v>105.105</v>
      </c>
    </row>
    <row r="193" spans="1:4" x14ac:dyDescent="0.25">
      <c r="B193" s="9">
        <v>7</v>
      </c>
      <c r="C193" s="9">
        <v>-2213.9229999999998</v>
      </c>
      <c r="D193" s="9">
        <v>99.315160000000006</v>
      </c>
    </row>
    <row r="194" spans="1:4" x14ac:dyDescent="0.25">
      <c r="B194" s="9">
        <v>8</v>
      </c>
      <c r="C194" s="9">
        <v>-2134.8040000000001</v>
      </c>
      <c r="D194" s="9">
        <v>96.364140000000006</v>
      </c>
    </row>
    <row r="195" spans="1:4" x14ac:dyDescent="0.25">
      <c r="B195" s="9">
        <v>9</v>
      </c>
      <c r="C195" s="9">
        <v>-2111.4690000000001</v>
      </c>
      <c r="D195" s="9">
        <v>97.084239999999994</v>
      </c>
    </row>
    <row r="196" spans="1:4" x14ac:dyDescent="0.25">
      <c r="B196" s="9">
        <v>10</v>
      </c>
      <c r="C196" s="9">
        <v>-2016.5150000000001</v>
      </c>
      <c r="D196" s="9">
        <v>-45.082790000000003</v>
      </c>
    </row>
    <row r="197" spans="1:4" x14ac:dyDescent="0.25">
      <c r="B197" s="10"/>
      <c r="C197" s="10"/>
      <c r="D197" s="10"/>
    </row>
    <row r="198" spans="1:4" x14ac:dyDescent="0.25">
      <c r="B198" s="10"/>
      <c r="C198" s="10"/>
      <c r="D198" s="10"/>
    </row>
    <row r="199" spans="1:4" x14ac:dyDescent="0.25">
      <c r="A199" s="39" t="s">
        <v>18</v>
      </c>
      <c r="B199" s="9" t="s">
        <v>37</v>
      </c>
      <c r="C199" s="9" t="s">
        <v>0</v>
      </c>
      <c r="D199" s="9" t="s">
        <v>1</v>
      </c>
    </row>
    <row r="200" spans="1:4" x14ac:dyDescent="0.25">
      <c r="A200" s="40" t="s">
        <v>26</v>
      </c>
      <c r="B200" s="9">
        <v>1</v>
      </c>
      <c r="C200" s="9">
        <v>-2433.6060000000002</v>
      </c>
      <c r="D200" s="9">
        <v>166.48910000000001</v>
      </c>
    </row>
    <row r="201" spans="1:4" x14ac:dyDescent="0.25">
      <c r="A201" s="40" t="s">
        <v>28</v>
      </c>
      <c r="B201" s="9">
        <v>2</v>
      </c>
      <c r="C201" s="9">
        <v>-2198.2280000000001</v>
      </c>
      <c r="D201" s="9">
        <v>244.82159999999999</v>
      </c>
    </row>
    <row r="202" spans="1:4" x14ac:dyDescent="0.25">
      <c r="A202" s="41" t="s">
        <v>46</v>
      </c>
      <c r="B202" s="9">
        <v>3</v>
      </c>
      <c r="C202" s="9">
        <v>-2017.616</v>
      </c>
      <c r="D202" s="9">
        <v>228.2012</v>
      </c>
    </row>
    <row r="203" spans="1:4" x14ac:dyDescent="0.25">
      <c r="A203" s="41" t="s">
        <v>59</v>
      </c>
      <c r="B203" s="9">
        <v>4</v>
      </c>
      <c r="C203" s="9">
        <v>-1885.374</v>
      </c>
      <c r="D203" s="9">
        <v>166.22540000000001</v>
      </c>
    </row>
    <row r="204" spans="1:4" x14ac:dyDescent="0.25">
      <c r="B204" s="9">
        <v>5</v>
      </c>
      <c r="C204" s="9">
        <v>-1703.499</v>
      </c>
      <c r="D204" s="9">
        <v>10.832330000000001</v>
      </c>
    </row>
    <row r="205" spans="1:4" x14ac:dyDescent="0.25">
      <c r="B205" s="9">
        <v>6</v>
      </c>
      <c r="C205" s="9">
        <v>-1623.8430000000001</v>
      </c>
      <c r="D205" s="9">
        <v>-136.71530000000001</v>
      </c>
    </row>
    <row r="206" spans="1:4" x14ac:dyDescent="0.25">
      <c r="B206" s="9">
        <v>7</v>
      </c>
      <c r="C206" s="9">
        <v>-1731.635</v>
      </c>
      <c r="D206" s="9">
        <v>29.326519999999999</v>
      </c>
    </row>
    <row r="207" spans="1:4" x14ac:dyDescent="0.25">
      <c r="B207" s="9">
        <v>8</v>
      </c>
      <c r="C207" s="9">
        <v>-1877.25</v>
      </c>
      <c r="D207" s="9">
        <v>-20.215969999999999</v>
      </c>
    </row>
    <row r="208" spans="1:4" x14ac:dyDescent="0.25">
      <c r="B208" s="9">
        <v>9</v>
      </c>
      <c r="C208" s="9">
        <v>-1989.82</v>
      </c>
      <c r="D208" s="9">
        <v>-35.935989999999997</v>
      </c>
    </row>
    <row r="209" spans="1:4" x14ac:dyDescent="0.25">
      <c r="B209" s="9">
        <v>10</v>
      </c>
      <c r="C209" s="9">
        <v>-1937.9949999999999</v>
      </c>
      <c r="D209" s="9">
        <v>-26.50442</v>
      </c>
    </row>
    <row r="210" spans="1:4" x14ac:dyDescent="0.25">
      <c r="B210" s="9">
        <v>11</v>
      </c>
      <c r="C210" s="9">
        <v>-1927.5429999999999</v>
      </c>
      <c r="D210" s="9">
        <v>9.9654120000000006</v>
      </c>
    </row>
    <row r="211" spans="1:4" x14ac:dyDescent="0.25">
      <c r="B211" s="9">
        <v>12</v>
      </c>
      <c r="C211" s="9">
        <v>-2011.65</v>
      </c>
      <c r="D211" s="9">
        <v>-29.168620000000001</v>
      </c>
    </row>
    <row r="212" spans="1:4" x14ac:dyDescent="0.25">
      <c r="B212" s="9">
        <v>13</v>
      </c>
      <c r="C212" s="9">
        <v>-2039.059</v>
      </c>
      <c r="D212" s="9">
        <v>-126.0077</v>
      </c>
    </row>
    <row r="213" spans="1:4" x14ac:dyDescent="0.25">
      <c r="B213" s="9">
        <v>14</v>
      </c>
      <c r="C213" s="9">
        <v>-1976.8879999999999</v>
      </c>
      <c r="D213" s="9">
        <v>103.6336</v>
      </c>
    </row>
    <row r="214" spans="1:4" x14ac:dyDescent="0.25">
      <c r="B214" s="10"/>
      <c r="C214" s="10"/>
      <c r="D214" s="10"/>
    </row>
    <row r="215" spans="1:4" x14ac:dyDescent="0.25">
      <c r="B215" s="10"/>
      <c r="C215" s="10"/>
      <c r="D215" s="10"/>
    </row>
    <row r="216" spans="1:4" x14ac:dyDescent="0.25">
      <c r="A216" s="39" t="s">
        <v>19</v>
      </c>
      <c r="B216" s="9" t="s">
        <v>37</v>
      </c>
      <c r="C216" s="9" t="s">
        <v>0</v>
      </c>
      <c r="D216" s="9" t="s">
        <v>1</v>
      </c>
    </row>
    <row r="217" spans="1:4" x14ac:dyDescent="0.25">
      <c r="A217" s="40" t="s">
        <v>26</v>
      </c>
      <c r="B217" s="9">
        <v>1</v>
      </c>
      <c r="C217" s="9">
        <v>-2385.3760000000002</v>
      </c>
      <c r="D217" s="9">
        <v>158.3904</v>
      </c>
    </row>
    <row r="218" spans="1:4" x14ac:dyDescent="0.25">
      <c r="A218" s="40" t="s">
        <v>27</v>
      </c>
      <c r="B218" s="9">
        <v>2</v>
      </c>
      <c r="C218" s="9">
        <v>-2243.0659999999998</v>
      </c>
      <c r="D218" s="9">
        <v>61.906230000000001</v>
      </c>
    </row>
    <row r="219" spans="1:4" x14ac:dyDescent="0.25">
      <c r="A219" s="41" t="s">
        <v>46</v>
      </c>
      <c r="B219" s="9">
        <v>3</v>
      </c>
      <c r="C219" s="9">
        <v>-2108.386</v>
      </c>
      <c r="D219" s="9">
        <v>-47.393430000000002</v>
      </c>
    </row>
    <row r="220" spans="1:4" x14ac:dyDescent="0.25">
      <c r="A220" s="41" t="s">
        <v>62</v>
      </c>
      <c r="B220" s="9">
        <v>4</v>
      </c>
      <c r="C220" s="9">
        <v>-1894.0170000000001</v>
      </c>
      <c r="D220" s="9">
        <v>-175.07599999999999</v>
      </c>
    </row>
    <row r="221" spans="1:4" x14ac:dyDescent="0.25">
      <c r="B221" s="9">
        <v>5</v>
      </c>
      <c r="C221" s="9">
        <v>-1930.1590000000001</v>
      </c>
      <c r="D221" s="9">
        <v>-412.70870000000002</v>
      </c>
    </row>
    <row r="222" spans="1:4" x14ac:dyDescent="0.25">
      <c r="B222" s="9">
        <v>6</v>
      </c>
      <c r="C222" s="9">
        <v>-1952.7919999999999</v>
      </c>
      <c r="D222" s="9">
        <v>-582.41150000000005</v>
      </c>
    </row>
    <row r="223" spans="1:4" x14ac:dyDescent="0.25">
      <c r="B223" s="9">
        <v>7</v>
      </c>
      <c r="C223" s="9">
        <v>-1976.934</v>
      </c>
      <c r="D223" s="9">
        <v>-589.17629999999997</v>
      </c>
    </row>
    <row r="224" spans="1:4" x14ac:dyDescent="0.25">
      <c r="B224" s="9">
        <v>8</v>
      </c>
      <c r="C224" s="9">
        <v>-2038.232</v>
      </c>
      <c r="D224" s="9">
        <v>-556.21079999999995</v>
      </c>
    </row>
    <row r="225" spans="1:4" x14ac:dyDescent="0.25">
      <c r="B225" s="9">
        <v>9</v>
      </c>
      <c r="C225" s="9">
        <v>-2118.0619999999999</v>
      </c>
      <c r="D225" s="9">
        <v>-431.77839999999998</v>
      </c>
    </row>
    <row r="226" spans="1:4" x14ac:dyDescent="0.25">
      <c r="B226" s="9">
        <v>10</v>
      </c>
      <c r="C226" s="9">
        <v>-2126.6080000000002</v>
      </c>
      <c r="D226" s="9">
        <v>-339.96660000000003</v>
      </c>
    </row>
    <row r="227" spans="1:4" x14ac:dyDescent="0.25">
      <c r="B227" s="9">
        <v>11</v>
      </c>
      <c r="C227" s="9">
        <v>-2104.6190000000001</v>
      </c>
      <c r="D227" s="9">
        <v>-313.62009999999998</v>
      </c>
    </row>
    <row r="228" spans="1:4" x14ac:dyDescent="0.25">
      <c r="B228" s="9">
        <v>12</v>
      </c>
      <c r="C228" s="9">
        <v>-2241.25</v>
      </c>
      <c r="D228" s="9">
        <v>-350.75810000000001</v>
      </c>
    </row>
    <row r="229" spans="1:4" x14ac:dyDescent="0.25">
      <c r="B229" s="9">
        <v>13</v>
      </c>
      <c r="C229" s="9">
        <v>-2256.9540000000002</v>
      </c>
      <c r="D229" s="9">
        <v>-444.25470000000001</v>
      </c>
    </row>
    <row r="230" spans="1:4" x14ac:dyDescent="0.25">
      <c r="B230" s="10"/>
      <c r="C230" s="10"/>
      <c r="D230" s="10"/>
    </row>
    <row r="231" spans="1:4" x14ac:dyDescent="0.25">
      <c r="B231" s="10"/>
      <c r="C231" s="10"/>
      <c r="D231" s="10"/>
    </row>
    <row r="232" spans="1:4" x14ac:dyDescent="0.25">
      <c r="A232" s="39" t="s">
        <v>20</v>
      </c>
      <c r="B232" s="9" t="s">
        <v>37</v>
      </c>
      <c r="C232" s="9" t="s">
        <v>0</v>
      </c>
      <c r="D232" s="9" t="s">
        <v>1</v>
      </c>
    </row>
    <row r="233" spans="1:4" x14ac:dyDescent="0.25">
      <c r="A233" s="40" t="s">
        <v>26</v>
      </c>
      <c r="B233" s="9">
        <v>1</v>
      </c>
      <c r="C233" s="9">
        <v>-2309.1080000000002</v>
      </c>
      <c r="D233" s="9">
        <v>142.9624</v>
      </c>
    </row>
    <row r="234" spans="1:4" x14ac:dyDescent="0.25">
      <c r="A234" s="40" t="s">
        <v>27</v>
      </c>
      <c r="B234" s="9">
        <v>2</v>
      </c>
      <c r="C234" s="9">
        <v>-2134.8220000000001</v>
      </c>
      <c r="D234" s="9">
        <v>294.77370000000002</v>
      </c>
    </row>
    <row r="235" spans="1:4" x14ac:dyDescent="0.25">
      <c r="A235" s="41" t="s">
        <v>46</v>
      </c>
      <c r="B235" s="9">
        <v>3</v>
      </c>
      <c r="C235" s="9">
        <v>-2049.9479999999999</v>
      </c>
      <c r="D235" s="9">
        <v>127.6953</v>
      </c>
    </row>
    <row r="236" spans="1:4" x14ac:dyDescent="0.25">
      <c r="A236" s="41" t="s">
        <v>60</v>
      </c>
      <c r="B236" s="9">
        <v>4</v>
      </c>
      <c r="C236" s="9">
        <v>-2097.5410000000002</v>
      </c>
      <c r="D236" s="9">
        <v>-53.779969999999999</v>
      </c>
    </row>
    <row r="237" spans="1:4" x14ac:dyDescent="0.25">
      <c r="B237" s="9">
        <v>5</v>
      </c>
      <c r="C237" s="9">
        <v>-1931.4480000000001</v>
      </c>
      <c r="D237" s="9">
        <v>-135.87860000000001</v>
      </c>
    </row>
    <row r="238" spans="1:4" x14ac:dyDescent="0.25">
      <c r="B238" s="9">
        <v>6</v>
      </c>
      <c r="C238" s="9">
        <v>-1908.816</v>
      </c>
      <c r="D238" s="9">
        <v>-337.14789999999999</v>
      </c>
    </row>
    <row r="239" spans="1:4" x14ac:dyDescent="0.25">
      <c r="B239" s="9">
        <v>7</v>
      </c>
      <c r="C239" s="9">
        <v>-2140.2469999999998</v>
      </c>
      <c r="D239" s="9">
        <v>-408.34460000000001</v>
      </c>
    </row>
    <row r="240" spans="1:4" x14ac:dyDescent="0.25">
      <c r="B240" s="9">
        <v>8</v>
      </c>
      <c r="C240" s="9">
        <v>-2262.212</v>
      </c>
      <c r="D240" s="9">
        <v>-396.91739999999999</v>
      </c>
    </row>
    <row r="241" spans="1:4" x14ac:dyDescent="0.25">
      <c r="B241" s="10"/>
      <c r="C241" s="10"/>
      <c r="D241" s="10"/>
    </row>
    <row r="242" spans="1:4" x14ac:dyDescent="0.25">
      <c r="B242" s="10"/>
      <c r="C242" s="10"/>
      <c r="D242" s="10"/>
    </row>
    <row r="243" spans="1:4" x14ac:dyDescent="0.25">
      <c r="A243" s="39" t="s">
        <v>21</v>
      </c>
      <c r="B243" s="9" t="s">
        <v>37</v>
      </c>
      <c r="C243" s="9" t="s">
        <v>0</v>
      </c>
      <c r="D243" s="9" t="s">
        <v>1</v>
      </c>
    </row>
    <row r="244" spans="1:4" x14ac:dyDescent="0.25">
      <c r="A244" s="40" t="s">
        <v>26</v>
      </c>
      <c r="B244" s="9">
        <v>1</v>
      </c>
      <c r="C244" s="9">
        <v>-2359.011</v>
      </c>
      <c r="D244" s="9">
        <v>133.4204</v>
      </c>
    </row>
    <row r="245" spans="1:4" x14ac:dyDescent="0.25">
      <c r="A245" s="40" t="s">
        <v>27</v>
      </c>
      <c r="B245" s="9">
        <v>2</v>
      </c>
      <c r="C245" s="9">
        <v>-2208.395</v>
      </c>
      <c r="D245" s="9">
        <v>59.078659999999999</v>
      </c>
    </row>
    <row r="246" spans="1:4" x14ac:dyDescent="0.25">
      <c r="A246" s="41" t="s">
        <v>46</v>
      </c>
      <c r="B246" s="9">
        <v>3</v>
      </c>
      <c r="C246" s="9">
        <v>-2115.0320000000002</v>
      </c>
      <c r="D246" s="9">
        <v>-113.218</v>
      </c>
    </row>
    <row r="247" spans="1:4" x14ac:dyDescent="0.25">
      <c r="A247" s="41" t="s">
        <v>60</v>
      </c>
      <c r="B247" s="9">
        <v>4</v>
      </c>
      <c r="C247" s="9">
        <v>-1916.029</v>
      </c>
      <c r="D247" s="9">
        <v>-176.6387</v>
      </c>
    </row>
    <row r="248" spans="1:4" x14ac:dyDescent="0.25">
      <c r="B248" s="9">
        <v>5</v>
      </c>
      <c r="C248" s="9">
        <v>-1929.3019999999999</v>
      </c>
      <c r="D248" s="9">
        <v>-416.75170000000003</v>
      </c>
    </row>
    <row r="249" spans="1:4" x14ac:dyDescent="0.25">
      <c r="B249" s="9">
        <v>6</v>
      </c>
      <c r="C249" s="9">
        <v>-2107.04</v>
      </c>
      <c r="D249" s="9">
        <v>-516.79020000000003</v>
      </c>
    </row>
    <row r="250" spans="1:4" x14ac:dyDescent="0.25">
      <c r="B250" s="9">
        <v>7</v>
      </c>
      <c r="C250" s="9">
        <v>-2254.3449999999998</v>
      </c>
      <c r="D250" s="9">
        <v>-425.76819999999998</v>
      </c>
    </row>
    <row r="251" spans="1:4" x14ac:dyDescent="0.25">
      <c r="B251" s="9">
        <v>8</v>
      </c>
      <c r="C251" s="9">
        <v>-2283.085</v>
      </c>
      <c r="D251" s="9">
        <v>-407.89</v>
      </c>
    </row>
    <row r="252" spans="1:4" x14ac:dyDescent="0.25">
      <c r="B252" s="10"/>
      <c r="C252" s="10"/>
      <c r="D252" s="10"/>
    </row>
    <row r="253" spans="1:4" x14ac:dyDescent="0.25">
      <c r="B253" s="10"/>
      <c r="C253" s="10"/>
      <c r="D253" s="10"/>
    </row>
    <row r="254" spans="1:4" x14ac:dyDescent="0.25">
      <c r="A254" s="39" t="s">
        <v>22</v>
      </c>
      <c r="B254" s="9" t="s">
        <v>37</v>
      </c>
      <c r="C254" s="9" t="s">
        <v>0</v>
      </c>
      <c r="D254" s="9" t="s">
        <v>1</v>
      </c>
    </row>
    <row r="255" spans="1:4" x14ac:dyDescent="0.25">
      <c r="A255" s="40" t="s">
        <v>26</v>
      </c>
      <c r="B255" s="9">
        <v>1</v>
      </c>
      <c r="C255" s="9">
        <v>-2472.9540000000002</v>
      </c>
      <c r="D255" s="9">
        <v>120.7141</v>
      </c>
    </row>
    <row r="256" spans="1:4" x14ac:dyDescent="0.25">
      <c r="A256" s="40" t="s">
        <v>27</v>
      </c>
      <c r="B256" s="9">
        <v>2</v>
      </c>
      <c r="C256" s="9">
        <v>-2239.509</v>
      </c>
      <c r="D256" s="9">
        <v>117.60429999999999</v>
      </c>
    </row>
    <row r="257" spans="1:4" x14ac:dyDescent="0.25">
      <c r="A257" s="41" t="s">
        <v>46</v>
      </c>
      <c r="B257" s="9">
        <v>3</v>
      </c>
      <c r="C257" s="9">
        <v>-2038.2729999999999</v>
      </c>
      <c r="D257" s="9">
        <v>98.960239999999999</v>
      </c>
    </row>
    <row r="258" spans="1:4" x14ac:dyDescent="0.25">
      <c r="A258" s="41" t="s">
        <v>60</v>
      </c>
      <c r="B258" s="9">
        <v>4</v>
      </c>
      <c r="C258" s="9">
        <v>-1985.9860000000001</v>
      </c>
      <c r="D258" s="9">
        <v>52.54213</v>
      </c>
    </row>
    <row r="259" spans="1:4" x14ac:dyDescent="0.25">
      <c r="B259" s="9">
        <v>5</v>
      </c>
      <c r="C259" s="9">
        <v>-1957.5409999999999</v>
      </c>
      <c r="D259" s="9">
        <v>-3.8032620000000001</v>
      </c>
    </row>
    <row r="260" spans="1:4" x14ac:dyDescent="0.25">
      <c r="B260" s="9">
        <v>6</v>
      </c>
      <c r="C260" s="9">
        <v>-1959.16</v>
      </c>
      <c r="D260" s="9">
        <v>-34.915900000000001</v>
      </c>
    </row>
    <row r="261" spans="1:4" x14ac:dyDescent="0.25">
      <c r="B261" s="9">
        <v>7</v>
      </c>
      <c r="C261" s="9">
        <v>-1809.1189999999999</v>
      </c>
      <c r="D261" s="9">
        <v>-120.92619999999999</v>
      </c>
    </row>
    <row r="262" spans="1:4" x14ac:dyDescent="0.25">
      <c r="B262" s="9">
        <v>8</v>
      </c>
      <c r="C262" s="9">
        <v>-1608.761</v>
      </c>
      <c r="D262" s="9">
        <v>-145.8578</v>
      </c>
    </row>
    <row r="263" spans="1:4" x14ac:dyDescent="0.25">
      <c r="B263" s="9">
        <v>9</v>
      </c>
      <c r="C263" s="9">
        <v>-1608.884</v>
      </c>
      <c r="D263" s="9">
        <v>-145.05019999999999</v>
      </c>
    </row>
    <row r="264" spans="1:4" x14ac:dyDescent="0.25">
      <c r="B264" s="9">
        <v>10</v>
      </c>
      <c r="C264" s="9">
        <v>-1768.5419999999999</v>
      </c>
      <c r="D264" s="9">
        <v>-207.77950000000001</v>
      </c>
    </row>
    <row r="265" spans="1:4" x14ac:dyDescent="0.25">
      <c r="B265" s="9">
        <v>11</v>
      </c>
      <c r="C265" s="9">
        <v>-1823.2360000000001</v>
      </c>
      <c r="D265" s="9">
        <v>-305.63080000000002</v>
      </c>
    </row>
    <row r="266" spans="1:4" x14ac:dyDescent="0.25">
      <c r="B266" s="9">
        <v>12</v>
      </c>
      <c r="C266" s="9">
        <v>-1977.606</v>
      </c>
      <c r="D266" s="9">
        <v>-479.78579999999999</v>
      </c>
    </row>
    <row r="267" spans="1:4" x14ac:dyDescent="0.25">
      <c r="B267" s="9">
        <v>13</v>
      </c>
      <c r="C267" s="9">
        <v>-2199.6990000000001</v>
      </c>
      <c r="D267" s="9">
        <v>-508.7697</v>
      </c>
    </row>
    <row r="268" spans="1:4" x14ac:dyDescent="0.25">
      <c r="B268" s="10"/>
      <c r="C268" s="10"/>
      <c r="D268" s="10"/>
    </row>
    <row r="269" spans="1:4" x14ac:dyDescent="0.25">
      <c r="B269" s="10"/>
      <c r="C269" s="10"/>
      <c r="D269" s="10"/>
    </row>
    <row r="270" spans="1:4" x14ac:dyDescent="0.25">
      <c r="A270" s="39" t="s">
        <v>23</v>
      </c>
      <c r="B270" s="9" t="s">
        <v>37</v>
      </c>
      <c r="C270" s="9" t="s">
        <v>0</v>
      </c>
      <c r="D270" s="9" t="s">
        <v>1</v>
      </c>
    </row>
    <row r="271" spans="1:4" x14ac:dyDescent="0.25">
      <c r="A271" s="40" t="s">
        <v>26</v>
      </c>
      <c r="B271" s="9">
        <v>1</v>
      </c>
      <c r="C271" s="9">
        <v>-2439.7979999999998</v>
      </c>
      <c r="D271" s="9">
        <v>124.5241</v>
      </c>
    </row>
    <row r="272" spans="1:4" x14ac:dyDescent="0.25">
      <c r="A272" s="40" t="s">
        <v>27</v>
      </c>
      <c r="B272" s="9">
        <v>2</v>
      </c>
      <c r="C272" s="9">
        <v>-2225.9630000000002</v>
      </c>
      <c r="D272" s="9">
        <v>112.1614</v>
      </c>
    </row>
    <row r="273" spans="1:4" x14ac:dyDescent="0.25">
      <c r="A273" s="41" t="s">
        <v>46</v>
      </c>
      <c r="B273" s="9">
        <v>3</v>
      </c>
      <c r="C273" s="9">
        <v>-2165.13</v>
      </c>
      <c r="D273" s="9">
        <v>41.490789999999997</v>
      </c>
    </row>
    <row r="274" spans="1:4" x14ac:dyDescent="0.25">
      <c r="A274" s="41" t="s">
        <v>60</v>
      </c>
      <c r="B274" s="9">
        <v>4</v>
      </c>
      <c r="C274" s="9">
        <v>-2080.9870000000001</v>
      </c>
      <c r="D274" s="9">
        <v>-90.673100000000005</v>
      </c>
    </row>
    <row r="275" spans="1:4" x14ac:dyDescent="0.25">
      <c r="B275" s="9">
        <v>5</v>
      </c>
      <c r="C275" s="9">
        <v>-1915.261</v>
      </c>
      <c r="D275" s="9">
        <v>-170.38200000000001</v>
      </c>
    </row>
    <row r="276" spans="1:4" x14ac:dyDescent="0.25">
      <c r="B276" s="9">
        <v>6</v>
      </c>
      <c r="C276" s="9">
        <v>-1907.0139999999999</v>
      </c>
      <c r="D276" s="9">
        <v>-386.53739999999999</v>
      </c>
    </row>
    <row r="277" spans="1:4" x14ac:dyDescent="0.25">
      <c r="B277" s="9">
        <v>7</v>
      </c>
      <c r="C277" s="9">
        <v>-1905.894</v>
      </c>
      <c r="D277" s="9">
        <v>-525.04489999999998</v>
      </c>
    </row>
    <row r="278" spans="1:4" x14ac:dyDescent="0.25">
      <c r="B278" s="9">
        <v>8</v>
      </c>
      <c r="C278" s="9">
        <v>-1947.6679999999999</v>
      </c>
      <c r="D278" s="9">
        <v>-496.8313</v>
      </c>
    </row>
    <row r="279" spans="1:4" x14ac:dyDescent="0.25">
      <c r="B279" s="9">
        <v>9</v>
      </c>
      <c r="C279" s="9">
        <v>-2037.729</v>
      </c>
      <c r="D279" s="9">
        <v>-472.02800000000002</v>
      </c>
    </row>
    <row r="280" spans="1:4" x14ac:dyDescent="0.25">
      <c r="B280" s="9">
        <v>10</v>
      </c>
      <c r="C280" s="9">
        <v>-2181.7689999999998</v>
      </c>
      <c r="D280" s="9">
        <v>-407.04329999999999</v>
      </c>
    </row>
    <row r="281" spans="1:4" x14ac:dyDescent="0.25">
      <c r="B281" s="9">
        <v>11</v>
      </c>
      <c r="C281" s="9">
        <v>-2204.6799999999998</v>
      </c>
      <c r="D281" s="9">
        <v>-469.34980000000002</v>
      </c>
    </row>
    <row r="282" spans="1:4" x14ac:dyDescent="0.25">
      <c r="B282" s="10"/>
      <c r="C282" s="10"/>
      <c r="D282" s="10"/>
    </row>
    <row r="283" spans="1:4" x14ac:dyDescent="0.25">
      <c r="B283" s="10"/>
      <c r="C283" s="10"/>
      <c r="D283" s="10"/>
    </row>
    <row r="284" spans="1:4" x14ac:dyDescent="0.25">
      <c r="A284" s="39" t="s">
        <v>24</v>
      </c>
      <c r="B284" s="9" t="s">
        <v>37</v>
      </c>
      <c r="C284" s="9" t="s">
        <v>0</v>
      </c>
      <c r="D284" s="9" t="s">
        <v>1</v>
      </c>
    </row>
    <row r="285" spans="1:4" x14ac:dyDescent="0.25">
      <c r="A285" s="40" t="s">
        <v>26</v>
      </c>
      <c r="B285" s="9">
        <v>1</v>
      </c>
      <c r="C285" s="9">
        <v>-2419.0189999999998</v>
      </c>
      <c r="D285" s="9">
        <v>186.5881</v>
      </c>
    </row>
    <row r="286" spans="1:4" x14ac:dyDescent="0.25">
      <c r="A286" s="40" t="s">
        <v>27</v>
      </c>
      <c r="B286" s="9">
        <v>2</v>
      </c>
      <c r="C286" s="9">
        <v>-2381.395</v>
      </c>
      <c r="D286" s="9">
        <v>104.2557</v>
      </c>
    </row>
    <row r="287" spans="1:4" x14ac:dyDescent="0.25">
      <c r="A287" s="41" t="s">
        <v>46</v>
      </c>
      <c r="B287" s="9">
        <v>3</v>
      </c>
      <c r="C287" s="9">
        <v>-2193.6770000000001</v>
      </c>
      <c r="D287" s="9">
        <v>42.915640000000003</v>
      </c>
    </row>
    <row r="288" spans="1:4" x14ac:dyDescent="0.25">
      <c r="A288" s="41" t="s">
        <v>61</v>
      </c>
      <c r="B288" s="9">
        <v>4</v>
      </c>
      <c r="C288" s="9">
        <v>-2150.2280000000001</v>
      </c>
      <c r="D288" s="9">
        <v>-182.0059</v>
      </c>
    </row>
    <row r="289" spans="1:5" x14ac:dyDescent="0.25">
      <c r="B289" s="9">
        <v>5</v>
      </c>
      <c r="C289" s="9">
        <v>-1943.817</v>
      </c>
      <c r="D289" s="9">
        <v>-116.59310000000001</v>
      </c>
    </row>
    <row r="290" spans="1:5" x14ac:dyDescent="0.25">
      <c r="B290" s="9">
        <v>6</v>
      </c>
      <c r="C290" s="9">
        <v>-1911.3879999999999</v>
      </c>
      <c r="D290" s="9">
        <v>-356.42779999999999</v>
      </c>
    </row>
    <row r="291" spans="1:5" x14ac:dyDescent="0.25">
      <c r="B291" s="9">
        <v>7</v>
      </c>
      <c r="C291" s="9">
        <v>-2015.8030000000001</v>
      </c>
      <c r="D291" s="9">
        <v>-494.68819999999999</v>
      </c>
    </row>
    <row r="292" spans="1:5" x14ac:dyDescent="0.25">
      <c r="B292" s="9">
        <v>8</v>
      </c>
      <c r="C292" s="9">
        <v>-2024.9390000000001</v>
      </c>
      <c r="D292" s="9">
        <v>-503.32979999999998</v>
      </c>
    </row>
    <row r="293" spans="1:5" x14ac:dyDescent="0.25">
      <c r="B293" s="9">
        <v>9</v>
      </c>
      <c r="C293" s="9">
        <v>-2040.1310000000001</v>
      </c>
      <c r="D293" s="9">
        <v>-421.65800000000002</v>
      </c>
    </row>
    <row r="294" spans="1:5" x14ac:dyDescent="0.25">
      <c r="B294" s="9">
        <v>10</v>
      </c>
      <c r="C294" s="9">
        <v>-2076.2779999999998</v>
      </c>
      <c r="D294" s="9">
        <v>-519.72310000000004</v>
      </c>
    </row>
    <row r="295" spans="1:5" x14ac:dyDescent="0.25">
      <c r="B295" s="9">
        <v>11</v>
      </c>
      <c r="C295" s="9">
        <v>-2175.864</v>
      </c>
      <c r="D295" s="9">
        <v>-509.48910000000001</v>
      </c>
    </row>
    <row r="296" spans="1:5" x14ac:dyDescent="0.25">
      <c r="B296" s="10"/>
      <c r="C296" s="10"/>
      <c r="D296" s="10"/>
    </row>
    <row r="297" spans="1:5" x14ac:dyDescent="0.25">
      <c r="B297" s="10"/>
      <c r="C297" s="10"/>
      <c r="D297" s="10"/>
    </row>
    <row r="298" spans="1:5" x14ac:dyDescent="0.25">
      <c r="A298" s="39" t="s">
        <v>25</v>
      </c>
      <c r="B298" s="9" t="s">
        <v>37</v>
      </c>
      <c r="C298" s="9" t="s">
        <v>0</v>
      </c>
      <c r="D298" s="9" t="s">
        <v>1</v>
      </c>
    </row>
    <row r="299" spans="1:5" x14ac:dyDescent="0.25">
      <c r="A299" s="40" t="s">
        <v>26</v>
      </c>
      <c r="B299" s="9">
        <v>1</v>
      </c>
      <c r="C299" s="9">
        <v>-2378.2840000000001</v>
      </c>
      <c r="D299" s="9">
        <v>165.5675</v>
      </c>
    </row>
    <row r="300" spans="1:5" x14ac:dyDescent="0.25">
      <c r="A300" s="40" t="s">
        <v>27</v>
      </c>
      <c r="B300" s="9">
        <v>2</v>
      </c>
      <c r="C300" s="9">
        <v>-2298.069</v>
      </c>
      <c r="D300" s="9">
        <v>147.86940000000001</v>
      </c>
    </row>
    <row r="301" spans="1:5" x14ac:dyDescent="0.25">
      <c r="A301" s="41" t="s">
        <v>46</v>
      </c>
      <c r="B301" s="74">
        <v>3</v>
      </c>
      <c r="C301" s="74">
        <v>-2267.415</v>
      </c>
      <c r="D301" s="74">
        <v>100.7668</v>
      </c>
      <c r="E301" s="75"/>
    </row>
    <row r="302" spans="1:5" x14ac:dyDescent="0.25">
      <c r="A302" s="41" t="s">
        <v>59</v>
      </c>
      <c r="B302" s="74">
        <v>4</v>
      </c>
      <c r="C302" s="74">
        <v>-2206.7399999999998</v>
      </c>
      <c r="D302" s="74">
        <v>-3.1083769999999999</v>
      </c>
      <c r="E302" s="75"/>
    </row>
    <row r="303" spans="1:5" x14ac:dyDescent="0.25">
      <c r="A303" s="75"/>
      <c r="B303" s="74">
        <v>5</v>
      </c>
      <c r="C303" s="74">
        <v>-2196.1849999999999</v>
      </c>
      <c r="D303" s="74">
        <v>-229.14689999999999</v>
      </c>
      <c r="E303" s="75"/>
    </row>
    <row r="304" spans="1:5" x14ac:dyDescent="0.25">
      <c r="A304" s="75"/>
      <c r="B304" s="74">
        <v>6</v>
      </c>
      <c r="C304" s="74">
        <v>-2015.367</v>
      </c>
      <c r="D304" s="74">
        <v>-115.5934</v>
      </c>
      <c r="E304" s="75"/>
    </row>
    <row r="305" spans="1:5" x14ac:dyDescent="0.25">
      <c r="A305" s="75"/>
      <c r="B305" s="74">
        <v>7</v>
      </c>
      <c r="C305" s="74">
        <v>-1933.49</v>
      </c>
      <c r="D305" s="74">
        <v>-176.5325</v>
      </c>
      <c r="E305" s="75"/>
    </row>
    <row r="306" spans="1:5" x14ac:dyDescent="0.25">
      <c r="A306" s="75"/>
      <c r="B306" s="74">
        <v>8</v>
      </c>
      <c r="C306" s="74">
        <v>-1924.6130000000001</v>
      </c>
      <c r="D306" s="74">
        <v>-352.17039999999997</v>
      </c>
      <c r="E306" s="75"/>
    </row>
    <row r="307" spans="1:5" x14ac:dyDescent="0.25">
      <c r="A307" s="75"/>
      <c r="B307" s="74">
        <v>9</v>
      </c>
      <c r="C307" s="74">
        <v>-2122.1370000000002</v>
      </c>
      <c r="D307" s="74">
        <v>-440.64060000000001</v>
      </c>
      <c r="E307" s="75"/>
    </row>
    <row r="308" spans="1:5" x14ac:dyDescent="0.25">
      <c r="A308" s="75"/>
      <c r="B308" s="74">
        <v>10</v>
      </c>
      <c r="C308" s="74">
        <v>-2195.75</v>
      </c>
      <c r="D308" s="74">
        <v>-504.55200000000002</v>
      </c>
      <c r="E308" s="75"/>
    </row>
    <row r="309" spans="1:5" x14ac:dyDescent="0.25">
      <c r="A309" s="75"/>
      <c r="B309" s="75"/>
      <c r="C309" s="75"/>
      <c r="D309" s="75"/>
      <c r="E309" s="75"/>
    </row>
    <row r="310" spans="1:5" x14ac:dyDescent="0.25">
      <c r="A310" s="75"/>
      <c r="B310" s="75"/>
      <c r="C310" s="75"/>
      <c r="D310" s="75"/>
      <c r="E310" s="75"/>
    </row>
    <row r="311" spans="1:5" x14ac:dyDescent="0.25">
      <c r="A311" s="39" t="s">
        <v>54</v>
      </c>
      <c r="B311" s="74" t="s">
        <v>37</v>
      </c>
      <c r="C311" s="74" t="s">
        <v>0</v>
      </c>
      <c r="D311" s="74" t="s">
        <v>1</v>
      </c>
      <c r="E311" s="75"/>
    </row>
    <row r="312" spans="1:5" x14ac:dyDescent="0.25">
      <c r="A312" s="40" t="s">
        <v>26</v>
      </c>
      <c r="B312" s="74">
        <v>1</v>
      </c>
      <c r="C312" s="74">
        <v>-2416.6550000000002</v>
      </c>
      <c r="D312" s="74">
        <v>144.9041</v>
      </c>
      <c r="E312" s="75"/>
    </row>
    <row r="313" spans="1:5" x14ac:dyDescent="0.25">
      <c r="A313" s="40" t="s">
        <v>27</v>
      </c>
      <c r="B313" s="74">
        <v>2</v>
      </c>
      <c r="C313" s="74">
        <v>-2234.2730000000001</v>
      </c>
      <c r="D313" s="74">
        <v>118.0574</v>
      </c>
      <c r="E313" s="75"/>
    </row>
    <row r="314" spans="1:5" x14ac:dyDescent="0.25">
      <c r="A314" s="41" t="s">
        <v>46</v>
      </c>
      <c r="B314" s="74">
        <v>3</v>
      </c>
      <c r="C314" s="74">
        <v>-2150.0880000000002</v>
      </c>
      <c r="D314" s="74">
        <v>79.752939999999995</v>
      </c>
      <c r="E314" s="75"/>
    </row>
    <row r="315" spans="1:5" x14ac:dyDescent="0.25">
      <c r="A315" s="41" t="s">
        <v>59</v>
      </c>
      <c r="B315" s="74">
        <v>4</v>
      </c>
      <c r="C315" s="74">
        <v>-1998.5530000000001</v>
      </c>
      <c r="D315" s="74">
        <v>116.7783</v>
      </c>
      <c r="E315" s="75"/>
    </row>
    <row r="316" spans="1:5" x14ac:dyDescent="0.25">
      <c r="A316" s="75"/>
      <c r="B316" s="74">
        <v>5</v>
      </c>
      <c r="C316" s="74">
        <v>-1918.8019999999999</v>
      </c>
      <c r="D316" s="74">
        <v>70.217320000000001</v>
      </c>
      <c r="E316" s="75"/>
    </row>
    <row r="317" spans="1:5" x14ac:dyDescent="0.25">
      <c r="A317" s="75"/>
      <c r="B317" s="74">
        <v>6</v>
      </c>
      <c r="C317" s="74">
        <v>-1895.6679999999999</v>
      </c>
      <c r="D317" s="74">
        <v>-176.67769999999999</v>
      </c>
      <c r="E317" s="75"/>
    </row>
    <row r="318" spans="1:5" x14ac:dyDescent="0.25">
      <c r="A318" s="75"/>
      <c r="B318" s="74">
        <v>7</v>
      </c>
      <c r="C318" s="74">
        <v>-1858.5</v>
      </c>
      <c r="D318" s="74">
        <v>-427.27100000000002</v>
      </c>
      <c r="E318" s="75"/>
    </row>
    <row r="319" spans="1:5" x14ac:dyDescent="0.25">
      <c r="A319" s="75"/>
      <c r="B319" s="74">
        <v>8</v>
      </c>
      <c r="C319" s="74">
        <v>-1913.9559999999999</v>
      </c>
      <c r="D319" s="74">
        <v>-602.5788</v>
      </c>
      <c r="E319" s="75"/>
    </row>
    <row r="320" spans="1:5" x14ac:dyDescent="0.25">
      <c r="A320" s="75"/>
      <c r="B320" s="74">
        <v>9</v>
      </c>
      <c r="C320" s="74">
        <v>-2097.0700000000002</v>
      </c>
      <c r="D320" s="74">
        <v>-571.85829999999999</v>
      </c>
      <c r="E320" s="75"/>
    </row>
    <row r="321" spans="1:5" x14ac:dyDescent="0.25">
      <c r="A321" s="75"/>
      <c r="B321" s="74">
        <v>10</v>
      </c>
      <c r="C321" s="74">
        <v>-2215.558</v>
      </c>
      <c r="D321" s="74">
        <v>-544.0136</v>
      </c>
      <c r="E321" s="75"/>
    </row>
    <row r="322" spans="1:5" x14ac:dyDescent="0.25">
      <c r="A322" s="75"/>
      <c r="B322" s="75"/>
      <c r="C322" s="75"/>
      <c r="D322" s="75"/>
      <c r="E322" s="75"/>
    </row>
    <row r="323" spans="1:5" x14ac:dyDescent="0.25">
      <c r="A323" s="75"/>
      <c r="B323" s="75"/>
      <c r="C323" s="75"/>
      <c r="D323" s="75"/>
      <c r="E323" s="75"/>
    </row>
    <row r="324" spans="1:5" x14ac:dyDescent="0.25">
      <c r="A324" s="39" t="s">
        <v>55</v>
      </c>
      <c r="B324" s="74" t="s">
        <v>37</v>
      </c>
      <c r="C324" s="74" t="s">
        <v>0</v>
      </c>
      <c r="D324" s="74" t="s">
        <v>1</v>
      </c>
      <c r="E324" s="75"/>
    </row>
    <row r="325" spans="1:5" x14ac:dyDescent="0.25">
      <c r="A325" s="40" t="s">
        <v>26</v>
      </c>
      <c r="B325" s="74">
        <v>1</v>
      </c>
      <c r="C325" s="74">
        <v>-2480.2800000000002</v>
      </c>
      <c r="D325" s="74">
        <v>129.87540000000001</v>
      </c>
      <c r="E325" s="75"/>
    </row>
    <row r="326" spans="1:5" x14ac:dyDescent="0.25">
      <c r="A326" s="40" t="s">
        <v>27</v>
      </c>
      <c r="B326" s="74">
        <v>2</v>
      </c>
      <c r="C326" s="74">
        <v>-2363.0239999999999</v>
      </c>
      <c r="D326" s="74">
        <v>84.195049999999995</v>
      </c>
      <c r="E326" s="75"/>
    </row>
    <row r="327" spans="1:5" x14ac:dyDescent="0.25">
      <c r="A327" s="41" t="s">
        <v>46</v>
      </c>
      <c r="B327" s="74">
        <v>3</v>
      </c>
      <c r="C327" s="74">
        <v>-2230.837</v>
      </c>
      <c r="D327" s="74">
        <v>109.0984</v>
      </c>
      <c r="E327" s="75"/>
    </row>
    <row r="328" spans="1:5" x14ac:dyDescent="0.25">
      <c r="A328" s="41" t="s">
        <v>60</v>
      </c>
      <c r="B328" s="74">
        <v>4</v>
      </c>
      <c r="C328" s="74">
        <v>-2050.8470000000002</v>
      </c>
      <c r="D328" s="74">
        <v>114.3635</v>
      </c>
      <c r="E328" s="75"/>
    </row>
    <row r="329" spans="1:5" x14ac:dyDescent="0.25">
      <c r="A329" s="75"/>
      <c r="B329" s="74">
        <v>5</v>
      </c>
      <c r="C329" s="74">
        <v>-1956.87</v>
      </c>
      <c r="D329" s="74">
        <v>43.614319999999999</v>
      </c>
      <c r="E329" s="75"/>
    </row>
    <row r="330" spans="1:5" x14ac:dyDescent="0.25">
      <c r="A330" s="75"/>
      <c r="B330" s="74">
        <v>6</v>
      </c>
      <c r="C330" s="74">
        <v>-1947.7850000000001</v>
      </c>
      <c r="D330" s="74">
        <v>-49.851500000000001</v>
      </c>
      <c r="E330" s="75"/>
    </row>
    <row r="331" spans="1:5" x14ac:dyDescent="0.25">
      <c r="A331" s="75"/>
      <c r="B331" s="74">
        <v>7</v>
      </c>
      <c r="C331" s="74">
        <v>-1907.1210000000001</v>
      </c>
      <c r="D331" s="74">
        <v>-179.9203</v>
      </c>
      <c r="E331" s="75"/>
    </row>
    <row r="332" spans="1:5" x14ac:dyDescent="0.25">
      <c r="A332" s="75"/>
      <c r="B332" s="74">
        <v>8</v>
      </c>
      <c r="C332" s="74">
        <v>-1889.181</v>
      </c>
      <c r="D332" s="74">
        <v>-317.36290000000002</v>
      </c>
      <c r="E332" s="75"/>
    </row>
    <row r="333" spans="1:5" x14ac:dyDescent="0.25">
      <c r="A333" s="75"/>
      <c r="B333" s="74">
        <v>9</v>
      </c>
      <c r="C333" s="74">
        <v>-1967.625</v>
      </c>
      <c r="D333" s="74">
        <v>-400.65469999999999</v>
      </c>
      <c r="E333" s="75"/>
    </row>
    <row r="334" spans="1:5" x14ac:dyDescent="0.25">
      <c r="A334" s="75"/>
      <c r="B334" s="74">
        <v>10</v>
      </c>
      <c r="C334" s="74">
        <v>-2049.1959999999999</v>
      </c>
      <c r="D334" s="74">
        <v>-470.96210000000002</v>
      </c>
      <c r="E334" s="75"/>
    </row>
    <row r="335" spans="1:5" x14ac:dyDescent="0.25">
      <c r="A335" s="75"/>
      <c r="B335" s="74">
        <v>11</v>
      </c>
      <c r="C335" s="74">
        <v>-2185.4450000000002</v>
      </c>
      <c r="D335" s="74">
        <v>-555.15369999999996</v>
      </c>
      <c r="E335" s="75"/>
    </row>
    <row r="336" spans="1:5" x14ac:dyDescent="0.25">
      <c r="A336" s="75"/>
      <c r="B336" s="75"/>
      <c r="C336" s="75"/>
      <c r="D336" s="75"/>
      <c r="E336" s="75"/>
    </row>
    <row r="337" spans="1:5" x14ac:dyDescent="0.25">
      <c r="A337" s="75"/>
      <c r="B337" s="75"/>
      <c r="C337" s="75"/>
      <c r="D337" s="75"/>
      <c r="E337" s="75"/>
    </row>
    <row r="338" spans="1:5" x14ac:dyDescent="0.25">
      <c r="A338" s="39" t="s">
        <v>56</v>
      </c>
      <c r="B338" s="74" t="s">
        <v>37</v>
      </c>
      <c r="C338" s="74" t="s">
        <v>0</v>
      </c>
      <c r="D338" s="74" t="s">
        <v>1</v>
      </c>
      <c r="E338" s="75"/>
    </row>
    <row r="339" spans="1:5" x14ac:dyDescent="0.25">
      <c r="A339" s="40" t="s">
        <v>26</v>
      </c>
      <c r="B339" s="74">
        <v>1</v>
      </c>
      <c r="C339" s="74">
        <v>-2528.5790000000002</v>
      </c>
      <c r="D339" s="74">
        <v>135.8116</v>
      </c>
      <c r="E339" s="75"/>
    </row>
    <row r="340" spans="1:5" x14ac:dyDescent="0.25">
      <c r="A340" s="40" t="s">
        <v>27</v>
      </c>
      <c r="B340" s="74">
        <v>2</v>
      </c>
      <c r="C340" s="74">
        <v>-2495.114</v>
      </c>
      <c r="D340" s="74">
        <v>-135.14009999999999</v>
      </c>
      <c r="E340" s="75"/>
    </row>
    <row r="341" spans="1:5" x14ac:dyDescent="0.25">
      <c r="A341" s="41" t="s">
        <v>46</v>
      </c>
      <c r="B341" s="74">
        <v>3</v>
      </c>
      <c r="C341" s="74">
        <v>-2285.6869999999999</v>
      </c>
      <c r="D341" s="74">
        <v>-204.89150000000001</v>
      </c>
      <c r="E341" s="75"/>
    </row>
    <row r="342" spans="1:5" x14ac:dyDescent="0.25">
      <c r="A342" s="41" t="s">
        <v>59</v>
      </c>
      <c r="B342" s="74">
        <v>4</v>
      </c>
      <c r="C342" s="74">
        <v>-2064.7379999999998</v>
      </c>
      <c r="D342" s="74">
        <v>-78.349459999999993</v>
      </c>
      <c r="E342" s="75"/>
    </row>
    <row r="343" spans="1:5" x14ac:dyDescent="0.25">
      <c r="A343" s="75"/>
      <c r="B343" s="74">
        <v>5</v>
      </c>
      <c r="C343" s="74">
        <v>-1888.6489999999999</v>
      </c>
      <c r="D343" s="74">
        <v>-77.567539999999994</v>
      </c>
      <c r="E343" s="75"/>
    </row>
    <row r="344" spans="1:5" x14ac:dyDescent="0.25">
      <c r="A344" s="75"/>
      <c r="B344" s="74">
        <v>6</v>
      </c>
      <c r="C344" s="74">
        <v>-1669.913</v>
      </c>
      <c r="D344" s="74">
        <v>-124.3105</v>
      </c>
      <c r="E344" s="75"/>
    </row>
    <row r="345" spans="1:5" x14ac:dyDescent="0.25">
      <c r="A345" s="75"/>
      <c r="B345" s="74">
        <v>7</v>
      </c>
      <c r="C345" s="74">
        <v>-1596.1320000000001</v>
      </c>
      <c r="D345" s="74">
        <v>-121.45569999999999</v>
      </c>
      <c r="E345" s="75"/>
    </row>
    <row r="346" spans="1:5" x14ac:dyDescent="0.25">
      <c r="A346" s="75"/>
      <c r="B346" s="74">
        <v>8</v>
      </c>
      <c r="C346" s="74">
        <v>-1782.723</v>
      </c>
      <c r="D346" s="74">
        <v>-221.11580000000001</v>
      </c>
      <c r="E346" s="75"/>
    </row>
    <row r="347" spans="1:5" x14ac:dyDescent="0.25">
      <c r="A347" s="75"/>
      <c r="B347" s="74">
        <v>9</v>
      </c>
      <c r="C347" s="74">
        <v>-1927.479</v>
      </c>
      <c r="D347" s="74">
        <v>-403.85340000000002</v>
      </c>
      <c r="E347" s="75"/>
    </row>
    <row r="348" spans="1:5" x14ac:dyDescent="0.25">
      <c r="A348" s="75"/>
      <c r="B348" s="74">
        <v>10</v>
      </c>
      <c r="C348" s="74">
        <v>-2108.8440000000001</v>
      </c>
      <c r="D348" s="74">
        <v>-445.23899999999998</v>
      </c>
      <c r="E348" s="75"/>
    </row>
    <row r="349" spans="1:5" x14ac:dyDescent="0.25">
      <c r="A349" s="75"/>
      <c r="B349" s="74">
        <v>11</v>
      </c>
      <c r="C349" s="74">
        <v>-2185.2559999999999</v>
      </c>
      <c r="D349" s="74">
        <v>-478.48579999999998</v>
      </c>
      <c r="E349" s="75"/>
    </row>
    <row r="350" spans="1:5" x14ac:dyDescent="0.25">
      <c r="A350" s="75"/>
      <c r="B350" s="75"/>
      <c r="C350" s="75"/>
      <c r="D350" s="75"/>
      <c r="E350" s="75"/>
    </row>
    <row r="351" spans="1:5" x14ac:dyDescent="0.25">
      <c r="A351" s="75"/>
      <c r="B351" s="75"/>
      <c r="C351" s="75"/>
      <c r="D351" s="75"/>
      <c r="E351" s="75"/>
    </row>
    <row r="352" spans="1:5" x14ac:dyDescent="0.25">
      <c r="A352" s="39" t="s">
        <v>57</v>
      </c>
      <c r="B352" s="74" t="s">
        <v>37</v>
      </c>
      <c r="C352" s="74" t="s">
        <v>0</v>
      </c>
      <c r="D352" s="74" t="s">
        <v>1</v>
      </c>
      <c r="E352" s="75"/>
    </row>
    <row r="353" spans="1:5" x14ac:dyDescent="0.25">
      <c r="A353" s="40" t="s">
        <v>26</v>
      </c>
      <c r="B353" s="74">
        <v>1</v>
      </c>
      <c r="C353" s="74">
        <v>-2307.5610000000001</v>
      </c>
      <c r="D353" s="74">
        <v>145.3304</v>
      </c>
      <c r="E353" s="75"/>
    </row>
    <row r="354" spans="1:5" x14ac:dyDescent="0.25">
      <c r="A354" s="40" t="s">
        <v>27</v>
      </c>
      <c r="B354" s="74">
        <v>2</v>
      </c>
      <c r="C354" s="74">
        <v>-2074.2399999999998</v>
      </c>
      <c r="D354" s="74">
        <v>125.90770000000001</v>
      </c>
      <c r="E354" s="75"/>
    </row>
    <row r="355" spans="1:5" x14ac:dyDescent="0.25">
      <c r="A355" s="41" t="s">
        <v>46</v>
      </c>
      <c r="B355" s="74">
        <v>3</v>
      </c>
      <c r="C355" s="74">
        <v>-1960.665</v>
      </c>
      <c r="D355" s="74">
        <v>-63.175980000000003</v>
      </c>
      <c r="E355" s="75"/>
    </row>
    <row r="356" spans="1:5" x14ac:dyDescent="0.25">
      <c r="A356" s="41" t="s">
        <v>62</v>
      </c>
      <c r="B356" s="74">
        <v>4</v>
      </c>
      <c r="C356" s="74">
        <v>-1883.6849999999999</v>
      </c>
      <c r="D356" s="74">
        <v>-306.56729999999999</v>
      </c>
      <c r="E356" s="75"/>
    </row>
    <row r="357" spans="1:5" x14ac:dyDescent="0.25">
      <c r="A357" s="75"/>
      <c r="B357" s="74">
        <v>5</v>
      </c>
      <c r="C357" s="74">
        <v>-1921.3389999999999</v>
      </c>
      <c r="D357" s="74">
        <v>-561.43690000000004</v>
      </c>
      <c r="E357" s="75"/>
    </row>
    <row r="358" spans="1:5" x14ac:dyDescent="0.25">
      <c r="A358" s="75"/>
      <c r="B358" s="74">
        <v>6</v>
      </c>
      <c r="C358" s="74">
        <v>-2187.433</v>
      </c>
      <c r="D358" s="74">
        <v>-547.15219999999999</v>
      </c>
      <c r="E358" s="75"/>
    </row>
    <row r="359" spans="1:5" x14ac:dyDescent="0.25">
      <c r="A359" s="75"/>
      <c r="B359" s="75"/>
      <c r="C359" s="75"/>
      <c r="D359" s="75"/>
      <c r="E359" s="75"/>
    </row>
    <row r="360" spans="1:5" x14ac:dyDescent="0.25">
      <c r="A360" s="75"/>
      <c r="B360" s="75"/>
      <c r="C360" s="75"/>
      <c r="D360" s="75"/>
      <c r="E360" s="75"/>
    </row>
    <row r="361" spans="1:5" x14ac:dyDescent="0.25">
      <c r="A361" s="39" t="s">
        <v>58</v>
      </c>
      <c r="B361" s="74" t="s">
        <v>37</v>
      </c>
      <c r="C361" s="74" t="s">
        <v>0</v>
      </c>
      <c r="D361" s="74" t="s">
        <v>1</v>
      </c>
      <c r="E361" s="75"/>
    </row>
    <row r="362" spans="1:5" x14ac:dyDescent="0.25">
      <c r="A362" s="40" t="s">
        <v>26</v>
      </c>
      <c r="B362" s="74">
        <v>1</v>
      </c>
      <c r="C362" s="74">
        <v>-2390.1190000000001</v>
      </c>
      <c r="D362" s="74">
        <v>139.4768</v>
      </c>
      <c r="E362" s="75"/>
    </row>
    <row r="363" spans="1:5" x14ac:dyDescent="0.25">
      <c r="A363" s="40" t="s">
        <v>27</v>
      </c>
      <c r="B363" s="74">
        <v>2</v>
      </c>
      <c r="C363" s="74">
        <v>-2166.9450000000002</v>
      </c>
      <c r="D363" s="74">
        <v>117.5553</v>
      </c>
      <c r="E363" s="75"/>
    </row>
    <row r="364" spans="1:5" x14ac:dyDescent="0.25">
      <c r="A364" s="41" t="s">
        <v>46</v>
      </c>
      <c r="B364" s="74">
        <v>3</v>
      </c>
      <c r="C364" s="74">
        <v>-1962.6510000000001</v>
      </c>
      <c r="D364" s="74">
        <v>96.894900000000007</v>
      </c>
      <c r="E364" s="75"/>
    </row>
    <row r="365" spans="1:5" x14ac:dyDescent="0.25">
      <c r="A365" s="41" t="s">
        <v>60</v>
      </c>
      <c r="B365" s="74">
        <v>4</v>
      </c>
      <c r="C365" s="74">
        <v>-1962.424</v>
      </c>
      <c r="D365" s="74">
        <v>16.311140000000002</v>
      </c>
      <c r="E365" s="75"/>
    </row>
    <row r="366" spans="1:5" x14ac:dyDescent="0.25">
      <c r="A366" s="75"/>
      <c r="B366" s="74">
        <v>5</v>
      </c>
      <c r="C366" s="74">
        <v>-1870.2560000000001</v>
      </c>
      <c r="D366" s="74">
        <v>-223.97479999999999</v>
      </c>
      <c r="E366" s="75"/>
    </row>
    <row r="367" spans="1:5" x14ac:dyDescent="0.25">
      <c r="A367" s="75"/>
      <c r="B367" s="74">
        <v>6</v>
      </c>
      <c r="C367" s="74">
        <v>-1917.5039999999999</v>
      </c>
      <c r="D367" s="74">
        <v>-397.58330000000001</v>
      </c>
      <c r="E367" s="75"/>
    </row>
    <row r="368" spans="1:5" x14ac:dyDescent="0.25">
      <c r="A368" s="75"/>
      <c r="B368" s="74">
        <v>7</v>
      </c>
      <c r="C368" s="74">
        <v>-1917.5989999999999</v>
      </c>
      <c r="D368" s="74">
        <v>-398.16180000000003</v>
      </c>
      <c r="E368" s="75"/>
    </row>
    <row r="369" spans="1:5" x14ac:dyDescent="0.25">
      <c r="A369" s="75"/>
      <c r="B369" s="74">
        <v>8</v>
      </c>
      <c r="C369" s="74">
        <v>-1945.6120000000001</v>
      </c>
      <c r="D369" s="74">
        <v>-453.65660000000003</v>
      </c>
      <c r="E369" s="75"/>
    </row>
    <row r="370" spans="1:5" x14ac:dyDescent="0.25">
      <c r="A370" s="75"/>
      <c r="B370" s="75"/>
      <c r="C370" s="75"/>
      <c r="D370" s="75"/>
      <c r="E370" s="75"/>
    </row>
    <row r="371" spans="1:5" x14ac:dyDescent="0.25">
      <c r="A371" s="75"/>
      <c r="B371" s="75"/>
      <c r="C371" s="75"/>
      <c r="D371" s="75"/>
      <c r="E371" s="75"/>
    </row>
    <row r="372" spans="1:5" x14ac:dyDescent="0.25">
      <c r="A372" s="39" t="s">
        <v>98</v>
      </c>
      <c r="B372" s="74" t="s">
        <v>37</v>
      </c>
      <c r="C372" s="74" t="s">
        <v>0</v>
      </c>
      <c r="D372" s="74" t="s">
        <v>1</v>
      </c>
      <c r="E372" s="75"/>
    </row>
    <row r="373" spans="1:5" x14ac:dyDescent="0.25">
      <c r="A373" s="40" t="s">
        <v>26</v>
      </c>
      <c r="B373" s="74">
        <v>1</v>
      </c>
      <c r="C373" s="63">
        <v>-2562.5</v>
      </c>
      <c r="D373" s="63">
        <v>157.30000000000001</v>
      </c>
      <c r="E373" s="75"/>
    </row>
    <row r="374" spans="1:5" x14ac:dyDescent="0.25">
      <c r="A374" s="40" t="s">
        <v>28</v>
      </c>
      <c r="B374" s="74">
        <v>2</v>
      </c>
      <c r="C374" s="63">
        <v>-2517.6590000000001</v>
      </c>
      <c r="D374" s="63">
        <v>148.6584</v>
      </c>
      <c r="E374" s="75"/>
    </row>
    <row r="375" spans="1:5" x14ac:dyDescent="0.25">
      <c r="A375" s="41" t="s">
        <v>46</v>
      </c>
      <c r="B375" s="74">
        <v>3</v>
      </c>
      <c r="C375" s="63">
        <v>-2434.0540000000001</v>
      </c>
      <c r="D375" s="63">
        <v>134.33619999999999</v>
      </c>
      <c r="E375" s="75"/>
    </row>
    <row r="376" spans="1:5" x14ac:dyDescent="0.25">
      <c r="A376" s="41" t="s">
        <v>60</v>
      </c>
      <c r="B376" s="74">
        <v>4</v>
      </c>
      <c r="C376" s="63">
        <v>-2295.5129999999999</v>
      </c>
      <c r="D376" s="63">
        <v>129.2354</v>
      </c>
      <c r="E376" s="75"/>
    </row>
    <row r="377" spans="1:5" x14ac:dyDescent="0.25">
      <c r="A377" s="75"/>
      <c r="B377" s="74">
        <v>5</v>
      </c>
      <c r="C377" s="63">
        <v>-2196.5790000000002</v>
      </c>
      <c r="D377" s="63">
        <v>108.42270000000001</v>
      </c>
      <c r="E377" s="75"/>
    </row>
    <row r="378" spans="1:5" x14ac:dyDescent="0.25">
      <c r="A378" s="75"/>
      <c r="B378" s="74">
        <v>6</v>
      </c>
      <c r="C378" s="63">
        <v>-2108.0590000000002</v>
      </c>
      <c r="D378" s="63">
        <v>102.87479999999999</v>
      </c>
      <c r="E378" s="75"/>
    </row>
    <row r="379" spans="1:5" x14ac:dyDescent="0.25">
      <c r="A379" s="75"/>
      <c r="B379" s="74">
        <v>7</v>
      </c>
      <c r="C379" s="63">
        <v>-2010.9069999999999</v>
      </c>
      <c r="D379" s="63">
        <v>81.128699999999995</v>
      </c>
      <c r="E379" s="75"/>
    </row>
    <row r="380" spans="1:5" x14ac:dyDescent="0.25">
      <c r="A380" s="75"/>
      <c r="B380" s="74">
        <v>8</v>
      </c>
      <c r="C380" s="63">
        <v>-1955.2940000000001</v>
      </c>
      <c r="D380" s="63">
        <v>56.490490000000001</v>
      </c>
      <c r="E380" s="75"/>
    </row>
    <row r="381" spans="1:5" x14ac:dyDescent="0.25">
      <c r="A381" s="75"/>
      <c r="B381" s="74">
        <v>9</v>
      </c>
      <c r="C381" s="63">
        <v>-1965.7660000000001</v>
      </c>
      <c r="D381" s="63">
        <v>34.216500000000003</v>
      </c>
      <c r="E381" s="75"/>
    </row>
    <row r="382" spans="1:5" x14ac:dyDescent="0.25">
      <c r="A382" s="75"/>
      <c r="B382" s="74">
        <v>10</v>
      </c>
      <c r="C382" s="63">
        <v>-2010.059</v>
      </c>
      <c r="D382" s="63">
        <v>-27.243760000000002</v>
      </c>
      <c r="E382" s="75"/>
    </row>
    <row r="383" spans="1:5" x14ac:dyDescent="0.25">
      <c r="A383" s="75"/>
      <c r="B383" s="74">
        <v>11</v>
      </c>
      <c r="C383" s="63">
        <v>-2031.27</v>
      </c>
      <c r="D383" s="63">
        <v>-54.62744</v>
      </c>
      <c r="E383" s="75"/>
    </row>
    <row r="384" spans="1:5" x14ac:dyDescent="0.25">
      <c r="A384" s="75"/>
      <c r="B384" s="74">
        <v>12</v>
      </c>
      <c r="C384" s="63">
        <v>-2116.2840000000001</v>
      </c>
      <c r="D384" s="63">
        <v>-215.50219999999999</v>
      </c>
      <c r="E384" s="75"/>
    </row>
    <row r="385" spans="1:5" x14ac:dyDescent="0.25">
      <c r="A385" s="75"/>
      <c r="B385" s="74">
        <v>13</v>
      </c>
      <c r="C385" s="63">
        <v>-2181.3040000000001</v>
      </c>
      <c r="D385" s="63">
        <v>-246.334</v>
      </c>
      <c r="E385" s="75"/>
    </row>
    <row r="386" spans="1:5" x14ac:dyDescent="0.25">
      <c r="A386" s="75"/>
      <c r="B386" s="74">
        <v>14</v>
      </c>
      <c r="C386" s="63">
        <v>-2246.0659999999998</v>
      </c>
      <c r="D386" s="63">
        <v>-285.61</v>
      </c>
      <c r="E386" s="75"/>
    </row>
    <row r="387" spans="1:5" x14ac:dyDescent="0.25">
      <c r="A387" s="75"/>
      <c r="B387" s="74">
        <v>15</v>
      </c>
      <c r="C387" s="63">
        <v>-2237.8989999999999</v>
      </c>
      <c r="D387" s="63">
        <v>-290.15109999999999</v>
      </c>
      <c r="E387" s="75"/>
    </row>
    <row r="388" spans="1:5" x14ac:dyDescent="0.25">
      <c r="A388" s="75"/>
      <c r="B388" s="75"/>
      <c r="C388" s="75"/>
      <c r="D388" s="75"/>
      <c r="E388" s="75"/>
    </row>
    <row r="389" spans="1:5" x14ac:dyDescent="0.25">
      <c r="A389" s="75"/>
      <c r="B389" s="75"/>
      <c r="C389" s="75"/>
      <c r="D389" s="75"/>
      <c r="E389" s="75"/>
    </row>
    <row r="390" spans="1:5" x14ac:dyDescent="0.25">
      <c r="A390" s="39" t="s">
        <v>99</v>
      </c>
      <c r="B390" s="74" t="s">
        <v>37</v>
      </c>
      <c r="C390" s="74" t="s">
        <v>0</v>
      </c>
      <c r="D390" s="74" t="s">
        <v>1</v>
      </c>
      <c r="E390" s="75"/>
    </row>
    <row r="391" spans="1:5" x14ac:dyDescent="0.25">
      <c r="A391" s="40" t="s">
        <v>26</v>
      </c>
      <c r="B391" s="74">
        <v>1</v>
      </c>
      <c r="C391" s="63">
        <v>-2397.5659999999998</v>
      </c>
      <c r="D391" s="63">
        <v>165.37039999999999</v>
      </c>
      <c r="E391" s="75"/>
    </row>
    <row r="392" spans="1:5" x14ac:dyDescent="0.25">
      <c r="A392" s="40" t="s">
        <v>27</v>
      </c>
      <c r="B392" s="74">
        <v>2</v>
      </c>
      <c r="C392" s="63">
        <v>-2295.75</v>
      </c>
      <c r="D392" s="63">
        <v>149.85050000000001</v>
      </c>
      <c r="E392" s="75"/>
    </row>
    <row r="393" spans="1:5" x14ac:dyDescent="0.25">
      <c r="A393" s="41" t="s">
        <v>46</v>
      </c>
      <c r="B393" s="74">
        <v>3</v>
      </c>
      <c r="C393" s="63">
        <v>-2118.4569999999999</v>
      </c>
      <c r="D393" s="63">
        <v>102.51130000000001</v>
      </c>
      <c r="E393" s="75"/>
    </row>
    <row r="394" spans="1:5" x14ac:dyDescent="0.25">
      <c r="A394" s="41" t="s">
        <v>49</v>
      </c>
      <c r="B394" s="74">
        <v>4</v>
      </c>
      <c r="C394" s="63">
        <v>-1943.55</v>
      </c>
      <c r="D394" s="63">
        <v>57.993819999999999</v>
      </c>
      <c r="E394" s="75"/>
    </row>
    <row r="395" spans="1:5" x14ac:dyDescent="0.25">
      <c r="A395" s="75"/>
      <c r="B395" s="74">
        <v>5</v>
      </c>
      <c r="C395" s="63">
        <v>-1790.509</v>
      </c>
      <c r="D395" s="63">
        <v>-4.2418680000000002</v>
      </c>
      <c r="E395" s="75"/>
    </row>
    <row r="396" spans="1:5" x14ac:dyDescent="0.25">
      <c r="A396" s="75"/>
      <c r="B396" s="74">
        <v>6</v>
      </c>
      <c r="C396" s="63">
        <v>-1844.3320000000001</v>
      </c>
      <c r="D396" s="63">
        <v>-212.80619999999999</v>
      </c>
      <c r="E396" s="75"/>
    </row>
    <row r="397" spans="1:5" x14ac:dyDescent="0.25">
      <c r="A397" s="75"/>
      <c r="B397" s="74">
        <v>7</v>
      </c>
      <c r="C397" s="63">
        <v>-1901.6179999999999</v>
      </c>
      <c r="D397" s="63">
        <v>-472.7715</v>
      </c>
      <c r="E397" s="75"/>
    </row>
    <row r="398" spans="1:5" x14ac:dyDescent="0.25">
      <c r="A398" s="75"/>
      <c r="B398" s="74">
        <v>8</v>
      </c>
      <c r="C398" s="63">
        <v>-2073.1410000000001</v>
      </c>
      <c r="D398" s="63">
        <v>-555.94839999999999</v>
      </c>
      <c r="E398" s="75"/>
    </row>
    <row r="399" spans="1:5" x14ac:dyDescent="0.25">
      <c r="A399" s="75"/>
      <c r="B399" s="75"/>
      <c r="C399" s="75"/>
      <c r="D399" s="75"/>
      <c r="E399" s="75"/>
    </row>
    <row r="400" spans="1:5" x14ac:dyDescent="0.25">
      <c r="A400" s="75"/>
      <c r="B400" s="75"/>
      <c r="C400" s="75"/>
      <c r="D400" s="75"/>
      <c r="E400" s="75"/>
    </row>
    <row r="401" spans="1:5" x14ac:dyDescent="0.25">
      <c r="A401" s="39" t="s">
        <v>101</v>
      </c>
      <c r="B401" s="74" t="s">
        <v>37</v>
      </c>
      <c r="C401" s="74" t="s">
        <v>0</v>
      </c>
      <c r="D401" s="74" t="s">
        <v>1</v>
      </c>
      <c r="E401" s="75"/>
    </row>
    <row r="402" spans="1:5" x14ac:dyDescent="0.25">
      <c r="A402" s="40" t="s">
        <v>26</v>
      </c>
      <c r="B402" s="74">
        <v>1</v>
      </c>
      <c r="C402" s="63">
        <v>-2456.6880000000001</v>
      </c>
      <c r="D402" s="63">
        <v>151.96420000000001</v>
      </c>
      <c r="E402" s="75"/>
    </row>
    <row r="403" spans="1:5" x14ac:dyDescent="0.25">
      <c r="A403" s="40" t="s">
        <v>27</v>
      </c>
      <c r="B403" s="74">
        <v>2</v>
      </c>
      <c r="C403" s="63">
        <v>-2338.377</v>
      </c>
      <c r="D403" s="63">
        <v>80.942149999999998</v>
      </c>
      <c r="E403" s="75"/>
    </row>
    <row r="404" spans="1:5" x14ac:dyDescent="0.25">
      <c r="A404" s="41" t="s">
        <v>46</v>
      </c>
      <c r="B404" s="74">
        <v>3</v>
      </c>
      <c r="C404" s="63">
        <v>-2248.2930000000001</v>
      </c>
      <c r="D404" s="63">
        <v>47.571240000000003</v>
      </c>
      <c r="E404" s="75"/>
    </row>
    <row r="405" spans="1:5" x14ac:dyDescent="0.25">
      <c r="A405" s="41" t="s">
        <v>48</v>
      </c>
      <c r="B405" s="74">
        <v>4</v>
      </c>
      <c r="C405" s="63">
        <v>-2167.6439999999998</v>
      </c>
      <c r="D405" s="63">
        <v>-113.04640000000001</v>
      </c>
      <c r="E405" s="75"/>
    </row>
    <row r="406" spans="1:5" x14ac:dyDescent="0.25">
      <c r="A406" s="75"/>
      <c r="B406" s="74">
        <v>5</v>
      </c>
      <c r="C406" s="63">
        <v>-2116.886</v>
      </c>
      <c r="D406" s="63">
        <v>-228.81229999999999</v>
      </c>
      <c r="E406" s="75"/>
    </row>
    <row r="407" spans="1:5" x14ac:dyDescent="0.25">
      <c r="A407" s="75"/>
      <c r="B407" s="74">
        <v>6</v>
      </c>
      <c r="C407" s="63">
        <v>-1946.96</v>
      </c>
      <c r="D407" s="63">
        <v>-113.8192</v>
      </c>
      <c r="E407" s="75"/>
    </row>
    <row r="408" spans="1:5" x14ac:dyDescent="0.25">
      <c r="A408" s="75"/>
      <c r="B408" s="74">
        <v>7</v>
      </c>
      <c r="C408" s="63">
        <v>-1887.4449999999999</v>
      </c>
      <c r="D408" s="63">
        <v>-271.23950000000002</v>
      </c>
      <c r="E408" s="75"/>
    </row>
    <row r="409" spans="1:5" x14ac:dyDescent="0.25">
      <c r="A409" s="75"/>
      <c r="B409" s="74">
        <v>8</v>
      </c>
      <c r="C409" s="63">
        <v>-1883.8230000000001</v>
      </c>
      <c r="D409" s="63">
        <v>-513.59659999999997</v>
      </c>
      <c r="E409" s="75"/>
    </row>
    <row r="410" spans="1:5" x14ac:dyDescent="0.25">
      <c r="A410" s="75"/>
      <c r="B410" s="74">
        <v>9</v>
      </c>
      <c r="C410" s="63">
        <v>-1885.6669999999999</v>
      </c>
      <c r="D410" s="63">
        <v>-546.64120000000003</v>
      </c>
      <c r="E410" s="75"/>
    </row>
    <row r="411" spans="1:5" x14ac:dyDescent="0.25">
      <c r="A411" s="75"/>
      <c r="B411" s="74">
        <v>10</v>
      </c>
      <c r="C411" s="63">
        <v>-2047.556</v>
      </c>
      <c r="D411" s="63">
        <v>-584.60249999999996</v>
      </c>
      <c r="E411" s="75"/>
    </row>
    <row r="412" spans="1:5" x14ac:dyDescent="0.25">
      <c r="A412" s="75"/>
      <c r="B412" s="74">
        <v>11</v>
      </c>
      <c r="C412" s="63">
        <v>-2158.7249999999999</v>
      </c>
      <c r="D412" s="63">
        <v>-553.00139999999999</v>
      </c>
      <c r="E412" s="75"/>
    </row>
    <row r="413" spans="1:5" x14ac:dyDescent="0.25">
      <c r="A413" s="75"/>
      <c r="B413" s="75"/>
      <c r="C413" s="75"/>
      <c r="D413" s="75"/>
      <c r="E413" s="75"/>
    </row>
    <row r="414" spans="1:5" x14ac:dyDescent="0.25">
      <c r="A414" s="75"/>
      <c r="B414" s="75"/>
      <c r="C414" s="75"/>
      <c r="D414" s="75"/>
      <c r="E414" s="75"/>
    </row>
    <row r="415" spans="1:5" x14ac:dyDescent="0.25">
      <c r="A415" s="39" t="s">
        <v>102</v>
      </c>
      <c r="B415" s="74" t="s">
        <v>37</v>
      </c>
      <c r="C415" s="74" t="s">
        <v>0</v>
      </c>
      <c r="D415" s="74" t="s">
        <v>1</v>
      </c>
      <c r="E415" s="75"/>
    </row>
    <row r="416" spans="1:5" x14ac:dyDescent="0.25">
      <c r="A416" s="40" t="s">
        <v>26</v>
      </c>
      <c r="B416" s="74">
        <v>1</v>
      </c>
      <c r="C416" s="63">
        <v>-2504.7959999999998</v>
      </c>
      <c r="D416" s="63">
        <v>148.1309</v>
      </c>
      <c r="E416" s="75"/>
    </row>
    <row r="417" spans="1:5" x14ac:dyDescent="0.25">
      <c r="A417" s="40" t="s">
        <v>104</v>
      </c>
      <c r="B417" s="74">
        <v>2</v>
      </c>
      <c r="C417" s="63">
        <v>-2438.1509999999998</v>
      </c>
      <c r="D417" s="63">
        <v>62.085740000000001</v>
      </c>
      <c r="E417" s="75"/>
    </row>
    <row r="418" spans="1:5" x14ac:dyDescent="0.25">
      <c r="A418" s="41" t="s">
        <v>46</v>
      </c>
      <c r="B418" s="74">
        <v>3</v>
      </c>
      <c r="C418" s="63">
        <v>-2249.366</v>
      </c>
      <c r="D418" s="63">
        <v>57.158619999999999</v>
      </c>
      <c r="E418" s="75"/>
    </row>
    <row r="419" spans="1:5" x14ac:dyDescent="0.25">
      <c r="A419" s="41" t="s">
        <v>48</v>
      </c>
      <c r="B419" s="74">
        <v>4</v>
      </c>
      <c r="C419" s="63">
        <v>-2241.3789999999999</v>
      </c>
      <c r="D419" s="63">
        <v>-148.49100000000001</v>
      </c>
      <c r="E419" s="75"/>
    </row>
    <row r="420" spans="1:5" x14ac:dyDescent="0.25">
      <c r="A420" s="75"/>
      <c r="B420" s="74">
        <v>5</v>
      </c>
      <c r="C420" s="63">
        <v>-2331.8969999999999</v>
      </c>
      <c r="D420" s="63">
        <v>-230.6454</v>
      </c>
      <c r="E420" s="75"/>
    </row>
    <row r="421" spans="1:5" x14ac:dyDescent="0.25">
      <c r="A421" s="75"/>
      <c r="B421" s="74">
        <v>6</v>
      </c>
      <c r="C421" s="63">
        <v>-2165.6089999999999</v>
      </c>
      <c r="D421" s="63">
        <v>-225.76669999999999</v>
      </c>
      <c r="E421" s="75"/>
    </row>
    <row r="422" spans="1:5" x14ac:dyDescent="0.25">
      <c r="A422" s="75"/>
      <c r="B422" s="74">
        <v>7</v>
      </c>
      <c r="C422" s="63">
        <v>-1955.106</v>
      </c>
      <c r="D422" s="63">
        <v>-108.36109999999999</v>
      </c>
      <c r="E422" s="75"/>
    </row>
    <row r="423" spans="1:5" x14ac:dyDescent="0.25">
      <c r="A423" s="75"/>
      <c r="B423" s="74">
        <v>8</v>
      </c>
      <c r="C423" s="63">
        <v>-1901.8050000000001</v>
      </c>
      <c r="D423" s="63">
        <v>-325.12630000000001</v>
      </c>
      <c r="E423" s="75"/>
    </row>
    <row r="424" spans="1:5" x14ac:dyDescent="0.25">
      <c r="A424" s="75"/>
      <c r="B424" s="74">
        <v>9</v>
      </c>
      <c r="C424" s="63">
        <v>-2116.5970000000002</v>
      </c>
      <c r="D424" s="63">
        <v>-358.43549999999999</v>
      </c>
      <c r="E424" s="75"/>
    </row>
    <row r="425" spans="1:5" x14ac:dyDescent="0.25">
      <c r="A425" s="75"/>
      <c r="B425" s="74">
        <v>10</v>
      </c>
      <c r="C425" s="63">
        <v>-2222.3989999999999</v>
      </c>
      <c r="D425" s="63">
        <v>-335.16379999999998</v>
      </c>
      <c r="E425" s="75"/>
    </row>
    <row r="426" spans="1:5" x14ac:dyDescent="0.25">
      <c r="A426" s="75"/>
      <c r="B426" s="74">
        <v>11</v>
      </c>
      <c r="C426" s="63">
        <v>-2306.6190000000001</v>
      </c>
      <c r="D426" s="63">
        <v>-387.0668</v>
      </c>
      <c r="E426" s="75"/>
    </row>
    <row r="427" spans="1:5" x14ac:dyDescent="0.25">
      <c r="A427" s="75"/>
      <c r="B427" s="74">
        <v>12</v>
      </c>
      <c r="C427" s="63">
        <v>-2289.0050000000001</v>
      </c>
      <c r="D427" s="63">
        <v>-419.67329999999998</v>
      </c>
      <c r="E427" s="75"/>
    </row>
    <row r="428" spans="1:5" x14ac:dyDescent="0.25">
      <c r="A428" s="73"/>
      <c r="B428" s="73"/>
      <c r="C428" s="73"/>
      <c r="D428" s="73"/>
      <c r="E428" s="75"/>
    </row>
    <row r="429" spans="1:5" x14ac:dyDescent="0.25">
      <c r="A429" s="73"/>
      <c r="B429" s="73"/>
      <c r="C429" s="73"/>
      <c r="D429" s="73"/>
      <c r="E429" s="75"/>
    </row>
    <row r="430" spans="1:5" x14ac:dyDescent="0.25">
      <c r="A430" s="39" t="s">
        <v>103</v>
      </c>
      <c r="B430" s="74" t="s">
        <v>37</v>
      </c>
      <c r="C430" s="74" t="s">
        <v>0</v>
      </c>
      <c r="D430" s="74" t="s">
        <v>1</v>
      </c>
    </row>
    <row r="431" spans="1:5" x14ac:dyDescent="0.25">
      <c r="A431" s="40" t="s">
        <v>26</v>
      </c>
      <c r="B431" s="74">
        <v>1</v>
      </c>
      <c r="C431" s="82">
        <v>-2373.5970000000002</v>
      </c>
      <c r="D431" s="82">
        <v>157.5864</v>
      </c>
    </row>
    <row r="432" spans="1:5" x14ac:dyDescent="0.25">
      <c r="A432" s="40" t="s">
        <v>89</v>
      </c>
      <c r="B432" s="74">
        <v>2</v>
      </c>
      <c r="C432" s="82">
        <v>-2144.1320000000001</v>
      </c>
      <c r="D432" s="82">
        <v>251.0284</v>
      </c>
    </row>
    <row r="433" spans="1:5" x14ac:dyDescent="0.25">
      <c r="A433" s="41" t="s">
        <v>46</v>
      </c>
      <c r="B433" s="74">
        <v>3</v>
      </c>
      <c r="C433" s="82">
        <v>-2037.136</v>
      </c>
      <c r="D433" s="82">
        <v>336.10770000000002</v>
      </c>
    </row>
    <row r="434" spans="1:5" x14ac:dyDescent="0.25">
      <c r="A434" s="41" t="s">
        <v>62</v>
      </c>
      <c r="B434" s="74">
        <v>4</v>
      </c>
      <c r="C434" s="82">
        <v>-2029.4010000000001</v>
      </c>
      <c r="D434" s="82">
        <v>340.05079999999998</v>
      </c>
    </row>
    <row r="435" spans="1:5" x14ac:dyDescent="0.25">
      <c r="B435" s="74">
        <v>5</v>
      </c>
      <c r="C435" s="82">
        <v>-1851.221</v>
      </c>
      <c r="D435" s="82">
        <v>259.86419999999998</v>
      </c>
    </row>
    <row r="436" spans="1:5" x14ac:dyDescent="0.25">
      <c r="B436" s="74">
        <v>6</v>
      </c>
      <c r="C436" s="82">
        <v>-1696.1880000000001</v>
      </c>
      <c r="D436" s="82">
        <v>232.5797</v>
      </c>
    </row>
    <row r="437" spans="1:5" x14ac:dyDescent="0.25">
      <c r="B437" s="74">
        <v>7</v>
      </c>
      <c r="C437" s="82">
        <v>-1658.636</v>
      </c>
      <c r="D437" s="82">
        <v>26.620889999999999</v>
      </c>
    </row>
    <row r="438" spans="1:5" x14ac:dyDescent="0.25">
      <c r="B438" s="74">
        <v>8</v>
      </c>
      <c r="C438" s="82">
        <v>-1642.144</v>
      </c>
      <c r="D438" s="82">
        <v>-179.70570000000001</v>
      </c>
    </row>
    <row r="439" spans="1:5" x14ac:dyDescent="0.25">
      <c r="B439" s="74">
        <v>9</v>
      </c>
      <c r="C439" s="82">
        <v>-1742.925</v>
      </c>
      <c r="D439" s="82">
        <v>-236.64510000000001</v>
      </c>
    </row>
    <row r="440" spans="1:5" x14ac:dyDescent="0.25">
      <c r="B440" s="74">
        <v>10</v>
      </c>
      <c r="C440" s="82">
        <v>-1831.681</v>
      </c>
      <c r="D440" s="82">
        <v>-338.14089999999999</v>
      </c>
    </row>
    <row r="441" spans="1:5" x14ac:dyDescent="0.25">
      <c r="B441" s="74">
        <v>11</v>
      </c>
      <c r="C441" s="82">
        <v>-1803.171</v>
      </c>
      <c r="D441" s="82">
        <v>-589.7704</v>
      </c>
    </row>
    <row r="442" spans="1:5" x14ac:dyDescent="0.25">
      <c r="B442" s="74">
        <v>12</v>
      </c>
      <c r="C442" s="82">
        <v>-1823.682</v>
      </c>
      <c r="D442" s="82">
        <v>-585.33979999999997</v>
      </c>
    </row>
    <row r="443" spans="1:5" x14ac:dyDescent="0.25">
      <c r="A443" s="81"/>
      <c r="B443" s="81"/>
      <c r="C443" s="81"/>
      <c r="D443" s="81"/>
      <c r="E443" s="81"/>
    </row>
    <row r="444" spans="1:5" x14ac:dyDescent="0.25">
      <c r="A444" s="81"/>
      <c r="B444" s="81"/>
      <c r="C444" s="81"/>
      <c r="D444" s="81"/>
      <c r="E444" s="81"/>
    </row>
    <row r="445" spans="1:5" x14ac:dyDescent="0.25">
      <c r="A445" s="39" t="s">
        <v>117</v>
      </c>
      <c r="B445" s="74" t="s">
        <v>37</v>
      </c>
      <c r="C445" s="74" t="s">
        <v>0</v>
      </c>
      <c r="D445" s="74" t="s">
        <v>1</v>
      </c>
    </row>
    <row r="446" spans="1:5" x14ac:dyDescent="0.25">
      <c r="A446" s="40" t="s">
        <v>26</v>
      </c>
      <c r="B446" s="74">
        <v>1</v>
      </c>
      <c r="C446" s="74" t="s">
        <v>127</v>
      </c>
      <c r="D446" s="74" t="s">
        <v>128</v>
      </c>
    </row>
    <row r="447" spans="1:5" x14ac:dyDescent="0.25">
      <c r="A447" s="40" t="s">
        <v>27</v>
      </c>
      <c r="B447" s="74">
        <v>2</v>
      </c>
      <c r="C447" s="9" t="s">
        <v>129</v>
      </c>
      <c r="D447" s="9" t="s">
        <v>130</v>
      </c>
    </row>
    <row r="448" spans="1:5" x14ac:dyDescent="0.25">
      <c r="A448" s="41" t="s">
        <v>46</v>
      </c>
      <c r="B448" s="74">
        <v>3</v>
      </c>
      <c r="C448" s="9" t="s">
        <v>131</v>
      </c>
      <c r="D448" s="9" t="s">
        <v>132</v>
      </c>
    </row>
    <row r="449" spans="1:5" x14ac:dyDescent="0.25">
      <c r="A449" s="41" t="s">
        <v>50</v>
      </c>
      <c r="B449" s="74">
        <v>4</v>
      </c>
      <c r="C449" s="9" t="s">
        <v>133</v>
      </c>
      <c r="D449" s="9" t="s">
        <v>134</v>
      </c>
    </row>
    <row r="450" spans="1:5" x14ac:dyDescent="0.25">
      <c r="B450" s="74">
        <v>5</v>
      </c>
      <c r="C450" s="9" t="s">
        <v>135</v>
      </c>
      <c r="D450" s="9" t="s">
        <v>136</v>
      </c>
    </row>
    <row r="451" spans="1:5" x14ac:dyDescent="0.25">
      <c r="B451" s="74">
        <v>6</v>
      </c>
      <c r="C451" s="9" t="s">
        <v>137</v>
      </c>
      <c r="D451" s="9" t="s">
        <v>138</v>
      </c>
    </row>
    <row r="452" spans="1:5" x14ac:dyDescent="0.25">
      <c r="B452" s="74">
        <v>7</v>
      </c>
      <c r="C452" s="9" t="s">
        <v>139</v>
      </c>
      <c r="D452" s="9" t="s">
        <v>140</v>
      </c>
    </row>
    <row r="453" spans="1:5" x14ac:dyDescent="0.25">
      <c r="B453" s="74">
        <v>8</v>
      </c>
      <c r="C453" s="9" t="s">
        <v>141</v>
      </c>
      <c r="D453" s="9" t="s">
        <v>142</v>
      </c>
    </row>
    <row r="454" spans="1:5" x14ac:dyDescent="0.25">
      <c r="B454" s="74">
        <v>9</v>
      </c>
      <c r="C454" s="9" t="s">
        <v>143</v>
      </c>
      <c r="D454" s="9" t="s">
        <v>144</v>
      </c>
    </row>
    <row r="455" spans="1:5" x14ac:dyDescent="0.25">
      <c r="B455" s="74">
        <v>10</v>
      </c>
      <c r="C455" s="9" t="s">
        <v>145</v>
      </c>
      <c r="D455" s="9" t="s">
        <v>146</v>
      </c>
    </row>
    <row r="456" spans="1:5" x14ac:dyDescent="0.25">
      <c r="B456" s="74">
        <v>11</v>
      </c>
      <c r="C456" s="9" t="s">
        <v>147</v>
      </c>
      <c r="D456" s="9" t="s">
        <v>148</v>
      </c>
    </row>
    <row r="457" spans="1:5" x14ac:dyDescent="0.25">
      <c r="B457" s="74">
        <v>12</v>
      </c>
      <c r="C457" s="9" t="s">
        <v>149</v>
      </c>
      <c r="D457" s="9" t="s">
        <v>150</v>
      </c>
    </row>
    <row r="458" spans="1:5" x14ac:dyDescent="0.25">
      <c r="A458" s="81"/>
      <c r="B458" s="81"/>
      <c r="C458" s="81"/>
      <c r="D458" s="81"/>
      <c r="E458" s="81"/>
    </row>
    <row r="459" spans="1:5" x14ac:dyDescent="0.25">
      <c r="A459" s="81"/>
      <c r="B459" s="81"/>
      <c r="C459" s="81"/>
      <c r="D459" s="81"/>
      <c r="E459" s="81"/>
    </row>
    <row r="460" spans="1:5" x14ac:dyDescent="0.25">
      <c r="A460" s="39" t="s">
        <v>118</v>
      </c>
      <c r="B460" s="74" t="s">
        <v>37</v>
      </c>
      <c r="C460" s="74" t="s">
        <v>0</v>
      </c>
      <c r="D460" s="74" t="s">
        <v>1</v>
      </c>
    </row>
    <row r="461" spans="1:5" x14ac:dyDescent="0.25">
      <c r="A461" s="40" t="s">
        <v>26</v>
      </c>
      <c r="B461" s="9">
        <v>1</v>
      </c>
      <c r="C461" s="9" t="s">
        <v>151</v>
      </c>
      <c r="D461" s="9" t="s">
        <v>152</v>
      </c>
    </row>
    <row r="462" spans="1:5" x14ac:dyDescent="0.25">
      <c r="A462" s="40" t="s">
        <v>28</v>
      </c>
      <c r="B462" s="74">
        <v>2</v>
      </c>
      <c r="C462" s="9" t="s">
        <v>153</v>
      </c>
      <c r="D462" s="9" t="s">
        <v>154</v>
      </c>
    </row>
    <row r="463" spans="1:5" x14ac:dyDescent="0.25">
      <c r="A463" s="41" t="s">
        <v>46</v>
      </c>
      <c r="B463" s="74">
        <v>3</v>
      </c>
      <c r="C463" s="9" t="s">
        <v>155</v>
      </c>
      <c r="D463" s="9" t="s">
        <v>156</v>
      </c>
    </row>
    <row r="464" spans="1:5" x14ac:dyDescent="0.25">
      <c r="A464" s="41" t="s">
        <v>50</v>
      </c>
      <c r="B464" s="74">
        <v>4</v>
      </c>
      <c r="C464" s="9" t="s">
        <v>157</v>
      </c>
      <c r="D464" s="9" t="s">
        <v>158</v>
      </c>
    </row>
    <row r="465" spans="1:5" x14ac:dyDescent="0.25">
      <c r="A465" s="81"/>
      <c r="B465" s="74">
        <v>5</v>
      </c>
      <c r="C465" s="9" t="s">
        <v>159</v>
      </c>
      <c r="D465" s="9" t="s">
        <v>160</v>
      </c>
    </row>
    <row r="466" spans="1:5" x14ac:dyDescent="0.25">
      <c r="B466" s="74">
        <v>6</v>
      </c>
      <c r="C466" s="9" t="s">
        <v>161</v>
      </c>
      <c r="D466" s="9" t="s">
        <v>162</v>
      </c>
    </row>
    <row r="467" spans="1:5" x14ac:dyDescent="0.25">
      <c r="B467" s="74">
        <v>7</v>
      </c>
      <c r="C467" s="9" t="s">
        <v>163</v>
      </c>
      <c r="D467" s="9" t="s">
        <v>164</v>
      </c>
    </row>
    <row r="468" spans="1:5" x14ac:dyDescent="0.25">
      <c r="B468" s="74">
        <v>8</v>
      </c>
      <c r="C468" s="9" t="s">
        <v>165</v>
      </c>
      <c r="D468" s="9" t="s">
        <v>166</v>
      </c>
    </row>
    <row r="469" spans="1:5" x14ac:dyDescent="0.25">
      <c r="B469" s="74">
        <v>9</v>
      </c>
      <c r="C469" s="9" t="s">
        <v>167</v>
      </c>
      <c r="D469" s="9" t="s">
        <v>168</v>
      </c>
    </row>
    <row r="470" spans="1:5" x14ac:dyDescent="0.25">
      <c r="B470" s="74">
        <v>10</v>
      </c>
      <c r="C470" s="9" t="s">
        <v>169</v>
      </c>
      <c r="D470" s="9" t="s">
        <v>170</v>
      </c>
    </row>
    <row r="471" spans="1:5" x14ac:dyDescent="0.25">
      <c r="B471" s="74">
        <v>11</v>
      </c>
      <c r="C471" s="9" t="s">
        <v>171</v>
      </c>
      <c r="D471" s="9" t="s">
        <v>172</v>
      </c>
    </row>
    <row r="472" spans="1:5" x14ac:dyDescent="0.25">
      <c r="B472" s="74">
        <v>12</v>
      </c>
      <c r="C472" s="9" t="s">
        <v>173</v>
      </c>
      <c r="D472" s="9" t="s">
        <v>174</v>
      </c>
    </row>
    <row r="473" spans="1:5" x14ac:dyDescent="0.25">
      <c r="B473" s="74">
        <v>13</v>
      </c>
      <c r="C473" s="9" t="s">
        <v>175</v>
      </c>
      <c r="D473" s="9" t="s">
        <v>176</v>
      </c>
    </row>
    <row r="474" spans="1:5" x14ac:dyDescent="0.25">
      <c r="B474" s="74">
        <v>14</v>
      </c>
      <c r="C474" s="9" t="s">
        <v>177</v>
      </c>
      <c r="D474" s="9" t="s">
        <v>178</v>
      </c>
    </row>
    <row r="475" spans="1:5" x14ac:dyDescent="0.25">
      <c r="B475" s="74">
        <v>15</v>
      </c>
      <c r="C475" s="9" t="s">
        <v>179</v>
      </c>
      <c r="D475" s="9" t="s">
        <v>180</v>
      </c>
    </row>
    <row r="476" spans="1:5" x14ac:dyDescent="0.25">
      <c r="B476" s="74">
        <v>16</v>
      </c>
      <c r="C476" s="9" t="s">
        <v>181</v>
      </c>
      <c r="D476" s="9" t="s">
        <v>182</v>
      </c>
    </row>
    <row r="477" spans="1:5" x14ac:dyDescent="0.25">
      <c r="B477" s="74">
        <v>17</v>
      </c>
      <c r="C477" s="9" t="s">
        <v>183</v>
      </c>
      <c r="D477" s="9" t="s">
        <v>184</v>
      </c>
    </row>
    <row r="478" spans="1:5" x14ac:dyDescent="0.25">
      <c r="B478" s="74">
        <v>18</v>
      </c>
      <c r="C478" s="9" t="s">
        <v>185</v>
      </c>
      <c r="D478" s="9" t="s">
        <v>186</v>
      </c>
    </row>
    <row r="479" spans="1:5" x14ac:dyDescent="0.25">
      <c r="A479" s="81"/>
      <c r="B479" s="81"/>
      <c r="C479" s="81"/>
      <c r="D479" s="81"/>
      <c r="E479" s="81"/>
    </row>
    <row r="480" spans="1:5" x14ac:dyDescent="0.25">
      <c r="A480" s="81"/>
      <c r="B480" s="81"/>
      <c r="C480" s="81"/>
      <c r="D480" s="81"/>
      <c r="E480" s="81"/>
    </row>
    <row r="481" spans="1:4" x14ac:dyDescent="0.25">
      <c r="A481" s="39" t="s">
        <v>119</v>
      </c>
      <c r="B481" s="74" t="s">
        <v>37</v>
      </c>
      <c r="C481" s="74" t="s">
        <v>0</v>
      </c>
      <c r="D481" s="74" t="s">
        <v>1</v>
      </c>
    </row>
    <row r="482" spans="1:4" x14ac:dyDescent="0.25">
      <c r="A482" s="40" t="s">
        <v>26</v>
      </c>
      <c r="B482" s="9">
        <v>1</v>
      </c>
      <c r="C482" s="9" t="s">
        <v>187</v>
      </c>
      <c r="D482" s="9" t="s">
        <v>188</v>
      </c>
    </row>
    <row r="483" spans="1:4" x14ac:dyDescent="0.25">
      <c r="A483" s="40" t="s">
        <v>27</v>
      </c>
      <c r="B483" s="74">
        <v>2</v>
      </c>
      <c r="C483" s="9" t="s">
        <v>189</v>
      </c>
      <c r="D483" s="9" t="s">
        <v>190</v>
      </c>
    </row>
    <row r="484" spans="1:4" x14ac:dyDescent="0.25">
      <c r="A484" s="41" t="s">
        <v>46</v>
      </c>
      <c r="B484" s="74">
        <v>3</v>
      </c>
      <c r="C484" s="9" t="s">
        <v>191</v>
      </c>
      <c r="D484" s="9" t="s">
        <v>192</v>
      </c>
    </row>
    <row r="485" spans="1:4" x14ac:dyDescent="0.25">
      <c r="A485" s="41" t="s">
        <v>48</v>
      </c>
      <c r="B485" s="74">
        <v>4</v>
      </c>
      <c r="C485" s="9" t="s">
        <v>193</v>
      </c>
      <c r="D485" s="9" t="s">
        <v>194</v>
      </c>
    </row>
    <row r="486" spans="1:4" x14ac:dyDescent="0.25">
      <c r="B486" s="74">
        <v>5</v>
      </c>
      <c r="C486" s="9" t="s">
        <v>195</v>
      </c>
      <c r="D486" s="9" t="s">
        <v>196</v>
      </c>
    </row>
    <row r="487" spans="1:4" x14ac:dyDescent="0.25">
      <c r="B487" s="74">
        <v>6</v>
      </c>
      <c r="C487" s="9" t="s">
        <v>197</v>
      </c>
      <c r="D487" s="9" t="s">
        <v>198</v>
      </c>
    </row>
    <row r="488" spans="1:4" x14ac:dyDescent="0.25">
      <c r="B488" s="74">
        <v>7</v>
      </c>
      <c r="C488" s="9" t="s">
        <v>199</v>
      </c>
      <c r="D488" s="9" t="s">
        <v>200</v>
      </c>
    </row>
    <row r="489" spans="1:4" x14ac:dyDescent="0.25">
      <c r="B489" s="74">
        <v>8</v>
      </c>
      <c r="C489" s="9" t="s">
        <v>201</v>
      </c>
      <c r="D489" s="9" t="s">
        <v>202</v>
      </c>
    </row>
    <row r="490" spans="1:4" x14ac:dyDescent="0.25">
      <c r="B490" s="74">
        <v>9</v>
      </c>
      <c r="C490" s="9" t="s">
        <v>203</v>
      </c>
      <c r="D490" s="9" t="s">
        <v>204</v>
      </c>
    </row>
    <row r="491" spans="1:4" x14ac:dyDescent="0.25">
      <c r="B491" s="74">
        <v>10</v>
      </c>
      <c r="C491" s="9" t="s">
        <v>205</v>
      </c>
      <c r="D491" s="9" t="s">
        <v>206</v>
      </c>
    </row>
    <row r="492" spans="1:4" x14ac:dyDescent="0.25">
      <c r="B492" s="74">
        <v>11</v>
      </c>
      <c r="C492" s="9" t="s">
        <v>207</v>
      </c>
      <c r="D492" s="9" t="s">
        <v>208</v>
      </c>
    </row>
    <row r="493" spans="1:4" x14ac:dyDescent="0.25">
      <c r="B493" s="74">
        <v>12</v>
      </c>
      <c r="C493" s="9" t="s">
        <v>209</v>
      </c>
      <c r="D493" s="9" t="s">
        <v>210</v>
      </c>
    </row>
    <row r="494" spans="1:4" x14ac:dyDescent="0.25">
      <c r="B494" s="74">
        <v>13</v>
      </c>
      <c r="C494" s="9" t="s">
        <v>211</v>
      </c>
      <c r="D494" s="9" t="s">
        <v>212</v>
      </c>
    </row>
    <row r="495" spans="1:4" x14ac:dyDescent="0.25">
      <c r="B495" s="74">
        <v>14</v>
      </c>
      <c r="C495" s="9" t="s">
        <v>213</v>
      </c>
      <c r="D495" s="9" t="s">
        <v>214</v>
      </c>
    </row>
    <row r="496" spans="1:4" x14ac:dyDescent="0.25">
      <c r="B496" s="74">
        <v>15</v>
      </c>
      <c r="C496" s="9" t="s">
        <v>215</v>
      </c>
      <c r="D496" s="9" t="s">
        <v>216</v>
      </c>
    </row>
    <row r="497" spans="1:5" x14ac:dyDescent="0.25">
      <c r="A497" s="81"/>
      <c r="B497" s="81"/>
      <c r="C497" s="81"/>
      <c r="D497" s="81"/>
      <c r="E497" s="81"/>
    </row>
    <row r="498" spans="1:5" x14ac:dyDescent="0.25">
      <c r="A498" s="81"/>
      <c r="B498" s="81"/>
      <c r="C498" s="81"/>
      <c r="D498" s="81"/>
      <c r="E498" s="81"/>
    </row>
    <row r="499" spans="1:5" x14ac:dyDescent="0.25">
      <c r="A499" s="39" t="s">
        <v>120</v>
      </c>
      <c r="B499" s="74" t="s">
        <v>37</v>
      </c>
      <c r="C499" s="74" t="s">
        <v>0</v>
      </c>
      <c r="D499" s="74" t="s">
        <v>1</v>
      </c>
    </row>
    <row r="500" spans="1:5" x14ac:dyDescent="0.25">
      <c r="A500" s="40" t="s">
        <v>26</v>
      </c>
      <c r="B500" s="9">
        <v>1</v>
      </c>
      <c r="C500" s="9" t="s">
        <v>217</v>
      </c>
      <c r="D500" s="9" t="s">
        <v>218</v>
      </c>
    </row>
    <row r="501" spans="1:5" x14ac:dyDescent="0.25">
      <c r="A501" s="40" t="s">
        <v>27</v>
      </c>
      <c r="B501" s="74">
        <v>2</v>
      </c>
      <c r="C501" s="9" t="s">
        <v>217</v>
      </c>
      <c r="D501" s="9" t="s">
        <v>218</v>
      </c>
    </row>
    <row r="502" spans="1:5" x14ac:dyDescent="0.25">
      <c r="A502" s="41" t="s">
        <v>46</v>
      </c>
      <c r="B502" s="74">
        <v>3</v>
      </c>
      <c r="C502" s="9" t="s">
        <v>219</v>
      </c>
      <c r="D502" s="9" t="s">
        <v>220</v>
      </c>
    </row>
    <row r="503" spans="1:5" x14ac:dyDescent="0.25">
      <c r="A503" s="41" t="s">
        <v>50</v>
      </c>
      <c r="B503" s="74">
        <v>4</v>
      </c>
      <c r="C503" s="9" t="s">
        <v>221</v>
      </c>
      <c r="D503" s="9" t="s">
        <v>222</v>
      </c>
    </row>
    <row r="504" spans="1:5" x14ac:dyDescent="0.25">
      <c r="B504" s="74">
        <v>5</v>
      </c>
      <c r="C504" s="9" t="s">
        <v>223</v>
      </c>
      <c r="D504" s="9" t="s">
        <v>224</v>
      </c>
    </row>
    <row r="505" spans="1:5" x14ac:dyDescent="0.25">
      <c r="B505" s="74">
        <v>6</v>
      </c>
      <c r="C505" s="9" t="s">
        <v>225</v>
      </c>
      <c r="D505" s="9" t="s">
        <v>226</v>
      </c>
    </row>
    <row r="506" spans="1:5" x14ac:dyDescent="0.25">
      <c r="B506" s="74">
        <v>7</v>
      </c>
      <c r="C506" s="9" t="s">
        <v>227</v>
      </c>
      <c r="D506" s="9" t="s">
        <v>228</v>
      </c>
    </row>
    <row r="507" spans="1:5" x14ac:dyDescent="0.25">
      <c r="B507" s="74">
        <v>8</v>
      </c>
      <c r="C507" s="9" t="s">
        <v>229</v>
      </c>
      <c r="D507" s="9" t="s">
        <v>230</v>
      </c>
    </row>
    <row r="508" spans="1:5" x14ac:dyDescent="0.25">
      <c r="B508" s="74">
        <v>9</v>
      </c>
      <c r="C508" s="9" t="s">
        <v>231</v>
      </c>
      <c r="D508" s="9" t="s">
        <v>232</v>
      </c>
    </row>
    <row r="509" spans="1:5" x14ac:dyDescent="0.25">
      <c r="B509" s="74">
        <v>10</v>
      </c>
      <c r="C509" s="9" t="s">
        <v>233</v>
      </c>
      <c r="D509" s="9" t="s">
        <v>234</v>
      </c>
    </row>
    <row r="510" spans="1:5" x14ac:dyDescent="0.25">
      <c r="B510" s="74">
        <v>11</v>
      </c>
      <c r="C510" s="9" t="s">
        <v>235</v>
      </c>
      <c r="D510" s="9" t="s">
        <v>236</v>
      </c>
    </row>
    <row r="511" spans="1:5" x14ac:dyDescent="0.25">
      <c r="B511" s="74">
        <v>12</v>
      </c>
      <c r="C511" s="9" t="s">
        <v>237</v>
      </c>
      <c r="D511" s="9" t="s">
        <v>238</v>
      </c>
    </row>
    <row r="512" spans="1:5" x14ac:dyDescent="0.25">
      <c r="A512" s="81"/>
      <c r="B512" s="81"/>
      <c r="C512" s="81"/>
      <c r="D512" s="81"/>
      <c r="E512" s="81"/>
    </row>
    <row r="513" spans="1:5" x14ac:dyDescent="0.25">
      <c r="A513" s="81"/>
      <c r="B513" s="81"/>
      <c r="C513" s="81"/>
      <c r="D513" s="81"/>
      <c r="E513" s="81"/>
    </row>
    <row r="514" spans="1:5" x14ac:dyDescent="0.25">
      <c r="A514" s="39" t="s">
        <v>121</v>
      </c>
      <c r="B514" s="74" t="s">
        <v>37</v>
      </c>
      <c r="C514" s="74" t="s">
        <v>0</v>
      </c>
      <c r="D514" s="74" t="s">
        <v>1</v>
      </c>
    </row>
    <row r="515" spans="1:5" x14ac:dyDescent="0.25">
      <c r="A515" s="40" t="s">
        <v>26</v>
      </c>
      <c r="B515" s="9">
        <v>1</v>
      </c>
      <c r="C515" s="9" t="s">
        <v>239</v>
      </c>
      <c r="D515" s="9" t="s">
        <v>240</v>
      </c>
    </row>
    <row r="516" spans="1:5" x14ac:dyDescent="0.25">
      <c r="A516" s="40" t="s">
        <v>26</v>
      </c>
      <c r="B516" s="74">
        <v>2</v>
      </c>
      <c r="C516" s="9" t="s">
        <v>241</v>
      </c>
      <c r="D516" s="9" t="s">
        <v>242</v>
      </c>
    </row>
    <row r="517" spans="1:5" x14ac:dyDescent="0.25">
      <c r="A517" s="40" t="s">
        <v>27</v>
      </c>
      <c r="B517" s="74">
        <v>3</v>
      </c>
      <c r="C517" s="9" t="s">
        <v>243</v>
      </c>
      <c r="D517" s="9" t="s">
        <v>244</v>
      </c>
    </row>
    <row r="518" spans="1:5" x14ac:dyDescent="0.25">
      <c r="A518" s="41" t="s">
        <v>46</v>
      </c>
      <c r="B518" s="74">
        <v>4</v>
      </c>
      <c r="C518" s="9" t="s">
        <v>245</v>
      </c>
      <c r="D518" s="9" t="s">
        <v>246</v>
      </c>
    </row>
    <row r="519" spans="1:5" x14ac:dyDescent="0.25">
      <c r="A519" s="41" t="s">
        <v>49</v>
      </c>
      <c r="B519" s="74">
        <v>5</v>
      </c>
      <c r="C519" s="9" t="s">
        <v>247</v>
      </c>
      <c r="D519" s="9" t="s">
        <v>248</v>
      </c>
    </row>
    <row r="520" spans="1:5" x14ac:dyDescent="0.25">
      <c r="B520" s="74">
        <v>6</v>
      </c>
      <c r="C520" s="9" t="s">
        <v>249</v>
      </c>
      <c r="D520" s="9" t="s">
        <v>250</v>
      </c>
    </row>
    <row r="521" spans="1:5" x14ac:dyDescent="0.25">
      <c r="B521" s="74">
        <v>7</v>
      </c>
      <c r="C521" s="9" t="s">
        <v>251</v>
      </c>
      <c r="D521" s="9" t="s">
        <v>252</v>
      </c>
    </row>
    <row r="522" spans="1:5" x14ac:dyDescent="0.25">
      <c r="B522" s="74">
        <v>8</v>
      </c>
      <c r="C522" s="9" t="s">
        <v>253</v>
      </c>
      <c r="D522" s="9" t="s">
        <v>254</v>
      </c>
    </row>
    <row r="523" spans="1:5" x14ac:dyDescent="0.25">
      <c r="B523" s="74">
        <v>9</v>
      </c>
      <c r="C523" s="9" t="s">
        <v>255</v>
      </c>
      <c r="D523" s="9" t="s">
        <v>256</v>
      </c>
    </row>
    <row r="524" spans="1:5" x14ac:dyDescent="0.25">
      <c r="B524" s="74">
        <v>10</v>
      </c>
      <c r="C524" s="9" t="s">
        <v>257</v>
      </c>
      <c r="D524" s="9" t="s">
        <v>258</v>
      </c>
    </row>
    <row r="525" spans="1:5" x14ac:dyDescent="0.25">
      <c r="B525" s="74">
        <v>11</v>
      </c>
      <c r="C525" s="9" t="s">
        <v>259</v>
      </c>
      <c r="D525" s="9" t="s">
        <v>260</v>
      </c>
    </row>
    <row r="526" spans="1:5" x14ac:dyDescent="0.25">
      <c r="B526" s="74">
        <v>12</v>
      </c>
      <c r="C526" s="9" t="s">
        <v>261</v>
      </c>
      <c r="D526" s="9" t="s">
        <v>262</v>
      </c>
    </row>
    <row r="527" spans="1:5" x14ac:dyDescent="0.25">
      <c r="B527" s="74">
        <v>13</v>
      </c>
      <c r="C527" s="9" t="s">
        <v>263</v>
      </c>
      <c r="D527" s="9" t="s">
        <v>264</v>
      </c>
    </row>
    <row r="528" spans="1:5" x14ac:dyDescent="0.25">
      <c r="B528" s="74">
        <v>14</v>
      </c>
      <c r="C528" s="9" t="s">
        <v>265</v>
      </c>
      <c r="D528" s="9" t="s">
        <v>266</v>
      </c>
    </row>
    <row r="529" spans="1:5" x14ac:dyDescent="0.25">
      <c r="A529" s="81"/>
      <c r="B529" s="81"/>
      <c r="C529" s="81"/>
      <c r="D529" s="81"/>
      <c r="E529" s="81"/>
    </row>
    <row r="530" spans="1:5" x14ac:dyDescent="0.25">
      <c r="A530" s="81"/>
      <c r="B530" s="81"/>
      <c r="C530" s="81"/>
      <c r="D530" s="81"/>
      <c r="E530" s="81"/>
    </row>
    <row r="531" spans="1:5" x14ac:dyDescent="0.25">
      <c r="A531" s="39" t="s">
        <v>122</v>
      </c>
      <c r="B531" s="74" t="s">
        <v>37</v>
      </c>
      <c r="C531" s="74" t="s">
        <v>0</v>
      </c>
      <c r="D531" s="74" t="s">
        <v>1</v>
      </c>
    </row>
    <row r="532" spans="1:5" x14ac:dyDescent="0.25">
      <c r="A532" s="40" t="s">
        <v>26</v>
      </c>
      <c r="B532" s="9">
        <v>1</v>
      </c>
      <c r="C532" s="9" t="s">
        <v>267</v>
      </c>
      <c r="D532" s="9" t="s">
        <v>268</v>
      </c>
    </row>
    <row r="533" spans="1:5" x14ac:dyDescent="0.25">
      <c r="A533" s="40" t="s">
        <v>28</v>
      </c>
      <c r="B533" s="74">
        <v>2</v>
      </c>
      <c r="C533" s="9" t="s">
        <v>269</v>
      </c>
      <c r="D533" s="9" t="s">
        <v>270</v>
      </c>
    </row>
    <row r="534" spans="1:5" x14ac:dyDescent="0.25">
      <c r="A534" s="41" t="s">
        <v>46</v>
      </c>
      <c r="B534" s="74">
        <v>3</v>
      </c>
      <c r="C534" s="9" t="s">
        <v>271</v>
      </c>
      <c r="D534" s="9" t="s">
        <v>272</v>
      </c>
    </row>
    <row r="535" spans="1:5" x14ac:dyDescent="0.25">
      <c r="A535" s="41" t="s">
        <v>50</v>
      </c>
      <c r="B535" s="74">
        <v>4</v>
      </c>
      <c r="C535" s="9" t="s">
        <v>273</v>
      </c>
      <c r="D535" s="9" t="s">
        <v>274</v>
      </c>
    </row>
    <row r="536" spans="1:5" x14ac:dyDescent="0.25">
      <c r="B536" s="74">
        <v>5</v>
      </c>
      <c r="C536" s="9" t="s">
        <v>275</v>
      </c>
      <c r="D536" s="9" t="s">
        <v>276</v>
      </c>
    </row>
    <row r="537" spans="1:5" x14ac:dyDescent="0.25">
      <c r="B537" s="74">
        <v>6</v>
      </c>
      <c r="C537" s="9" t="s">
        <v>277</v>
      </c>
      <c r="D537" s="9" t="s">
        <v>278</v>
      </c>
    </row>
    <row r="538" spans="1:5" x14ac:dyDescent="0.25">
      <c r="B538" s="74">
        <v>7</v>
      </c>
      <c r="C538" s="9" t="s">
        <v>279</v>
      </c>
      <c r="D538" s="9" t="s">
        <v>280</v>
      </c>
    </row>
    <row r="539" spans="1:5" x14ac:dyDescent="0.25">
      <c r="B539" s="74">
        <v>8</v>
      </c>
      <c r="C539" s="9" t="s">
        <v>281</v>
      </c>
      <c r="D539" s="9" t="s">
        <v>282</v>
      </c>
    </row>
    <row r="540" spans="1:5" x14ac:dyDescent="0.25">
      <c r="B540" s="74">
        <v>9</v>
      </c>
      <c r="C540" s="9" t="s">
        <v>283</v>
      </c>
      <c r="D540" s="9" t="s">
        <v>284</v>
      </c>
    </row>
    <row r="541" spans="1:5" x14ac:dyDescent="0.25">
      <c r="B541" s="74">
        <v>10</v>
      </c>
      <c r="C541" s="9" t="s">
        <v>285</v>
      </c>
      <c r="D541" s="9" t="s">
        <v>286</v>
      </c>
    </row>
    <row r="542" spans="1:5" x14ac:dyDescent="0.25">
      <c r="B542" s="74">
        <v>11</v>
      </c>
      <c r="C542" s="9" t="s">
        <v>287</v>
      </c>
      <c r="D542" s="9" t="s">
        <v>288</v>
      </c>
    </row>
    <row r="543" spans="1:5" x14ac:dyDescent="0.25">
      <c r="B543" s="74">
        <v>12</v>
      </c>
      <c r="C543" s="9" t="s">
        <v>289</v>
      </c>
      <c r="D543" s="9" t="s">
        <v>290</v>
      </c>
    </row>
    <row r="544" spans="1:5" x14ac:dyDescent="0.25">
      <c r="B544" s="74">
        <v>13</v>
      </c>
      <c r="C544" s="9" t="s">
        <v>291</v>
      </c>
      <c r="D544" s="9" t="s">
        <v>292</v>
      </c>
    </row>
    <row r="545" spans="1:5" x14ac:dyDescent="0.25">
      <c r="A545" s="81"/>
      <c r="B545" s="81"/>
      <c r="C545" s="81"/>
      <c r="D545" s="81"/>
      <c r="E545" s="81"/>
    </row>
    <row r="546" spans="1:5" x14ac:dyDescent="0.25">
      <c r="A546" s="81"/>
      <c r="B546" s="81"/>
      <c r="C546" s="81"/>
      <c r="D546" s="81"/>
      <c r="E546" s="81"/>
    </row>
    <row r="547" spans="1:5" x14ac:dyDescent="0.25">
      <c r="A547" s="39" t="s">
        <v>123</v>
      </c>
      <c r="B547" s="74" t="s">
        <v>37</v>
      </c>
      <c r="C547" s="74" t="s">
        <v>0</v>
      </c>
      <c r="D547" s="74" t="s">
        <v>1</v>
      </c>
    </row>
    <row r="548" spans="1:5" x14ac:dyDescent="0.25">
      <c r="A548" s="40" t="s">
        <v>26</v>
      </c>
      <c r="B548" s="9">
        <v>1</v>
      </c>
      <c r="C548" s="9" t="s">
        <v>293</v>
      </c>
      <c r="D548" s="9" t="s">
        <v>294</v>
      </c>
    </row>
    <row r="549" spans="1:5" x14ac:dyDescent="0.25">
      <c r="A549" s="40" t="s">
        <v>126</v>
      </c>
      <c r="B549" s="74">
        <v>2</v>
      </c>
      <c r="C549" s="9" t="s">
        <v>295</v>
      </c>
      <c r="D549" s="9" t="s">
        <v>296</v>
      </c>
    </row>
    <row r="550" spans="1:5" x14ac:dyDescent="0.25">
      <c r="A550" s="41" t="s">
        <v>46</v>
      </c>
      <c r="B550" s="74">
        <v>3</v>
      </c>
      <c r="C550" s="9" t="s">
        <v>297</v>
      </c>
      <c r="D550" s="9" t="s">
        <v>298</v>
      </c>
    </row>
    <row r="551" spans="1:5" x14ac:dyDescent="0.25">
      <c r="A551" s="41" t="s">
        <v>47</v>
      </c>
      <c r="B551" s="74">
        <v>4</v>
      </c>
      <c r="C551" s="9" t="s">
        <v>299</v>
      </c>
      <c r="D551" s="9" t="s">
        <v>300</v>
      </c>
    </row>
    <row r="552" spans="1:5" x14ac:dyDescent="0.25">
      <c r="B552" s="74">
        <v>5</v>
      </c>
      <c r="C552" s="9" t="s">
        <v>301</v>
      </c>
      <c r="D552" s="9" t="s">
        <v>302</v>
      </c>
    </row>
    <row r="553" spans="1:5" x14ac:dyDescent="0.25">
      <c r="B553" s="74">
        <v>6</v>
      </c>
      <c r="C553" s="9" t="s">
        <v>303</v>
      </c>
      <c r="D553" s="9" t="s">
        <v>304</v>
      </c>
    </row>
    <row r="554" spans="1:5" x14ac:dyDescent="0.25">
      <c r="B554" s="74">
        <v>7</v>
      </c>
      <c r="C554" s="9" t="s">
        <v>305</v>
      </c>
      <c r="D554" s="9" t="s">
        <v>306</v>
      </c>
    </row>
    <row r="555" spans="1:5" x14ac:dyDescent="0.25">
      <c r="B555" s="74">
        <v>8</v>
      </c>
      <c r="C555" s="9" t="s">
        <v>307</v>
      </c>
      <c r="D555" s="9" t="s">
        <v>308</v>
      </c>
    </row>
    <row r="556" spans="1:5" x14ac:dyDescent="0.25">
      <c r="B556" s="74">
        <v>9</v>
      </c>
      <c r="C556" s="9" t="s">
        <v>309</v>
      </c>
      <c r="D556" s="9" t="s">
        <v>310</v>
      </c>
    </row>
    <row r="557" spans="1:5" x14ac:dyDescent="0.25">
      <c r="B557" s="74">
        <v>10</v>
      </c>
      <c r="C557" s="9" t="s">
        <v>311</v>
      </c>
      <c r="D557" s="9" t="s">
        <v>312</v>
      </c>
    </row>
    <row r="558" spans="1:5" x14ac:dyDescent="0.25">
      <c r="B558" s="74">
        <v>11</v>
      </c>
      <c r="C558" s="9" t="s">
        <v>313</v>
      </c>
      <c r="D558" s="9" t="s">
        <v>314</v>
      </c>
    </row>
    <row r="559" spans="1:5" x14ac:dyDescent="0.25">
      <c r="B559" s="74">
        <v>12</v>
      </c>
      <c r="C559" s="9" t="s">
        <v>315</v>
      </c>
      <c r="D559" s="9" t="s">
        <v>316</v>
      </c>
    </row>
    <row r="560" spans="1:5" x14ac:dyDescent="0.25">
      <c r="B560" s="74">
        <v>13</v>
      </c>
      <c r="C560" s="9" t="s">
        <v>317</v>
      </c>
      <c r="D560" s="9" t="s">
        <v>318</v>
      </c>
    </row>
    <row r="561" spans="1:5" x14ac:dyDescent="0.25">
      <c r="A561" s="81"/>
      <c r="B561" s="81"/>
      <c r="C561" s="81"/>
      <c r="D561" s="81"/>
      <c r="E561" s="81"/>
    </row>
    <row r="562" spans="1:5" x14ac:dyDescent="0.25">
      <c r="A562" s="81"/>
      <c r="B562" s="81"/>
      <c r="C562" s="81"/>
      <c r="D562" s="81"/>
      <c r="E562" s="81"/>
    </row>
    <row r="563" spans="1:5" x14ac:dyDescent="0.25">
      <c r="A563" s="39" t="s">
        <v>124</v>
      </c>
      <c r="B563" s="74" t="s">
        <v>37</v>
      </c>
      <c r="C563" s="74" t="s">
        <v>0</v>
      </c>
      <c r="D563" s="74" t="s">
        <v>1</v>
      </c>
    </row>
    <row r="564" spans="1:5" x14ac:dyDescent="0.25">
      <c r="A564" s="40" t="s">
        <v>26</v>
      </c>
      <c r="B564" s="9">
        <v>1</v>
      </c>
      <c r="C564" s="9" t="s">
        <v>319</v>
      </c>
      <c r="D564" s="9" t="s">
        <v>320</v>
      </c>
    </row>
    <row r="565" spans="1:5" x14ac:dyDescent="0.25">
      <c r="A565" s="40" t="s">
        <v>27</v>
      </c>
      <c r="B565" s="74">
        <v>2</v>
      </c>
      <c r="C565" s="9" t="s">
        <v>321</v>
      </c>
      <c r="D565" s="9" t="s">
        <v>322</v>
      </c>
    </row>
    <row r="566" spans="1:5" x14ac:dyDescent="0.25">
      <c r="A566" s="41" t="s">
        <v>46</v>
      </c>
      <c r="B566" s="74">
        <v>3</v>
      </c>
      <c r="C566" s="9" t="s">
        <v>323</v>
      </c>
      <c r="D566" s="9" t="s">
        <v>324</v>
      </c>
    </row>
    <row r="567" spans="1:5" x14ac:dyDescent="0.25">
      <c r="A567" s="41" t="s">
        <v>48</v>
      </c>
      <c r="B567" s="74">
        <v>4</v>
      </c>
      <c r="C567" s="9" t="s">
        <v>325</v>
      </c>
      <c r="D567" s="9" t="s">
        <v>326</v>
      </c>
    </row>
    <row r="568" spans="1:5" x14ac:dyDescent="0.25">
      <c r="A568" s="81"/>
      <c r="B568" s="74">
        <v>5</v>
      </c>
      <c r="C568" s="9" t="s">
        <v>327</v>
      </c>
      <c r="D568" s="9" t="s">
        <v>328</v>
      </c>
    </row>
    <row r="569" spans="1:5" x14ac:dyDescent="0.25">
      <c r="B569" s="74">
        <v>6</v>
      </c>
      <c r="C569" s="9" t="s">
        <v>329</v>
      </c>
      <c r="D569" s="9" t="s">
        <v>330</v>
      </c>
    </row>
    <row r="570" spans="1:5" x14ac:dyDescent="0.25">
      <c r="B570" s="74">
        <v>7</v>
      </c>
      <c r="C570" s="9" t="s">
        <v>331</v>
      </c>
      <c r="D570" s="9" t="s">
        <v>332</v>
      </c>
    </row>
    <row r="571" spans="1:5" x14ac:dyDescent="0.25">
      <c r="B571" s="74">
        <v>8</v>
      </c>
      <c r="C571" s="9" t="s">
        <v>333</v>
      </c>
      <c r="D571" s="9" t="s">
        <v>334</v>
      </c>
    </row>
    <row r="572" spans="1:5" x14ac:dyDescent="0.25">
      <c r="B572" s="74">
        <v>9</v>
      </c>
      <c r="C572" s="9" t="s">
        <v>335</v>
      </c>
      <c r="D572" s="9" t="s">
        <v>336</v>
      </c>
    </row>
    <row r="573" spans="1:5" x14ac:dyDescent="0.25">
      <c r="B573" s="74">
        <v>10</v>
      </c>
      <c r="C573" s="9" t="s">
        <v>337</v>
      </c>
      <c r="D573" s="9" t="s">
        <v>338</v>
      </c>
    </row>
    <row r="574" spans="1:5" x14ac:dyDescent="0.25">
      <c r="A574" s="81"/>
      <c r="B574" s="81"/>
      <c r="C574" s="81"/>
      <c r="D574" s="81"/>
      <c r="E574" s="81"/>
    </row>
    <row r="575" spans="1:5" x14ac:dyDescent="0.25">
      <c r="A575" s="81"/>
      <c r="B575" s="81"/>
      <c r="C575" s="81"/>
      <c r="D575" s="81"/>
      <c r="E575" s="81"/>
    </row>
    <row r="576" spans="1:5" x14ac:dyDescent="0.25">
      <c r="A576" s="39" t="s">
        <v>125</v>
      </c>
      <c r="B576" s="74" t="s">
        <v>37</v>
      </c>
      <c r="C576" s="74" t="s">
        <v>0</v>
      </c>
      <c r="D576" s="74" t="s">
        <v>1</v>
      </c>
    </row>
    <row r="577" spans="1:5" x14ac:dyDescent="0.25">
      <c r="A577" s="40" t="s">
        <v>26</v>
      </c>
      <c r="B577" s="9">
        <v>1</v>
      </c>
      <c r="C577" s="9" t="s">
        <v>339</v>
      </c>
      <c r="D577" s="9" t="s">
        <v>340</v>
      </c>
    </row>
    <row r="578" spans="1:5" x14ac:dyDescent="0.25">
      <c r="A578" s="40" t="s">
        <v>27</v>
      </c>
      <c r="B578" s="74">
        <v>2</v>
      </c>
      <c r="C578" s="9" t="s">
        <v>341</v>
      </c>
      <c r="D578" s="9" t="s">
        <v>342</v>
      </c>
    </row>
    <row r="579" spans="1:5" x14ac:dyDescent="0.25">
      <c r="A579" s="41" t="s">
        <v>46</v>
      </c>
      <c r="B579" s="74">
        <v>3</v>
      </c>
      <c r="C579" s="9" t="s">
        <v>343</v>
      </c>
      <c r="D579" s="9" t="s">
        <v>344</v>
      </c>
    </row>
    <row r="580" spans="1:5" x14ac:dyDescent="0.25">
      <c r="A580" s="41" t="s">
        <v>49</v>
      </c>
      <c r="B580" s="74">
        <v>4</v>
      </c>
      <c r="C580" s="9" t="s">
        <v>345</v>
      </c>
      <c r="D580" s="9" t="s">
        <v>346</v>
      </c>
    </row>
    <row r="581" spans="1:5" x14ac:dyDescent="0.25">
      <c r="B581" s="74">
        <v>5</v>
      </c>
      <c r="C581" s="9" t="s">
        <v>347</v>
      </c>
      <c r="D581" s="9" t="s">
        <v>348</v>
      </c>
    </row>
    <row r="582" spans="1:5" x14ac:dyDescent="0.25">
      <c r="B582" s="74">
        <v>6</v>
      </c>
      <c r="C582" s="9" t="s">
        <v>349</v>
      </c>
      <c r="D582" s="9" t="s">
        <v>350</v>
      </c>
    </row>
    <row r="583" spans="1:5" x14ac:dyDescent="0.25">
      <c r="B583" s="74">
        <v>7</v>
      </c>
      <c r="C583" s="9" t="s">
        <v>351</v>
      </c>
      <c r="D583" s="9" t="s">
        <v>352</v>
      </c>
    </row>
    <row r="584" spans="1:5" x14ac:dyDescent="0.25">
      <c r="B584" s="74">
        <v>8</v>
      </c>
      <c r="C584" s="9" t="s">
        <v>353</v>
      </c>
      <c r="D584" s="9" t="s">
        <v>354</v>
      </c>
    </row>
    <row r="585" spans="1:5" x14ac:dyDescent="0.25">
      <c r="B585" s="74">
        <v>9</v>
      </c>
      <c r="C585" s="9" t="s">
        <v>355</v>
      </c>
      <c r="D585" s="9" t="s">
        <v>356</v>
      </c>
    </row>
    <row r="586" spans="1:5" x14ac:dyDescent="0.25">
      <c r="A586" s="81"/>
      <c r="B586" s="81"/>
      <c r="C586" s="81"/>
      <c r="D586" s="81"/>
      <c r="E586" s="81"/>
    </row>
    <row r="587" spans="1:5" x14ac:dyDescent="0.25">
      <c r="A587" s="81"/>
      <c r="B587" s="81"/>
      <c r="C587" s="81"/>
      <c r="D587" s="81"/>
      <c r="E587" s="81"/>
    </row>
    <row r="588" spans="1:5" x14ac:dyDescent="0.25">
      <c r="A588" s="39" t="s">
        <v>373</v>
      </c>
      <c r="B588" s="74" t="s">
        <v>37</v>
      </c>
      <c r="C588" s="74" t="s">
        <v>0</v>
      </c>
      <c r="D588" s="74" t="s">
        <v>1</v>
      </c>
    </row>
    <row r="589" spans="1:5" x14ac:dyDescent="0.25">
      <c r="A589" s="40" t="s">
        <v>26</v>
      </c>
      <c r="B589" s="9">
        <v>1</v>
      </c>
      <c r="C589" s="9" t="s">
        <v>357</v>
      </c>
      <c r="D589" s="9" t="s">
        <v>358</v>
      </c>
    </row>
    <row r="590" spans="1:5" x14ac:dyDescent="0.25">
      <c r="A590" s="40" t="s">
        <v>27</v>
      </c>
      <c r="B590" s="74">
        <v>2</v>
      </c>
      <c r="C590" s="9" t="s">
        <v>359</v>
      </c>
      <c r="D590" s="9" t="s">
        <v>360</v>
      </c>
    </row>
    <row r="591" spans="1:5" x14ac:dyDescent="0.25">
      <c r="A591" s="41" t="s">
        <v>46</v>
      </c>
      <c r="B591" s="74">
        <v>3</v>
      </c>
      <c r="C591" s="9" t="s">
        <v>361</v>
      </c>
      <c r="D591" s="9" t="s">
        <v>362</v>
      </c>
    </row>
    <row r="592" spans="1:5" x14ac:dyDescent="0.25">
      <c r="A592" s="41" t="s">
        <v>48</v>
      </c>
      <c r="B592" s="74">
        <v>4</v>
      </c>
      <c r="C592" s="9" t="s">
        <v>363</v>
      </c>
      <c r="D592" s="9" t="s">
        <v>364</v>
      </c>
    </row>
    <row r="593" spans="1:5" x14ac:dyDescent="0.25">
      <c r="A593" s="75"/>
      <c r="B593" s="74">
        <v>5</v>
      </c>
      <c r="C593" s="9" t="s">
        <v>365</v>
      </c>
      <c r="D593" s="9" t="s">
        <v>366</v>
      </c>
    </row>
    <row r="594" spans="1:5" x14ac:dyDescent="0.25">
      <c r="B594" s="74">
        <v>6</v>
      </c>
      <c r="C594" s="9" t="s">
        <v>367</v>
      </c>
      <c r="D594" s="9" t="s">
        <v>368</v>
      </c>
    </row>
    <row r="595" spans="1:5" x14ac:dyDescent="0.25">
      <c r="B595" s="74">
        <v>7</v>
      </c>
      <c r="C595" s="9" t="s">
        <v>369</v>
      </c>
      <c r="D595" s="9" t="s">
        <v>370</v>
      </c>
    </row>
    <row r="596" spans="1:5" x14ac:dyDescent="0.25">
      <c r="B596" s="74">
        <v>8</v>
      </c>
      <c r="C596" s="9" t="s">
        <v>371</v>
      </c>
      <c r="D596" s="9" t="s">
        <v>372</v>
      </c>
    </row>
    <row r="597" spans="1:5" x14ac:dyDescent="0.25">
      <c r="A597" s="81"/>
      <c r="B597" s="81"/>
      <c r="C597" s="81"/>
      <c r="D597" s="81"/>
      <c r="E597" s="81"/>
    </row>
    <row r="598" spans="1:5" x14ac:dyDescent="0.25">
      <c r="A598" s="81"/>
      <c r="B598" s="81"/>
      <c r="C598" s="81"/>
      <c r="D598" s="81"/>
      <c r="E598" s="8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3"/>
  <sheetViews>
    <sheetView tabSelected="1" workbookViewId="0">
      <selection activeCell="N1" sqref="N1"/>
    </sheetView>
  </sheetViews>
  <sheetFormatPr baseColWidth="10" defaultColWidth="11.42578125" defaultRowHeight="15" x14ac:dyDescent="0.25"/>
  <cols>
    <col min="2" max="2" width="12.140625" customWidth="1"/>
    <col min="10" max="12" width="11.42578125" style="80"/>
    <col min="14" max="14" width="19.42578125" bestFit="1" customWidth="1"/>
    <col min="25" max="25" width="5.5703125" style="76" customWidth="1"/>
    <col min="26" max="26" width="18.28515625" style="76" customWidth="1"/>
    <col min="27" max="36" width="11.42578125" style="76"/>
  </cols>
  <sheetData>
    <row r="1" spans="1:36" x14ac:dyDescent="0.25">
      <c r="A1" t="s">
        <v>2</v>
      </c>
      <c r="B1" s="83" t="s">
        <v>39</v>
      </c>
      <c r="C1" s="83"/>
      <c r="D1" s="83"/>
      <c r="F1" s="83" t="s">
        <v>40</v>
      </c>
      <c r="G1" s="83"/>
      <c r="H1" s="83"/>
      <c r="J1" s="83" t="s">
        <v>41</v>
      </c>
      <c r="K1" s="83"/>
      <c r="L1" s="83"/>
      <c r="N1" s="81" t="s">
        <v>111</v>
      </c>
      <c r="O1" t="s">
        <v>38</v>
      </c>
      <c r="P1" s="79" t="s">
        <v>112</v>
      </c>
      <c r="Q1" s="79"/>
      <c r="R1" s="79"/>
      <c r="S1" s="79"/>
      <c r="T1" s="79"/>
      <c r="U1" s="79"/>
      <c r="V1" s="79"/>
      <c r="W1" s="79"/>
      <c r="X1" s="81"/>
      <c r="Y1" s="76" t="s">
        <v>63</v>
      </c>
      <c r="Z1" s="78" t="s">
        <v>39</v>
      </c>
      <c r="AA1" s="78"/>
      <c r="AB1" s="78"/>
      <c r="AD1" s="78" t="s">
        <v>40</v>
      </c>
      <c r="AE1" s="78"/>
      <c r="AF1" s="78"/>
      <c r="AH1" s="78" t="s">
        <v>41</v>
      </c>
      <c r="AI1" s="78"/>
      <c r="AJ1" s="78"/>
    </row>
    <row r="2" spans="1:36" x14ac:dyDescent="0.25">
      <c r="B2" t="s">
        <v>43</v>
      </c>
      <c r="C2" t="s">
        <v>42</v>
      </c>
      <c r="D2" t="s">
        <v>44</v>
      </c>
      <c r="E2" t="s">
        <v>38</v>
      </c>
      <c r="F2" t="s">
        <v>43</v>
      </c>
      <c r="G2" t="s">
        <v>42</v>
      </c>
      <c r="H2" t="s">
        <v>44</v>
      </c>
      <c r="J2" s="80" t="s">
        <v>43</v>
      </c>
      <c r="K2" s="80" t="s">
        <v>42</v>
      </c>
      <c r="L2" s="80" t="s">
        <v>44</v>
      </c>
      <c r="M2" s="81"/>
      <c r="Z2" s="76" t="s">
        <v>43</v>
      </c>
      <c r="AA2" s="76" t="s">
        <v>42</v>
      </c>
      <c r="AB2" s="76" t="s">
        <v>44</v>
      </c>
      <c r="AC2" s="76" t="s">
        <v>38</v>
      </c>
      <c r="AD2" s="76" t="s">
        <v>43</v>
      </c>
      <c r="AE2" s="76" t="s">
        <v>42</v>
      </c>
      <c r="AF2" s="76" t="s">
        <v>44</v>
      </c>
      <c r="AH2" s="76" t="s">
        <v>43</v>
      </c>
      <c r="AI2" s="76" t="s">
        <v>42</v>
      </c>
      <c r="AJ2" s="76" t="s">
        <v>44</v>
      </c>
    </row>
    <row r="3" spans="1:36" x14ac:dyDescent="0.25">
      <c r="B3">
        <f>'Coord Carte'!D2-'Coord Carte'!H2</f>
        <v>122.16689832832981</v>
      </c>
      <c r="C3">
        <f>'Coord Carte'!E2-'Coord Carte'!I2</f>
        <v>-5.7740403802480103</v>
      </c>
      <c r="D3">
        <f>SQRT(B3^2+C3^2)</f>
        <v>122.30327301212019</v>
      </c>
      <c r="F3">
        <f>'Coord Carte'!D2-'Coord Reel'!C2</f>
        <v>25.437716355199882</v>
      </c>
      <c r="G3">
        <f>'Coord Carte'!E2-'Coord Reel'!D2</f>
        <v>20.919557567357998</v>
      </c>
      <c r="H3">
        <f>SQRT(F3^2+G3^2)</f>
        <v>32.934864538686185</v>
      </c>
      <c r="J3" s="80">
        <f>'Coord Carte'!H2-'Coord Reel'!C2</f>
        <v>-96.729181973129926</v>
      </c>
      <c r="K3" s="80">
        <f>'Coord Carte'!I2-'Coord Reel'!D2</f>
        <v>26.693597947606008</v>
      </c>
      <c r="L3" s="80">
        <f>SQRT(J3^2+K3^2)</f>
        <v>100.3448195801822</v>
      </c>
      <c r="M3" s="81"/>
      <c r="N3" s="81">
        <f>(L3+H3)/2</f>
        <v>66.639842059434187</v>
      </c>
      <c r="Z3" s="76">
        <f>'Coord Carte'!R2-'Coord Carte'!V2</f>
        <v>37.314721000000191</v>
      </c>
      <c r="AA3" s="76">
        <f>'Coord Carte'!S2-'Coord Carte'!W2</f>
        <v>-19.964144900000008</v>
      </c>
      <c r="AB3" s="76">
        <f>SQRT(Z3^2+AA3^2)</f>
        <v>42.319682003720814</v>
      </c>
    </row>
    <row r="4" spans="1:36" x14ac:dyDescent="0.25">
      <c r="B4">
        <f>'Coord Carte'!D3-'Coord Carte'!H3</f>
        <v>39.359333853369662</v>
      </c>
      <c r="C4">
        <f>'Coord Carte'!E3-'Coord Carte'!I3</f>
        <v>5.7054756467840093</v>
      </c>
      <c r="D4">
        <f t="shared" ref="D4:D67" si="0">SQRT(B4^2+C4^2)</f>
        <v>39.770713015195696</v>
      </c>
      <c r="F4">
        <f>'Coord Carte'!D3-'Coord Reel'!C3</f>
        <v>22.735967020139924</v>
      </c>
      <c r="G4">
        <f>'Coord Carte'!E3-'Coord Reel'!D3</f>
        <v>26.089555262596008</v>
      </c>
      <c r="H4">
        <f t="shared" ref="H4:H10" si="1">SQRT(F4^2+G4^2)</f>
        <v>34.606200169058454</v>
      </c>
      <c r="J4" s="80">
        <f>'Coord Carte'!H3-'Coord Reel'!C3</f>
        <v>-16.623366833229738</v>
      </c>
      <c r="K4" s="80">
        <f>'Coord Carte'!I3-'Coord Reel'!D3</f>
        <v>20.384079615811999</v>
      </c>
      <c r="L4" s="80">
        <f t="shared" ref="L4:L64" si="2">SQRT(J4^2+K4^2)</f>
        <v>26.302985128229928</v>
      </c>
      <c r="M4" s="81"/>
      <c r="N4" s="81">
        <f t="shared" ref="N4:N67" si="3">(L4+H4)/2</f>
        <v>30.454592648644191</v>
      </c>
      <c r="Z4" s="76">
        <f>'Coord Carte'!R3-'Coord Carte'!V3</f>
        <v>-48.4932060000001</v>
      </c>
      <c r="AA4" s="76">
        <f>'Coord Carte'!S3-'Coord Carte'!W3</f>
        <v>-31.621548900000008</v>
      </c>
      <c r="AB4" s="76">
        <f t="shared" ref="AB4:AB66" si="4">SQRT(Z4^2+AA4^2)</f>
        <v>57.892256675599867</v>
      </c>
    </row>
    <row r="5" spans="1:36" x14ac:dyDescent="0.25">
      <c r="B5">
        <f>'Coord Carte'!D4-'Coord Carte'!H4</f>
        <v>23.285955920900051</v>
      </c>
      <c r="C5">
        <f>'Coord Carte'!E4-'Coord Carte'!I4</f>
        <v>74.693734698837019</v>
      </c>
      <c r="D5">
        <f t="shared" si="0"/>
        <v>78.239310748563923</v>
      </c>
      <c r="F5">
        <f>'Coord Carte'!D4-'Coord Reel'!C4</f>
        <v>40.213685219369836</v>
      </c>
      <c r="G5">
        <f>'Coord Carte'!E4-'Coord Reel'!D4</f>
        <v>26.536581297312011</v>
      </c>
      <c r="H5">
        <f t="shared" si="1"/>
        <v>48.180189143167688</v>
      </c>
      <c r="J5" s="80">
        <f>'Coord Carte'!H4-'Coord Reel'!C4</f>
        <v>16.927729298469785</v>
      </c>
      <c r="K5" s="80">
        <f>'Coord Carte'!I4-'Coord Reel'!D4</f>
        <v>-48.157153401525008</v>
      </c>
      <c r="L5" s="80">
        <f t="shared" si="2"/>
        <v>51.045660373241169</v>
      </c>
      <c r="M5" s="81"/>
      <c r="N5" s="81">
        <f t="shared" si="3"/>
        <v>49.612924758204429</v>
      </c>
      <c r="Z5" s="76">
        <f>'Coord Carte'!R4-'Coord Carte'!V4</f>
        <v>-92.785260999999991</v>
      </c>
      <c r="AA5" s="76">
        <f>'Coord Carte'!S4-'Coord Carte'!W4</f>
        <v>201.25493003999998</v>
      </c>
      <c r="AB5" s="76">
        <f t="shared" si="4"/>
        <v>221.61374398769451</v>
      </c>
    </row>
    <row r="6" spans="1:36" x14ac:dyDescent="0.25">
      <c r="B6">
        <f>'Coord Carte'!D5-'Coord Carte'!H5</f>
        <v>-23.228186304860174</v>
      </c>
      <c r="C6">
        <f>'Coord Carte'!E5-'Coord Carte'!I5</f>
        <v>7.2076571640409952</v>
      </c>
      <c r="D6">
        <f t="shared" si="0"/>
        <v>24.320751649725903</v>
      </c>
      <c r="F6">
        <f>'Coord Carte'!D5-'Coord Reel'!C5</f>
        <v>-48.394157518200018</v>
      </c>
      <c r="G6">
        <f>'Coord Carte'!E5-'Coord Reel'!D5</f>
        <v>40.795516014840004</v>
      </c>
      <c r="H6">
        <f t="shared" si="1"/>
        <v>63.295091506477995</v>
      </c>
      <c r="J6" s="80">
        <f>'Coord Carte'!H5-'Coord Reel'!C5</f>
        <v>-25.165971213339844</v>
      </c>
      <c r="K6" s="80">
        <f>'Coord Carte'!I5-'Coord Reel'!D5</f>
        <v>33.587858850799009</v>
      </c>
      <c r="L6" s="80">
        <f t="shared" si="2"/>
        <v>41.969874544628404</v>
      </c>
      <c r="M6" s="81"/>
      <c r="N6" s="81">
        <f t="shared" si="3"/>
        <v>52.632483025553199</v>
      </c>
      <c r="Z6" s="76">
        <f>'Coord Carte'!R5-'Coord Carte'!V5</f>
        <v>-100.82173299999999</v>
      </c>
      <c r="AA6" s="76">
        <f>'Coord Carte'!S5-'Coord Carte'!W5</f>
        <v>27.945500200000012</v>
      </c>
      <c r="AB6" s="76">
        <f t="shared" si="4"/>
        <v>104.62300333364307</v>
      </c>
    </row>
    <row r="7" spans="1:36" x14ac:dyDescent="0.25">
      <c r="B7">
        <f>'Coord Carte'!D6-'Coord Carte'!H6</f>
        <v>-68.900864926099985</v>
      </c>
      <c r="C7">
        <f>'Coord Carte'!E6-'Coord Carte'!I6</f>
        <v>128.1045023308948</v>
      </c>
      <c r="D7">
        <f t="shared" si="0"/>
        <v>145.45821635442567</v>
      </c>
      <c r="F7">
        <f>'Coord Carte'!D6-'Coord Reel'!C6</f>
        <v>-25.286534257890025</v>
      </c>
      <c r="G7">
        <f>'Coord Carte'!E6-'Coord Reel'!D6</f>
        <v>52.114513734912897</v>
      </c>
      <c r="H7">
        <f t="shared" si="1"/>
        <v>57.925222110941199</v>
      </c>
      <c r="J7" s="80">
        <f>'Coord Carte'!H6-'Coord Reel'!C6</f>
        <v>43.614330668209959</v>
      </c>
      <c r="K7" s="80">
        <f>'Coord Carte'!I6-'Coord Reel'!D6</f>
        <v>-75.989988595981899</v>
      </c>
      <c r="L7" s="80">
        <f t="shared" si="2"/>
        <v>87.616711913044412</v>
      </c>
      <c r="M7" s="81"/>
      <c r="N7" s="81">
        <f t="shared" si="3"/>
        <v>72.770967011992809</v>
      </c>
      <c r="Z7" s="76">
        <f>'Coord Carte'!R6-'Coord Carte'!V6</f>
        <v>15.597954999999956</v>
      </c>
      <c r="AA7" s="76">
        <f>'Coord Carte'!S6-'Coord Carte'!W6</f>
        <v>124.31606311</v>
      </c>
      <c r="AB7" s="76">
        <f t="shared" si="4"/>
        <v>125.29078077556835</v>
      </c>
    </row>
    <row r="8" spans="1:36" x14ac:dyDescent="0.25">
      <c r="B8">
        <f>'Coord Carte'!D7-'Coord Carte'!H7</f>
        <v>-38.90071983870007</v>
      </c>
      <c r="C8">
        <f>'Coord Carte'!E7-'Coord Carte'!I7</f>
        <v>133.62356692297789</v>
      </c>
      <c r="D8">
        <f t="shared" si="0"/>
        <v>139.17084335876027</v>
      </c>
      <c r="F8">
        <f>'Coord Carte'!D7-'Coord Reel'!C7</f>
        <v>-0.58376857021016804</v>
      </c>
      <c r="G8">
        <f>'Coord Carte'!E7-'Coord Reel'!D7</f>
        <v>13.713331459920894</v>
      </c>
      <c r="H8">
        <f t="shared" si="1"/>
        <v>13.725751180653878</v>
      </c>
      <c r="J8" s="80">
        <f>'Coord Carte'!H7-'Coord Reel'!C7</f>
        <v>38.316951268489902</v>
      </c>
      <c r="K8" s="80">
        <f>'Coord Carte'!I7-'Coord Reel'!D7</f>
        <v>-119.91023546305701</v>
      </c>
      <c r="L8" s="80">
        <f t="shared" si="2"/>
        <v>125.88349106740567</v>
      </c>
      <c r="M8" s="81"/>
      <c r="N8" s="81">
        <f t="shared" si="3"/>
        <v>69.804621124029779</v>
      </c>
      <c r="Z8" s="76">
        <f>'Coord Carte'!R7-'Coord Carte'!V7</f>
        <v>2.7673310000000129</v>
      </c>
      <c r="AA8" s="76">
        <f>'Coord Carte'!S7-'Coord Carte'!W7</f>
        <v>46.242380700000012</v>
      </c>
      <c r="AB8" s="76">
        <f t="shared" si="4"/>
        <v>46.325110832757808</v>
      </c>
    </row>
    <row r="9" spans="1:36" x14ac:dyDescent="0.25">
      <c r="B9">
        <f>'Coord Carte'!D8-'Coord Carte'!H8</f>
        <v>4.4835576282700913</v>
      </c>
      <c r="C9">
        <f>'Coord Carte'!E8-'Coord Carte'!I8</f>
        <v>73.882945471523954</v>
      </c>
      <c r="D9">
        <f t="shared" si="0"/>
        <v>74.01886192420281</v>
      </c>
      <c r="F9">
        <f>'Coord Carte'!D8-'Coord Reel'!C8</f>
        <v>-11.861994200679874</v>
      </c>
      <c r="G9">
        <f>'Coord Carte'!E8-'Coord Reel'!D8</f>
        <v>12.660651536602984</v>
      </c>
      <c r="H9">
        <f t="shared" si="1"/>
        <v>17.349322861375612</v>
      </c>
      <c r="J9" s="80">
        <f>'Coord Carte'!H8-'Coord Reel'!C8</f>
        <v>-16.345551828949965</v>
      </c>
      <c r="K9" s="80">
        <f>'Coord Carte'!I8-'Coord Reel'!D8</f>
        <v>-61.22229393492097</v>
      </c>
      <c r="L9" s="80">
        <f t="shared" si="2"/>
        <v>63.366760523532768</v>
      </c>
      <c r="M9" s="81"/>
      <c r="N9" s="81">
        <f t="shared" si="3"/>
        <v>40.358041692454194</v>
      </c>
      <c r="Z9" s="76">
        <f>'Coord Carte'!R8-'Coord Carte'!V8</f>
        <v>-9.5263470000002144</v>
      </c>
      <c r="AA9" s="76">
        <f>'Coord Carte'!S8-'Coord Carte'!W8</f>
        <v>-25.09770530000003</v>
      </c>
      <c r="AB9" s="76">
        <f t="shared" si="4"/>
        <v>26.844852364840129</v>
      </c>
    </row>
    <row r="10" spans="1:36" x14ac:dyDescent="0.25">
      <c r="B10">
        <f>'Coord Carte'!D9-'Coord Carte'!H9</f>
        <v>-38.908337858899813</v>
      </c>
      <c r="C10">
        <f>'Coord Carte'!E9-'Coord Carte'!I9</f>
        <v>21.327162104579998</v>
      </c>
      <c r="D10">
        <f t="shared" si="0"/>
        <v>44.370109289670786</v>
      </c>
      <c r="F10">
        <f>'Coord Carte'!D9-'Coord Reel'!C9</f>
        <v>-56.202381895750023</v>
      </c>
      <c r="G10">
        <f>'Coord Carte'!E9-'Coord Reel'!D9</f>
        <v>9.5854545671170399</v>
      </c>
      <c r="H10">
        <f t="shared" si="1"/>
        <v>57.013933998751519</v>
      </c>
      <c r="J10" s="80">
        <f>'Coord Carte'!H9-'Coord Reel'!C9</f>
        <v>-17.29404403685021</v>
      </c>
      <c r="K10" s="80">
        <f>'Coord Carte'!I9-'Coord Reel'!D9</f>
        <v>-11.741707537462958</v>
      </c>
      <c r="L10" s="80">
        <f t="shared" si="2"/>
        <v>20.903388601942719</v>
      </c>
      <c r="M10" s="81"/>
      <c r="N10" s="81">
        <f t="shared" si="3"/>
        <v>38.958661300347117</v>
      </c>
      <c r="Z10" s="76">
        <f>'Coord Carte'!R9-'Coord Carte'!V9</f>
        <v>91.507803000000195</v>
      </c>
      <c r="AA10" s="76">
        <f>'Coord Carte'!S9-'Coord Carte'!W9</f>
        <v>-20.709035500000027</v>
      </c>
      <c r="AB10" s="76">
        <f t="shared" si="4"/>
        <v>93.821863982907018</v>
      </c>
    </row>
    <row r="11" spans="1:36" x14ac:dyDescent="0.25">
      <c r="B11">
        <f>'Coord Carte'!D10-'Coord Carte'!H10</f>
        <v>12.836367146239809</v>
      </c>
      <c r="C11">
        <f>'Coord Carte'!E10-'Coord Carte'!I10</f>
        <v>48.699527196390022</v>
      </c>
      <c r="D11">
        <f t="shared" si="0"/>
        <v>50.362846133484112</v>
      </c>
      <c r="F11">
        <f>'Coord Carte'!D10-'Coord Reel'!C10</f>
        <v>-26.071920742010207</v>
      </c>
      <c r="G11">
        <f>'Coord Carte'!E10-'Coord Reel'!D10</f>
        <v>-10.724108235200958</v>
      </c>
      <c r="H11">
        <f>SQRT(F11^2+G11^2)</f>
        <v>28.191338184236077</v>
      </c>
      <c r="J11" s="80">
        <f>'Coord Carte'!H10-'Coord Reel'!C10</f>
        <v>-38.908287888250015</v>
      </c>
      <c r="K11" s="80">
        <f>'Coord Carte'!I10-'Coord Reel'!D10</f>
        <v>-59.423635431590981</v>
      </c>
      <c r="L11" s="80">
        <f t="shared" si="2"/>
        <v>71.028327548250616</v>
      </c>
      <c r="M11" s="81"/>
      <c r="N11" s="81">
        <f t="shared" si="3"/>
        <v>49.609832866243345</v>
      </c>
      <c r="Z11" s="76">
        <f>'Coord Carte'!R10-'Coord Carte'!V10</f>
        <v>7.3903679999998531</v>
      </c>
      <c r="AA11" s="76">
        <f>'Coord Carte'!S10-'Coord Carte'!W10</f>
        <v>-58.217102899999986</v>
      </c>
      <c r="AB11" s="76">
        <f t="shared" si="4"/>
        <v>58.684313144524481</v>
      </c>
    </row>
    <row r="12" spans="1:36" x14ac:dyDescent="0.25">
      <c r="M12" s="81"/>
      <c r="N12" s="81"/>
    </row>
    <row r="13" spans="1:36" x14ac:dyDescent="0.25">
      <c r="A13" t="s">
        <v>5</v>
      </c>
      <c r="B13" s="83" t="s">
        <v>39</v>
      </c>
      <c r="C13" s="83"/>
      <c r="D13" s="83"/>
      <c r="F13" s="83" t="s">
        <v>40</v>
      </c>
      <c r="G13" s="83"/>
      <c r="H13" s="83"/>
      <c r="J13" s="83" t="s">
        <v>41</v>
      </c>
      <c r="K13" s="83"/>
      <c r="L13" s="83"/>
      <c r="M13" s="81"/>
      <c r="N13" s="81"/>
      <c r="Y13" s="76" t="s">
        <v>64</v>
      </c>
      <c r="Z13" s="78" t="s">
        <v>39</v>
      </c>
      <c r="AA13" s="78"/>
      <c r="AB13" s="78"/>
    </row>
    <row r="14" spans="1:36" x14ac:dyDescent="0.25">
      <c r="B14" t="s">
        <v>43</v>
      </c>
      <c r="C14" t="s">
        <v>42</v>
      </c>
      <c r="D14" t="s">
        <v>44</v>
      </c>
      <c r="E14" t="s">
        <v>38</v>
      </c>
      <c r="F14" t="s">
        <v>43</v>
      </c>
      <c r="G14" t="s">
        <v>42</v>
      </c>
      <c r="H14" t="s">
        <v>44</v>
      </c>
      <c r="J14" s="80" t="s">
        <v>43</v>
      </c>
      <c r="K14" s="80" t="s">
        <v>42</v>
      </c>
      <c r="L14" s="80" t="s">
        <v>44</v>
      </c>
      <c r="M14" s="81"/>
      <c r="N14" s="81"/>
      <c r="Z14" s="76" t="s">
        <v>43</v>
      </c>
      <c r="AA14" s="76" t="s">
        <v>42</v>
      </c>
      <c r="AB14" s="76" t="s">
        <v>44</v>
      </c>
    </row>
    <row r="15" spans="1:36" x14ac:dyDescent="0.25">
      <c r="B15">
        <f>'Coord Carte'!D14-'Coord Carte'!H14</f>
        <v>36.367082605259839</v>
      </c>
      <c r="C15">
        <f>'Coord Carte'!E14-'Coord Carte'!I14</f>
        <v>39.782408604517897</v>
      </c>
      <c r="D15">
        <f t="shared" si="0"/>
        <v>53.899951127942707</v>
      </c>
      <c r="F15">
        <f>'Coord Carte'!D14-'Coord Reel'!C14</f>
        <v>37.198960166850156</v>
      </c>
      <c r="G15">
        <f>'Coord Carte'!E14-'Coord Reel'!D14</f>
        <v>35.756607273954003</v>
      </c>
      <c r="H15">
        <f t="shared" ref="H15:H64" si="5">SQRT(F15^2+G15^2)</f>
        <v>51.59745731369604</v>
      </c>
      <c r="J15" s="80">
        <f>'Coord Carte'!H14-'Coord Reel'!C14</f>
        <v>0.83187756159031778</v>
      </c>
      <c r="K15" s="80">
        <f>'Coord Carte'!I14-'Coord Reel'!D14</f>
        <v>-4.025801330563894</v>
      </c>
      <c r="L15" s="80">
        <f t="shared" si="2"/>
        <v>4.1108510834920153</v>
      </c>
      <c r="M15" s="81"/>
      <c r="N15" s="81">
        <f t="shared" si="3"/>
        <v>27.854154198594028</v>
      </c>
      <c r="Z15" s="76">
        <f>'Coord Carte'!R14-'Coord Carte'!V14</f>
        <v>-20.631074999999782</v>
      </c>
      <c r="AA15" s="76">
        <f>'Coord Carte'!S14-'Coord Carte'!W14</f>
        <v>9.5437432999999885</v>
      </c>
      <c r="AB15" s="76">
        <f t="shared" si="4"/>
        <v>22.731570377602836</v>
      </c>
    </row>
    <row r="16" spans="1:36" x14ac:dyDescent="0.25">
      <c r="B16">
        <f>'Coord Carte'!D15-'Coord Carte'!H15</f>
        <v>-46.229244838779778</v>
      </c>
      <c r="C16">
        <f>'Coord Carte'!E15-'Coord Carte'!I15</f>
        <v>111.52723646631971</v>
      </c>
      <c r="D16">
        <f t="shared" si="0"/>
        <v>120.72890106423664</v>
      </c>
      <c r="F16">
        <f>'Coord Carte'!D15-'Coord Reel'!C15</f>
        <v>-20.735026926719911</v>
      </c>
      <c r="G16">
        <f>'Coord Carte'!E15-'Coord Reel'!D15</f>
        <v>-61.927797470445299</v>
      </c>
      <c r="H16">
        <f t="shared" si="5"/>
        <v>65.306917253781705</v>
      </c>
      <c r="J16" s="80">
        <f>'Coord Carte'!H15-'Coord Reel'!C15</f>
        <v>25.494217912059867</v>
      </c>
      <c r="K16" s="80">
        <f>'Coord Carte'!I15-'Coord Reel'!D15</f>
        <v>-173.45503393676501</v>
      </c>
      <c r="L16" s="80">
        <f t="shared" si="2"/>
        <v>175.3185784363765</v>
      </c>
      <c r="M16" s="81"/>
      <c r="N16" s="81">
        <f t="shared" si="3"/>
        <v>120.3127478450791</v>
      </c>
      <c r="Z16" s="76">
        <f>'Coord Carte'!R15-'Coord Carte'!V15</f>
        <v>32.803793999999925</v>
      </c>
      <c r="AA16" s="76">
        <f>'Coord Carte'!S15-'Coord Carte'!W15</f>
        <v>43.383829300000002</v>
      </c>
      <c r="AB16" s="76">
        <f t="shared" si="4"/>
        <v>54.389755887721812</v>
      </c>
    </row>
    <row r="17" spans="2:28" x14ac:dyDescent="0.25">
      <c r="B17">
        <f>'Coord Carte'!D16-'Coord Carte'!H16</f>
        <v>-170.72265119065014</v>
      </c>
      <c r="C17">
        <f>'Coord Carte'!E16-'Coord Carte'!I16</f>
        <v>5.5515087572339894</v>
      </c>
      <c r="D17">
        <f t="shared" si="0"/>
        <v>170.81288850390078</v>
      </c>
      <c r="F17">
        <f>'Coord Carte'!D16-'Coord Reel'!C16</f>
        <v>28.103643146279865</v>
      </c>
      <c r="G17">
        <f>'Coord Carte'!E16-'Coord Reel'!D16</f>
        <v>3.6332906882589953</v>
      </c>
      <c r="H17">
        <f t="shared" si="5"/>
        <v>28.33752916749858</v>
      </c>
      <c r="J17" s="80">
        <f>'Coord Carte'!H16-'Coord Reel'!C16</f>
        <v>198.82629433693</v>
      </c>
      <c r="K17" s="80">
        <f>'Coord Carte'!I16-'Coord Reel'!D16</f>
        <v>-1.9182180689749941</v>
      </c>
      <c r="L17" s="80">
        <f t="shared" si="2"/>
        <v>198.83554732571253</v>
      </c>
      <c r="M17" s="81"/>
      <c r="N17" s="81">
        <f t="shared" si="3"/>
        <v>113.58653824660556</v>
      </c>
      <c r="Z17" s="76">
        <f>'Coord Carte'!R16-'Coord Carte'!V16</f>
        <v>-6.0037520000000768</v>
      </c>
      <c r="AA17" s="76">
        <f>'Coord Carte'!S16-'Coord Carte'!W16</f>
        <v>-13.889386879999996</v>
      </c>
      <c r="AB17" s="76">
        <f t="shared" si="4"/>
        <v>15.131427757479495</v>
      </c>
    </row>
    <row r="18" spans="2:28" x14ac:dyDescent="0.25">
      <c r="B18">
        <f>'Coord Carte'!D17-'Coord Carte'!H17</f>
        <v>-33.121059468880048</v>
      </c>
      <c r="C18">
        <f>'Coord Carte'!E17-'Coord Carte'!I17</f>
        <v>-16.914609727892</v>
      </c>
      <c r="D18">
        <f t="shared" si="0"/>
        <v>37.190168090343278</v>
      </c>
      <c r="F18">
        <f>'Coord Carte'!D17-'Coord Reel'!C17</f>
        <v>25.120542582249982</v>
      </c>
      <c r="G18">
        <f>'Coord Carte'!E17-'Coord Reel'!D17</f>
        <v>54.165860053981007</v>
      </c>
      <c r="H18">
        <f t="shared" si="5"/>
        <v>59.707470680092371</v>
      </c>
      <c r="J18" s="80">
        <f>'Coord Carte'!H17-'Coord Reel'!C17</f>
        <v>58.24160205113003</v>
      </c>
      <c r="K18" s="80">
        <f>'Coord Carte'!I17-'Coord Reel'!D17</f>
        <v>71.080469781873006</v>
      </c>
      <c r="L18" s="80">
        <f t="shared" si="2"/>
        <v>91.894055269609012</v>
      </c>
      <c r="M18" s="81"/>
      <c r="N18" s="81">
        <f t="shared" si="3"/>
        <v>75.800762974850699</v>
      </c>
      <c r="Z18" s="76">
        <f>'Coord Carte'!R17-'Coord Carte'!V17</f>
        <v>-35.464917000000014</v>
      </c>
      <c r="AA18" s="76">
        <f>'Coord Carte'!S17-'Coord Carte'!W17</f>
        <v>-73.459125130000004</v>
      </c>
      <c r="AB18" s="76">
        <f t="shared" si="4"/>
        <v>81.572074895039222</v>
      </c>
    </row>
    <row r="19" spans="2:28" x14ac:dyDescent="0.25">
      <c r="B19">
        <f>'Coord Carte'!D18-'Coord Carte'!H18</f>
        <v>37.243233131500119</v>
      </c>
      <c r="C19">
        <f>'Coord Carte'!E18-'Coord Carte'!I18</f>
        <v>77.883665319568024</v>
      </c>
      <c r="D19">
        <f t="shared" si="0"/>
        <v>86.330317604522634</v>
      </c>
      <c r="F19">
        <f>'Coord Carte'!D18-'Coord Reel'!C18</f>
        <v>31.30533745854018</v>
      </c>
      <c r="G19">
        <f>'Coord Carte'!E18-'Coord Reel'!D18</f>
        <v>-145.26843684210499</v>
      </c>
      <c r="H19">
        <f t="shared" si="5"/>
        <v>148.60330715008237</v>
      </c>
      <c r="J19" s="80">
        <f>'Coord Carte'!H18-'Coord Reel'!C18</f>
        <v>-5.9378956729599395</v>
      </c>
      <c r="K19" s="80">
        <f>'Coord Carte'!I18-'Coord Reel'!D18</f>
        <v>-223.15210216167301</v>
      </c>
      <c r="L19" s="80">
        <f t="shared" si="2"/>
        <v>223.23108946604347</v>
      </c>
      <c r="M19" s="81"/>
      <c r="N19" s="81">
        <f t="shared" si="3"/>
        <v>185.91719830806292</v>
      </c>
      <c r="Z19" s="76">
        <f>'Coord Carte'!R18-'Coord Carte'!V18</f>
        <v>1.9235610000000634</v>
      </c>
      <c r="AA19" s="76">
        <f>'Coord Carte'!S18-'Coord Carte'!W18</f>
        <v>-7.1961275999999543</v>
      </c>
      <c r="AB19" s="76">
        <f t="shared" si="4"/>
        <v>7.448781065127525</v>
      </c>
    </row>
    <row r="20" spans="2:28" x14ac:dyDescent="0.25">
      <c r="B20">
        <f>'Coord Carte'!D19-'Coord Carte'!H19</f>
        <v>-141.96774288907</v>
      </c>
      <c r="C20">
        <f>'Coord Carte'!E19-'Coord Carte'!I19</f>
        <v>-25.069944941525023</v>
      </c>
      <c r="D20">
        <f t="shared" si="0"/>
        <v>144.16428878327733</v>
      </c>
      <c r="F20">
        <f>'Coord Carte'!D19-'Coord Reel'!C19</f>
        <v>-179.48835285808013</v>
      </c>
      <c r="G20">
        <f>'Coord Carte'!E19-'Coord Reel'!D19</f>
        <v>-118.53949973009503</v>
      </c>
      <c r="H20">
        <f t="shared" si="5"/>
        <v>215.0992371161922</v>
      </c>
      <c r="J20" s="80">
        <f>'Coord Carte'!H19-'Coord Reel'!C19</f>
        <v>-37.520609969010138</v>
      </c>
      <c r="K20" s="80">
        <f>'Coord Carte'!I19-'Coord Reel'!D19</f>
        <v>-93.469554788570008</v>
      </c>
      <c r="L20" s="80">
        <f t="shared" si="2"/>
        <v>100.71918310242629</v>
      </c>
      <c r="M20" s="81"/>
      <c r="N20" s="81">
        <f t="shared" si="3"/>
        <v>157.90921010930924</v>
      </c>
      <c r="Z20" s="76">
        <f>'Coord Carte'!R19-'Coord Carte'!V19</f>
        <v>-72.69112999999993</v>
      </c>
      <c r="AA20" s="76">
        <f>'Coord Carte'!S19-'Coord Carte'!W19</f>
        <v>-40.022409499999981</v>
      </c>
      <c r="AB20" s="76">
        <f t="shared" si="4"/>
        <v>82.980682347535435</v>
      </c>
    </row>
    <row r="21" spans="2:28" x14ac:dyDescent="0.25">
      <c r="B21">
        <f>'Coord Carte'!D20-'Coord Carte'!H20</f>
        <v>-95.756006262209667</v>
      </c>
      <c r="C21">
        <f>'Coord Carte'!E20-'Coord Carte'!I20</f>
        <v>-4.3081971837230526</v>
      </c>
      <c r="D21">
        <f t="shared" si="0"/>
        <v>95.852873187308134</v>
      </c>
      <c r="F21">
        <f>'Coord Carte'!D20-'Coord Reel'!C20</f>
        <v>-289.35249679114986</v>
      </c>
      <c r="G21">
        <f>'Coord Carte'!E20-'Coord Reel'!D20</f>
        <v>-16.09508744939302</v>
      </c>
      <c r="H21">
        <f t="shared" si="5"/>
        <v>289.79979164808935</v>
      </c>
      <c r="J21" s="80">
        <f>'Coord Carte'!H20-'Coord Reel'!C20</f>
        <v>-193.59649052894019</v>
      </c>
      <c r="K21" s="80">
        <f>'Coord Carte'!I20-'Coord Reel'!D20</f>
        <v>-11.786890265669967</v>
      </c>
      <c r="L21" s="80">
        <f t="shared" si="2"/>
        <v>193.9549739688492</v>
      </c>
      <c r="M21" s="81"/>
      <c r="N21" s="81">
        <f t="shared" si="3"/>
        <v>241.87738280846929</v>
      </c>
      <c r="Z21" s="76">
        <f>'Coord Carte'!R20-'Coord Carte'!V20</f>
        <v>-146.59186100000011</v>
      </c>
      <c r="AA21" s="76">
        <f>'Coord Carte'!S20-'Coord Carte'!W20</f>
        <v>35.830046600000003</v>
      </c>
      <c r="AB21" s="76">
        <f t="shared" si="4"/>
        <v>150.90714347174398</v>
      </c>
    </row>
    <row r="22" spans="2:28" x14ac:dyDescent="0.25">
      <c r="B22">
        <f>'Coord Carte'!D21-'Coord Carte'!H21</f>
        <v>-19.060251469210016</v>
      </c>
      <c r="C22">
        <f>'Coord Carte'!E21-'Coord Carte'!I21</f>
        <v>-120.89596869362998</v>
      </c>
      <c r="D22">
        <f t="shared" si="0"/>
        <v>122.38924966042026</v>
      </c>
      <c r="F22">
        <f>'Coord Carte'!D21-'Coord Reel'!C21</f>
        <v>-317.83467498814002</v>
      </c>
      <c r="G22">
        <f>'Coord Carte'!E21-'Coord Reel'!D21</f>
        <v>23.659873549258009</v>
      </c>
      <c r="H22">
        <f t="shared" si="5"/>
        <v>318.71408855145307</v>
      </c>
      <c r="J22" s="80">
        <f>'Coord Carte'!H21-'Coord Reel'!C21</f>
        <v>-298.77442351893001</v>
      </c>
      <c r="K22" s="80">
        <f>'Coord Carte'!I21-'Coord Reel'!D21</f>
        <v>144.55584224288799</v>
      </c>
      <c r="L22" s="80">
        <f t="shared" si="2"/>
        <v>331.90743841562164</v>
      </c>
      <c r="N22" s="81">
        <f t="shared" si="3"/>
        <v>325.31076348353736</v>
      </c>
      <c r="Z22" s="76">
        <f>'Coord Carte'!R21-'Coord Carte'!V21</f>
        <v>28.402026000000205</v>
      </c>
      <c r="AA22" s="76">
        <f>'Coord Carte'!S21-'Coord Carte'!W21</f>
        <v>-101.65202579999999</v>
      </c>
      <c r="AB22" s="76">
        <f t="shared" si="4"/>
        <v>105.5452956324845</v>
      </c>
    </row>
    <row r="23" spans="2:28" x14ac:dyDescent="0.25">
      <c r="B23">
        <f>'Coord Carte'!D22-'Coord Carte'!H22</f>
        <v>-45.353982840299977</v>
      </c>
      <c r="C23">
        <f>'Coord Carte'!E22-'Coord Carte'!I22</f>
        <v>-99.218406534896928</v>
      </c>
      <c r="D23">
        <f t="shared" si="0"/>
        <v>109.0929693188443</v>
      </c>
      <c r="F23">
        <f>'Coord Carte'!D22-'Coord Reel'!C22</f>
        <v>-345.16585318513012</v>
      </c>
      <c r="G23">
        <f>'Coord Carte'!E22-'Coord Reel'!D22</f>
        <v>52.964519838057072</v>
      </c>
      <c r="H23">
        <f t="shared" si="5"/>
        <v>349.20582264145418</v>
      </c>
      <c r="J23" s="80">
        <f>'Coord Carte'!H22-'Coord Reel'!C22</f>
        <v>-299.81187034483014</v>
      </c>
      <c r="K23" s="80">
        <f>'Coord Carte'!I22-'Coord Reel'!D22</f>
        <v>152.182926372954</v>
      </c>
      <c r="L23" s="80">
        <f t="shared" si="2"/>
        <v>336.22433088505238</v>
      </c>
      <c r="N23" s="81">
        <f t="shared" si="3"/>
        <v>342.71507676325325</v>
      </c>
    </row>
    <row r="24" spans="2:28" x14ac:dyDescent="0.25">
      <c r="B24">
        <f>'Coord Carte'!D23-'Coord Carte'!H23</f>
        <v>-10.373226236440132</v>
      </c>
      <c r="C24">
        <f>'Coord Carte'!E23-'Coord Carte'!I23</f>
        <v>-79.195154177869028</v>
      </c>
      <c r="D24">
        <f t="shared" si="0"/>
        <v>79.871623670793227</v>
      </c>
      <c r="F24">
        <f>'Coord Carte'!D23-'Coord Reel'!C23</f>
        <v>-395.29841024740995</v>
      </c>
      <c r="G24">
        <f>'Coord Carte'!E23-'Coord Reel'!D23</f>
        <v>177.31282847503394</v>
      </c>
      <c r="H24">
        <f t="shared" si="5"/>
        <v>433.24435632324906</v>
      </c>
      <c r="J24" s="80">
        <f>'Coord Carte'!H23-'Coord Reel'!C23</f>
        <v>-384.92518401096982</v>
      </c>
      <c r="K24" s="80">
        <f>'Coord Carte'!I23-'Coord Reel'!D23</f>
        <v>256.50798265290297</v>
      </c>
      <c r="L24" s="80">
        <f t="shared" si="2"/>
        <v>462.56214982480026</v>
      </c>
      <c r="N24" s="81">
        <f t="shared" si="3"/>
        <v>447.90325307402463</v>
      </c>
      <c r="Y24" s="76" t="s">
        <v>65</v>
      </c>
      <c r="Z24" s="78" t="s">
        <v>39</v>
      </c>
      <c r="AA24" s="78"/>
      <c r="AB24" s="78"/>
    </row>
    <row r="25" spans="2:28" x14ac:dyDescent="0.25">
      <c r="B25">
        <f>'Coord Carte'!D24-'Coord Carte'!H24</f>
        <v>40.080062050729794</v>
      </c>
      <c r="C25">
        <f>'Coord Carte'!E24-'Coord Carte'!I24</f>
        <v>-112.13686827077299</v>
      </c>
      <c r="D25">
        <f t="shared" si="0"/>
        <v>119.08437596749225</v>
      </c>
      <c r="F25">
        <f>'Coord Carte'!D24-'Coord Reel'!C24</f>
        <v>-365.66003360981017</v>
      </c>
      <c r="G25">
        <f>'Coord Carte'!E24-'Coord Reel'!D24</f>
        <v>-10.479144939271009</v>
      </c>
      <c r="H25">
        <f t="shared" si="5"/>
        <v>365.81015931516413</v>
      </c>
      <c r="J25" s="80">
        <f>'Coord Carte'!H24-'Coord Reel'!C24</f>
        <v>-405.74009566053996</v>
      </c>
      <c r="K25" s="80">
        <f>'Coord Carte'!I24-'Coord Reel'!D24</f>
        <v>101.65772333150198</v>
      </c>
      <c r="L25" s="80">
        <f t="shared" si="2"/>
        <v>418.28138607828146</v>
      </c>
      <c r="N25" s="81">
        <f t="shared" si="3"/>
        <v>392.04577269672279</v>
      </c>
      <c r="Z25" s="76" t="s">
        <v>43</v>
      </c>
      <c r="AA25" s="76" t="s">
        <v>42</v>
      </c>
      <c r="AB25" s="76" t="s">
        <v>44</v>
      </c>
    </row>
    <row r="26" spans="2:28" x14ac:dyDescent="0.25">
      <c r="B26">
        <f>'Coord Carte'!D25-'Coord Carte'!H25</f>
        <v>148.14828325692997</v>
      </c>
      <c r="C26">
        <f>'Coord Carte'!E25-'Coord Carte'!I25</f>
        <v>-144.45482898381704</v>
      </c>
      <c r="D26">
        <f t="shared" si="0"/>
        <v>206.91812740482499</v>
      </c>
      <c r="F26">
        <f>'Coord Carte'!D25-'Coord Reel'!C25</f>
        <v>-463.29006564602014</v>
      </c>
      <c r="G26">
        <f>'Coord Carte'!E25-'Coord Reel'!D25</f>
        <v>-15.755565047233063</v>
      </c>
      <c r="H26">
        <f t="shared" si="5"/>
        <v>463.55789579754895</v>
      </c>
      <c r="J26" s="80">
        <f>'Coord Carte'!H25-'Coord Reel'!C25</f>
        <v>-611.43834890295011</v>
      </c>
      <c r="K26" s="80">
        <f>'Coord Carte'!I25-'Coord Reel'!D25</f>
        <v>128.69926393658398</v>
      </c>
      <c r="L26" s="80">
        <f t="shared" si="2"/>
        <v>624.83626258963579</v>
      </c>
      <c r="N26" s="81">
        <f t="shared" si="3"/>
        <v>544.19707919359234</v>
      </c>
      <c r="Z26" s="76">
        <f>'Coord Carte'!R25-'Coord Carte'!V25</f>
        <v>-155.18298000000004</v>
      </c>
      <c r="AA26" s="76">
        <f>'Coord Carte'!S25-'Coord Carte'!W25</f>
        <v>3.0925062999999966</v>
      </c>
      <c r="AB26" s="76">
        <f t="shared" si="4"/>
        <v>155.21379087212563</v>
      </c>
    </row>
    <row r="27" spans="2:28" x14ac:dyDescent="0.25">
      <c r="B27">
        <f>'Coord Carte'!D26-'Coord Carte'!H26</f>
        <v>144.13559341858991</v>
      </c>
      <c r="C27">
        <f>'Coord Carte'!E26-'Coord Carte'!I26</f>
        <v>-170.04781871770103</v>
      </c>
      <c r="D27">
        <f t="shared" si="0"/>
        <v>222.91552198260482</v>
      </c>
      <c r="F27">
        <f>'Coord Carte'!D26-'Coord Reel'!C26</f>
        <v>-329.37437198786006</v>
      </c>
      <c r="G27">
        <f>'Coord Carte'!E26-'Coord Reel'!D26</f>
        <v>13.837584615385026</v>
      </c>
      <c r="H27">
        <f t="shared" si="5"/>
        <v>329.66491422410297</v>
      </c>
      <c r="J27" s="80">
        <f>'Coord Carte'!H26-'Coord Reel'!C26</f>
        <v>-473.50996540644996</v>
      </c>
      <c r="K27" s="80">
        <f>'Coord Carte'!I26-'Coord Reel'!D26</f>
        <v>183.88540333308606</v>
      </c>
      <c r="L27" s="80">
        <f t="shared" si="2"/>
        <v>507.96213333100843</v>
      </c>
      <c r="N27" s="81">
        <f t="shared" si="3"/>
        <v>418.8135237775557</v>
      </c>
      <c r="Z27" s="76">
        <f>'Coord Carte'!R26-'Coord Carte'!V26</f>
        <v>-65.578085000000101</v>
      </c>
      <c r="AA27" s="76">
        <f>'Coord Carte'!S26-'Coord Carte'!W26</f>
        <v>67.723198249999996</v>
      </c>
      <c r="AB27" s="76">
        <f t="shared" si="4"/>
        <v>94.270445068833951</v>
      </c>
    </row>
    <row r="28" spans="2:28" x14ac:dyDescent="0.25">
      <c r="B28">
        <f>'Coord Carte'!D27-'Coord Carte'!H27</f>
        <v>-28.37940936708992</v>
      </c>
      <c r="C28">
        <f>'Coord Carte'!E27-'Coord Carte'!I27</f>
        <v>-5.2657003363240165</v>
      </c>
      <c r="D28">
        <f t="shared" si="0"/>
        <v>28.863791782384276</v>
      </c>
      <c r="F28">
        <f>'Coord Carte'!D27-'Coord Reel'!C27</f>
        <v>-327.32848722626977</v>
      </c>
      <c r="G28">
        <f>'Coord Carte'!E27-'Coord Reel'!D27</f>
        <v>6.2994727395409882</v>
      </c>
      <c r="H28">
        <f t="shared" si="5"/>
        <v>327.38909863743856</v>
      </c>
      <c r="J28" s="80">
        <f>'Coord Carte'!H27-'Coord Reel'!C27</f>
        <v>-298.94907785917985</v>
      </c>
      <c r="K28" s="80">
        <f>'Coord Carte'!I27-'Coord Reel'!D27</f>
        <v>11.565173075865005</v>
      </c>
      <c r="L28" s="80">
        <f t="shared" si="2"/>
        <v>299.1726999261943</v>
      </c>
      <c r="N28" s="81">
        <f t="shared" si="3"/>
        <v>313.28089928181646</v>
      </c>
      <c r="Z28" s="76">
        <f>'Coord Carte'!R27-'Coord Carte'!V27</f>
        <v>-159.1481110000002</v>
      </c>
      <c r="AA28" s="76">
        <f>'Coord Carte'!S27-'Coord Carte'!W27</f>
        <v>-0.47866620000000637</v>
      </c>
      <c r="AB28" s="76">
        <f t="shared" si="4"/>
        <v>159.14883083516324</v>
      </c>
    </row>
    <row r="29" spans="2:28" x14ac:dyDescent="0.25">
      <c r="B29">
        <f>'Coord Carte'!D28-'Coord Carte'!H28</f>
        <v>-25.27495851320009</v>
      </c>
      <c r="C29">
        <f>'Coord Carte'!E28-'Coord Carte'!I28</f>
        <v>-70.615880307215946</v>
      </c>
      <c r="D29">
        <f t="shared" si="0"/>
        <v>75.002840475591555</v>
      </c>
      <c r="F29">
        <f>'Coord Carte'!D28-'Coord Reel'!C28</f>
        <v>-422.64385541282991</v>
      </c>
      <c r="G29">
        <f>'Coord Carte'!E28-'Coord Reel'!D28</f>
        <v>19.840253846154042</v>
      </c>
      <c r="H29">
        <f t="shared" si="5"/>
        <v>423.10928161752832</v>
      </c>
      <c r="J29" s="80">
        <f>'Coord Carte'!H28-'Coord Reel'!C28</f>
        <v>-397.36889689962982</v>
      </c>
      <c r="K29" s="80">
        <f>'Coord Carte'!I28-'Coord Reel'!D28</f>
        <v>90.456134153369987</v>
      </c>
      <c r="L29" s="80">
        <f t="shared" si="2"/>
        <v>407.53448004948132</v>
      </c>
      <c r="N29" s="81">
        <f t="shared" si="3"/>
        <v>415.32188083350479</v>
      </c>
      <c r="Z29" s="76">
        <f>'Coord Carte'!R28-'Coord Carte'!V28</f>
        <v>27.310433999999987</v>
      </c>
      <c r="AA29" s="76">
        <f>'Coord Carte'!S28-'Coord Carte'!W28</f>
        <v>-42.813732522999999</v>
      </c>
      <c r="AB29" s="76">
        <f t="shared" si="4"/>
        <v>50.782629882858004</v>
      </c>
    </row>
    <row r="30" spans="2:28" x14ac:dyDescent="0.25">
      <c r="B30">
        <f>'Coord Carte'!D29-'Coord Carte'!H29</f>
        <v>80.869036503029747</v>
      </c>
      <c r="C30">
        <f>'Coord Carte'!E29-'Coord Carte'!I29</f>
        <v>-15.230023918396967</v>
      </c>
      <c r="D30">
        <f t="shared" si="0"/>
        <v>82.290671971270854</v>
      </c>
      <c r="F30">
        <f>'Coord Carte'!D29-'Coord Reel'!C29</f>
        <v>-89.707649635020061</v>
      </c>
      <c r="G30">
        <f>'Coord Carte'!E29-'Coord Reel'!D29</f>
        <v>34.840232658568993</v>
      </c>
      <c r="H30">
        <f t="shared" si="5"/>
        <v>96.235670178695869</v>
      </c>
      <c r="J30" s="80">
        <f>'Coord Carte'!H29-'Coord Reel'!C29</f>
        <v>-170.57668613804981</v>
      </c>
      <c r="K30" s="80">
        <f>'Coord Carte'!I29-'Coord Reel'!D29</f>
        <v>50.07025657696596</v>
      </c>
      <c r="L30" s="80">
        <f t="shared" si="2"/>
        <v>177.77355384736492</v>
      </c>
      <c r="N30" s="81">
        <f t="shared" si="3"/>
        <v>137.0046120130304</v>
      </c>
      <c r="Z30" s="76">
        <f>'Coord Carte'!R29-'Coord Carte'!V29</f>
        <v>-0.12686100000018996</v>
      </c>
      <c r="AA30" s="76">
        <f>'Coord Carte'!S29-'Coord Carte'!W29</f>
        <v>-19.310684900000012</v>
      </c>
      <c r="AB30" s="76">
        <f t="shared" si="4"/>
        <v>19.311101600385452</v>
      </c>
    </row>
    <row r="31" spans="2:28" x14ac:dyDescent="0.25">
      <c r="B31">
        <f>'Coord Carte'!D30-'Coord Carte'!H30</f>
        <v>84.387620332200186</v>
      </c>
      <c r="C31">
        <f>'Coord Carte'!E30-'Coord Carte'!I30</f>
        <v>156.60733788163299</v>
      </c>
      <c r="D31">
        <f t="shared" si="0"/>
        <v>177.89639890594617</v>
      </c>
      <c r="F31">
        <f>'Coord Carte'!D30-'Coord Reel'!C30</f>
        <v>-28.890471438039867</v>
      </c>
      <c r="G31">
        <f>'Coord Carte'!E30-'Coord Reel'!D30</f>
        <v>6.975416734142982</v>
      </c>
      <c r="H31">
        <f t="shared" si="5"/>
        <v>29.720628838016857</v>
      </c>
      <c r="J31" s="80">
        <f>'Coord Carte'!H30-'Coord Reel'!C30</f>
        <v>-113.27809177024005</v>
      </c>
      <c r="K31" s="80">
        <f>'Coord Carte'!I30-'Coord Reel'!D30</f>
        <v>-149.63192114749</v>
      </c>
      <c r="L31" s="80">
        <f t="shared" si="2"/>
        <v>187.67428673474581</v>
      </c>
      <c r="N31" s="81">
        <f t="shared" si="3"/>
        <v>108.69745778638134</v>
      </c>
      <c r="Z31" s="76">
        <f>'Coord Carte'!R30-'Coord Carte'!V30</f>
        <v>-144.107753</v>
      </c>
      <c r="AA31" s="76">
        <f>'Coord Carte'!S30-'Coord Carte'!W30</f>
        <v>38.960200699999973</v>
      </c>
      <c r="AB31" s="76">
        <f t="shared" si="4"/>
        <v>149.28141784325769</v>
      </c>
    </row>
    <row r="32" spans="2:28" x14ac:dyDescent="0.25">
      <c r="B32">
        <f>'Coord Carte'!D31-'Coord Carte'!H31</f>
        <v>47.825720446050127</v>
      </c>
      <c r="C32">
        <f>'Coord Carte'!E31-'Coord Carte'!I31</f>
        <v>-0.98924545290299193</v>
      </c>
      <c r="D32">
        <f t="shared" si="0"/>
        <v>47.835950317202084</v>
      </c>
      <c r="F32">
        <f>'Coord Carte'!D31-'Coord Reel'!C31</f>
        <v>-137.53022805477985</v>
      </c>
      <c r="G32">
        <f>'Coord Carte'!E31-'Coord Reel'!D31</f>
        <v>-138.779025236167</v>
      </c>
      <c r="H32">
        <f t="shared" si="5"/>
        <v>195.38214215813184</v>
      </c>
      <c r="J32" s="80">
        <f>'Coord Carte'!H31-'Coord Reel'!C31</f>
        <v>-185.35594850082998</v>
      </c>
      <c r="K32" s="80">
        <f>'Coord Carte'!I31-'Coord Reel'!D31</f>
        <v>-137.78977978326401</v>
      </c>
      <c r="L32" s="80">
        <f t="shared" si="2"/>
        <v>230.96071323357731</v>
      </c>
      <c r="N32" s="81">
        <f t="shared" si="3"/>
        <v>213.17142769585456</v>
      </c>
      <c r="Z32" s="76">
        <f>'Coord Carte'!R31-'Coord Carte'!V31</f>
        <v>-107.37128099999973</v>
      </c>
      <c r="AA32" s="76">
        <f>'Coord Carte'!S31-'Coord Carte'!W31</f>
        <v>80.975260000000048</v>
      </c>
      <c r="AB32" s="76">
        <f t="shared" si="4"/>
        <v>134.48265581720383</v>
      </c>
    </row>
    <row r="33" spans="1:28" x14ac:dyDescent="0.25">
      <c r="B33">
        <f>'Coord Carte'!D32-'Coord Carte'!H32</f>
        <v>-29.89939801977016</v>
      </c>
      <c r="C33">
        <f>'Coord Carte'!E32-'Coord Carte'!I32</f>
        <v>-30.688472968759925</v>
      </c>
      <c r="D33">
        <f t="shared" si="0"/>
        <v>42.845727617802737</v>
      </c>
      <c r="F33">
        <f>'Coord Carte'!D32-'Coord Reel'!C32</f>
        <v>-310.52056197743013</v>
      </c>
      <c r="G33">
        <f>'Coord Carte'!E32-'Coord Reel'!D32</f>
        <v>-29.616780971659978</v>
      </c>
      <c r="H33">
        <f t="shared" si="5"/>
        <v>311.92975671760189</v>
      </c>
      <c r="J33" s="80">
        <f>'Coord Carte'!H32-'Coord Reel'!C32</f>
        <v>-280.62116395765997</v>
      </c>
      <c r="K33" s="80">
        <f>'Coord Carte'!I32-'Coord Reel'!D32</f>
        <v>1.071691997099947</v>
      </c>
      <c r="L33" s="80">
        <f t="shared" si="2"/>
        <v>280.62321034563149</v>
      </c>
      <c r="N33" s="81">
        <f t="shared" si="3"/>
        <v>296.27648353161669</v>
      </c>
      <c r="Z33" s="76">
        <f>'Coord Carte'!R32-'Coord Carte'!V32</f>
        <v>-15.739565999999741</v>
      </c>
      <c r="AA33" s="76">
        <f>'Coord Carte'!S32-'Coord Carte'!W32</f>
        <v>4.1278235999999424</v>
      </c>
      <c r="AB33" s="76">
        <f t="shared" si="4"/>
        <v>16.271842721126095</v>
      </c>
    </row>
    <row r="34" spans="1:28" x14ac:dyDescent="0.25">
      <c r="B34">
        <f>'Coord Carte'!D33-'Coord Carte'!H33</f>
        <v>-36.172041340940268</v>
      </c>
      <c r="C34">
        <f>'Coord Carte'!E33-'Coord Carte'!I33</f>
        <v>14.317406089955966</v>
      </c>
      <c r="D34">
        <f t="shared" si="0"/>
        <v>38.902502386291296</v>
      </c>
      <c r="F34">
        <f>'Coord Carte'!D33-'Coord Reel'!C33</f>
        <v>-360.91807521091005</v>
      </c>
      <c r="G34">
        <f>'Coord Carte'!E33-'Coord Reel'!D33</f>
        <v>40.723286639675962</v>
      </c>
      <c r="H34">
        <f t="shared" si="5"/>
        <v>363.2082640699208</v>
      </c>
      <c r="J34" s="80">
        <f>'Coord Carte'!H33-'Coord Reel'!C33</f>
        <v>-324.74603386996978</v>
      </c>
      <c r="K34" s="80">
        <f>'Coord Carte'!I33-'Coord Reel'!D33</f>
        <v>26.405880549719996</v>
      </c>
      <c r="L34" s="80">
        <f t="shared" si="2"/>
        <v>325.81782799883996</v>
      </c>
      <c r="N34" s="81">
        <f t="shared" si="3"/>
        <v>344.51304603438041</v>
      </c>
    </row>
    <row r="35" spans="1:28" x14ac:dyDescent="0.25">
      <c r="N35" s="81"/>
      <c r="Y35" s="76" t="s">
        <v>66</v>
      </c>
      <c r="Z35" s="78" t="s">
        <v>39</v>
      </c>
      <c r="AA35" s="78"/>
      <c r="AB35" s="78"/>
    </row>
    <row r="36" spans="1:28" x14ac:dyDescent="0.25">
      <c r="A36" t="s">
        <v>7</v>
      </c>
      <c r="B36" s="83" t="s">
        <v>39</v>
      </c>
      <c r="C36" s="83"/>
      <c r="D36" s="83"/>
      <c r="F36" s="83" t="s">
        <v>40</v>
      </c>
      <c r="G36" s="83"/>
      <c r="H36" s="83"/>
      <c r="J36" s="83" t="s">
        <v>41</v>
      </c>
      <c r="K36" s="83"/>
      <c r="L36" s="83"/>
      <c r="N36" s="81"/>
      <c r="Z36" s="76" t="s">
        <v>43</v>
      </c>
      <c r="AA36" s="76" t="s">
        <v>42</v>
      </c>
      <c r="AB36" s="76" t="s">
        <v>44</v>
      </c>
    </row>
    <row r="37" spans="1:28" x14ac:dyDescent="0.25">
      <c r="B37" t="s">
        <v>43</v>
      </c>
      <c r="C37" t="s">
        <v>42</v>
      </c>
      <c r="D37" t="s">
        <v>44</v>
      </c>
      <c r="E37" t="s">
        <v>38</v>
      </c>
      <c r="F37" t="s">
        <v>43</v>
      </c>
      <c r="G37" t="s">
        <v>42</v>
      </c>
      <c r="H37" t="s">
        <v>44</v>
      </c>
      <c r="J37" s="80" t="s">
        <v>43</v>
      </c>
      <c r="K37" s="80" t="s">
        <v>42</v>
      </c>
      <c r="L37" s="80" t="s">
        <v>44</v>
      </c>
      <c r="N37" s="81"/>
      <c r="Z37" s="76">
        <f>'Coord Carte'!R36-'Coord Carte'!V36</f>
        <v>2.5431130000001758</v>
      </c>
      <c r="AA37" s="76">
        <f>'Coord Carte'!S36-'Coord Carte'!W36</f>
        <v>12.111868100000009</v>
      </c>
      <c r="AB37" s="76">
        <f t="shared" si="4"/>
        <v>12.375975622251675</v>
      </c>
    </row>
    <row r="38" spans="1:28" x14ac:dyDescent="0.25">
      <c r="B38">
        <f>'Coord Carte'!D37-'Coord Carte'!H37</f>
        <v>-73.401369409670224</v>
      </c>
      <c r="C38">
        <f>'Coord Carte'!E37-'Coord Carte'!I37</f>
        <v>6.9671954701129835</v>
      </c>
      <c r="D38">
        <f t="shared" si="0"/>
        <v>73.731288093547064</v>
      </c>
      <c r="F38">
        <f>'Coord Carte'!D37-'Coord Reel'!C37</f>
        <v>-117.22930208299022</v>
      </c>
      <c r="G38">
        <f>'Coord Carte'!E37-'Coord Reel'!D37</f>
        <v>-2.7135628615550047</v>
      </c>
      <c r="H38">
        <f t="shared" si="5"/>
        <v>117.26070394752279</v>
      </c>
      <c r="J38" s="80">
        <f>'Coord Carte'!H37-'Coord Reel'!C37</f>
        <v>-43.827932673319992</v>
      </c>
      <c r="K38" s="80">
        <f>'Coord Carte'!I37-'Coord Reel'!D37</f>
        <v>-9.6807583316679882</v>
      </c>
      <c r="L38" s="80">
        <f t="shared" si="2"/>
        <v>44.884348767618647</v>
      </c>
      <c r="N38" s="81">
        <f t="shared" si="3"/>
        <v>81.072526357570723</v>
      </c>
      <c r="Z38" s="76">
        <f>'Coord Carte'!R37-'Coord Carte'!V37</f>
        <v>-115.68212600000015</v>
      </c>
      <c r="AA38" s="76">
        <f>'Coord Carte'!S37-'Coord Carte'!W37</f>
        <v>15.900860500000007</v>
      </c>
      <c r="AB38" s="76">
        <f t="shared" si="4"/>
        <v>116.76982333000412</v>
      </c>
    </row>
    <row r="39" spans="1:28" x14ac:dyDescent="0.25">
      <c r="B39">
        <f>'Coord Carte'!D38-'Coord Carte'!H38</f>
        <v>-22.887276350049888</v>
      </c>
      <c r="C39">
        <f>'Coord Carte'!E38-'Coord Carte'!I38</f>
        <v>59.328606209914014</v>
      </c>
      <c r="D39">
        <f t="shared" si="0"/>
        <v>63.590179536895484</v>
      </c>
      <c r="F39">
        <f>'Coord Carte'!D38-'Coord Reel'!C38</f>
        <v>-18.764954447950004</v>
      </c>
      <c r="G39">
        <f>'Coord Carte'!E38-'Coord Reel'!D38</f>
        <v>-21.683991234511979</v>
      </c>
      <c r="H39">
        <f t="shared" si="5"/>
        <v>28.676104883544259</v>
      </c>
      <c r="J39" s="80">
        <f>'Coord Carte'!H38-'Coord Reel'!C38</f>
        <v>4.122321902099884</v>
      </c>
      <c r="K39" s="80">
        <f>'Coord Carte'!I38-'Coord Reel'!D38</f>
        <v>-81.012597444425992</v>
      </c>
      <c r="L39" s="80">
        <f t="shared" si="2"/>
        <v>81.117411710169534</v>
      </c>
      <c r="N39" s="81">
        <f t="shared" si="3"/>
        <v>54.896758296856895</v>
      </c>
      <c r="Z39" s="76">
        <f>'Coord Carte'!R38-'Coord Carte'!V38</f>
        <v>-166.87185700000009</v>
      </c>
      <c r="AA39" s="76">
        <f>'Coord Carte'!S38-'Coord Carte'!W38</f>
        <v>23.814987470000005</v>
      </c>
      <c r="AB39" s="76">
        <f t="shared" si="4"/>
        <v>168.56265982365352</v>
      </c>
    </row>
    <row r="40" spans="1:28" x14ac:dyDescent="0.25">
      <c r="B40">
        <f>'Coord Carte'!D39-'Coord Carte'!H39</f>
        <v>26.789667289870067</v>
      </c>
      <c r="C40">
        <f>'Coord Carte'!E39-'Coord Carte'!I39</f>
        <v>-2.6056716065757968</v>
      </c>
      <c r="D40">
        <f t="shared" si="0"/>
        <v>26.916088089156819</v>
      </c>
      <c r="F40">
        <f>'Coord Carte'!D39-'Coord Reel'!C39</f>
        <v>-14.754697019769992</v>
      </c>
      <c r="G40">
        <f>'Coord Carte'!E39-'Coord Reel'!D39</f>
        <v>-10.1562436493058</v>
      </c>
      <c r="H40">
        <f t="shared" si="5"/>
        <v>17.912296592265154</v>
      </c>
      <c r="J40" s="80">
        <f>'Coord Carte'!H39-'Coord Reel'!C39</f>
        <v>-41.544364309640059</v>
      </c>
      <c r="K40" s="80">
        <f>'Coord Carte'!I39-'Coord Reel'!D39</f>
        <v>-7.5505720427300034</v>
      </c>
      <c r="L40" s="80">
        <f t="shared" si="2"/>
        <v>42.224937466674248</v>
      </c>
      <c r="N40" s="81">
        <f t="shared" si="3"/>
        <v>30.068617029469699</v>
      </c>
      <c r="Z40" s="76">
        <f>'Coord Carte'!R39-'Coord Carte'!V39</f>
        <v>-114.85015599999997</v>
      </c>
      <c r="AA40" s="76">
        <f>'Coord Carte'!S39-'Coord Carte'!W39</f>
        <v>217.54302619999999</v>
      </c>
      <c r="AB40" s="76">
        <f t="shared" si="4"/>
        <v>245.99903776535021</v>
      </c>
    </row>
    <row r="41" spans="1:28" x14ac:dyDescent="0.25">
      <c r="B41">
        <f>'Coord Carte'!D40-'Coord Carte'!H40</f>
        <v>-14.953465137979947</v>
      </c>
      <c r="C41">
        <f>'Coord Carte'!E40-'Coord Carte'!I40</f>
        <v>-107.03102133077</v>
      </c>
      <c r="D41">
        <f t="shared" si="0"/>
        <v>108.07055864915534</v>
      </c>
      <c r="F41">
        <f>'Coord Carte'!D40-'Coord Reel'!C40</f>
        <v>-1.2001379897899369</v>
      </c>
      <c r="G41">
        <f>'Coord Carte'!E40-'Coord Reel'!D40</f>
        <v>-66.499828230963999</v>
      </c>
      <c r="H41">
        <f t="shared" si="5"/>
        <v>66.510656935127727</v>
      </c>
      <c r="J41" s="80">
        <f>'Coord Carte'!H40-'Coord Reel'!C40</f>
        <v>13.75332714819001</v>
      </c>
      <c r="K41" s="80">
        <f>'Coord Carte'!I40-'Coord Reel'!D40</f>
        <v>40.531193099806003</v>
      </c>
      <c r="L41" s="80">
        <f t="shared" si="2"/>
        <v>42.801070334033732</v>
      </c>
      <c r="N41" s="81">
        <f t="shared" si="3"/>
        <v>54.655863634580726</v>
      </c>
      <c r="Z41" s="76">
        <f>'Coord Carte'!R40-'Coord Carte'!V40</f>
        <v>-261.57772800000021</v>
      </c>
      <c r="AA41" s="76">
        <f>'Coord Carte'!S40-'Coord Carte'!W40</f>
        <v>307.71513090000002</v>
      </c>
      <c r="AB41" s="76">
        <f t="shared" si="4"/>
        <v>403.87065945726516</v>
      </c>
    </row>
    <row r="42" spans="1:28" x14ac:dyDescent="0.25">
      <c r="B42">
        <f>'Coord Carte'!D41-'Coord Carte'!H41</f>
        <v>-3.5392546694802149</v>
      </c>
      <c r="C42">
        <f>'Coord Carte'!E41-'Coord Carte'!I41</f>
        <v>2.840843883040975</v>
      </c>
      <c r="D42">
        <f t="shared" si="0"/>
        <v>4.5383606713491638</v>
      </c>
      <c r="F42">
        <f>'Coord Carte'!D41-'Coord Reel'!C41</f>
        <v>-9.9182215973100938</v>
      </c>
      <c r="G42">
        <f>'Coord Carte'!E41-'Coord Reel'!D41</f>
        <v>-34.053076891136982</v>
      </c>
      <c r="H42">
        <f t="shared" si="5"/>
        <v>35.46805838225481</v>
      </c>
      <c r="J42" s="80">
        <f>'Coord Carte'!H41-'Coord Reel'!C41</f>
        <v>-6.3789669278298788</v>
      </c>
      <c r="K42" s="80">
        <f>'Coord Carte'!I41-'Coord Reel'!D41</f>
        <v>-36.893920774177957</v>
      </c>
      <c r="L42" s="80">
        <f t="shared" si="2"/>
        <v>37.441322214335159</v>
      </c>
      <c r="N42" s="81">
        <f t="shared" si="3"/>
        <v>36.454690298294985</v>
      </c>
      <c r="Z42" s="76">
        <f>'Coord Carte'!R41-'Coord Carte'!V41</f>
        <v>-455.24962699999969</v>
      </c>
      <c r="AA42" s="76">
        <f>'Coord Carte'!S41-'Coord Carte'!W41</f>
        <v>452.0356759</v>
      </c>
      <c r="AB42" s="76">
        <f t="shared" si="4"/>
        <v>641.55161535920763</v>
      </c>
    </row>
    <row r="43" spans="1:28" x14ac:dyDescent="0.25">
      <c r="B43">
        <f>'Coord Carte'!D42-'Coord Carte'!H42</f>
        <v>11.869003064809931</v>
      </c>
      <c r="C43">
        <f>'Coord Carte'!E42-'Coord Carte'!I42</f>
        <v>17.398939005876969</v>
      </c>
      <c r="D43">
        <f t="shared" si="0"/>
        <v>21.061726241756507</v>
      </c>
      <c r="F43">
        <f>'Coord Carte'!D42-'Coord Reel'!C42</f>
        <v>10.525236371999654</v>
      </c>
      <c r="G43">
        <f>'Coord Carte'!E42-'Coord Reel'!D42</f>
        <v>-8.5782446864350277</v>
      </c>
      <c r="H43">
        <f t="shared" si="5"/>
        <v>13.578176703328589</v>
      </c>
      <c r="J43" s="80">
        <f>'Coord Carte'!H42-'Coord Reel'!C42</f>
        <v>-1.3437666928102772</v>
      </c>
      <c r="K43" s="80">
        <f>'Coord Carte'!I42-'Coord Reel'!D42</f>
        <v>-25.977183692311996</v>
      </c>
      <c r="L43" s="80">
        <f t="shared" si="2"/>
        <v>26.011916144506284</v>
      </c>
      <c r="N43" s="81">
        <f t="shared" si="3"/>
        <v>19.795046423917437</v>
      </c>
      <c r="Z43" s="76">
        <f>'Coord Carte'!R42-'Coord Carte'!V42</f>
        <v>-269.57289700000001</v>
      </c>
      <c r="AA43" s="76">
        <f>'Coord Carte'!S42-'Coord Carte'!W42</f>
        <v>440.69290060000003</v>
      </c>
      <c r="AB43" s="76">
        <f t="shared" si="4"/>
        <v>516.60408383617539</v>
      </c>
    </row>
    <row r="44" spans="1:28" x14ac:dyDescent="0.25">
      <c r="N44" s="81"/>
      <c r="Z44" s="76">
        <f>'Coord Carte'!R43-'Coord Carte'!V43</f>
        <v>-33.435147000000143</v>
      </c>
      <c r="AA44" s="76">
        <f>'Coord Carte'!S43-'Coord Carte'!W43</f>
        <v>235.51183220000001</v>
      </c>
      <c r="AB44" s="76">
        <f t="shared" si="4"/>
        <v>237.8733531968484</v>
      </c>
    </row>
    <row r="45" spans="1:28" x14ac:dyDescent="0.25">
      <c r="A45" t="s">
        <v>8</v>
      </c>
      <c r="B45" s="83" t="s">
        <v>39</v>
      </c>
      <c r="C45" s="83"/>
      <c r="D45" s="83"/>
      <c r="F45" s="83" t="s">
        <v>40</v>
      </c>
      <c r="G45" s="83"/>
      <c r="H45" s="83"/>
      <c r="J45" s="83" t="s">
        <v>41</v>
      </c>
      <c r="K45" s="83"/>
      <c r="L45" s="83"/>
      <c r="N45" s="81"/>
      <c r="Z45" s="76">
        <f>'Coord Carte'!R44-'Coord Carte'!V44</f>
        <v>-202.67605200000003</v>
      </c>
      <c r="AA45" s="76">
        <f>'Coord Carte'!S44-'Coord Carte'!W44</f>
        <v>273.71100749999999</v>
      </c>
      <c r="AB45" s="76">
        <f t="shared" si="4"/>
        <v>340.58082400653706</v>
      </c>
    </row>
    <row r="46" spans="1:28" x14ac:dyDescent="0.25">
      <c r="B46" t="s">
        <v>43</v>
      </c>
      <c r="C46" t="s">
        <v>42</v>
      </c>
      <c r="D46" t="s">
        <v>44</v>
      </c>
      <c r="E46" t="s">
        <v>38</v>
      </c>
      <c r="F46" t="s">
        <v>43</v>
      </c>
      <c r="G46" t="s">
        <v>42</v>
      </c>
      <c r="H46" t="s">
        <v>44</v>
      </c>
      <c r="J46" s="80" t="s">
        <v>43</v>
      </c>
      <c r="K46" s="80" t="s">
        <v>42</v>
      </c>
      <c r="L46" s="80" t="s">
        <v>44</v>
      </c>
      <c r="N46" s="81"/>
      <c r="Z46" s="76">
        <f>'Coord Carte'!R45-'Coord Carte'!V45</f>
        <v>129.27686200000016</v>
      </c>
      <c r="AA46" s="76">
        <f>'Coord Carte'!S45-'Coord Carte'!W45</f>
        <v>-346.51398349999999</v>
      </c>
      <c r="AB46" s="76">
        <f t="shared" si="4"/>
        <v>369.84381542700606</v>
      </c>
    </row>
    <row r="47" spans="1:28" x14ac:dyDescent="0.25">
      <c r="B47">
        <f>'Coord Carte'!D46-'Coord Carte'!H46</f>
        <v>-44.732170562900137</v>
      </c>
      <c r="C47">
        <f>'Coord Carte'!E46-'Coord Carte'!I46</f>
        <v>7.5625478452240031</v>
      </c>
      <c r="D47">
        <f t="shared" si="0"/>
        <v>45.366939649701877</v>
      </c>
      <c r="F47">
        <f>'Coord Carte'!D46-'Coord Reel'!C46</f>
        <v>6.9965575436899599</v>
      </c>
      <c r="G47">
        <f>'Coord Carte'!E46-'Coord Reel'!D46</f>
        <v>21.267849080966016</v>
      </c>
      <c r="H47">
        <f t="shared" si="5"/>
        <v>22.389131782918959</v>
      </c>
      <c r="J47" s="80">
        <f>'Coord Carte'!H46-'Coord Reel'!C46</f>
        <v>51.728728106590097</v>
      </c>
      <c r="K47" s="80">
        <f>'Coord Carte'!I46-'Coord Reel'!D46</f>
        <v>13.705301235742013</v>
      </c>
      <c r="L47" s="80">
        <f t="shared" si="2"/>
        <v>53.513517857527887</v>
      </c>
      <c r="N47" s="81">
        <f t="shared" si="3"/>
        <v>37.951324820223419</v>
      </c>
      <c r="Z47" s="76">
        <f>'Coord Carte'!R46-'Coord Carte'!V46</f>
        <v>-31.918719999999666</v>
      </c>
      <c r="AA47" s="76">
        <f>'Coord Carte'!S46-'Coord Carte'!W46</f>
        <v>16.341878799999989</v>
      </c>
      <c r="AB47" s="76">
        <f t="shared" si="4"/>
        <v>35.858913663861429</v>
      </c>
    </row>
    <row r="48" spans="1:28" x14ac:dyDescent="0.25">
      <c r="B48">
        <f>'Coord Carte'!D47-'Coord Carte'!H47</f>
        <v>20.449136082159839</v>
      </c>
      <c r="C48">
        <f>'Coord Carte'!E47-'Coord Carte'!I47</f>
        <v>-12.802884675602996</v>
      </c>
      <c r="D48">
        <f t="shared" si="0"/>
        <v>24.126355351015651</v>
      </c>
      <c r="F48">
        <f>'Coord Carte'!D47-'Coord Reel'!C47</f>
        <v>84.22061010860989</v>
      </c>
      <c r="G48">
        <f>'Coord Carte'!E47-'Coord Reel'!D47</f>
        <v>-38.268809201240003</v>
      </c>
      <c r="H48">
        <f t="shared" si="5"/>
        <v>92.507366867441405</v>
      </c>
      <c r="J48" s="80">
        <f>'Coord Carte'!H47-'Coord Reel'!C47</f>
        <v>63.771474026450051</v>
      </c>
      <c r="K48" s="80">
        <f>'Coord Carte'!I47-'Coord Reel'!D47</f>
        <v>-25.465924525637007</v>
      </c>
      <c r="L48" s="80">
        <f t="shared" si="2"/>
        <v>68.668145536716182</v>
      </c>
      <c r="N48" s="81">
        <f t="shared" si="3"/>
        <v>80.587756202078793</v>
      </c>
      <c r="Z48" s="76">
        <f>'Coord Carte'!R47-'Coord Carte'!V47</f>
        <v>-255.73328900000001</v>
      </c>
      <c r="AA48" s="76">
        <f>'Coord Carte'!S47-'Coord Carte'!W47</f>
        <v>-77.646109700000011</v>
      </c>
      <c r="AB48" s="76">
        <f t="shared" si="4"/>
        <v>267.26098378607747</v>
      </c>
    </row>
    <row r="49" spans="1:28" x14ac:dyDescent="0.25">
      <c r="B49">
        <f>'Coord Carte'!D48-'Coord Carte'!H48</f>
        <v>-240.2952328145102</v>
      </c>
      <c r="C49">
        <f>'Coord Carte'!E48-'Coord Carte'!I48</f>
        <v>-9.1120147416699808</v>
      </c>
      <c r="D49">
        <f t="shared" si="0"/>
        <v>240.46793492279187</v>
      </c>
      <c r="F49">
        <f>'Coord Carte'!D48-'Coord Reel'!C48</f>
        <v>-205.54102515831983</v>
      </c>
      <c r="G49">
        <f>'Coord Carte'!E48-'Coord Reel'!D48</f>
        <v>10.966822004346</v>
      </c>
      <c r="H49">
        <f t="shared" si="5"/>
        <v>205.83338943914825</v>
      </c>
      <c r="J49" s="80">
        <f>'Coord Carte'!H48-'Coord Reel'!C48</f>
        <v>34.754207656190374</v>
      </c>
      <c r="K49" s="80">
        <f>'Coord Carte'!I48-'Coord Reel'!D48</f>
        <v>20.07883674601598</v>
      </c>
      <c r="L49" s="80">
        <f t="shared" si="2"/>
        <v>40.137446790780842</v>
      </c>
      <c r="N49" s="81">
        <f t="shared" si="3"/>
        <v>122.98541811496455</v>
      </c>
      <c r="Z49" s="76">
        <f>'Coord Carte'!R48-'Coord Carte'!V48</f>
        <v>-109.83473600000002</v>
      </c>
      <c r="AA49" s="76">
        <f>'Coord Carte'!S48-'Coord Carte'!W48</f>
        <v>155.98870564000001</v>
      </c>
      <c r="AB49" s="76">
        <f t="shared" si="4"/>
        <v>190.77773853212611</v>
      </c>
    </row>
    <row r="50" spans="1:28" x14ac:dyDescent="0.25">
      <c r="B50">
        <f>'Coord Carte'!D49-'Coord Carte'!H49</f>
        <v>-118.3247286432802</v>
      </c>
      <c r="C50">
        <f>'Coord Carte'!E49-'Coord Carte'!I49</f>
        <v>-91.589187181937007</v>
      </c>
      <c r="D50">
        <f t="shared" si="0"/>
        <v>149.63061390355179</v>
      </c>
      <c r="F50">
        <f>'Coord Carte'!D49-'Coord Reel'!C49</f>
        <v>-79.892404253870154</v>
      </c>
      <c r="G50">
        <f>'Coord Carte'!E49-'Coord Reel'!D49</f>
        <v>-15.257566079200004</v>
      </c>
      <c r="H50">
        <f t="shared" si="5"/>
        <v>81.336274688019515</v>
      </c>
      <c r="J50" s="80">
        <f>'Coord Carte'!H49-'Coord Reel'!C49</f>
        <v>38.432324389410041</v>
      </c>
      <c r="K50" s="80">
        <f>'Coord Carte'!I49-'Coord Reel'!D49</f>
        <v>76.331621102737003</v>
      </c>
      <c r="L50" s="80">
        <f t="shared" si="2"/>
        <v>85.460867876149294</v>
      </c>
      <c r="N50" s="81">
        <f t="shared" si="3"/>
        <v>83.398571282084404</v>
      </c>
      <c r="Z50" s="76">
        <f>'Coord Carte'!R49-'Coord Carte'!V49</f>
        <v>-146.96359199999984</v>
      </c>
      <c r="AA50" s="76">
        <f>'Coord Carte'!S49-'Coord Carte'!W49</f>
        <v>129.24524918</v>
      </c>
      <c r="AB50" s="76">
        <f t="shared" si="4"/>
        <v>195.71058175056021</v>
      </c>
    </row>
    <row r="51" spans="1:28" x14ac:dyDescent="0.25">
      <c r="B51">
        <f>'Coord Carte'!D50-'Coord Carte'!H50</f>
        <v>26.421356688699689</v>
      </c>
      <c r="C51">
        <f>'Coord Carte'!E50-'Coord Carte'!I50</f>
        <v>2.6687964775599937</v>
      </c>
      <c r="D51">
        <f t="shared" si="0"/>
        <v>26.555800946500039</v>
      </c>
      <c r="F51">
        <f>'Coord Carte'!D50-'Coord Reel'!C50</f>
        <v>-218.52935413474029</v>
      </c>
      <c r="G51">
        <f>'Coord Carte'!E50-'Coord Reel'!D50</f>
        <v>28.277762920954984</v>
      </c>
      <c r="H51">
        <f t="shared" si="5"/>
        <v>220.35133422414413</v>
      </c>
      <c r="J51" s="80">
        <f>'Coord Carte'!H50-'Coord Reel'!C50</f>
        <v>-244.95071082343998</v>
      </c>
      <c r="K51" s="80">
        <f>'Coord Carte'!I50-'Coord Reel'!D50</f>
        <v>25.608966443394991</v>
      </c>
      <c r="L51" s="80">
        <f t="shared" si="2"/>
        <v>246.28574846143138</v>
      </c>
      <c r="N51" s="81">
        <f t="shared" si="3"/>
        <v>233.31854134278774</v>
      </c>
      <c r="Z51" s="76">
        <f>'Coord Carte'!R50-'Coord Carte'!V50</f>
        <v>-61.397586000000047</v>
      </c>
      <c r="AA51" s="76">
        <f>'Coord Carte'!S50-'Coord Carte'!W50</f>
        <v>104.0776264</v>
      </c>
      <c r="AB51" s="76">
        <f t="shared" si="4"/>
        <v>120.83797368247028</v>
      </c>
    </row>
    <row r="52" spans="1:28" x14ac:dyDescent="0.25">
      <c r="B52">
        <f>'Coord Carte'!D51-'Coord Carte'!H51</f>
        <v>-12.946345967189927</v>
      </c>
      <c r="C52">
        <f>'Coord Carte'!E51-'Coord Carte'!I51</f>
        <v>-16.53000461966592</v>
      </c>
      <c r="D52">
        <f t="shared" si="0"/>
        <v>20.996402706853182</v>
      </c>
      <c r="F52">
        <f>'Coord Carte'!D51-'Coord Reel'!C51</f>
        <v>-208.42597014724993</v>
      </c>
      <c r="G52">
        <f>'Coord Carte'!E51-'Coord Reel'!D51</f>
        <v>-40.161599135709899</v>
      </c>
      <c r="H52">
        <f t="shared" si="5"/>
        <v>212.26007414716452</v>
      </c>
      <c r="J52" s="80">
        <f>'Coord Carte'!H51-'Coord Reel'!C51</f>
        <v>-195.47962418006</v>
      </c>
      <c r="K52" s="80">
        <f>'Coord Carte'!I51-'Coord Reel'!D51</f>
        <v>-23.631594516043982</v>
      </c>
      <c r="L52" s="80">
        <f t="shared" si="2"/>
        <v>196.90285861040266</v>
      </c>
      <c r="N52" s="81">
        <f t="shared" si="3"/>
        <v>204.5814663787836</v>
      </c>
      <c r="Z52" s="76">
        <f>'Coord Carte'!R51-'Coord Carte'!V51</f>
        <v>-48.516808000000083</v>
      </c>
      <c r="AA52" s="76">
        <f>'Coord Carte'!S51-'Coord Carte'!W51</f>
        <v>114.78576549999997</v>
      </c>
      <c r="AB52" s="76">
        <f t="shared" si="4"/>
        <v>124.61802686581848</v>
      </c>
    </row>
    <row r="53" spans="1:28" x14ac:dyDescent="0.25">
      <c r="B53">
        <f>'Coord Carte'!D52-'Coord Carte'!H52</f>
        <v>-4.1225859726000635</v>
      </c>
      <c r="C53">
        <f>'Coord Carte'!E52-'Coord Carte'!I52</f>
        <v>-13.923098403304905</v>
      </c>
      <c r="D53">
        <f t="shared" si="0"/>
        <v>14.520619279135117</v>
      </c>
      <c r="F53">
        <f>'Coord Carte'!D52-'Coord Reel'!C52</f>
        <v>-305.90363714457999</v>
      </c>
      <c r="G53">
        <f>'Coord Carte'!E52-'Coord Reel'!D52</f>
        <v>4.1445486614461942</v>
      </c>
      <c r="H53">
        <f t="shared" si="5"/>
        <v>305.93171215467345</v>
      </c>
      <c r="J53" s="80">
        <f>'Coord Carte'!H52-'Coord Reel'!C52</f>
        <v>-301.78105117197993</v>
      </c>
      <c r="K53" s="80">
        <f>'Coord Carte'!I52-'Coord Reel'!D52</f>
        <v>18.0676470647511</v>
      </c>
      <c r="L53" s="80">
        <f t="shared" si="2"/>
        <v>302.32142285475169</v>
      </c>
      <c r="N53" s="81">
        <f t="shared" si="3"/>
        <v>304.12656750471257</v>
      </c>
    </row>
    <row r="54" spans="1:28" x14ac:dyDescent="0.25">
      <c r="B54">
        <f>'Coord Carte'!D53-'Coord Carte'!H53</f>
        <v>67.200712675400155</v>
      </c>
      <c r="C54">
        <f>'Coord Carte'!E53-'Coord Carte'!I53</f>
        <v>14.660918731456007</v>
      </c>
      <c r="D54">
        <f t="shared" si="0"/>
        <v>68.781380635547336</v>
      </c>
      <c r="F54">
        <f>'Coord Carte'!D53-'Coord Reel'!C53</f>
        <v>-32.881835019349865</v>
      </c>
      <c r="G54">
        <f>'Coord Carte'!E53-'Coord Reel'!D53</f>
        <v>32.430303617559019</v>
      </c>
      <c r="H54">
        <f t="shared" si="5"/>
        <v>46.183759775128799</v>
      </c>
      <c r="J54" s="80">
        <f>'Coord Carte'!H53-'Coord Reel'!C53</f>
        <v>-100.08254769475002</v>
      </c>
      <c r="K54" s="80">
        <f>'Coord Carte'!I53-'Coord Reel'!D53</f>
        <v>17.769384886103012</v>
      </c>
      <c r="L54" s="80">
        <f t="shared" si="2"/>
        <v>101.64776137378718</v>
      </c>
      <c r="N54" s="81">
        <f t="shared" si="3"/>
        <v>73.915760574457991</v>
      </c>
      <c r="Y54" s="76" t="s">
        <v>67</v>
      </c>
      <c r="Z54" s="78" t="s">
        <v>39</v>
      </c>
      <c r="AA54" s="78"/>
      <c r="AB54" s="78"/>
    </row>
    <row r="55" spans="1:28" x14ac:dyDescent="0.25">
      <c r="B55">
        <f>'Coord Carte'!D54-'Coord Carte'!H54</f>
        <v>9.4214226355800292</v>
      </c>
      <c r="C55">
        <f>'Coord Carte'!E54-'Coord Carte'!I54</f>
        <v>29.902721771593974</v>
      </c>
      <c r="D55">
        <f t="shared" si="0"/>
        <v>31.351809737678302</v>
      </c>
      <c r="F55">
        <f>'Coord Carte'!D54-'Coord Reel'!C54</f>
        <v>-45.000498401959931</v>
      </c>
      <c r="G55">
        <f>'Coord Carte'!E54-'Coord Reel'!D54</f>
        <v>8.1310255682669776</v>
      </c>
      <c r="H55">
        <f t="shared" si="5"/>
        <v>45.72918579218976</v>
      </c>
      <c r="J55" s="80">
        <f>'Coord Carte'!H54-'Coord Reel'!C54</f>
        <v>-54.42192103753996</v>
      </c>
      <c r="K55" s="80">
        <f>'Coord Carte'!I54-'Coord Reel'!D54</f>
        <v>-21.771696203326997</v>
      </c>
      <c r="L55" s="80">
        <f t="shared" si="2"/>
        <v>58.615290197918469</v>
      </c>
      <c r="N55" s="81">
        <f t="shared" si="3"/>
        <v>52.172237995054118</v>
      </c>
      <c r="Z55" s="76" t="s">
        <v>43</v>
      </c>
      <c r="AA55" s="76" t="s">
        <v>42</v>
      </c>
      <c r="AB55" s="76" t="s">
        <v>44</v>
      </c>
    </row>
    <row r="56" spans="1:28" x14ac:dyDescent="0.25">
      <c r="B56">
        <f>'Coord Carte'!D55-'Coord Carte'!H55</f>
        <v>7.1925801318800495</v>
      </c>
      <c r="C56">
        <f>'Coord Carte'!E55-'Coord Carte'!I55</f>
        <v>94.272572078209009</v>
      </c>
      <c r="D56">
        <f t="shared" si="0"/>
        <v>94.546554962064207</v>
      </c>
      <c r="F56">
        <f>'Coord Carte'!D55-'Coord Reel'!C55</f>
        <v>4.3554327355600435</v>
      </c>
      <c r="G56">
        <f>'Coord Carte'!E55-'Coord Reel'!D55</f>
        <v>7.7147924725969688</v>
      </c>
      <c r="H56">
        <f t="shared" si="5"/>
        <v>8.8593350320002511</v>
      </c>
      <c r="J56" s="80">
        <f>'Coord Carte'!H55-'Coord Reel'!C55</f>
        <v>-2.837147396320006</v>
      </c>
      <c r="K56" s="80">
        <f>'Coord Carte'!I55-'Coord Reel'!D55</f>
        <v>-86.557779605612041</v>
      </c>
      <c r="L56" s="80">
        <f t="shared" si="2"/>
        <v>86.604264419266059</v>
      </c>
      <c r="N56" s="81">
        <f t="shared" si="3"/>
        <v>47.731799725633152</v>
      </c>
      <c r="Z56" s="76">
        <f>'Coord Carte'!R55-'Coord Carte'!V55</f>
        <v>1.0443869999999151</v>
      </c>
      <c r="AA56" s="76">
        <f>'Coord Carte'!S55-'Coord Carte'!W55</f>
        <v>8.9763355999999987</v>
      </c>
      <c r="AB56" s="76">
        <f t="shared" si="4"/>
        <v>9.0368880157715896</v>
      </c>
    </row>
    <row r="57" spans="1:28" x14ac:dyDescent="0.25">
      <c r="B57">
        <f>'Coord Carte'!D56-'Coord Carte'!H56</f>
        <v>65.147663339639848</v>
      </c>
      <c r="C57">
        <f>'Coord Carte'!E56-'Coord Carte'!I56</f>
        <v>-15.732062323492983</v>
      </c>
      <c r="D57">
        <f t="shared" si="0"/>
        <v>67.020264275555661</v>
      </c>
      <c r="F57">
        <f>'Coord Carte'!D56-'Coord Reel'!C56</f>
        <v>57.819821789980097</v>
      </c>
      <c r="G57">
        <f>'Coord Carte'!E56-'Coord Reel'!D56</f>
        <v>-80.223698494297992</v>
      </c>
      <c r="H57">
        <f t="shared" si="5"/>
        <v>98.888692942768174</v>
      </c>
      <c r="J57" s="80">
        <f>'Coord Carte'!H56-'Coord Reel'!C56</f>
        <v>-7.3278415496597518</v>
      </c>
      <c r="K57" s="80">
        <f>'Coord Carte'!I56-'Coord Reel'!D56</f>
        <v>-64.491636170805009</v>
      </c>
      <c r="L57" s="80">
        <f t="shared" si="2"/>
        <v>64.906612897026179</v>
      </c>
      <c r="N57" s="81">
        <f t="shared" si="3"/>
        <v>81.897652919897183</v>
      </c>
      <c r="Z57" s="76">
        <f>'Coord Carte'!R56-'Coord Carte'!V56</f>
        <v>-37.049199000000044</v>
      </c>
      <c r="AA57" s="76">
        <f>'Coord Carte'!S56-'Coord Carte'!W56</f>
        <v>-14.618142709999994</v>
      </c>
      <c r="AB57" s="76">
        <f t="shared" si="4"/>
        <v>39.828799163815248</v>
      </c>
    </row>
    <row r="58" spans="1:28" x14ac:dyDescent="0.25">
      <c r="B58">
        <f>'Coord Carte'!D57-'Coord Carte'!H57</f>
        <v>33.874484977599877</v>
      </c>
      <c r="C58">
        <f>'Coord Carte'!E57-'Coord Carte'!I57</f>
        <v>116.00047449200298</v>
      </c>
      <c r="D58">
        <f t="shared" si="0"/>
        <v>120.84531772008162</v>
      </c>
      <c r="F58">
        <f>'Coord Carte'!D57-'Coord Reel'!C57</f>
        <v>-53.211309287819859</v>
      </c>
      <c r="G58">
        <f>'Coord Carte'!E57-'Coord Reel'!D57</f>
        <v>81.22588945058402</v>
      </c>
      <c r="H58">
        <f t="shared" si="5"/>
        <v>97.103494031690332</v>
      </c>
      <c r="J58" s="80">
        <f>'Coord Carte'!H57-'Coord Reel'!C57</f>
        <v>-87.085794265419736</v>
      </c>
      <c r="K58" s="80">
        <f>'Coord Carte'!I57-'Coord Reel'!D57</f>
        <v>-34.774585041418959</v>
      </c>
      <c r="L58" s="80">
        <f t="shared" si="2"/>
        <v>93.772103141829405</v>
      </c>
      <c r="N58" s="81">
        <f t="shared" si="3"/>
        <v>95.437798586759868</v>
      </c>
      <c r="Z58" s="76">
        <f>'Coord Carte'!R57-'Coord Carte'!V57</f>
        <v>33.969142000000375</v>
      </c>
      <c r="AA58" s="76">
        <f>'Coord Carte'!S57-'Coord Carte'!W57</f>
        <v>-4.2273216199999979</v>
      </c>
      <c r="AB58" s="76">
        <f t="shared" si="4"/>
        <v>34.231167907261195</v>
      </c>
    </row>
    <row r="59" spans="1:28" x14ac:dyDescent="0.25">
      <c r="B59">
        <f>'Coord Carte'!D58-'Coord Carte'!H58</f>
        <v>45.057619578390131</v>
      </c>
      <c r="C59">
        <f>'Coord Carte'!E58-'Coord Carte'!I58</f>
        <v>-35.890162469302993</v>
      </c>
      <c r="D59">
        <f t="shared" si="0"/>
        <v>57.604625197495132</v>
      </c>
      <c r="F59">
        <f>'Coord Carte'!D58-'Coord Reel'!C58</f>
        <v>-43.699695923339732</v>
      </c>
      <c r="G59">
        <f>'Coord Carte'!E58-'Coord Reel'!D58</f>
        <v>-10.620305720207</v>
      </c>
      <c r="H59">
        <f t="shared" si="5"/>
        <v>44.971705742422273</v>
      </c>
      <c r="J59" s="80">
        <f>'Coord Carte'!H58-'Coord Reel'!C58</f>
        <v>-88.757315501729863</v>
      </c>
      <c r="K59" s="80">
        <f>'Coord Carte'!I58-'Coord Reel'!D58</f>
        <v>25.269856749095993</v>
      </c>
      <c r="L59" s="80">
        <f t="shared" si="2"/>
        <v>92.284487944580633</v>
      </c>
      <c r="N59" s="81">
        <f t="shared" si="3"/>
        <v>68.628096843501453</v>
      </c>
      <c r="Z59" s="76">
        <f>'Coord Carte'!R58-'Coord Carte'!V58</f>
        <v>-76.021957999999813</v>
      </c>
      <c r="AA59" s="76">
        <f>'Coord Carte'!S58-'Coord Carte'!W58</f>
        <v>61.398350658999995</v>
      </c>
      <c r="AB59" s="76">
        <f t="shared" si="4"/>
        <v>97.719473810491124</v>
      </c>
    </row>
    <row r="60" spans="1:28" x14ac:dyDescent="0.25">
      <c r="B60">
        <f>'Coord Carte'!D59-'Coord Carte'!H59</f>
        <v>68.719230543340018</v>
      </c>
      <c r="C60">
        <f>'Coord Carte'!E59-'Coord Carte'!I59</f>
        <v>-118.72276183816996</v>
      </c>
      <c r="D60">
        <f t="shared" si="0"/>
        <v>137.17662637983025</v>
      </c>
      <c r="F60">
        <f>'Coord Carte'!D59-'Coord Reel'!C59</f>
        <v>21.426826601610173</v>
      </c>
      <c r="G60">
        <f>'Coord Carte'!E59-'Coord Reel'!D59</f>
        <v>-3.5694207759710253</v>
      </c>
      <c r="H60">
        <f t="shared" si="5"/>
        <v>21.722100793694032</v>
      </c>
      <c r="J60" s="80">
        <f>'Coord Carte'!H59-'Coord Reel'!C59</f>
        <v>-47.292403941729845</v>
      </c>
      <c r="K60" s="80">
        <f>'Coord Carte'!I59-'Coord Reel'!D59</f>
        <v>115.15334106219893</v>
      </c>
      <c r="L60" s="80">
        <f t="shared" si="2"/>
        <v>124.48639856777469</v>
      </c>
      <c r="N60" s="81">
        <f t="shared" si="3"/>
        <v>73.104249680734355</v>
      </c>
      <c r="Z60" s="76">
        <f>'Coord Carte'!R59-'Coord Carte'!V59</f>
        <v>-2.4988589999998112</v>
      </c>
      <c r="AA60" s="76">
        <f>'Coord Carte'!S59-'Coord Carte'!W59</f>
        <v>-5.3755826499999984</v>
      </c>
      <c r="AB60" s="76">
        <f t="shared" si="4"/>
        <v>5.9280000952143261</v>
      </c>
    </row>
    <row r="61" spans="1:28" x14ac:dyDescent="0.25">
      <c r="N61" s="81"/>
      <c r="Z61" s="76">
        <f>'Coord Carte'!R60-'Coord Carte'!V60</f>
        <v>96.951009000000113</v>
      </c>
      <c r="AA61" s="76">
        <f>'Coord Carte'!S60-'Coord Carte'!W60</f>
        <v>-17.145930499999992</v>
      </c>
      <c r="AB61" s="76">
        <f t="shared" si="4"/>
        <v>98.455477647660274</v>
      </c>
    </row>
    <row r="62" spans="1:28" x14ac:dyDescent="0.25">
      <c r="A62" t="s">
        <v>9</v>
      </c>
      <c r="B62" s="83" t="s">
        <v>39</v>
      </c>
      <c r="C62" s="83"/>
      <c r="D62" s="83"/>
      <c r="F62" s="83" t="s">
        <v>40</v>
      </c>
      <c r="G62" s="83"/>
      <c r="H62" s="83"/>
      <c r="J62" s="83" t="s">
        <v>41</v>
      </c>
      <c r="K62" s="83"/>
      <c r="L62" s="83"/>
      <c r="N62" s="81"/>
      <c r="Z62" s="76">
        <f>'Coord Carte'!R61-'Coord Carte'!V61</f>
        <v>42.070517999999993</v>
      </c>
      <c r="AA62" s="76">
        <f>'Coord Carte'!S61-'Coord Carte'!W61</f>
        <v>-121.03800650000001</v>
      </c>
      <c r="AB62" s="76">
        <f t="shared" si="4"/>
        <v>128.14104534567511</v>
      </c>
    </row>
    <row r="63" spans="1:28" x14ac:dyDescent="0.25">
      <c r="B63" t="s">
        <v>43</v>
      </c>
      <c r="C63" t="s">
        <v>42</v>
      </c>
      <c r="D63" t="s">
        <v>44</v>
      </c>
      <c r="E63" t="s">
        <v>38</v>
      </c>
      <c r="F63" t="s">
        <v>43</v>
      </c>
      <c r="G63" t="s">
        <v>42</v>
      </c>
      <c r="H63" t="s">
        <v>44</v>
      </c>
      <c r="J63" s="80" t="s">
        <v>43</v>
      </c>
      <c r="K63" s="80" t="s">
        <v>42</v>
      </c>
      <c r="L63" s="80" t="s">
        <v>44</v>
      </c>
      <c r="N63" s="81"/>
      <c r="Z63" s="76">
        <f>'Coord Carte'!R62-'Coord Carte'!V62</f>
        <v>51.29889100000014</v>
      </c>
      <c r="AA63" s="76">
        <f>'Coord Carte'!S62-'Coord Carte'!W62</f>
        <v>8.7020436999999902</v>
      </c>
      <c r="AB63" s="76">
        <f t="shared" si="4"/>
        <v>52.031738221844989</v>
      </c>
    </row>
    <row r="64" spans="1:28" x14ac:dyDescent="0.25">
      <c r="B64">
        <f>'Coord Carte'!D63-'Coord Carte'!H63</f>
        <v>22.599858834570114</v>
      </c>
      <c r="C64">
        <f>'Coord Carte'!E63-'Coord Carte'!I63</f>
        <v>1.0663452502099915</v>
      </c>
      <c r="D64">
        <f t="shared" si="0"/>
        <v>22.625001912378753</v>
      </c>
      <c r="F64">
        <f>'Coord Carte'!D63-'Coord Reel'!C63</f>
        <v>-2.0063862340398373</v>
      </c>
      <c r="G64">
        <f>'Coord Carte'!E63-'Coord Reel'!D63</f>
        <v>1.4083117332839947</v>
      </c>
      <c r="H64">
        <f t="shared" si="5"/>
        <v>2.4513114160077518</v>
      </c>
      <c r="J64" s="80">
        <f>'Coord Carte'!H63-'Coord Reel'!C63</f>
        <v>-24.606245068609951</v>
      </c>
      <c r="K64" s="80">
        <f>'Coord Carte'!I63-'Coord Reel'!D63</f>
        <v>0.34196648307400324</v>
      </c>
      <c r="L64" s="80">
        <f t="shared" si="2"/>
        <v>24.608621201766617</v>
      </c>
      <c r="N64" s="81">
        <f t="shared" si="3"/>
        <v>13.529966308887184</v>
      </c>
      <c r="Z64" s="76">
        <f>'Coord Carte'!R63-'Coord Carte'!V63</f>
        <v>38.760341000000153</v>
      </c>
      <c r="AA64" s="76">
        <f>'Coord Carte'!S63-'Coord Carte'!W63</f>
        <v>-99.912154900000019</v>
      </c>
      <c r="AB64" s="76">
        <f t="shared" si="4"/>
        <v>107.16717189138608</v>
      </c>
    </row>
    <row r="65" spans="2:28" x14ac:dyDescent="0.25">
      <c r="B65">
        <f>'Coord Carte'!D64-'Coord Carte'!H64</f>
        <v>-34.854465509210058</v>
      </c>
      <c r="C65">
        <f>'Coord Carte'!E64-'Coord Carte'!I64</f>
        <v>-11.692166451423986</v>
      </c>
      <c r="D65">
        <f t="shared" si="0"/>
        <v>36.763304017192446</v>
      </c>
      <c r="F65">
        <f>'Coord Carte'!D64-'Coord Reel'!C64</f>
        <v>-26.865512959229818</v>
      </c>
      <c r="G65">
        <f>'Coord Carte'!E64-'Coord Reel'!D64</f>
        <v>15.773001676183014</v>
      </c>
      <c r="H65">
        <f t="shared" ref="H65:H128" si="6">SQRT(F65^2+G65^2)</f>
        <v>31.153545038075801</v>
      </c>
      <c r="J65" s="80">
        <f>'Coord Carte'!H64-'Coord Reel'!C64</f>
        <v>7.9889525499802403</v>
      </c>
      <c r="K65" s="80">
        <f>'Coord Carte'!I64-'Coord Reel'!D64</f>
        <v>27.465168127607001</v>
      </c>
      <c r="L65" s="80">
        <f t="shared" ref="L65:L128" si="7">SQRT(J65^2+K65^2)</f>
        <v>28.603475717533964</v>
      </c>
      <c r="N65" s="81">
        <f t="shared" si="3"/>
        <v>29.878510377804883</v>
      </c>
      <c r="Z65" s="76">
        <f>'Coord Carte'!R64-'Coord Carte'!V64</f>
        <v>22.271412000000055</v>
      </c>
      <c r="AA65" s="76">
        <f>'Coord Carte'!S64-'Coord Carte'!W64</f>
        <v>-134.85209749999996</v>
      </c>
      <c r="AB65" s="76">
        <f t="shared" si="4"/>
        <v>136.67883520363802</v>
      </c>
    </row>
    <row r="66" spans="2:28" x14ac:dyDescent="0.25">
      <c r="B66">
        <f>'Coord Carte'!D65-'Coord Carte'!H65</f>
        <v>-38.983357103449634</v>
      </c>
      <c r="C66">
        <f>'Coord Carte'!E65-'Coord Carte'!I65</f>
        <v>-7.1878977462789919</v>
      </c>
      <c r="D66">
        <f t="shared" si="0"/>
        <v>39.64048442017377</v>
      </c>
      <c r="F66">
        <f>'Coord Carte'!D65-'Coord Reel'!C65</f>
        <v>-89.563661741970009</v>
      </c>
      <c r="G66">
        <f>'Coord Carte'!E65-'Coord Reel'!D65</f>
        <v>47.399467765703008</v>
      </c>
      <c r="H66">
        <f t="shared" si="6"/>
        <v>101.33291197385941</v>
      </c>
      <c r="J66" s="80">
        <f>'Coord Carte'!H65-'Coord Reel'!C65</f>
        <v>-50.580304638520374</v>
      </c>
      <c r="K66" s="80">
        <f>'Coord Carte'!I65-'Coord Reel'!D65</f>
        <v>54.587365511982</v>
      </c>
      <c r="L66" s="80">
        <f t="shared" si="7"/>
        <v>74.418732123466384</v>
      </c>
      <c r="N66" s="81">
        <f t="shared" si="3"/>
        <v>87.875822048662897</v>
      </c>
      <c r="Z66" s="76">
        <f>'Coord Carte'!R65-'Coord Carte'!V65</f>
        <v>-16.335516000000098</v>
      </c>
      <c r="AA66" s="76">
        <f>'Coord Carte'!S65-'Coord Carte'!W65</f>
        <v>-11.587486499999955</v>
      </c>
      <c r="AB66" s="76">
        <f t="shared" si="4"/>
        <v>20.027953624220832</v>
      </c>
    </row>
    <row r="67" spans="2:28" x14ac:dyDescent="0.25">
      <c r="B67">
        <f>'Coord Carte'!D66-'Coord Carte'!H66</f>
        <v>-7.9846847349999734</v>
      </c>
      <c r="C67">
        <f>'Coord Carte'!E66-'Coord Carte'!I66</f>
        <v>-74.285273635829327</v>
      </c>
      <c r="D67">
        <f t="shared" si="0"/>
        <v>74.713165302156625</v>
      </c>
      <c r="F67">
        <f>'Coord Carte'!D66-'Coord Reel'!C66</f>
        <v>-45.62277455200001</v>
      </c>
      <c r="G67">
        <f>'Coord Carte'!E66-'Coord Reel'!D66</f>
        <v>-76.401004146251722</v>
      </c>
      <c r="H67">
        <f t="shared" si="6"/>
        <v>88.986240466592321</v>
      </c>
      <c r="J67" s="80">
        <f>'Coord Carte'!H66-'Coord Reel'!C66</f>
        <v>-37.638089817000036</v>
      </c>
      <c r="K67" s="80">
        <f>'Coord Carte'!I66-'Coord Reel'!D66</f>
        <v>-2.1157305104223951</v>
      </c>
      <c r="L67" s="80">
        <f t="shared" si="7"/>
        <v>37.697508149283472</v>
      </c>
      <c r="N67" s="81">
        <f t="shared" si="3"/>
        <v>63.3418743079379</v>
      </c>
    </row>
    <row r="68" spans="2:28" x14ac:dyDescent="0.25">
      <c r="B68">
        <f>'Coord Carte'!D67-'Coord Carte'!H67</f>
        <v>-17.945899748000102</v>
      </c>
      <c r="C68">
        <f>'Coord Carte'!E67-'Coord Carte'!I67</f>
        <v>24.739442619343009</v>
      </c>
      <c r="D68">
        <f t="shared" ref="D68:D128" si="8">SQRT(B68^2+C68^2)</f>
        <v>30.562973331811737</v>
      </c>
      <c r="F68">
        <f>'Coord Carte'!D67-'Coord Reel'!C67</f>
        <v>-20.297549519460063</v>
      </c>
      <c r="G68">
        <f>'Coord Carte'!E67-'Coord Reel'!D67</f>
        <v>-40.16187286793199</v>
      </c>
      <c r="H68">
        <f t="shared" si="6"/>
        <v>44.999628317963527</v>
      </c>
      <c r="J68" s="80">
        <f>'Coord Carte'!H67-'Coord Reel'!C67</f>
        <v>-2.3516497714599609</v>
      </c>
      <c r="K68" s="80">
        <f>'Coord Carte'!I67-'Coord Reel'!D67</f>
        <v>-64.901315487274999</v>
      </c>
      <c r="L68" s="80">
        <f t="shared" si="7"/>
        <v>64.94390663200366</v>
      </c>
      <c r="N68" s="81">
        <f t="shared" ref="N68:N128" si="9">(L68+H68)/2</f>
        <v>54.971767474983594</v>
      </c>
      <c r="Y68" s="76" t="s">
        <v>68</v>
      </c>
      <c r="Z68" s="78" t="s">
        <v>39</v>
      </c>
      <c r="AA68" s="78"/>
      <c r="AB68" s="78"/>
    </row>
    <row r="69" spans="2:28" x14ac:dyDescent="0.25">
      <c r="B69">
        <f>'Coord Carte'!D68-'Coord Carte'!H68</f>
        <v>50.505027570929997</v>
      </c>
      <c r="C69">
        <f>'Coord Carte'!E68-'Coord Carte'!I68</f>
        <v>-0.39576913751099596</v>
      </c>
      <c r="D69">
        <f t="shared" si="8"/>
        <v>50.506578216610606</v>
      </c>
      <c r="F69">
        <f>'Coord Carte'!D68-'Coord Reel'!C68</f>
        <v>-0.92593600021996281</v>
      </c>
      <c r="G69">
        <f>'Coord Carte'!E68-'Coord Reel'!D68</f>
        <v>-67.310235107755005</v>
      </c>
      <c r="H69">
        <f t="shared" si="6"/>
        <v>67.316603507141963</v>
      </c>
      <c r="J69" s="80">
        <f>'Coord Carte'!H68-'Coord Reel'!C68</f>
        <v>-51.43096357114996</v>
      </c>
      <c r="K69" s="80">
        <f>'Coord Carte'!I68-'Coord Reel'!D68</f>
        <v>-66.914465970244009</v>
      </c>
      <c r="L69" s="80">
        <f t="shared" si="7"/>
        <v>84.396029349371034</v>
      </c>
      <c r="N69" s="81">
        <f t="shared" si="9"/>
        <v>75.856316428256491</v>
      </c>
      <c r="Z69" s="76" t="s">
        <v>43</v>
      </c>
      <c r="AA69" s="76" t="s">
        <v>42</v>
      </c>
      <c r="AB69" s="76" t="s">
        <v>44</v>
      </c>
    </row>
    <row r="70" spans="2:28" x14ac:dyDescent="0.25">
      <c r="B70">
        <f>'Coord Carte'!D69-'Coord Carte'!H69</f>
        <v>8.3913148847900629</v>
      </c>
      <c r="C70">
        <f>'Coord Carte'!E69-'Coord Carte'!I69</f>
        <v>55.017084132758953</v>
      </c>
      <c r="D70">
        <f t="shared" si="8"/>
        <v>55.653335137858328</v>
      </c>
      <c r="F70">
        <f>'Coord Carte'!D69-'Coord Reel'!C69</f>
        <v>-32.22735665803998</v>
      </c>
      <c r="G70">
        <f>'Coord Carte'!E69-'Coord Reel'!D69</f>
        <v>-114.47139016393402</v>
      </c>
      <c r="H70">
        <f t="shared" si="6"/>
        <v>118.92140969240199</v>
      </c>
      <c r="J70" s="80">
        <f>'Coord Carte'!H69-'Coord Reel'!C69</f>
        <v>-40.618671542830043</v>
      </c>
      <c r="K70" s="80">
        <f>'Coord Carte'!I69-'Coord Reel'!D69</f>
        <v>-169.48847429669297</v>
      </c>
      <c r="L70" s="80">
        <f t="shared" si="7"/>
        <v>174.28774884461922</v>
      </c>
      <c r="N70" s="81">
        <f t="shared" si="9"/>
        <v>146.60457926851061</v>
      </c>
      <c r="Z70" s="76">
        <f>'Coord Carte'!R69-'Coord Carte'!V69</f>
        <v>238.00820699999986</v>
      </c>
      <c r="AA70" s="76">
        <f>'Coord Carte'!S69-'Coord Carte'!W69</f>
        <v>-70.460738599999999</v>
      </c>
      <c r="AB70" s="76">
        <f t="shared" ref="AB70:AB131" si="10">SQRT(Z70^2+AA70^2)</f>
        <v>248.21889993191957</v>
      </c>
    </row>
    <row r="71" spans="2:28" x14ac:dyDescent="0.25">
      <c r="B71">
        <f>'Coord Carte'!D70-'Coord Carte'!H70</f>
        <v>-33.241410988649932</v>
      </c>
      <c r="C71">
        <f>'Coord Carte'!E70-'Coord Carte'!I70</f>
        <v>4.2967781354009276</v>
      </c>
      <c r="D71">
        <f t="shared" si="8"/>
        <v>33.51796095918121</v>
      </c>
      <c r="F71">
        <f>'Coord Carte'!D70-'Coord Reel'!C70</f>
        <v>-57.407368217129942</v>
      </c>
      <c r="G71">
        <f>'Coord Carte'!E70-'Coord Reel'!D70</f>
        <v>-9.2239734941980487</v>
      </c>
      <c r="H71">
        <f t="shared" si="6"/>
        <v>58.143680762734732</v>
      </c>
      <c r="J71" s="80">
        <f>'Coord Carte'!H70-'Coord Reel'!C70</f>
        <v>-24.165957228480011</v>
      </c>
      <c r="K71" s="80">
        <f>'Coord Carte'!I70-'Coord Reel'!D70</f>
        <v>-13.520751629598976</v>
      </c>
      <c r="L71" s="80">
        <f t="shared" si="7"/>
        <v>27.691229900422059</v>
      </c>
      <c r="N71" s="81">
        <f t="shared" si="9"/>
        <v>42.917455331578395</v>
      </c>
      <c r="Z71" s="76">
        <f>'Coord Carte'!R70-'Coord Carte'!V70</f>
        <v>23.843893999999636</v>
      </c>
      <c r="AA71" s="76">
        <f>'Coord Carte'!S70-'Coord Carte'!W70</f>
        <v>-45.489422699999992</v>
      </c>
      <c r="AB71" s="76">
        <f t="shared" si="10"/>
        <v>51.359700725982556</v>
      </c>
    </row>
    <row r="72" spans="2:28" x14ac:dyDescent="0.25">
      <c r="B72">
        <f>'Coord Carte'!D71-'Coord Carte'!H71</f>
        <v>-6.261506182039966</v>
      </c>
      <c r="C72">
        <f>'Coord Carte'!E71-'Coord Carte'!I71</f>
        <v>-17.883257005111091</v>
      </c>
      <c r="D72">
        <f t="shared" si="8"/>
        <v>18.947752921615262</v>
      </c>
      <c r="F72">
        <f>'Coord Carte'!D71-'Coord Reel'!C71</f>
        <v>-42.796885579919945</v>
      </c>
      <c r="G72">
        <f>'Coord Carte'!E71-'Coord Reel'!D71</f>
        <v>-3.1456553324740071</v>
      </c>
      <c r="H72">
        <f t="shared" si="6"/>
        <v>42.912335788342752</v>
      </c>
      <c r="J72" s="80">
        <f>'Coord Carte'!H71-'Coord Reel'!C71</f>
        <v>-36.535379397879979</v>
      </c>
      <c r="K72" s="80">
        <f>'Coord Carte'!I71-'Coord Reel'!D71</f>
        <v>14.737601672637084</v>
      </c>
      <c r="L72" s="80">
        <f t="shared" si="7"/>
        <v>39.395822758362954</v>
      </c>
      <c r="N72" s="81">
        <f t="shared" si="9"/>
        <v>41.154079273352849</v>
      </c>
      <c r="Z72" s="76">
        <f>'Coord Carte'!R71-'Coord Carte'!V71</f>
        <v>-13.004687000000104</v>
      </c>
      <c r="AA72" s="76">
        <f>'Coord Carte'!S71-'Coord Carte'!W71</f>
        <v>-29.56973825</v>
      </c>
      <c r="AB72" s="76">
        <f t="shared" si="10"/>
        <v>32.303116012878462</v>
      </c>
    </row>
    <row r="73" spans="2:28" x14ac:dyDescent="0.25">
      <c r="B73">
        <f>'Coord Carte'!D72-'Coord Carte'!H72</f>
        <v>-5.4320913563899467</v>
      </c>
      <c r="C73">
        <f>'Coord Carte'!E72-'Coord Carte'!I72</f>
        <v>-13.331749647730021</v>
      </c>
      <c r="D73">
        <f t="shared" si="8"/>
        <v>14.395942663608935</v>
      </c>
      <c r="F73">
        <f>'Coord Carte'!D72-'Coord Reel'!C72</f>
        <v>-79.440817673470065</v>
      </c>
      <c r="G73">
        <f>'Coord Carte'!E72-'Coord Reel'!D72</f>
        <v>26.336143267636999</v>
      </c>
      <c r="H73">
        <f t="shared" si="6"/>
        <v>83.692508355545272</v>
      </c>
      <c r="J73" s="80">
        <f>'Coord Carte'!H72-'Coord Reel'!C72</f>
        <v>-74.008726317080118</v>
      </c>
      <c r="K73" s="80">
        <f>'Coord Carte'!I72-'Coord Reel'!D72</f>
        <v>39.66789291536702</v>
      </c>
      <c r="L73" s="80">
        <f t="shared" si="7"/>
        <v>83.9692401979528</v>
      </c>
      <c r="N73" s="81">
        <f t="shared" si="9"/>
        <v>83.830874276749029</v>
      </c>
      <c r="Z73" s="76">
        <f>'Coord Carte'!R72-'Coord Carte'!V72</f>
        <v>35.700935999999956</v>
      </c>
      <c r="AA73" s="76">
        <f>'Coord Carte'!S72-'Coord Carte'!W72</f>
        <v>109.38598063000001</v>
      </c>
      <c r="AB73" s="76">
        <f t="shared" si="10"/>
        <v>115.06454531984572</v>
      </c>
    </row>
    <row r="74" spans="2:28" x14ac:dyDescent="0.25">
      <c r="B74">
        <f>'Coord Carte'!D73-'Coord Carte'!H73</f>
        <v>216.38002452647015</v>
      </c>
      <c r="C74">
        <f>'Coord Carte'!E73-'Coord Carte'!I73</f>
        <v>-143.04518610531102</v>
      </c>
      <c r="D74">
        <f t="shared" si="8"/>
        <v>259.38820382195269</v>
      </c>
      <c r="F74">
        <f>'Coord Carte'!D73-'Coord Reel'!C73</f>
        <v>-24.07017142525001</v>
      </c>
      <c r="G74">
        <f>'Coord Carte'!E73-'Coord Reel'!D73</f>
        <v>-15.082227537300014</v>
      </c>
      <c r="H74">
        <f t="shared" si="6"/>
        <v>28.405047789571011</v>
      </c>
      <c r="J74" s="80">
        <f>'Coord Carte'!H73-'Coord Reel'!C73</f>
        <v>-240.45019595172016</v>
      </c>
      <c r="K74" s="80">
        <f>'Coord Carte'!I73-'Coord Reel'!D73</f>
        <v>127.962958568011</v>
      </c>
      <c r="L74" s="80">
        <f t="shared" si="7"/>
        <v>272.37991023329738</v>
      </c>
      <c r="N74" s="81">
        <f t="shared" si="9"/>
        <v>150.3924790114342</v>
      </c>
      <c r="Z74" s="76">
        <f>'Coord Carte'!R73-'Coord Carte'!V73</f>
        <v>-42.15017499999999</v>
      </c>
      <c r="AA74" s="76">
        <f>'Coord Carte'!S73-'Coord Carte'!W73</f>
        <v>33.912692699999994</v>
      </c>
      <c r="AB74" s="76">
        <f t="shared" si="10"/>
        <v>54.099057096175507</v>
      </c>
    </row>
    <row r="75" spans="2:28" x14ac:dyDescent="0.25">
      <c r="B75">
        <f>'Coord Carte'!D74-'Coord Carte'!H74</f>
        <v>298.54714598521991</v>
      </c>
      <c r="C75">
        <f>'Coord Carte'!E74-'Coord Carte'!I74</f>
        <v>-198.06024658318097</v>
      </c>
      <c r="D75">
        <f t="shared" si="8"/>
        <v>358.27120963386199</v>
      </c>
      <c r="F75">
        <f>'Coord Carte'!D74-'Coord Reel'!C74</f>
        <v>-48.017124402980016</v>
      </c>
      <c r="G75">
        <f>'Coord Carte'!E74-'Coord Reel'!D74</f>
        <v>-9.8263113833119178</v>
      </c>
      <c r="H75">
        <f t="shared" si="6"/>
        <v>49.012249808931074</v>
      </c>
      <c r="J75" s="80">
        <f>'Coord Carte'!H74-'Coord Reel'!C74</f>
        <v>-346.56427038819993</v>
      </c>
      <c r="K75" s="80">
        <f>'Coord Carte'!I74-'Coord Reel'!D74</f>
        <v>188.23393519986905</v>
      </c>
      <c r="L75" s="80">
        <f t="shared" si="7"/>
        <v>394.38408673593034</v>
      </c>
      <c r="N75" s="81">
        <f t="shared" si="9"/>
        <v>221.69816827243071</v>
      </c>
      <c r="Z75" s="76">
        <f>'Coord Carte'!R74-'Coord Carte'!V74</f>
        <v>20.159036000000015</v>
      </c>
      <c r="AA75" s="76">
        <f>'Coord Carte'!S74-'Coord Carte'!W74</f>
        <v>218.60254569999995</v>
      </c>
      <c r="AB75" s="76">
        <f t="shared" si="10"/>
        <v>219.53008841379776</v>
      </c>
    </row>
    <row r="76" spans="2:28" x14ac:dyDescent="0.25">
      <c r="B76">
        <f>'Coord Carte'!D75-'Coord Carte'!H75</f>
        <v>292.17924371591016</v>
      </c>
      <c r="C76">
        <f>'Coord Carte'!E75-'Coord Carte'!I75</f>
        <v>-212.56678491986304</v>
      </c>
      <c r="D76">
        <f t="shared" si="8"/>
        <v>361.32166902853828</v>
      </c>
      <c r="F76">
        <f>'Coord Carte'!D75-'Coord Reel'!C75</f>
        <v>-73.635400586640117</v>
      </c>
      <c r="G76">
        <f>'Coord Carte'!E75-'Coord Reel'!D75</f>
        <v>-19.275592355867047</v>
      </c>
      <c r="H76">
        <f t="shared" si="6"/>
        <v>76.116494140393257</v>
      </c>
      <c r="J76" s="80">
        <f>'Coord Carte'!H75-'Coord Reel'!C75</f>
        <v>-365.81464430255028</v>
      </c>
      <c r="K76" s="80">
        <f>'Coord Carte'!I75-'Coord Reel'!D75</f>
        <v>193.29119256399599</v>
      </c>
      <c r="L76" s="80">
        <f t="shared" si="7"/>
        <v>413.74127073451729</v>
      </c>
      <c r="N76" s="81">
        <f t="shared" si="9"/>
        <v>244.92888243745529</v>
      </c>
      <c r="Z76" s="76">
        <f>'Coord Carte'!R75-'Coord Carte'!V75</f>
        <v>202.77341000000001</v>
      </c>
      <c r="AA76" s="76">
        <f>'Coord Carte'!S75-'Coord Carte'!W75</f>
        <v>341.10882040000001</v>
      </c>
      <c r="AB76" s="76">
        <f t="shared" si="10"/>
        <v>396.82777518428264</v>
      </c>
    </row>
    <row r="77" spans="2:28" x14ac:dyDescent="0.25">
      <c r="B77">
        <f>'Coord Carte'!D76-'Coord Carte'!H76</f>
        <v>363.53254345123992</v>
      </c>
      <c r="C77">
        <f>'Coord Carte'!E76-'Coord Carte'!I76</f>
        <v>-166.93640471635695</v>
      </c>
      <c r="D77">
        <f t="shared" si="8"/>
        <v>400.02959061518311</v>
      </c>
      <c r="F77">
        <f>'Coord Carte'!D76-'Coord Reel'!C76</f>
        <v>-28.009726123189921</v>
      </c>
      <c r="G77">
        <f>'Coord Carte'!E76-'Coord Reel'!D76</f>
        <v>-17.65760106833693</v>
      </c>
      <c r="H77">
        <f t="shared" si="6"/>
        <v>33.110959409002959</v>
      </c>
      <c r="J77" s="80">
        <f>'Coord Carte'!H76-'Coord Reel'!C76</f>
        <v>-391.54226957442984</v>
      </c>
      <c r="K77" s="80">
        <f>'Coord Carte'!I76-'Coord Reel'!D76</f>
        <v>149.27880364802002</v>
      </c>
      <c r="L77" s="80">
        <f t="shared" si="7"/>
        <v>419.03402019654635</v>
      </c>
      <c r="N77" s="81">
        <f t="shared" si="9"/>
        <v>226.07248980277467</v>
      </c>
    </row>
    <row r="78" spans="2:28" x14ac:dyDescent="0.25">
      <c r="B78">
        <f>'Coord Carte'!D77-'Coord Carte'!H77</f>
        <v>294.16550496678019</v>
      </c>
      <c r="C78">
        <f>'Coord Carte'!E77-'Coord Carte'!I77</f>
        <v>-158.40221727359403</v>
      </c>
      <c r="D78">
        <f t="shared" si="8"/>
        <v>334.10268892894544</v>
      </c>
      <c r="F78">
        <f>'Coord Carte'!D77-'Coord Reel'!C77</f>
        <v>-47.60880564639001</v>
      </c>
      <c r="G78">
        <f>'Coord Carte'!E77-'Coord Reel'!D77</f>
        <v>-43.737058684841031</v>
      </c>
      <c r="H78">
        <f t="shared" si="6"/>
        <v>64.649274377033535</v>
      </c>
      <c r="J78" s="80">
        <f>'Coord Carte'!H77-'Coord Reel'!C77</f>
        <v>-341.7743106131702</v>
      </c>
      <c r="K78" s="80">
        <f>'Coord Carte'!I77-'Coord Reel'!D77</f>
        <v>114.665158588753</v>
      </c>
      <c r="L78" s="80">
        <f t="shared" si="7"/>
        <v>360.4965713974151</v>
      </c>
      <c r="N78" s="81">
        <f t="shared" si="9"/>
        <v>212.57292288722431</v>
      </c>
      <c r="Y78" s="76" t="s">
        <v>69</v>
      </c>
      <c r="Z78" s="78" t="s">
        <v>39</v>
      </c>
      <c r="AA78" s="78"/>
      <c r="AB78" s="78"/>
    </row>
    <row r="79" spans="2:28" x14ac:dyDescent="0.25">
      <c r="B79">
        <f>'Coord Carte'!D78-'Coord Carte'!H78</f>
        <v>270.26896551613004</v>
      </c>
      <c r="C79">
        <f>'Coord Carte'!E78-'Coord Carte'!I78</f>
        <v>-189.39327137091107</v>
      </c>
      <c r="D79">
        <f t="shared" si="8"/>
        <v>330.02291581303058</v>
      </c>
      <c r="F79">
        <f>'Coord Carte'!D78-'Coord Reel'!C78</f>
        <v>-83.032801459890152</v>
      </c>
      <c r="G79">
        <f>'Coord Carte'!E78-'Coord Reel'!D78</f>
        <v>-20.435459458464038</v>
      </c>
      <c r="H79">
        <f t="shared" si="6"/>
        <v>85.510549767593375</v>
      </c>
      <c r="J79" s="80">
        <f>'Coord Carte'!H78-'Coord Reel'!C78</f>
        <v>-353.30176697602019</v>
      </c>
      <c r="K79" s="80">
        <f>'Coord Carte'!I78-'Coord Reel'!D78</f>
        <v>168.95781191244703</v>
      </c>
      <c r="L79" s="80">
        <f t="shared" si="7"/>
        <v>391.62339148041184</v>
      </c>
      <c r="N79" s="81">
        <f t="shared" si="9"/>
        <v>238.56697062400261</v>
      </c>
      <c r="Z79" s="76" t="s">
        <v>43</v>
      </c>
      <c r="AA79" s="76" t="s">
        <v>42</v>
      </c>
      <c r="AB79" s="76" t="s">
        <v>44</v>
      </c>
    </row>
    <row r="80" spans="2:28" x14ac:dyDescent="0.25">
      <c r="B80">
        <f>'Coord Carte'!D79-'Coord Carte'!H79</f>
        <v>237.56731899529018</v>
      </c>
      <c r="C80">
        <f>'Coord Carte'!E79-'Coord Carte'!I79</f>
        <v>-52.968504785918981</v>
      </c>
      <c r="D80">
        <f t="shared" si="8"/>
        <v>243.4006851959663</v>
      </c>
      <c r="F80">
        <f>'Coord Carte'!D79-'Coord Reel'!C79</f>
        <v>-42.168464043769973</v>
      </c>
      <c r="G80">
        <f>'Coord Carte'!E79-'Coord Reel'!D79</f>
        <v>3.0072534720940212</v>
      </c>
      <c r="H80">
        <f t="shared" si="6"/>
        <v>42.275559526233863</v>
      </c>
      <c r="J80" s="80">
        <f>'Coord Carte'!H79-'Coord Reel'!C79</f>
        <v>-279.73578303906015</v>
      </c>
      <c r="K80" s="80">
        <f>'Coord Carte'!I79-'Coord Reel'!D79</f>
        <v>55.975758258013002</v>
      </c>
      <c r="L80" s="80">
        <f t="shared" si="7"/>
        <v>285.28125389698437</v>
      </c>
      <c r="N80" s="81">
        <f t="shared" si="9"/>
        <v>163.77840671160911</v>
      </c>
      <c r="Z80" s="76">
        <f>'Coord Carte'!R79-'Coord Carte'!V79</f>
        <v>-218.23270300000013</v>
      </c>
      <c r="AA80" s="76">
        <f>'Coord Carte'!S79-'Coord Carte'!W79</f>
        <v>5.6821440999999879</v>
      </c>
      <c r="AB80" s="76">
        <f t="shared" si="10"/>
        <v>218.30666371015667</v>
      </c>
    </row>
    <row r="81" spans="1:28" x14ac:dyDescent="0.25">
      <c r="B81">
        <f>'Coord Carte'!D80-'Coord Carte'!H80</f>
        <v>212.21138389860994</v>
      </c>
      <c r="C81">
        <f>'Coord Carte'!E80-'Coord Carte'!I80</f>
        <v>-138.55496808717805</v>
      </c>
      <c r="D81">
        <f t="shared" si="8"/>
        <v>253.4386526120318</v>
      </c>
      <c r="F81">
        <f>'Coord Carte'!D80-'Coord Reel'!C80</f>
        <v>-70.955129099020041</v>
      </c>
      <c r="G81">
        <f>'Coord Carte'!E80-'Coord Reel'!D80</f>
        <v>-22.09772978449098</v>
      </c>
      <c r="H81">
        <f t="shared" si="6"/>
        <v>74.316485432822915</v>
      </c>
      <c r="J81" s="80">
        <f>'Coord Carte'!H80-'Coord Reel'!C80</f>
        <v>-283.16651299762998</v>
      </c>
      <c r="K81" s="80">
        <f>'Coord Carte'!I80-'Coord Reel'!D80</f>
        <v>116.45723830268707</v>
      </c>
      <c r="L81" s="80">
        <f t="shared" si="7"/>
        <v>306.17897125100836</v>
      </c>
      <c r="N81" s="81">
        <f t="shared" si="9"/>
        <v>190.24772834191563</v>
      </c>
      <c r="Z81" s="76">
        <f>'Coord Carte'!R80-'Coord Carte'!V80</f>
        <v>-267.58148099999971</v>
      </c>
      <c r="AA81" s="76">
        <f>'Coord Carte'!S80-'Coord Carte'!W80</f>
        <v>-6.1742559999999855</v>
      </c>
      <c r="AB81" s="76">
        <f t="shared" si="10"/>
        <v>267.65270484586318</v>
      </c>
    </row>
    <row r="82" spans="1:28" x14ac:dyDescent="0.25">
      <c r="N82" s="81"/>
      <c r="Z82" s="76">
        <f>'Coord Carte'!R81-'Coord Carte'!V81</f>
        <v>-248.32227000000012</v>
      </c>
      <c r="AA82" s="76">
        <f>'Coord Carte'!S81-'Coord Carte'!W81</f>
        <v>0.45715309999999931</v>
      </c>
      <c r="AB82" s="76">
        <f t="shared" si="10"/>
        <v>248.322690801525</v>
      </c>
    </row>
    <row r="83" spans="1:28" x14ac:dyDescent="0.25">
      <c r="A83" t="s">
        <v>10</v>
      </c>
      <c r="B83" s="83" t="s">
        <v>39</v>
      </c>
      <c r="C83" s="83"/>
      <c r="D83" s="83"/>
      <c r="F83" s="83" t="s">
        <v>40</v>
      </c>
      <c r="G83" s="83"/>
      <c r="H83" s="83"/>
      <c r="J83" s="83" t="s">
        <v>41</v>
      </c>
      <c r="K83" s="83"/>
      <c r="L83" s="83"/>
      <c r="N83" s="81"/>
      <c r="Z83" s="76">
        <f>'Coord Carte'!R82-'Coord Carte'!V82</f>
        <v>-111.06794000000014</v>
      </c>
      <c r="AA83" s="76">
        <f>'Coord Carte'!S82-'Coord Carte'!W82</f>
        <v>193.27088560999999</v>
      </c>
      <c r="AB83" s="76">
        <f t="shared" si="10"/>
        <v>222.9119165058641</v>
      </c>
    </row>
    <row r="84" spans="1:28" x14ac:dyDescent="0.25">
      <c r="B84" t="s">
        <v>43</v>
      </c>
      <c r="C84" t="s">
        <v>42</v>
      </c>
      <c r="D84" t="s">
        <v>44</v>
      </c>
      <c r="E84" t="s">
        <v>38</v>
      </c>
      <c r="F84" t="s">
        <v>43</v>
      </c>
      <c r="G84" t="s">
        <v>42</v>
      </c>
      <c r="H84" t="s">
        <v>44</v>
      </c>
      <c r="J84" s="80" t="s">
        <v>43</v>
      </c>
      <c r="K84" s="80" t="s">
        <v>42</v>
      </c>
      <c r="L84" s="80" t="s">
        <v>44</v>
      </c>
      <c r="N84" s="81"/>
      <c r="Z84" s="76">
        <f>'Coord Carte'!R83-'Coord Carte'!V83</f>
        <v>-45.631467000000157</v>
      </c>
      <c r="AA84" s="76">
        <f>'Coord Carte'!S83-'Coord Carte'!W83</f>
        <v>178.99157400999997</v>
      </c>
      <c r="AB84" s="76">
        <f t="shared" si="10"/>
        <v>184.71657843071205</v>
      </c>
    </row>
    <row r="85" spans="1:28" x14ac:dyDescent="0.25">
      <c r="B85">
        <f>'Coord Carte'!D84-'Coord Carte'!H84</f>
        <v>10.971473344589867</v>
      </c>
      <c r="C85">
        <f>'Coord Carte'!E84-'Coord Carte'!I84</f>
        <v>3.3398158217949856</v>
      </c>
      <c r="D85">
        <f t="shared" si="8"/>
        <v>11.468548167687054</v>
      </c>
      <c r="F85">
        <f>'Coord Carte'!D84-'Coord Reel'!C84</f>
        <v>-4.1966185796500213</v>
      </c>
      <c r="G85">
        <f>'Coord Carte'!E84-'Coord Reel'!D84</f>
        <v>15.736380382790998</v>
      </c>
      <c r="H85">
        <f t="shared" si="6"/>
        <v>16.286352417129905</v>
      </c>
      <c r="J85" s="80">
        <f>'Coord Carte'!H84-'Coord Reel'!C84</f>
        <v>-15.168091924239889</v>
      </c>
      <c r="K85" s="80">
        <f>'Coord Carte'!I84-'Coord Reel'!D84</f>
        <v>12.396564560996012</v>
      </c>
      <c r="L85" s="80">
        <f t="shared" si="7"/>
        <v>19.589431475597589</v>
      </c>
      <c r="N85" s="81">
        <f t="shared" si="9"/>
        <v>17.937891946363749</v>
      </c>
      <c r="Z85" s="76">
        <f>'Coord Carte'!R84-'Coord Carte'!V84</f>
        <v>-37.745456999999988</v>
      </c>
      <c r="AA85" s="76">
        <f>'Coord Carte'!S84-'Coord Carte'!W84</f>
        <v>179.39763359999995</v>
      </c>
      <c r="AB85" s="76">
        <f t="shared" si="10"/>
        <v>183.32547685856071</v>
      </c>
    </row>
    <row r="86" spans="1:28" x14ac:dyDescent="0.25">
      <c r="B86">
        <f>'Coord Carte'!D85-'Coord Carte'!H85</f>
        <v>-21.098552160910003</v>
      </c>
      <c r="C86">
        <f>'Coord Carte'!E85-'Coord Carte'!I85</f>
        <v>-4.1854874057340012</v>
      </c>
      <c r="D86">
        <f t="shared" si="8"/>
        <v>21.509700325904081</v>
      </c>
      <c r="F86">
        <f>'Coord Carte'!D85-'Coord Reel'!C85</f>
        <v>-52.903706264260109</v>
      </c>
      <c r="G86">
        <f>'Coord Carte'!E85-'Coord Reel'!D85</f>
        <v>-26.820853634488806</v>
      </c>
      <c r="H86">
        <f t="shared" si="6"/>
        <v>59.314082022549968</v>
      </c>
      <c r="J86" s="80">
        <f>'Coord Carte'!H85-'Coord Reel'!C85</f>
        <v>-31.805154103350105</v>
      </c>
      <c r="K86" s="80">
        <f>'Coord Carte'!I85-'Coord Reel'!D85</f>
        <v>-22.635366228754805</v>
      </c>
      <c r="L86" s="80">
        <f t="shared" si="7"/>
        <v>39.037515697693948</v>
      </c>
      <c r="N86" s="81">
        <f t="shared" si="9"/>
        <v>49.175798860121958</v>
      </c>
      <c r="Z86" s="76">
        <f>'Coord Carte'!R85-'Coord Carte'!V85</f>
        <v>57.562265000000025</v>
      </c>
      <c r="AA86" s="76">
        <f>'Coord Carte'!S85-'Coord Carte'!W85</f>
        <v>-12.889028300000064</v>
      </c>
      <c r="AB86" s="76">
        <f t="shared" si="10"/>
        <v>58.987637708662568</v>
      </c>
    </row>
    <row r="87" spans="1:28" x14ac:dyDescent="0.25">
      <c r="B87">
        <f>'Coord Carte'!D86-'Coord Carte'!H86</f>
        <v>-8.9280439571898569</v>
      </c>
      <c r="C87">
        <f>'Coord Carte'!E86-'Coord Carte'!I86</f>
        <v>29.2883974084383</v>
      </c>
      <c r="D87">
        <f t="shared" si="8"/>
        <v>30.618951511378206</v>
      </c>
      <c r="F87">
        <f>'Coord Carte'!D86-'Coord Reel'!C86</f>
        <v>-29.285147765549937</v>
      </c>
      <c r="G87">
        <f>'Coord Carte'!E86-'Coord Reel'!D86</f>
        <v>10.682683158687603</v>
      </c>
      <c r="H87">
        <f t="shared" si="6"/>
        <v>31.172738075424206</v>
      </c>
      <c r="J87" s="80">
        <f>'Coord Carte'!H86-'Coord Reel'!C86</f>
        <v>-20.35710380836008</v>
      </c>
      <c r="K87" s="80">
        <f>'Coord Carte'!I86-'Coord Reel'!D86</f>
        <v>-18.605714249750697</v>
      </c>
      <c r="L87" s="80">
        <f t="shared" si="7"/>
        <v>27.578692467332903</v>
      </c>
      <c r="N87" s="81">
        <f t="shared" si="9"/>
        <v>29.375715271378553</v>
      </c>
      <c r="Z87" s="76">
        <f>'Coord Carte'!R86-'Coord Carte'!V86</f>
        <v>82.893082999999933</v>
      </c>
      <c r="AA87" s="76">
        <f>'Coord Carte'!S86-'Coord Carte'!W86</f>
        <v>17.960738600000013</v>
      </c>
      <c r="AB87" s="76">
        <f t="shared" si="10"/>
        <v>84.816574679141624</v>
      </c>
    </row>
    <row r="88" spans="1:28" x14ac:dyDescent="0.25">
      <c r="B88">
        <f>'Coord Carte'!D87-'Coord Carte'!H87</f>
        <v>6.2091308022700105</v>
      </c>
      <c r="C88">
        <f>'Coord Carte'!E87-'Coord Carte'!I87</f>
        <v>23.654415281612398</v>
      </c>
      <c r="D88">
        <f t="shared" si="8"/>
        <v>24.455769618531253</v>
      </c>
      <c r="F88">
        <f>'Coord Carte'!D87-'Coord Reel'!C87</f>
        <v>-30.834074923180196</v>
      </c>
      <c r="G88">
        <f>'Coord Carte'!E87-'Coord Reel'!D87</f>
        <v>-15.765235113243406</v>
      </c>
      <c r="H88">
        <f t="shared" si="6"/>
        <v>34.630662923832872</v>
      </c>
      <c r="J88" s="80">
        <f>'Coord Carte'!H87-'Coord Reel'!C87</f>
        <v>-37.043205725450207</v>
      </c>
      <c r="K88" s="80">
        <f>'Coord Carte'!I87-'Coord Reel'!D87</f>
        <v>-39.419650394855807</v>
      </c>
      <c r="L88" s="80">
        <f t="shared" si="7"/>
        <v>54.093510957144225</v>
      </c>
      <c r="N88" s="81">
        <f t="shared" si="9"/>
        <v>44.362086940488553</v>
      </c>
    </row>
    <row r="89" spans="1:28" x14ac:dyDescent="0.25">
      <c r="B89">
        <f>'Coord Carte'!D88-'Coord Carte'!H88</f>
        <v>-32.874011600499671</v>
      </c>
      <c r="C89">
        <f>'Coord Carte'!E88-'Coord Carte'!I88</f>
        <v>-28.910460354876996</v>
      </c>
      <c r="D89">
        <f t="shared" si="8"/>
        <v>43.778023672165716</v>
      </c>
      <c r="F89">
        <f>'Coord Carte'!D88-'Coord Reel'!C88</f>
        <v>2.684134839069884</v>
      </c>
      <c r="G89">
        <f>'Coord Carte'!E88-'Coord Reel'!D88</f>
        <v>-29.120342927975393</v>
      </c>
      <c r="H89">
        <f t="shared" si="6"/>
        <v>29.243784845282853</v>
      </c>
      <c r="J89" s="80">
        <f>'Coord Carte'!H88-'Coord Reel'!C88</f>
        <v>35.558146439569555</v>
      </c>
      <c r="K89" s="80">
        <f>'Coord Carte'!I88-'Coord Reel'!D88</f>
        <v>-0.20988257309839753</v>
      </c>
      <c r="L89" s="80">
        <f t="shared" si="7"/>
        <v>35.558765851929721</v>
      </c>
      <c r="N89" s="81">
        <f t="shared" si="9"/>
        <v>32.401275348606291</v>
      </c>
      <c r="Y89" s="76" t="s">
        <v>70</v>
      </c>
      <c r="Z89" s="78" t="s">
        <v>39</v>
      </c>
      <c r="AA89" s="78"/>
      <c r="AB89" s="78"/>
    </row>
    <row r="90" spans="1:28" x14ac:dyDescent="0.25">
      <c r="B90">
        <f>'Coord Carte'!D89-'Coord Carte'!H89</f>
        <v>-9.1101225790898752</v>
      </c>
      <c r="C90">
        <f>'Coord Carte'!E89-'Coord Carte'!I89</f>
        <v>53.191918897394999</v>
      </c>
      <c r="D90">
        <f t="shared" si="8"/>
        <v>53.966420757662725</v>
      </c>
      <c r="F90">
        <f>'Coord Carte'!D89-'Coord Reel'!C89</f>
        <v>-19.218313397060001</v>
      </c>
      <c r="G90">
        <f>'Coord Carte'!E89-'Coord Reel'!D89</f>
        <v>-25.970142289762009</v>
      </c>
      <c r="H90">
        <f t="shared" si="6"/>
        <v>32.307767802466657</v>
      </c>
      <c r="J90" s="80">
        <f>'Coord Carte'!H89-'Coord Reel'!C89</f>
        <v>-10.108190817970126</v>
      </c>
      <c r="K90" s="80">
        <f>'Coord Carte'!I89-'Coord Reel'!D89</f>
        <v>-79.162061187157008</v>
      </c>
      <c r="L90" s="80">
        <f t="shared" si="7"/>
        <v>79.804808457960007</v>
      </c>
      <c r="N90" s="81">
        <f t="shared" si="9"/>
        <v>56.056288130213332</v>
      </c>
      <c r="Z90" s="76" t="s">
        <v>43</v>
      </c>
      <c r="AA90" s="76" t="s">
        <v>42</v>
      </c>
      <c r="AB90" s="76" t="s">
        <v>44</v>
      </c>
    </row>
    <row r="91" spans="1:28" x14ac:dyDescent="0.25">
      <c r="B91">
        <f>'Coord Carte'!D90-'Coord Carte'!H90</f>
        <v>203.45568890073991</v>
      </c>
      <c r="C91">
        <f>'Coord Carte'!E90-'Coord Carte'!I90</f>
        <v>-99.240747073096031</v>
      </c>
      <c r="D91">
        <f t="shared" si="8"/>
        <v>226.36904210978338</v>
      </c>
      <c r="F91">
        <f>'Coord Carte'!D90-'Coord Reel'!C90</f>
        <v>-25.22415923334006</v>
      </c>
      <c r="G91">
        <f>'Coord Carte'!E90-'Coord Reel'!D90</f>
        <v>-121.46172845069503</v>
      </c>
      <c r="H91">
        <f t="shared" si="6"/>
        <v>124.05325343278697</v>
      </c>
      <c r="J91" s="80">
        <f>'Coord Carte'!H90-'Coord Reel'!C90</f>
        <v>-228.67984813407998</v>
      </c>
      <c r="K91" s="80">
        <f>'Coord Carte'!I90-'Coord Reel'!D90</f>
        <v>-22.220981377599003</v>
      </c>
      <c r="L91" s="80">
        <f t="shared" si="7"/>
        <v>229.7569258064041</v>
      </c>
      <c r="N91" s="81">
        <f t="shared" si="9"/>
        <v>176.90508961959554</v>
      </c>
      <c r="Z91" s="76">
        <f>'Coord Carte'!R90-'Coord Carte'!V90</f>
        <v>-239.92881799999986</v>
      </c>
      <c r="AA91" s="76">
        <f>'Coord Carte'!S90-'Coord Carte'!W90</f>
        <v>3.105952000000002</v>
      </c>
      <c r="AB91" s="76">
        <f t="shared" si="10"/>
        <v>239.94892090756184</v>
      </c>
    </row>
    <row r="92" spans="1:28" x14ac:dyDescent="0.25">
      <c r="B92">
        <f>'Coord Carte'!D91-'Coord Carte'!H91</f>
        <v>381.92812472534024</v>
      </c>
      <c r="C92">
        <f>'Coord Carte'!E91-'Coord Carte'!I91</f>
        <v>-36.952769378213929</v>
      </c>
      <c r="D92">
        <f t="shared" si="8"/>
        <v>383.71160996369986</v>
      </c>
      <c r="F92">
        <f>'Coord Carte'!D91-'Coord Reel'!C91</f>
        <v>-30.815508727689803</v>
      </c>
      <c r="G92">
        <f>'Coord Carte'!E91-'Coord Reel'!D91</f>
        <v>-6.5831190958909929</v>
      </c>
      <c r="H92">
        <f t="shared" si="6"/>
        <v>31.510839963050984</v>
      </c>
      <c r="J92" s="80">
        <f>'Coord Carte'!H91-'Coord Reel'!C91</f>
        <v>-412.74363345303004</v>
      </c>
      <c r="K92" s="80">
        <f>'Coord Carte'!I91-'Coord Reel'!D91</f>
        <v>30.369650282322937</v>
      </c>
      <c r="L92" s="80">
        <f t="shared" si="7"/>
        <v>413.85942373501632</v>
      </c>
      <c r="N92" s="81">
        <f t="shared" si="9"/>
        <v>222.68513184903367</v>
      </c>
      <c r="Z92" s="76">
        <f>'Coord Carte'!R91-'Coord Carte'!V91</f>
        <v>-493.6205359999999</v>
      </c>
      <c r="AA92" s="76">
        <f>'Coord Carte'!S91-'Coord Carte'!W91</f>
        <v>11.22714240000002</v>
      </c>
      <c r="AB92" s="76">
        <f t="shared" si="10"/>
        <v>493.74819724976931</v>
      </c>
    </row>
    <row r="93" spans="1:28" x14ac:dyDescent="0.25">
      <c r="B93">
        <f>'Coord Carte'!D92-'Coord Carte'!H92</f>
        <v>316.05279794025</v>
      </c>
      <c r="C93">
        <f>'Coord Carte'!E92-'Coord Carte'!I92</f>
        <v>31.838497421949</v>
      </c>
      <c r="D93">
        <f t="shared" si="8"/>
        <v>317.65242168752303</v>
      </c>
      <c r="F93">
        <f>'Coord Carte'!D92-'Coord Reel'!C92</f>
        <v>-66.518557416690101</v>
      </c>
      <c r="G93">
        <f>'Coord Carte'!E92-'Coord Reel'!D92</f>
        <v>23.903461425612022</v>
      </c>
      <c r="H93">
        <f t="shared" si="6"/>
        <v>70.683052770258996</v>
      </c>
      <c r="J93" s="80">
        <f>'Coord Carte'!H92-'Coord Reel'!C92</f>
        <v>-382.5713553569401</v>
      </c>
      <c r="K93" s="80">
        <f>'Coord Carte'!I92-'Coord Reel'!D92</f>
        <v>-7.9350359963369783</v>
      </c>
      <c r="L93" s="80">
        <f t="shared" si="7"/>
        <v>382.65363808006492</v>
      </c>
      <c r="N93" s="81">
        <f t="shared" si="9"/>
        <v>226.66834542516196</v>
      </c>
      <c r="Z93" s="76">
        <f>'Coord Carte'!R92-'Coord Carte'!V92</f>
        <v>-334.23640600000022</v>
      </c>
      <c r="AA93" s="76">
        <f>'Coord Carte'!S92-'Coord Carte'!W92</f>
        <v>197.63266404000001</v>
      </c>
      <c r="AB93" s="76">
        <f t="shared" si="10"/>
        <v>388.29453381594811</v>
      </c>
    </row>
    <row r="94" spans="1:28" x14ac:dyDescent="0.25">
      <c r="B94">
        <f>'Coord Carte'!D93-'Coord Carte'!H93</f>
        <v>353.44524302813011</v>
      </c>
      <c r="C94">
        <f>'Coord Carte'!E93-'Coord Carte'!I93</f>
        <v>-27.070888328954084</v>
      </c>
      <c r="D94">
        <f t="shared" si="8"/>
        <v>354.48042655996204</v>
      </c>
      <c r="F94">
        <f>'Coord Carte'!D93-'Coord Reel'!C93</f>
        <v>-68.83861366358019</v>
      </c>
      <c r="G94">
        <f>'Coord Carte'!E93-'Coord Reel'!D93</f>
        <v>-24.653397778308999</v>
      </c>
      <c r="H94">
        <f t="shared" si="6"/>
        <v>73.12007079550169</v>
      </c>
      <c r="J94" s="80">
        <f>'Coord Carte'!H93-'Coord Reel'!C93</f>
        <v>-422.2838566917103</v>
      </c>
      <c r="K94" s="80">
        <f>'Coord Carte'!I93-'Coord Reel'!D93</f>
        <v>2.4174905506450841</v>
      </c>
      <c r="L94" s="80">
        <f t="shared" si="7"/>
        <v>422.29077645976042</v>
      </c>
      <c r="N94" s="81">
        <f t="shared" si="9"/>
        <v>247.70542362763106</v>
      </c>
      <c r="Z94" s="76">
        <f>'Coord Carte'!R93-'Coord Carte'!V93</f>
        <v>-149.89613800000029</v>
      </c>
      <c r="AA94" s="76">
        <f>'Coord Carte'!S93-'Coord Carte'!W93</f>
        <v>-167.14593047</v>
      </c>
      <c r="AB94" s="76">
        <f t="shared" si="10"/>
        <v>224.51417385100035</v>
      </c>
    </row>
    <row r="95" spans="1:28" x14ac:dyDescent="0.25">
      <c r="B95">
        <f>'Coord Carte'!D94-'Coord Carte'!H94</f>
        <v>380.74163261445983</v>
      </c>
      <c r="C95">
        <f>'Coord Carte'!E94-'Coord Carte'!I94</f>
        <v>-103.30002796241496</v>
      </c>
      <c r="D95">
        <f t="shared" si="8"/>
        <v>394.50612996880039</v>
      </c>
      <c r="F95">
        <f>'Coord Carte'!D94-'Coord Reel'!C94</f>
        <v>-23.140412466589851</v>
      </c>
      <c r="G95">
        <f>'Coord Carte'!E94-'Coord Reel'!D94</f>
        <v>-30.219089183205938</v>
      </c>
      <c r="H95">
        <f t="shared" si="6"/>
        <v>38.061424568537383</v>
      </c>
      <c r="J95" s="80">
        <f>'Coord Carte'!H94-'Coord Reel'!C94</f>
        <v>-403.88204508104968</v>
      </c>
      <c r="K95" s="80">
        <f>'Coord Carte'!I94-'Coord Reel'!D94</f>
        <v>73.080938779209021</v>
      </c>
      <c r="L95" s="80">
        <f t="shared" si="7"/>
        <v>410.44065338572585</v>
      </c>
      <c r="N95" s="81">
        <f t="shared" si="9"/>
        <v>224.25103897713163</v>
      </c>
      <c r="Z95" s="76">
        <f>'Coord Carte'!R94-'Coord Carte'!V94</f>
        <v>-210.75677800000017</v>
      </c>
      <c r="AA95" s="76">
        <f>'Coord Carte'!S94-'Coord Carte'!W94</f>
        <v>168.66529217999999</v>
      </c>
      <c r="AB95" s="76">
        <f t="shared" si="10"/>
        <v>269.93777108642303</v>
      </c>
    </row>
    <row r="96" spans="1:28" x14ac:dyDescent="0.25">
      <c r="B96">
        <f>'Coord Carte'!D95-'Coord Carte'!H95</f>
        <v>395.77916952310989</v>
      </c>
      <c r="C96">
        <f>'Coord Carte'!E95-'Coord Carte'!I95</f>
        <v>-92.356798082697992</v>
      </c>
      <c r="D96">
        <f t="shared" si="8"/>
        <v>406.4122650468251</v>
      </c>
      <c r="F96">
        <f>'Coord Carte'!D95-'Coord Reel'!C95</f>
        <v>-60.842032863820123</v>
      </c>
      <c r="G96">
        <f>'Coord Carte'!E95-'Coord Reel'!D95</f>
        <v>-42.711159206677053</v>
      </c>
      <c r="H96">
        <f t="shared" si="6"/>
        <v>74.337043819217627</v>
      </c>
      <c r="J96" s="80">
        <f>'Coord Carte'!H95-'Coord Reel'!C95</f>
        <v>-456.62120238693001</v>
      </c>
      <c r="K96" s="80">
        <f>'Coord Carte'!I95-'Coord Reel'!D95</f>
        <v>49.645638876020939</v>
      </c>
      <c r="L96" s="80">
        <f t="shared" si="7"/>
        <v>459.31210731777361</v>
      </c>
      <c r="N96" s="81">
        <f t="shared" si="9"/>
        <v>266.82457556849562</v>
      </c>
      <c r="Z96" s="76">
        <f>'Coord Carte'!R95-'Coord Carte'!V95</f>
        <v>-66.079627000000073</v>
      </c>
      <c r="AA96" s="76">
        <f>'Coord Carte'!S95-'Coord Carte'!W95</f>
        <v>441.37863038</v>
      </c>
      <c r="AB96" s="76">
        <f t="shared" si="10"/>
        <v>446.29767247946052</v>
      </c>
    </row>
    <row r="97" spans="1:28" x14ac:dyDescent="0.25">
      <c r="B97">
        <f>'Coord Carte'!D96-'Coord Carte'!H96</f>
        <v>385.66316675485996</v>
      </c>
      <c r="C97">
        <f>'Coord Carte'!E96-'Coord Carte'!I96</f>
        <v>-0.79715840627602574</v>
      </c>
      <c r="D97">
        <f t="shared" si="8"/>
        <v>385.66399060958702</v>
      </c>
      <c r="F97">
        <f>'Coord Carte'!D96-'Coord Reel'!C96</f>
        <v>-34.868546316799893</v>
      </c>
      <c r="G97">
        <f>'Coord Carte'!E96-'Coord Reel'!D96</f>
        <v>12.868249047617041</v>
      </c>
      <c r="H97">
        <f t="shared" si="6"/>
        <v>37.167288787296769</v>
      </c>
      <c r="J97" s="80">
        <f>'Coord Carte'!H96-'Coord Reel'!C96</f>
        <v>-420.53171307165985</v>
      </c>
      <c r="K97" s="80">
        <f>'Coord Carte'!I96-'Coord Reel'!D96</f>
        <v>13.665407453893067</v>
      </c>
      <c r="L97" s="80">
        <f t="shared" si="7"/>
        <v>420.75368692367476</v>
      </c>
      <c r="N97" s="81">
        <f t="shared" si="9"/>
        <v>228.96048785548578</v>
      </c>
      <c r="Z97" s="76">
        <f>'Coord Carte'!R96-'Coord Carte'!V96</f>
        <v>157.947361</v>
      </c>
      <c r="AA97" s="76">
        <f>'Coord Carte'!S96-'Coord Carte'!W96</f>
        <v>192.7007888</v>
      </c>
      <c r="AB97" s="76">
        <f t="shared" si="10"/>
        <v>249.16051623603312</v>
      </c>
    </row>
    <row r="98" spans="1:28" x14ac:dyDescent="0.25">
      <c r="B98">
        <f>'Coord Carte'!D97-'Coord Carte'!H97</f>
        <v>362.84579945438009</v>
      </c>
      <c r="C98">
        <f>'Coord Carte'!E97-'Coord Carte'!I97</f>
        <v>-59.585868728522996</v>
      </c>
      <c r="D98">
        <f t="shared" si="8"/>
        <v>367.70579263022358</v>
      </c>
      <c r="F98">
        <f>'Coord Carte'!D97-'Coord Reel'!C97</f>
        <v>-36.200332395450005</v>
      </c>
      <c r="G98">
        <f>'Coord Carte'!E97-'Coord Reel'!D97</f>
        <v>-34.990704842983973</v>
      </c>
      <c r="H98">
        <f t="shared" si="6"/>
        <v>50.346931296255676</v>
      </c>
      <c r="J98" s="80">
        <f>'Coord Carte'!H97-'Coord Reel'!C97</f>
        <v>-399.04613184983009</v>
      </c>
      <c r="K98" s="80">
        <f>'Coord Carte'!I97-'Coord Reel'!D97</f>
        <v>24.595163885539023</v>
      </c>
      <c r="L98" s="80">
        <f t="shared" si="7"/>
        <v>399.80337346109087</v>
      </c>
      <c r="N98" s="81">
        <f t="shared" si="9"/>
        <v>225.07515237867327</v>
      </c>
      <c r="Z98" s="76">
        <f>'Coord Carte'!R97-'Coord Carte'!V97</f>
        <v>369.52135700000008</v>
      </c>
      <c r="AA98" s="76">
        <f>'Coord Carte'!S97-'Coord Carte'!W97</f>
        <v>73.432233800000006</v>
      </c>
      <c r="AB98" s="76">
        <f t="shared" si="10"/>
        <v>376.74703215815697</v>
      </c>
    </row>
    <row r="99" spans="1:28" x14ac:dyDescent="0.25">
      <c r="B99">
        <f>'Coord Carte'!D98-'Coord Carte'!H98</f>
        <v>420.05824309976992</v>
      </c>
      <c r="C99">
        <f>'Coord Carte'!E98-'Coord Carte'!I98</f>
        <v>-39.336943734935062</v>
      </c>
      <c r="D99">
        <f t="shared" si="8"/>
        <v>421.89610419921024</v>
      </c>
      <c r="F99">
        <f>'Coord Carte'!D98-'Coord Reel'!C98</f>
        <v>-29.458521637980084</v>
      </c>
      <c r="G99">
        <f>'Coord Carte'!E98-'Coord Reel'!D98</f>
        <v>-2.9235616281690682</v>
      </c>
      <c r="H99">
        <f t="shared" si="6"/>
        <v>29.60323816221873</v>
      </c>
      <c r="J99" s="80">
        <f>'Coord Carte'!H98-'Coord Reel'!C98</f>
        <v>-449.51676473775001</v>
      </c>
      <c r="K99" s="80">
        <f>'Coord Carte'!I98-'Coord Reel'!D98</f>
        <v>36.413382106765994</v>
      </c>
      <c r="L99" s="80">
        <f t="shared" si="7"/>
        <v>450.98919740582147</v>
      </c>
      <c r="N99" s="81">
        <f t="shared" si="9"/>
        <v>240.29621778402009</v>
      </c>
      <c r="Z99" s="76">
        <f>'Coord Carte'!R98-'Coord Carte'!V98</f>
        <v>404.92431800000008</v>
      </c>
      <c r="AA99" s="76">
        <f>'Coord Carte'!S98-'Coord Carte'!W98</f>
        <v>-12.539440599999921</v>
      </c>
      <c r="AB99" s="76">
        <f t="shared" si="10"/>
        <v>405.11842821368435</v>
      </c>
    </row>
    <row r="100" spans="1:28" x14ac:dyDescent="0.25">
      <c r="B100">
        <f>'Coord Carte'!D99-'Coord Carte'!H99</f>
        <v>368.53034849889991</v>
      </c>
      <c r="C100">
        <f>'Coord Carte'!E99-'Coord Carte'!I99</f>
        <v>1.2478280535599424</v>
      </c>
      <c r="D100">
        <f t="shared" si="8"/>
        <v>368.53246103914898</v>
      </c>
      <c r="F100">
        <f>'Coord Carte'!D99-'Coord Reel'!C99</f>
        <v>-76.82744918909998</v>
      </c>
      <c r="G100">
        <f>'Coord Carte'!E99-'Coord Reel'!D99</f>
        <v>14.35158281530596</v>
      </c>
      <c r="H100">
        <f t="shared" si="6"/>
        <v>78.15641290520135</v>
      </c>
      <c r="J100" s="80">
        <f>'Coord Carte'!H99-'Coord Reel'!C99</f>
        <v>-445.35779768799989</v>
      </c>
      <c r="K100" s="80">
        <f>'Coord Carte'!I99-'Coord Reel'!D99</f>
        <v>13.103754761746018</v>
      </c>
      <c r="L100" s="80">
        <f t="shared" si="7"/>
        <v>445.55053175858899</v>
      </c>
      <c r="N100" s="81">
        <f t="shared" si="9"/>
        <v>261.85347233189515</v>
      </c>
      <c r="Z100" s="76">
        <f>'Coord Carte'!R99-'Coord Carte'!V99</f>
        <v>329.20918500000016</v>
      </c>
      <c r="AA100" s="76">
        <f>'Coord Carte'!S99-'Coord Carte'!W99</f>
        <v>12.125313799999958</v>
      </c>
      <c r="AB100" s="76">
        <f t="shared" si="10"/>
        <v>329.43240691090608</v>
      </c>
    </row>
    <row r="101" spans="1:28" x14ac:dyDescent="0.25">
      <c r="N101" s="81"/>
      <c r="Z101" s="76">
        <f>'Coord Carte'!R100-'Coord Carte'!V100</f>
        <v>264.96756199999982</v>
      </c>
      <c r="AA101" s="76">
        <f>'Coord Carte'!S100-'Coord Carte'!W100</f>
        <v>58.284331300000019</v>
      </c>
      <c r="AB101" s="76">
        <f t="shared" si="10"/>
        <v>271.30217873675821</v>
      </c>
    </row>
    <row r="102" spans="1:28" x14ac:dyDescent="0.25">
      <c r="A102" t="s">
        <v>11</v>
      </c>
      <c r="B102" s="83" t="s">
        <v>39</v>
      </c>
      <c r="C102" s="83"/>
      <c r="D102" s="83"/>
      <c r="F102" s="83" t="s">
        <v>40</v>
      </c>
      <c r="G102" s="83"/>
      <c r="H102" s="83"/>
      <c r="J102" s="83" t="s">
        <v>41</v>
      </c>
      <c r="K102" s="83"/>
      <c r="L102" s="83"/>
      <c r="N102" s="81"/>
      <c r="Z102" s="76">
        <f>'Coord Carte'!R101-'Coord Carte'!V101</f>
        <v>265.94704300000012</v>
      </c>
      <c r="AA102" s="76">
        <f>'Coord Carte'!S101-'Coord Carte'!W101</f>
        <v>207.38078160000003</v>
      </c>
      <c r="AB102" s="76">
        <f t="shared" si="10"/>
        <v>337.24563489757855</v>
      </c>
    </row>
    <row r="103" spans="1:28" x14ac:dyDescent="0.25">
      <c r="B103" t="s">
        <v>43</v>
      </c>
      <c r="C103" t="s">
        <v>42</v>
      </c>
      <c r="D103" t="s">
        <v>44</v>
      </c>
      <c r="E103" t="s">
        <v>38</v>
      </c>
      <c r="F103" t="s">
        <v>43</v>
      </c>
      <c r="G103" t="s">
        <v>42</v>
      </c>
      <c r="H103" t="s">
        <v>44</v>
      </c>
      <c r="J103" s="80" t="s">
        <v>43</v>
      </c>
      <c r="K103" s="80" t="s">
        <v>42</v>
      </c>
      <c r="L103" s="80" t="s">
        <v>44</v>
      </c>
      <c r="N103" s="81"/>
      <c r="Z103" s="76">
        <f>'Coord Carte'!R102-'Coord Carte'!V102</f>
        <v>315.75606000000016</v>
      </c>
      <c r="AA103" s="76">
        <f>'Coord Carte'!S102-'Coord Carte'!W102</f>
        <v>139.29455000000002</v>
      </c>
      <c r="AB103" s="76">
        <f t="shared" si="10"/>
        <v>345.11572129711249</v>
      </c>
    </row>
    <row r="104" spans="1:28" x14ac:dyDescent="0.25">
      <c r="B104">
        <f>'Coord Carte'!D103-'Coord Carte'!H103</f>
        <v>155.34875961714033</v>
      </c>
      <c r="C104">
        <f>'Coord Carte'!E103-'Coord Carte'!I103</f>
        <v>36.502802999068599</v>
      </c>
      <c r="D104">
        <f t="shared" si="8"/>
        <v>159.57973474527668</v>
      </c>
      <c r="F104">
        <f>'Coord Carte'!D103-'Coord Reel'!C103</f>
        <v>-8.2809184114798882</v>
      </c>
      <c r="G104">
        <f>'Coord Carte'!E103-'Coord Reel'!D103</f>
        <v>9.8009319912136021</v>
      </c>
      <c r="H104">
        <f t="shared" si="6"/>
        <v>12.830895433833946</v>
      </c>
      <c r="J104" s="80">
        <f>'Coord Carte'!H103-'Coord Reel'!C103</f>
        <v>-163.62967802862022</v>
      </c>
      <c r="K104" s="80">
        <f>'Coord Carte'!I103-'Coord Reel'!D103</f>
        <v>-26.701871007854997</v>
      </c>
      <c r="L104" s="80">
        <f t="shared" si="7"/>
        <v>165.79403320707908</v>
      </c>
      <c r="N104" s="81">
        <f t="shared" si="9"/>
        <v>89.312464320456513</v>
      </c>
      <c r="Z104" s="76">
        <f>'Coord Carte'!R103-'Coord Carte'!V103</f>
        <v>316.39331399999992</v>
      </c>
      <c r="AA104" s="76">
        <f>'Coord Carte'!S103-'Coord Carte'!W103</f>
        <v>11.2970598</v>
      </c>
      <c r="AB104" s="76">
        <f t="shared" si="10"/>
        <v>316.59493474158319</v>
      </c>
    </row>
    <row r="105" spans="1:28" x14ac:dyDescent="0.25">
      <c r="B105">
        <f>'Coord Carte'!D104-'Coord Carte'!H104</f>
        <v>53.562835975960297</v>
      </c>
      <c r="C105">
        <f>'Coord Carte'!E104-'Coord Carte'!I104</f>
        <v>-19.558162914514369</v>
      </c>
      <c r="D105">
        <f t="shared" si="8"/>
        <v>57.021918017358132</v>
      </c>
      <c r="F105">
        <f>'Coord Carte'!D104-'Coord Reel'!C104</f>
        <v>2.4804953667003247</v>
      </c>
      <c r="G105">
        <f>'Coord Carte'!E104-'Coord Reel'!D104</f>
        <v>-41.640983527226098</v>
      </c>
      <c r="H105">
        <f t="shared" si="6"/>
        <v>41.714797930457927</v>
      </c>
      <c r="J105" s="80">
        <f>'Coord Carte'!H104-'Coord Reel'!C104</f>
        <v>-51.082340609259973</v>
      </c>
      <c r="K105" s="80">
        <f>'Coord Carte'!I104-'Coord Reel'!D104</f>
        <v>-22.082820612711732</v>
      </c>
      <c r="L105" s="80">
        <f t="shared" si="7"/>
        <v>55.651203835439681</v>
      </c>
      <c r="N105" s="81">
        <f t="shared" si="9"/>
        <v>48.683000882948804</v>
      </c>
      <c r="Z105" s="76">
        <f>'Coord Carte'!R104-'Coord Carte'!V104</f>
        <v>258.37966099999994</v>
      </c>
      <c r="AA105" s="76">
        <f>'Coord Carte'!S104-'Coord Carte'!W104</f>
        <v>-119.52402289999998</v>
      </c>
      <c r="AB105" s="76">
        <f t="shared" si="10"/>
        <v>284.68586418836219</v>
      </c>
    </row>
    <row r="106" spans="1:28" x14ac:dyDescent="0.25">
      <c r="B106">
        <f>'Coord Carte'!D105-'Coord Carte'!H105</f>
        <v>-52.754147573680029</v>
      </c>
      <c r="C106">
        <f>'Coord Carte'!E105-'Coord Carte'!I105</f>
        <v>-18.083483702626708</v>
      </c>
      <c r="D106">
        <f t="shared" si="8"/>
        <v>55.767485769476615</v>
      </c>
      <c r="F106">
        <f>'Coord Carte'!D105-'Coord Reel'!C105</f>
        <v>-28.252420237620072</v>
      </c>
      <c r="G106">
        <f>'Coord Carte'!E105-'Coord Reel'!D105</f>
        <v>14.932144951564993</v>
      </c>
      <c r="H106">
        <f t="shared" si="6"/>
        <v>31.955722525670296</v>
      </c>
      <c r="J106" s="80">
        <f>'Coord Carte'!H105-'Coord Reel'!C105</f>
        <v>24.501727336059957</v>
      </c>
      <c r="K106" s="80">
        <f>'Coord Carte'!I105-'Coord Reel'!D105</f>
        <v>33.015628654191701</v>
      </c>
      <c r="L106" s="80">
        <f t="shared" si="7"/>
        <v>41.114065450671646</v>
      </c>
      <c r="N106" s="81">
        <f t="shared" si="9"/>
        <v>36.534893988170971</v>
      </c>
      <c r="Z106" s="76">
        <f>'Coord Carte'!R105-'Coord Carte'!V105</f>
        <v>150.93757400000004</v>
      </c>
      <c r="AA106" s="76">
        <f>'Coord Carte'!S105-'Coord Carte'!W105</f>
        <v>-49.326819699999987</v>
      </c>
      <c r="AB106" s="76">
        <f t="shared" si="10"/>
        <v>158.79321895698754</v>
      </c>
    </row>
    <row r="107" spans="1:28" x14ac:dyDescent="0.25">
      <c r="B107">
        <f>'Coord Carte'!D106-'Coord Carte'!H106</f>
        <v>51.108318027979976</v>
      </c>
      <c r="C107">
        <f>'Coord Carte'!E106-'Coord Carte'!I106</f>
        <v>166.18326310414298</v>
      </c>
      <c r="D107">
        <f t="shared" si="8"/>
        <v>173.8647092068714</v>
      </c>
      <c r="F107">
        <f>'Coord Carte'!D106-'Coord Reel'!C106</f>
        <v>-38.19951819058997</v>
      </c>
      <c r="G107">
        <f>'Coord Carte'!E106-'Coord Reel'!D106</f>
        <v>55.910814766684979</v>
      </c>
      <c r="H107">
        <f t="shared" si="6"/>
        <v>67.71427026755714</v>
      </c>
      <c r="J107" s="80">
        <f>'Coord Carte'!H106-'Coord Reel'!C106</f>
        <v>-89.307836218569946</v>
      </c>
      <c r="K107" s="80">
        <f>'Coord Carte'!I106-'Coord Reel'!D106</f>
        <v>-110.272448337458</v>
      </c>
      <c r="L107" s="80">
        <f t="shared" si="7"/>
        <v>141.90103055432775</v>
      </c>
      <c r="N107" s="81">
        <f t="shared" si="9"/>
        <v>104.80765041094244</v>
      </c>
    </row>
    <row r="108" spans="1:28" x14ac:dyDescent="0.25">
      <c r="B108">
        <f>'Coord Carte'!D107-'Coord Carte'!H107</f>
        <v>48.696129996590116</v>
      </c>
      <c r="C108">
        <f>'Coord Carte'!E107-'Coord Carte'!I107</f>
        <v>-14.985325942467966</v>
      </c>
      <c r="D108">
        <f t="shared" si="8"/>
        <v>50.949711189042155</v>
      </c>
      <c r="F108">
        <f>'Coord Carte'!D107-'Coord Reel'!C107</f>
        <v>-46.28500166790991</v>
      </c>
      <c r="G108">
        <f>'Coord Carte'!E107-'Coord Reel'!D107</f>
        <v>31.449619392990996</v>
      </c>
      <c r="H108">
        <f t="shared" si="6"/>
        <v>55.958734254470215</v>
      </c>
      <c r="J108" s="80">
        <f>'Coord Carte'!H107-'Coord Reel'!C107</f>
        <v>-94.981131664500026</v>
      </c>
      <c r="K108" s="80">
        <f>'Coord Carte'!I107-'Coord Reel'!D107</f>
        <v>46.434945335458963</v>
      </c>
      <c r="L108" s="80">
        <f t="shared" si="7"/>
        <v>105.72426174051135</v>
      </c>
      <c r="N108" s="81">
        <f t="shared" si="9"/>
        <v>80.841497997490791</v>
      </c>
      <c r="Y108" s="76" t="s">
        <v>71</v>
      </c>
      <c r="Z108" s="78" t="s">
        <v>39</v>
      </c>
      <c r="AA108" s="78"/>
      <c r="AB108" s="78"/>
    </row>
    <row r="109" spans="1:28" x14ac:dyDescent="0.25">
      <c r="B109">
        <f>'Coord Carte'!D108-'Coord Carte'!H108</f>
        <v>17.494995545559959</v>
      </c>
      <c r="C109">
        <f>'Coord Carte'!E108-'Coord Carte'!I108</f>
        <v>0.5940180798639858</v>
      </c>
      <c r="D109">
        <f t="shared" si="8"/>
        <v>17.505077166878419</v>
      </c>
      <c r="F109">
        <f>'Coord Carte'!D108-'Coord Reel'!C108</f>
        <v>-10.016751083169765</v>
      </c>
      <c r="G109">
        <f>'Coord Carte'!E108-'Coord Reel'!D108</f>
        <v>-32.324537591360013</v>
      </c>
      <c r="H109">
        <f t="shared" si="6"/>
        <v>33.840966782251201</v>
      </c>
      <c r="J109" s="80">
        <f>'Coord Carte'!H108-'Coord Reel'!C108</f>
        <v>-27.511746628729725</v>
      </c>
      <c r="K109" s="80">
        <f>'Coord Carte'!I108-'Coord Reel'!D108</f>
        <v>-32.918555671223999</v>
      </c>
      <c r="L109" s="80">
        <f t="shared" si="7"/>
        <v>42.90136955905831</v>
      </c>
      <c r="N109" s="81">
        <f t="shared" si="9"/>
        <v>38.371168170654755</v>
      </c>
      <c r="Z109" s="76" t="s">
        <v>43</v>
      </c>
      <c r="AA109" s="76" t="s">
        <v>42</v>
      </c>
      <c r="AB109" s="76" t="s">
        <v>44</v>
      </c>
    </row>
    <row r="110" spans="1:28" x14ac:dyDescent="0.25">
      <c r="N110" s="81"/>
      <c r="Z110" s="76">
        <f>'Coord Carte'!R109-'Coord Carte'!V109</f>
        <v>-292.87394599999971</v>
      </c>
      <c r="AA110" s="76">
        <f>'Coord Carte'!S109-'Coord Carte'!W109</f>
        <v>118.81409109000001</v>
      </c>
      <c r="AB110" s="76">
        <f t="shared" si="10"/>
        <v>316.05685641535064</v>
      </c>
    </row>
    <row r="111" spans="1:28" x14ac:dyDescent="0.25">
      <c r="A111" t="s">
        <v>12</v>
      </c>
      <c r="B111" s="83" t="s">
        <v>39</v>
      </c>
      <c r="C111" s="83"/>
      <c r="D111" s="83"/>
      <c r="F111" s="83" t="s">
        <v>40</v>
      </c>
      <c r="G111" s="83"/>
      <c r="H111" s="83"/>
      <c r="J111" s="83" t="s">
        <v>41</v>
      </c>
      <c r="K111" s="83"/>
      <c r="L111" s="83"/>
      <c r="N111" s="81"/>
      <c r="Z111" s="76">
        <f>'Coord Carte'!R110-'Coord Carte'!V110</f>
        <v>-193.822361</v>
      </c>
      <c r="AA111" s="76">
        <f>'Coord Carte'!S110-'Coord Carte'!W110</f>
        <v>121.41717461</v>
      </c>
      <c r="AB111" s="76">
        <f t="shared" si="10"/>
        <v>228.7121289173129</v>
      </c>
    </row>
    <row r="112" spans="1:28" x14ac:dyDescent="0.25">
      <c r="B112" t="s">
        <v>43</v>
      </c>
      <c r="C112" t="s">
        <v>42</v>
      </c>
      <c r="D112" t="s">
        <v>44</v>
      </c>
      <c r="E112" t="s">
        <v>38</v>
      </c>
      <c r="F112" t="s">
        <v>43</v>
      </c>
      <c r="G112" t="s">
        <v>42</v>
      </c>
      <c r="H112" t="s">
        <v>44</v>
      </c>
      <c r="J112" s="80" t="s">
        <v>43</v>
      </c>
      <c r="K112" s="80" t="s">
        <v>42</v>
      </c>
      <c r="L112" s="80" t="s">
        <v>44</v>
      </c>
      <c r="N112" s="81"/>
      <c r="Z112" s="76">
        <f>'Coord Carte'!R111-'Coord Carte'!V111</f>
        <v>-59.76609899999994</v>
      </c>
      <c r="AA112" s="76">
        <f>'Coord Carte'!S111-'Coord Carte'!W111</f>
        <v>52.422015019999996</v>
      </c>
      <c r="AB112" s="76">
        <f t="shared" si="10"/>
        <v>79.49876884854821</v>
      </c>
    </row>
    <row r="113" spans="2:28" x14ac:dyDescent="0.25">
      <c r="B113">
        <f>'Coord Carte'!D112-'Coord Carte'!H112</f>
        <v>-194.85916506183003</v>
      </c>
      <c r="C113">
        <f>'Coord Carte'!E112-'Coord Carte'!I112</f>
        <v>5.1704177908119959</v>
      </c>
      <c r="D113">
        <f t="shared" si="8"/>
        <v>194.92774925270405</v>
      </c>
      <c r="F113">
        <f>'Coord Carte'!D112-'Coord Reel'!C112</f>
        <v>-15.146772657099973</v>
      </c>
      <c r="G113">
        <f>'Coord Carte'!E112-'Coord Reel'!D112</f>
        <v>-5.5708095363540053</v>
      </c>
      <c r="H113">
        <f t="shared" si="6"/>
        <v>16.138731078254082</v>
      </c>
      <c r="J113" s="80">
        <f>'Coord Carte'!H112-'Coord Reel'!C112</f>
        <v>179.71239240473005</v>
      </c>
      <c r="K113" s="80">
        <f>'Coord Carte'!I112-'Coord Reel'!D112</f>
        <v>-10.741227327166001</v>
      </c>
      <c r="L113" s="80">
        <f t="shared" si="7"/>
        <v>180.03310236821875</v>
      </c>
      <c r="N113" s="81">
        <f t="shared" si="9"/>
        <v>98.085916723236409</v>
      </c>
      <c r="Z113" s="76">
        <f>'Coord Carte'!R112-'Coord Carte'!V112</f>
        <v>-70.150967999999921</v>
      </c>
      <c r="AA113" s="76">
        <f>'Coord Carte'!S112-'Coord Carte'!W112</f>
        <v>271.64037288000003</v>
      </c>
      <c r="AB113" s="76">
        <f t="shared" si="10"/>
        <v>280.55240239520754</v>
      </c>
    </row>
    <row r="114" spans="2:28" x14ac:dyDescent="0.25">
      <c r="B114">
        <f>'Coord Carte'!D113-'Coord Carte'!H113</f>
        <v>-36.549553896010366</v>
      </c>
      <c r="C114">
        <f>'Coord Carte'!E113-'Coord Carte'!I113</f>
        <v>64.818407710761605</v>
      </c>
      <c r="D114">
        <f t="shared" si="8"/>
        <v>74.413008729360527</v>
      </c>
      <c r="F114">
        <f>'Coord Carte'!D113-'Coord Reel'!C113</f>
        <v>-19.253423888870202</v>
      </c>
      <c r="G114">
        <f>'Coord Carte'!E113-'Coord Reel'!D113</f>
        <v>17.112235434013002</v>
      </c>
      <c r="H114">
        <f t="shared" si="6"/>
        <v>25.758938894946894</v>
      </c>
      <c r="J114" s="80">
        <f>'Coord Carte'!H113-'Coord Reel'!C113</f>
        <v>17.296130007140164</v>
      </c>
      <c r="K114" s="80">
        <f>'Coord Carte'!I113-'Coord Reel'!D113</f>
        <v>-47.706172276748603</v>
      </c>
      <c r="L114" s="80">
        <f t="shared" si="7"/>
        <v>50.744802556741824</v>
      </c>
      <c r="N114" s="81">
        <f t="shared" si="9"/>
        <v>38.251870725844356</v>
      </c>
      <c r="Z114" s="76">
        <f>'Coord Carte'!R113-'Coord Carte'!V113</f>
        <v>155.46620299999995</v>
      </c>
      <c r="AA114" s="76">
        <f>'Coord Carte'!S113-'Coord Carte'!W113</f>
        <v>115.01972039999998</v>
      </c>
      <c r="AB114" s="76">
        <f t="shared" si="10"/>
        <v>193.38892511240493</v>
      </c>
    </row>
    <row r="115" spans="2:28" x14ac:dyDescent="0.25">
      <c r="B115">
        <f>'Coord Carte'!D114-'Coord Carte'!H114</f>
        <v>-9.1016770447199633</v>
      </c>
      <c r="C115">
        <f>'Coord Carte'!E114-'Coord Carte'!I114</f>
        <v>58.362906647370288</v>
      </c>
      <c r="D115">
        <f t="shared" si="8"/>
        <v>59.068345138119803</v>
      </c>
      <c r="F115">
        <f>'Coord Carte'!D114-'Coord Reel'!C114</f>
        <v>-6.731675423769957</v>
      </c>
      <c r="G115">
        <f>'Coord Carte'!E114-'Coord Reel'!D114</f>
        <v>70.576616165958299</v>
      </c>
      <c r="H115">
        <f t="shared" si="6"/>
        <v>70.896926614966844</v>
      </c>
      <c r="J115" s="80">
        <f>'Coord Carte'!H114-'Coord Reel'!C114</f>
        <v>2.3700016209500063</v>
      </c>
      <c r="K115" s="80">
        <f>'Coord Carte'!I114-'Coord Reel'!D114</f>
        <v>12.213709518588008</v>
      </c>
      <c r="L115" s="80">
        <f t="shared" si="7"/>
        <v>12.441527554434503</v>
      </c>
      <c r="N115" s="81">
        <f t="shared" si="9"/>
        <v>41.669227084700672</v>
      </c>
      <c r="Z115" s="76">
        <f>'Coord Carte'!R114-'Coord Carte'!V114</f>
        <v>81.851646000000073</v>
      </c>
      <c r="AA115" s="76">
        <f>'Coord Carte'!S114-'Coord Carte'!W114</f>
        <v>84.433488699999998</v>
      </c>
      <c r="AB115" s="76">
        <f t="shared" si="10"/>
        <v>117.59551848162563</v>
      </c>
    </row>
    <row r="116" spans="2:28" x14ac:dyDescent="0.25">
      <c r="B116">
        <f>'Coord Carte'!D115-'Coord Carte'!H115</f>
        <v>239.63365943841018</v>
      </c>
      <c r="C116">
        <f>'Coord Carte'!E115-'Coord Carte'!I115</f>
        <v>13.232703949933978</v>
      </c>
      <c r="D116">
        <f t="shared" si="8"/>
        <v>239.99873997517267</v>
      </c>
      <c r="F116">
        <f>'Coord Carte'!D115-'Coord Reel'!C115</f>
        <v>-2.6141175615698558</v>
      </c>
      <c r="G116">
        <f>'Coord Carte'!E115-'Coord Reel'!D115</f>
        <v>7.9580313572269858</v>
      </c>
      <c r="H116">
        <f t="shared" si="6"/>
        <v>8.3763878675904166</v>
      </c>
      <c r="J116" s="80">
        <f>'Coord Carte'!H115-'Coord Reel'!C115</f>
        <v>-242.24777699998003</v>
      </c>
      <c r="K116" s="80">
        <f>'Coord Carte'!I115-'Coord Reel'!D115</f>
        <v>-5.2746725927069917</v>
      </c>
      <c r="L116" s="80">
        <f t="shared" si="7"/>
        <v>242.30519522369369</v>
      </c>
      <c r="N116" s="81">
        <f t="shared" si="9"/>
        <v>125.34079154564205</v>
      </c>
      <c r="Z116" s="76">
        <f>'Coord Carte'!R115-'Coord Carte'!V115</f>
        <v>18.787171999999828</v>
      </c>
      <c r="AA116" s="76">
        <f>'Coord Carte'!S115-'Coord Carte'!W115</f>
        <v>9.7776981000000092</v>
      </c>
      <c r="AB116" s="76">
        <f t="shared" si="10"/>
        <v>21.179263724037277</v>
      </c>
    </row>
    <row r="117" spans="2:28" x14ac:dyDescent="0.25">
      <c r="B117">
        <f>'Coord Carte'!D116-'Coord Carte'!H116</f>
        <v>131.73370779406014</v>
      </c>
      <c r="C117">
        <f>'Coord Carte'!E116-'Coord Carte'!I116</f>
        <v>60.114262069776998</v>
      </c>
      <c r="D117">
        <f t="shared" si="8"/>
        <v>144.80156861500032</v>
      </c>
      <c r="F117">
        <f>'Coord Carte'!D116-'Coord Reel'!C116</f>
        <v>-4.2781175615700704</v>
      </c>
      <c r="G117">
        <f>'Coord Carte'!E116-'Coord Reel'!D116</f>
        <v>11.877631357226988</v>
      </c>
      <c r="H117">
        <f t="shared" si="6"/>
        <v>12.624595697637057</v>
      </c>
      <c r="J117" s="80">
        <f>'Coord Carte'!H116-'Coord Reel'!C116</f>
        <v>-136.01182535563021</v>
      </c>
      <c r="K117" s="80">
        <f>'Coord Carte'!I116-'Coord Reel'!D116</f>
        <v>-48.23663071255001</v>
      </c>
      <c r="L117" s="80">
        <f t="shared" si="7"/>
        <v>144.31212415826113</v>
      </c>
      <c r="N117" s="81">
        <f t="shared" si="9"/>
        <v>78.468359927949095</v>
      </c>
      <c r="Z117" s="76">
        <f>'Coord Carte'!R116-'Coord Carte'!V116</f>
        <v>5.4343539999999848</v>
      </c>
      <c r="AA117" s="76">
        <f>'Coord Carte'!S116-'Coord Carte'!W116</f>
        <v>2.215847999999994</v>
      </c>
      <c r="AB117" s="76">
        <f t="shared" si="10"/>
        <v>5.8687465234426179</v>
      </c>
    </row>
    <row r="118" spans="2:28" x14ac:dyDescent="0.25">
      <c r="B118">
        <f>'Coord Carte'!D117-'Coord Carte'!H117</f>
        <v>8.8099647724498027</v>
      </c>
      <c r="C118">
        <f>'Coord Carte'!E117-'Coord Carte'!I117</f>
        <v>17.271758649820995</v>
      </c>
      <c r="D118">
        <f t="shared" si="8"/>
        <v>19.388891823656987</v>
      </c>
      <c r="F118">
        <f>'Coord Carte'!D117-'Coord Reel'!C117</f>
        <v>-48.830486146069916</v>
      </c>
      <c r="G118">
        <f>'Coord Carte'!E117-'Coord Reel'!D117</f>
        <v>-10.373701286574004</v>
      </c>
      <c r="H118">
        <f t="shared" si="6"/>
        <v>49.920236934980515</v>
      </c>
      <c r="J118" s="80">
        <f>'Coord Carte'!H117-'Coord Reel'!C117</f>
        <v>-57.640450918519718</v>
      </c>
      <c r="K118" s="80">
        <f>'Coord Carte'!I117-'Coord Reel'!D117</f>
        <v>-27.645459936395</v>
      </c>
      <c r="L118" s="80">
        <f t="shared" si="7"/>
        <v>63.927248002593551</v>
      </c>
      <c r="N118" s="81">
        <f t="shared" si="9"/>
        <v>56.923742468787033</v>
      </c>
      <c r="Z118" s="76">
        <f>'Coord Carte'!R117-'Coord Carte'!V117</f>
        <v>-26.065430000000106</v>
      </c>
      <c r="AA118" s="76">
        <f>'Coord Carte'!S117-'Coord Carte'!W117</f>
        <v>7.3278953000000229</v>
      </c>
      <c r="AB118" s="76">
        <f t="shared" si="10"/>
        <v>27.075906090335518</v>
      </c>
    </row>
    <row r="119" spans="2:28" x14ac:dyDescent="0.25">
      <c r="B119">
        <f>'Coord Carte'!D118-'Coord Carte'!H118</f>
        <v>23.266883021919966</v>
      </c>
      <c r="C119">
        <f>'Coord Carte'!E118-'Coord Carte'!I118</f>
        <v>-80.407759930915603</v>
      </c>
      <c r="D119">
        <f t="shared" si="8"/>
        <v>83.7063659625925</v>
      </c>
      <c r="F119">
        <f>'Coord Carte'!D118-'Coord Reel'!C118</f>
        <v>-72.518835167049929</v>
      </c>
      <c r="G119">
        <f>'Coord Carte'!E118-'Coord Reel'!D118</f>
        <v>24.662420956207001</v>
      </c>
      <c r="H119">
        <f t="shared" si="6"/>
        <v>76.597757548161397</v>
      </c>
      <c r="J119" s="80">
        <f>'Coord Carte'!H118-'Coord Reel'!C118</f>
        <v>-95.785718188969895</v>
      </c>
      <c r="K119" s="80">
        <f>'Coord Carte'!I118-'Coord Reel'!D118</f>
        <v>105.0701808871226</v>
      </c>
      <c r="L119" s="80">
        <f t="shared" si="7"/>
        <v>142.17822168190676</v>
      </c>
      <c r="N119" s="81">
        <f t="shared" si="9"/>
        <v>109.38798961503409</v>
      </c>
      <c r="Z119" s="76">
        <f>'Coord Carte'!R118-'Coord Carte'!V118</f>
        <v>-40.353474999999889</v>
      </c>
      <c r="AA119" s="76">
        <f>'Coord Carte'!S118-'Coord Carte'!W118</f>
        <v>7.4058802000000696</v>
      </c>
      <c r="AB119" s="76">
        <f t="shared" si="10"/>
        <v>41.027429923313122</v>
      </c>
    </row>
    <row r="120" spans="2:28" x14ac:dyDescent="0.25">
      <c r="B120">
        <f>'Coord Carte'!D119-'Coord Carte'!H119</f>
        <v>12.814117099279883</v>
      </c>
      <c r="C120">
        <f>'Coord Carte'!E119-'Coord Carte'!I119</f>
        <v>2.4920467422419961</v>
      </c>
      <c r="D120">
        <f t="shared" si="8"/>
        <v>13.054190668117885</v>
      </c>
      <c r="F120">
        <f>'Coord Carte'!D119-'Coord Reel'!C119</f>
        <v>-566.28253214385018</v>
      </c>
      <c r="G120">
        <f>'Coord Carte'!E119-'Coord Reel'!D119</f>
        <v>28.81632517303899</v>
      </c>
      <c r="H120">
        <f t="shared" si="6"/>
        <v>567.01524389360907</v>
      </c>
      <c r="J120" s="80">
        <f>'Coord Carte'!H119-'Coord Reel'!C119</f>
        <v>-579.09664924313006</v>
      </c>
      <c r="K120" s="80">
        <f>'Coord Carte'!I119-'Coord Reel'!D119</f>
        <v>26.324278430796994</v>
      </c>
      <c r="L120" s="80">
        <f t="shared" si="7"/>
        <v>579.69465824649694</v>
      </c>
      <c r="N120" s="81">
        <f t="shared" si="9"/>
        <v>573.35495107005295</v>
      </c>
      <c r="Z120" s="76">
        <f>'Coord Carte'!R119-'Coord Carte'!V119</f>
        <v>-74.909716000000117</v>
      </c>
      <c r="AA120" s="76">
        <f>'Coord Carte'!S119-'Coord Carte'!W119</f>
        <v>-2.7348512000000937</v>
      </c>
      <c r="AB120" s="76">
        <f t="shared" si="10"/>
        <v>74.959622212807446</v>
      </c>
    </row>
    <row r="121" spans="2:28" x14ac:dyDescent="0.25">
      <c r="B121">
        <f>'Coord Carte'!D120-'Coord Carte'!H120</f>
        <v>100.23708224892016</v>
      </c>
      <c r="C121">
        <f>'Coord Carte'!E120-'Coord Carte'!I120</f>
        <v>-19.595386678816993</v>
      </c>
      <c r="D121">
        <f t="shared" si="8"/>
        <v>102.13447917754877</v>
      </c>
      <c r="F121">
        <f>'Coord Carte'!D120-'Coord Reel'!C120</f>
        <v>-520.47861709252993</v>
      </c>
      <c r="G121">
        <f>'Coord Carte'!E120-'Coord Reel'!D120</f>
        <v>-61.795843528521004</v>
      </c>
      <c r="H121">
        <f t="shared" si="6"/>
        <v>524.13425486983181</v>
      </c>
      <c r="J121" s="80">
        <f>'Coord Carte'!H120-'Coord Reel'!C120</f>
        <v>-620.71569934145009</v>
      </c>
      <c r="K121" s="80">
        <f>'Coord Carte'!I120-'Coord Reel'!D120</f>
        <v>-42.200456849704011</v>
      </c>
      <c r="L121" s="80">
        <f t="shared" si="7"/>
        <v>622.14858190569657</v>
      </c>
      <c r="N121" s="81">
        <f t="shared" si="9"/>
        <v>573.14141838776413</v>
      </c>
      <c r="Z121" s="76">
        <f>'Coord Carte'!R120-'Coord Carte'!V120</f>
        <v>109.32729400000017</v>
      </c>
      <c r="AA121" s="76">
        <f>'Coord Carte'!S120-'Coord Carte'!W120</f>
        <v>141.76855510000001</v>
      </c>
      <c r="AB121" s="76">
        <f t="shared" si="10"/>
        <v>179.02731754820047</v>
      </c>
    </row>
    <row r="122" spans="2:28" x14ac:dyDescent="0.25">
      <c r="B122">
        <f>'Coord Carte'!D121-'Coord Carte'!H121</f>
        <v>-899.94280050204998</v>
      </c>
      <c r="C122">
        <f>'Coord Carte'!E121-'Coord Carte'!I121</f>
        <v>-220.17669153204309</v>
      </c>
      <c r="D122">
        <f t="shared" si="8"/>
        <v>926.48519668123629</v>
      </c>
      <c r="F122">
        <f>'Coord Carte'!D121-'Coord Reel'!C121</f>
        <v>-718.65003810929011</v>
      </c>
      <c r="G122">
        <f>'Coord Carte'!E121-'Coord Reel'!D121</f>
        <v>-137.34063358758999</v>
      </c>
      <c r="H122">
        <f t="shared" si="6"/>
        <v>731.65588011627767</v>
      </c>
      <c r="J122" s="80">
        <f>'Coord Carte'!H121-'Coord Reel'!C121</f>
        <v>181.29276239275987</v>
      </c>
      <c r="K122" s="80">
        <f>'Coord Carte'!I121-'Coord Reel'!D121</f>
        <v>82.836057944453103</v>
      </c>
      <c r="L122" s="80">
        <f t="shared" si="7"/>
        <v>199.32104302299464</v>
      </c>
      <c r="N122" s="81">
        <f t="shared" si="9"/>
        <v>465.48846156963617</v>
      </c>
      <c r="Z122" s="76">
        <f>'Coord Carte'!R121-'Coord Carte'!V121</f>
        <v>54.588415999999597</v>
      </c>
      <c r="AA122" s="76">
        <f>'Coord Carte'!S121-'Coord Carte'!W121</f>
        <v>59.43259230000001</v>
      </c>
      <c r="AB122" s="76">
        <f t="shared" si="10"/>
        <v>80.697758264322516</v>
      </c>
    </row>
    <row r="123" spans="2:28" x14ac:dyDescent="0.25">
      <c r="B123">
        <f>'Coord Carte'!D122-'Coord Carte'!H122</f>
        <v>307.01928839359971</v>
      </c>
      <c r="C123">
        <f>'Coord Carte'!E122-'Coord Carte'!I122</f>
        <v>-106.7205862886788</v>
      </c>
      <c r="D123">
        <f t="shared" si="8"/>
        <v>325.03865459897486</v>
      </c>
      <c r="F123">
        <f>'Coord Carte'!D122-'Coord Reel'!C122</f>
        <v>-338.95380414508008</v>
      </c>
      <c r="G123">
        <f>'Coord Carte'!E122-'Coord Reel'!D122</f>
        <v>-41.739594269287004</v>
      </c>
      <c r="H123">
        <f t="shared" si="6"/>
        <v>341.51409205797938</v>
      </c>
      <c r="J123" s="80">
        <f>'Coord Carte'!H122-'Coord Reel'!C122</f>
        <v>-645.97309253867979</v>
      </c>
      <c r="K123" s="80">
        <f>'Coord Carte'!I122-'Coord Reel'!D122</f>
        <v>64.980992019391806</v>
      </c>
      <c r="L123" s="80">
        <f t="shared" si="7"/>
        <v>649.23321357414397</v>
      </c>
      <c r="N123" s="81">
        <f t="shared" si="9"/>
        <v>495.37365281606168</v>
      </c>
      <c r="Z123" s="76">
        <f>'Coord Carte'!R122-'Coord Carte'!V122</f>
        <v>-20.908399000000372</v>
      </c>
      <c r="AA123" s="76">
        <f>'Coord Carte'!S122-'Coord Carte'!W122</f>
        <v>42.329688099999998</v>
      </c>
      <c r="AB123" s="76">
        <f t="shared" si="10"/>
        <v>47.211901501491106</v>
      </c>
    </row>
    <row r="124" spans="2:28" x14ac:dyDescent="0.25">
      <c r="B124">
        <f>'Coord Carte'!D123-'Coord Carte'!H123</f>
        <v>160.95222974090029</v>
      </c>
      <c r="C124">
        <f>'Coord Carte'!E123-'Coord Carte'!I123</f>
        <v>-223.47969263135178</v>
      </c>
      <c r="D124">
        <f t="shared" si="8"/>
        <v>275.40659628478585</v>
      </c>
      <c r="F124">
        <f>'Coord Carte'!D123-'Coord Reel'!C123</f>
        <v>-322.07413216603982</v>
      </c>
      <c r="G124">
        <f>'Coord Carte'!E123-'Coord Reel'!D123</f>
        <v>-127.98094148637699</v>
      </c>
      <c r="H124">
        <f t="shared" si="6"/>
        <v>346.57014873506796</v>
      </c>
      <c r="J124" s="80">
        <f>'Coord Carte'!H123-'Coord Reel'!C123</f>
        <v>-483.02636190694011</v>
      </c>
      <c r="K124" s="80">
        <f>'Coord Carte'!I123-'Coord Reel'!D123</f>
        <v>95.498751144974804</v>
      </c>
      <c r="L124" s="80">
        <f t="shared" si="7"/>
        <v>492.37635784763683</v>
      </c>
      <c r="N124" s="81">
        <f t="shared" si="9"/>
        <v>419.47325329135242</v>
      </c>
      <c r="Z124" s="76">
        <f>'Coord Carte'!R123-'Coord Carte'!V123</f>
        <v>-11.44990800000005</v>
      </c>
      <c r="AA124" s="76">
        <f>'Coord Carte'!S123-'Coord Carte'!W123</f>
        <v>-17.901577599999996</v>
      </c>
      <c r="AB124" s="76">
        <f t="shared" si="10"/>
        <v>21.250102912157551</v>
      </c>
    </row>
    <row r="125" spans="2:28" x14ac:dyDescent="0.25">
      <c r="B125">
        <f>'Coord Carte'!D124-'Coord Carte'!H124</f>
        <v>416.43990268556013</v>
      </c>
      <c r="C125">
        <f>'Coord Carte'!E124-'Coord Carte'!I124</f>
        <v>-52.03780943789971</v>
      </c>
      <c r="D125">
        <f t="shared" si="8"/>
        <v>419.67859864407421</v>
      </c>
      <c r="F125">
        <f>'Coord Carte'!D124-'Coord Reel'!C124</f>
        <v>-88.220698741259866</v>
      </c>
      <c r="G125">
        <f>'Coord Carte'!E124-'Coord Reel'!D124</f>
        <v>60.063000820253492</v>
      </c>
      <c r="H125">
        <f t="shared" si="6"/>
        <v>106.7260781343056</v>
      </c>
      <c r="J125" s="80">
        <f>'Coord Carte'!H124-'Coord Reel'!C124</f>
        <v>-504.66060142681999</v>
      </c>
      <c r="K125" s="80">
        <f>'Coord Carte'!I124-'Coord Reel'!D124</f>
        <v>112.1008102581532</v>
      </c>
      <c r="L125" s="80">
        <f t="shared" si="7"/>
        <v>516.96123093807932</v>
      </c>
      <c r="N125" s="81">
        <f t="shared" si="9"/>
        <v>311.84365453619245</v>
      </c>
      <c r="Z125" s="76">
        <f>'Coord Carte'!R124-'Coord Carte'!V124</f>
        <v>-46.029749999999694</v>
      </c>
      <c r="AA125" s="76">
        <f>'Coord Carte'!S124-'Coord Carte'!W124</f>
        <v>-31.634994699999993</v>
      </c>
      <c r="AB125" s="76">
        <f t="shared" si="10"/>
        <v>55.852580734747605</v>
      </c>
    </row>
    <row r="126" spans="2:28" x14ac:dyDescent="0.25">
      <c r="B126">
        <f>'Coord Carte'!D125-'Coord Carte'!H125</f>
        <v>507.00248843557983</v>
      </c>
      <c r="C126">
        <f>'Coord Carte'!E125-'Coord Carte'!I125</f>
        <v>-189.08682639776819</v>
      </c>
      <c r="D126">
        <f t="shared" si="8"/>
        <v>541.11491496451106</v>
      </c>
      <c r="F126">
        <f>'Coord Carte'!D125-'Coord Reel'!C125</f>
        <v>-34.57480233446995</v>
      </c>
      <c r="G126">
        <f>'Coord Carte'!E125-'Coord Reel'!D125</f>
        <v>-22.58152425609719</v>
      </c>
      <c r="H126">
        <f t="shared" si="6"/>
        <v>41.295789061311986</v>
      </c>
      <c r="J126" s="80">
        <f>'Coord Carte'!H125-'Coord Reel'!C125</f>
        <v>-541.57729077004979</v>
      </c>
      <c r="K126" s="80">
        <f>'Coord Carte'!I125-'Coord Reel'!D125</f>
        <v>166.505302141671</v>
      </c>
      <c r="L126" s="80">
        <f t="shared" si="7"/>
        <v>566.59507368059258</v>
      </c>
      <c r="N126" s="81">
        <f t="shared" si="9"/>
        <v>303.94543137095229</v>
      </c>
    </row>
    <row r="127" spans="2:28" x14ac:dyDescent="0.25">
      <c r="B127">
        <f>'Coord Carte'!D126-'Coord Carte'!H126</f>
        <v>672.82803489966022</v>
      </c>
      <c r="C127">
        <f>'Coord Carte'!E126-'Coord Carte'!I126</f>
        <v>-287.03112772853297</v>
      </c>
      <c r="D127">
        <f t="shared" si="8"/>
        <v>731.49465673513419</v>
      </c>
      <c r="F127">
        <f>'Coord Carte'!D126-'Coord Reel'!C126</f>
        <v>-57.452702440509938</v>
      </c>
      <c r="G127">
        <f>'Coord Carte'!E126-'Coord Reel'!D126</f>
        <v>-109.266202618086</v>
      </c>
      <c r="H127">
        <f t="shared" si="6"/>
        <v>123.45005488979906</v>
      </c>
      <c r="J127" s="80">
        <f>'Coord Carte'!H126-'Coord Reel'!C126</f>
        <v>-730.28073734017016</v>
      </c>
      <c r="K127" s="80">
        <f>'Coord Carte'!I126-'Coord Reel'!D126</f>
        <v>177.764925110447</v>
      </c>
      <c r="L127" s="80">
        <f t="shared" si="7"/>
        <v>751.60516491681017</v>
      </c>
      <c r="N127" s="81">
        <f t="shared" si="9"/>
        <v>437.52760990330461</v>
      </c>
      <c r="Y127" s="76" t="s">
        <v>72</v>
      </c>
      <c r="Z127" s="78" t="s">
        <v>39</v>
      </c>
      <c r="AA127" s="78"/>
      <c r="AB127" s="78"/>
    </row>
    <row r="128" spans="2:28" x14ac:dyDescent="0.25">
      <c r="B128">
        <f>'Coord Carte'!D127-'Coord Carte'!H127</f>
        <v>636.09302184662988</v>
      </c>
      <c r="C128">
        <f>'Coord Carte'!E127-'Coord Carte'!I127</f>
        <v>-347.42823699416101</v>
      </c>
      <c r="D128">
        <f t="shared" si="8"/>
        <v>724.79011603556523</v>
      </c>
      <c r="F128">
        <f>'Coord Carte'!D127-'Coord Reel'!C127</f>
        <v>-74.947331125870051</v>
      </c>
      <c r="G128">
        <f>'Coord Carte'!E127-'Coord Reel'!D127</f>
        <v>-19.983059012384018</v>
      </c>
      <c r="H128">
        <f t="shared" si="6"/>
        <v>77.565617965585957</v>
      </c>
      <c r="J128" s="80">
        <f>'Coord Carte'!H127-'Coord Reel'!C127</f>
        <v>-711.04035297249993</v>
      </c>
      <c r="K128" s="80">
        <f>'Coord Carte'!I127-'Coord Reel'!D127</f>
        <v>327.44517798177696</v>
      </c>
      <c r="L128" s="80">
        <f t="shared" si="7"/>
        <v>782.81461926740667</v>
      </c>
      <c r="N128" s="81">
        <f t="shared" si="9"/>
        <v>430.19011861649631</v>
      </c>
      <c r="Z128" s="76" t="s">
        <v>43</v>
      </c>
      <c r="AA128" s="76" t="s">
        <v>42</v>
      </c>
      <c r="AB128" s="76" t="s">
        <v>44</v>
      </c>
    </row>
    <row r="129" spans="1:28" x14ac:dyDescent="0.25">
      <c r="N129" s="81"/>
      <c r="Z129" s="76">
        <f>'Coord Carte'!R128-'Coord Carte'!V128</f>
        <v>-101.08430499999986</v>
      </c>
      <c r="AA129" s="76">
        <f>'Coord Carte'!S128-'Coord Carte'!W128</f>
        <v>-34.571530999999993</v>
      </c>
      <c r="AB129" s="76">
        <f t="shared" si="10"/>
        <v>106.83270788020378</v>
      </c>
    </row>
    <row r="130" spans="1:28" x14ac:dyDescent="0.25">
      <c r="A130" t="s">
        <v>13</v>
      </c>
      <c r="B130" s="83" t="s">
        <v>39</v>
      </c>
      <c r="C130" s="83"/>
      <c r="D130" s="83"/>
      <c r="F130" s="83" t="s">
        <v>40</v>
      </c>
      <c r="G130" s="83"/>
      <c r="H130" s="83"/>
      <c r="J130" s="83" t="s">
        <v>41</v>
      </c>
      <c r="K130" s="83"/>
      <c r="L130" s="83"/>
      <c r="N130" s="81"/>
      <c r="Z130" s="76">
        <f>'Coord Carte'!R129-'Coord Carte'!V129</f>
        <v>-46.814515000000029</v>
      </c>
      <c r="AA130" s="76">
        <f>'Coord Carte'!S129-'Coord Carte'!W129</f>
        <v>-42.101111500000016</v>
      </c>
      <c r="AB130" s="76">
        <f t="shared" si="10"/>
        <v>62.961118193855654</v>
      </c>
    </row>
    <row r="131" spans="1:28" x14ac:dyDescent="0.25">
      <c r="B131" t="s">
        <v>43</v>
      </c>
      <c r="C131" t="s">
        <v>42</v>
      </c>
      <c r="D131" t="s">
        <v>44</v>
      </c>
      <c r="E131" t="s">
        <v>38</v>
      </c>
      <c r="F131" t="s">
        <v>43</v>
      </c>
      <c r="G131" t="s">
        <v>42</v>
      </c>
      <c r="H131" t="s">
        <v>44</v>
      </c>
      <c r="J131" s="80" t="s">
        <v>43</v>
      </c>
      <c r="K131" s="80" t="s">
        <v>42</v>
      </c>
      <c r="L131" s="80" t="s">
        <v>44</v>
      </c>
      <c r="N131" s="81"/>
      <c r="Z131" s="76">
        <f>'Coord Carte'!R130-'Coord Carte'!V130</f>
        <v>11.078176999999869</v>
      </c>
      <c r="AA131" s="76">
        <f>'Coord Carte'!S130-'Coord Carte'!W130</f>
        <v>-20.133560459999998</v>
      </c>
      <c r="AB131" s="76">
        <f t="shared" si="10"/>
        <v>22.980127554907117</v>
      </c>
    </row>
    <row r="132" spans="1:28" x14ac:dyDescent="0.25">
      <c r="B132">
        <f>'Coord Carte'!D131-'Coord Carte'!H131</f>
        <v>20.760518401230001</v>
      </c>
      <c r="C132">
        <f>'Coord Carte'!E131-'Coord Carte'!I131</f>
        <v>145.47089317219809</v>
      </c>
      <c r="D132">
        <f t="shared" ref="D132:D195" si="11">SQRT(B132^2+C132^2)</f>
        <v>146.94481918259277</v>
      </c>
      <c r="F132">
        <f>'Coord Carte'!D131-'Coord Reel'!C131</f>
        <v>-7.8974003035800706</v>
      </c>
      <c r="G132">
        <f>'Coord Carte'!E131-'Coord Reel'!D131</f>
        <v>26.342679350643898</v>
      </c>
      <c r="H132">
        <f t="shared" ref="H132:H192" si="12">SQRT(F132^2+G132^2)</f>
        <v>27.501012470922358</v>
      </c>
      <c r="J132" s="80">
        <f>'Coord Carte'!H131-'Coord Reel'!C131</f>
        <v>-28.657918704810072</v>
      </c>
      <c r="K132" s="80">
        <f>'Coord Carte'!I131-'Coord Reel'!D131</f>
        <v>-119.1282138215542</v>
      </c>
      <c r="L132" s="80">
        <f t="shared" ref="L132:L192" si="13">SQRT(J132^2+K132^2)</f>
        <v>122.52676292469918</v>
      </c>
      <c r="N132" s="81">
        <f t="shared" ref="N132:N195" si="14">(L132+H132)/2</f>
        <v>75.013887697810773</v>
      </c>
      <c r="Z132" s="76">
        <f>'Coord Carte'!R131-'Coord Carte'!V131</f>
        <v>9.1487150000000383</v>
      </c>
      <c r="AA132" s="76">
        <f>'Coord Carte'!S131-'Coord Carte'!W131</f>
        <v>125.97794906999999</v>
      </c>
      <c r="AB132" s="76">
        <f t="shared" ref="AB132:AB195" si="15">SQRT(Z132^2+AA132^2)</f>
        <v>126.30970919939108</v>
      </c>
    </row>
    <row r="133" spans="1:28" x14ac:dyDescent="0.25">
      <c r="B133">
        <f>'Coord Carte'!D132-'Coord Carte'!H132</f>
        <v>63.019049188889767</v>
      </c>
      <c r="C133">
        <f>'Coord Carte'!E132-'Coord Carte'!I132</f>
        <v>-123.38806259210939</v>
      </c>
      <c r="D133">
        <f t="shared" si="11"/>
        <v>138.54968260846366</v>
      </c>
      <c r="F133">
        <f>'Coord Carte'!D132-'Coord Reel'!C132</f>
        <v>0.41384235034001904</v>
      </c>
      <c r="G133">
        <f>'Coord Carte'!E132-'Coord Reel'!D132</f>
        <v>-5.756222260455985</v>
      </c>
      <c r="H133">
        <f t="shared" si="12"/>
        <v>5.7710796392619601</v>
      </c>
      <c r="J133" s="80">
        <f>'Coord Carte'!H132-'Coord Reel'!C132</f>
        <v>-62.605206838549748</v>
      </c>
      <c r="K133" s="80">
        <f>'Coord Carte'!I132-'Coord Reel'!D132</f>
        <v>117.63184033165341</v>
      </c>
      <c r="L133" s="80">
        <f t="shared" si="13"/>
        <v>133.25412482587245</v>
      </c>
      <c r="N133" s="81">
        <f t="shared" si="14"/>
        <v>69.512602232567204</v>
      </c>
      <c r="Z133" s="76">
        <f>'Coord Carte'!R132-'Coord Carte'!V132</f>
        <v>34.234662999999955</v>
      </c>
      <c r="AA133" s="76">
        <f>'Coord Carte'!S132-'Coord Carte'!W132</f>
        <v>136.66726425000002</v>
      </c>
      <c r="AB133" s="76">
        <f t="shared" si="15"/>
        <v>140.88986219136882</v>
      </c>
    </row>
    <row r="134" spans="1:28" x14ac:dyDescent="0.25">
      <c r="B134">
        <f>'Coord Carte'!D133-'Coord Carte'!H133</f>
        <v>-28.419674947099793</v>
      </c>
      <c r="C134">
        <f>'Coord Carte'!E133-'Coord Carte'!I133</f>
        <v>27.523804327747996</v>
      </c>
      <c r="D134">
        <f t="shared" si="11"/>
        <v>39.56308543037273</v>
      </c>
      <c r="F134">
        <f>'Coord Carte'!D133-'Coord Reel'!C133</f>
        <v>-37.703440831850003</v>
      </c>
      <c r="G134">
        <f>'Coord Carte'!E133-'Coord Reel'!D133</f>
        <v>18.803431758369015</v>
      </c>
      <c r="H134">
        <f t="shared" si="12"/>
        <v>42.132155136575371</v>
      </c>
      <c r="J134" s="80">
        <f>'Coord Carte'!H133-'Coord Reel'!C133</f>
        <v>-9.2837658847502098</v>
      </c>
      <c r="K134" s="80">
        <f>'Coord Carte'!I133-'Coord Reel'!D133</f>
        <v>-8.7203725693789806</v>
      </c>
      <c r="L134" s="80">
        <f t="shared" si="13"/>
        <v>12.737079993139291</v>
      </c>
      <c r="N134" s="81">
        <f t="shared" si="14"/>
        <v>27.43461756485733</v>
      </c>
      <c r="Z134" s="76">
        <f>'Coord Carte'!R133-'Coord Carte'!V133</f>
        <v>-46.065153000000009</v>
      </c>
      <c r="AA134" s="76">
        <f>'Coord Carte'!S133-'Coord Carte'!W133</f>
        <v>-28.510218720000005</v>
      </c>
      <c r="AB134" s="76">
        <f t="shared" si="15"/>
        <v>54.174079524950386</v>
      </c>
    </row>
    <row r="135" spans="1:28" x14ac:dyDescent="0.25">
      <c r="B135">
        <f>'Coord Carte'!D134-'Coord Carte'!H134</f>
        <v>-10.329381852569895</v>
      </c>
      <c r="C135">
        <f>'Coord Carte'!E134-'Coord Carte'!I134</f>
        <v>73.92270978864002</v>
      </c>
      <c r="D135">
        <f t="shared" si="11"/>
        <v>74.640894635258064</v>
      </c>
      <c r="F135">
        <f>'Coord Carte'!D134-'Coord Reel'!C134</f>
        <v>-70.002457741549733</v>
      </c>
      <c r="G135">
        <f>'Coord Carte'!E134-'Coord Reel'!D134</f>
        <v>12.197892713179044</v>
      </c>
      <c r="H135">
        <f t="shared" si="12"/>
        <v>71.057249288863432</v>
      </c>
      <c r="J135" s="80">
        <f>'Coord Carte'!H134-'Coord Reel'!C134</f>
        <v>-59.673075888979838</v>
      </c>
      <c r="K135" s="80">
        <f>'Coord Carte'!I134-'Coord Reel'!D134</f>
        <v>-61.724817075460976</v>
      </c>
      <c r="L135" s="80">
        <f t="shared" si="13"/>
        <v>85.853532420344038</v>
      </c>
      <c r="N135" s="81">
        <f t="shared" si="14"/>
        <v>78.455390854603735</v>
      </c>
      <c r="Z135" s="76">
        <f>'Coord Carte'!R134-'Coord Carte'!V134</f>
        <v>175.32136400000013</v>
      </c>
      <c r="AA135" s="76">
        <f>'Coord Carte'!S134-'Coord Carte'!W134</f>
        <v>-8.6455718999999931</v>
      </c>
      <c r="AB135" s="76">
        <f t="shared" si="15"/>
        <v>175.53440286251185</v>
      </c>
    </row>
    <row r="136" spans="1:28" x14ac:dyDescent="0.25">
      <c r="B136">
        <f>'Coord Carte'!D135-'Coord Carte'!H135</f>
        <v>-142.44372506028003</v>
      </c>
      <c r="C136">
        <f>'Coord Carte'!E135-'Coord Carte'!I135</f>
        <v>202.40333222673502</v>
      </c>
      <c r="D136">
        <f t="shared" si="11"/>
        <v>247.50216909258535</v>
      </c>
      <c r="F136">
        <f>'Coord Carte'!D135-'Coord Reel'!C135</f>
        <v>-6.2356407125898841</v>
      </c>
      <c r="G136">
        <f>'Coord Carte'!E135-'Coord Reel'!D135</f>
        <v>10.019763465509016</v>
      </c>
      <c r="H136">
        <f t="shared" si="12"/>
        <v>11.801647130856681</v>
      </c>
      <c r="J136" s="80">
        <f>'Coord Carte'!H135-'Coord Reel'!C135</f>
        <v>136.20808434769015</v>
      </c>
      <c r="K136" s="80">
        <f>'Coord Carte'!I135-'Coord Reel'!D135</f>
        <v>-192.383568761226</v>
      </c>
      <c r="L136" s="80">
        <f t="shared" si="13"/>
        <v>235.72034229351706</v>
      </c>
      <c r="N136" s="81">
        <f t="shared" si="14"/>
        <v>123.76099471218687</v>
      </c>
      <c r="Z136" s="76">
        <f>'Coord Carte'!R135-'Coord Carte'!V135</f>
        <v>-10.986718999999994</v>
      </c>
      <c r="AA136" s="76">
        <f>'Coord Carte'!S135-'Coord Carte'!W135</f>
        <v>-39.688956599999983</v>
      </c>
      <c r="AB136" s="76">
        <f t="shared" si="15"/>
        <v>41.181564690789045</v>
      </c>
    </row>
    <row r="137" spans="1:28" x14ac:dyDescent="0.25">
      <c r="N137" s="81"/>
      <c r="Z137" s="76">
        <f>'Coord Carte'!R136-'Coord Carte'!V136</f>
        <v>-144.74500700000021</v>
      </c>
      <c r="AA137" s="76">
        <f>'Coord Carte'!S136-'Coord Carte'!W136</f>
        <v>-189.91753310000001</v>
      </c>
      <c r="AB137" s="76">
        <f t="shared" si="15"/>
        <v>238.78816224892662</v>
      </c>
    </row>
    <row r="138" spans="1:28" x14ac:dyDescent="0.25">
      <c r="A138" t="s">
        <v>14</v>
      </c>
      <c r="B138" s="83" t="s">
        <v>39</v>
      </c>
      <c r="C138" s="83"/>
      <c r="D138" s="83"/>
      <c r="F138" s="83" t="s">
        <v>40</v>
      </c>
      <c r="G138" s="83"/>
      <c r="H138" s="83"/>
      <c r="J138" s="83" t="s">
        <v>41</v>
      </c>
      <c r="K138" s="83"/>
      <c r="L138" s="83"/>
      <c r="N138" s="81"/>
      <c r="Z138" s="76">
        <f>'Coord Carte'!R137-'Coord Carte'!V137</f>
        <v>-160.99201499999981</v>
      </c>
      <c r="AA138" s="76">
        <f>'Coord Carte'!S137-'Coord Carte'!W137</f>
        <v>-8.5460737999999878</v>
      </c>
      <c r="AB138" s="76">
        <f t="shared" si="15"/>
        <v>161.21868462171253</v>
      </c>
    </row>
    <row r="139" spans="1:28" x14ac:dyDescent="0.25">
      <c r="B139" t="s">
        <v>43</v>
      </c>
      <c r="C139" t="s">
        <v>42</v>
      </c>
      <c r="D139" t="s">
        <v>44</v>
      </c>
      <c r="E139" t="s">
        <v>38</v>
      </c>
      <c r="F139" t="s">
        <v>43</v>
      </c>
      <c r="G139" t="s">
        <v>42</v>
      </c>
      <c r="H139" t="s">
        <v>44</v>
      </c>
      <c r="J139" s="80" t="s">
        <v>43</v>
      </c>
      <c r="K139" s="80" t="s">
        <v>42</v>
      </c>
      <c r="L139" s="80" t="s">
        <v>44</v>
      </c>
      <c r="N139" s="81"/>
      <c r="Z139" s="76">
        <f>'Coord Carte'!R138-'Coord Carte'!V138</f>
        <v>214.5065410000002</v>
      </c>
      <c r="AA139" s="76">
        <f>'Coord Carte'!S138-'Coord Carte'!W138</f>
        <v>-111.15543210000004</v>
      </c>
      <c r="AB139" s="76">
        <f t="shared" si="15"/>
        <v>241.59591514990996</v>
      </c>
    </row>
    <row r="140" spans="1:28" x14ac:dyDescent="0.25">
      <c r="B140">
        <f>'Coord Carte'!D139-'Coord Carte'!H139</f>
        <v>-3.9952520342399112</v>
      </c>
      <c r="C140">
        <f>'Coord Carte'!E139-'Coord Carte'!I139</f>
        <v>60.565295833864411</v>
      </c>
      <c r="D140">
        <f t="shared" si="11"/>
        <v>60.696928244027411</v>
      </c>
      <c r="F140">
        <f>'Coord Carte'!D139-'Coord Reel'!C139</f>
        <v>-15.120086989350057</v>
      </c>
      <c r="G140">
        <f>'Coord Carte'!E139-'Coord Reel'!D139</f>
        <v>-251.43485031197258</v>
      </c>
      <c r="H140">
        <f t="shared" si="12"/>
        <v>251.88906483205969</v>
      </c>
      <c r="J140" s="80">
        <f>'Coord Carte'!H139-'Coord Reel'!C139</f>
        <v>-11.124834955110146</v>
      </c>
      <c r="K140" s="80">
        <f>'Coord Carte'!I139-'Coord Reel'!D139</f>
        <v>-312.00014614583699</v>
      </c>
      <c r="L140" s="80">
        <f t="shared" si="13"/>
        <v>312.19841951522125</v>
      </c>
      <c r="N140" s="81">
        <f t="shared" si="14"/>
        <v>282.04374217364045</v>
      </c>
      <c r="Z140" s="76">
        <f>'Coord Carte'!R139-'Coord Carte'!V139</f>
        <v>336.98308500000007</v>
      </c>
      <c r="AA140" s="76">
        <f>'Coord Carte'!S139-'Coord Carte'!W139</f>
        <v>-229.53388310000003</v>
      </c>
      <c r="AB140" s="76">
        <f t="shared" si="15"/>
        <v>407.72957099906523</v>
      </c>
    </row>
    <row r="141" spans="1:28" x14ac:dyDescent="0.25">
      <c r="B141">
        <f>'Coord Carte'!D140-'Coord Carte'!H140</f>
        <v>46.393534086679665</v>
      </c>
      <c r="C141">
        <f>'Coord Carte'!E140-'Coord Carte'!I140</f>
        <v>-75.693763069379997</v>
      </c>
      <c r="D141">
        <f t="shared" si="11"/>
        <v>88.780097840987665</v>
      </c>
      <c r="F141">
        <f>'Coord Carte'!D140-'Coord Reel'!C140</f>
        <v>26.419592798609756</v>
      </c>
      <c r="G141">
        <f>'Coord Carte'!E140-'Coord Reel'!D140</f>
        <v>-385.95800309475999</v>
      </c>
      <c r="H141">
        <f t="shared" si="12"/>
        <v>386.86118316075488</v>
      </c>
      <c r="J141" s="80">
        <f>'Coord Carte'!H140-'Coord Reel'!C140</f>
        <v>-19.973941288069909</v>
      </c>
      <c r="K141" s="80">
        <f>'Coord Carte'!I140-'Coord Reel'!D140</f>
        <v>-310.26424002537999</v>
      </c>
      <c r="L141" s="80">
        <f t="shared" si="13"/>
        <v>310.90650840583231</v>
      </c>
      <c r="N141" s="81">
        <f t="shared" si="14"/>
        <v>348.88384578329362</v>
      </c>
      <c r="Z141" s="76">
        <f>'Coord Carte'!R140-'Coord Carte'!V140</f>
        <v>131.48069700000019</v>
      </c>
      <c r="AA141" s="76">
        <f>'Coord Carte'!S140-'Coord Carte'!W140</f>
        <v>-86.046970299999998</v>
      </c>
      <c r="AB141" s="76">
        <f t="shared" si="15"/>
        <v>157.13451174523991</v>
      </c>
    </row>
    <row r="142" spans="1:28" x14ac:dyDescent="0.25">
      <c r="B142">
        <f>'Coord Carte'!D141-'Coord Carte'!H141</f>
        <v>65.728497295489888</v>
      </c>
      <c r="C142">
        <f>'Coord Carte'!E141-'Coord Carte'!I141</f>
        <v>62.164364876276011</v>
      </c>
      <c r="D142">
        <f t="shared" si="11"/>
        <v>90.469020206886299</v>
      </c>
      <c r="F142">
        <f>'Coord Carte'!D141-'Coord Reel'!C141</f>
        <v>274.22389885180974</v>
      </c>
      <c r="G142">
        <f>'Coord Carte'!E141-'Coord Reel'!D141</f>
        <v>-337.96287157639699</v>
      </c>
      <c r="H142">
        <f t="shared" si="12"/>
        <v>435.22137960542767</v>
      </c>
      <c r="J142" s="80">
        <f>'Coord Carte'!H141-'Coord Reel'!C141</f>
        <v>208.49540155631985</v>
      </c>
      <c r="K142" s="80">
        <f>'Coord Carte'!I141-'Coord Reel'!D141</f>
        <v>-400.127236452673</v>
      </c>
      <c r="L142" s="80">
        <f t="shared" si="13"/>
        <v>451.1896916169344</v>
      </c>
      <c r="N142" s="81">
        <f t="shared" si="14"/>
        <v>443.20553561118106</v>
      </c>
      <c r="Z142" s="76">
        <f>'Coord Carte'!R141-'Coord Carte'!V141</f>
        <v>40.657350999999835</v>
      </c>
      <c r="AA142" s="76">
        <f>'Coord Carte'!S141-'Coord Carte'!W141</f>
        <v>-36.150053700000058</v>
      </c>
      <c r="AB142" s="76">
        <f t="shared" si="15"/>
        <v>54.404471993119053</v>
      </c>
    </row>
    <row r="143" spans="1:28" x14ac:dyDescent="0.25">
      <c r="B143">
        <f>'Coord Carte'!D142-'Coord Carte'!H142</f>
        <v>-1.7037911136199</v>
      </c>
      <c r="C143">
        <f>'Coord Carte'!E142-'Coord Carte'!I142</f>
        <v>42.629607253630596</v>
      </c>
      <c r="D143">
        <f t="shared" si="11"/>
        <v>42.663641649039342</v>
      </c>
      <c r="F143">
        <f>'Coord Carte'!D142-'Coord Reel'!C142</f>
        <v>431.32441962860003</v>
      </c>
      <c r="G143">
        <f>'Coord Carte'!E142-'Coord Reel'!D142</f>
        <v>76.626639821228608</v>
      </c>
      <c r="H143">
        <f t="shared" si="12"/>
        <v>438.07807169298138</v>
      </c>
      <c r="J143" s="80">
        <f>'Coord Carte'!H142-'Coord Reel'!C142</f>
        <v>433.02821074221993</v>
      </c>
      <c r="K143" s="80">
        <f>'Coord Carte'!I142-'Coord Reel'!D142</f>
        <v>33.997032567598012</v>
      </c>
      <c r="L143" s="80">
        <f t="shared" si="13"/>
        <v>434.36071360334921</v>
      </c>
      <c r="N143" s="81">
        <f t="shared" si="14"/>
        <v>436.2193926481653</v>
      </c>
      <c r="Z143" s="76">
        <f>'Coord Carte'!R142-'Coord Carte'!V142</f>
        <v>120.05734199999961</v>
      </c>
      <c r="AA143" s="76">
        <f>'Coord Carte'!S142-'Coord Carte'!W142</f>
        <v>-174.9067766</v>
      </c>
      <c r="AB143" s="76">
        <f t="shared" si="15"/>
        <v>212.1465198128576</v>
      </c>
    </row>
    <row r="144" spans="1:28" x14ac:dyDescent="0.25">
      <c r="B144">
        <f>'Coord Carte'!D143-'Coord Carte'!H143</f>
        <v>103.65179717570004</v>
      </c>
      <c r="C144">
        <f>'Coord Carte'!E143-'Coord Carte'!I143</f>
        <v>124.551343365229</v>
      </c>
      <c r="D144">
        <f t="shared" si="11"/>
        <v>162.03929212334776</v>
      </c>
      <c r="F144">
        <f>'Coord Carte'!D143-'Coord Reel'!C143</f>
        <v>343.11525990501991</v>
      </c>
      <c r="G144">
        <f>'Coord Carte'!E143-'Coord Reel'!D143</f>
        <v>-18.525667733590012</v>
      </c>
      <c r="H144">
        <f t="shared" si="12"/>
        <v>343.61501996371567</v>
      </c>
      <c r="J144" s="80">
        <f>'Coord Carte'!H143-'Coord Reel'!C143</f>
        <v>239.46346272931987</v>
      </c>
      <c r="K144" s="80">
        <f>'Coord Carte'!I143-'Coord Reel'!D143</f>
        <v>-143.07701109881901</v>
      </c>
      <c r="L144" s="80">
        <f t="shared" si="13"/>
        <v>278.95121632157827</v>
      </c>
      <c r="N144" s="81">
        <f t="shared" si="14"/>
        <v>311.28311814264697</v>
      </c>
      <c r="Z144" s="76">
        <f>'Coord Carte'!R143-'Coord Carte'!V143</f>
        <v>-31.313919000000169</v>
      </c>
      <c r="AA144" s="76">
        <f>'Coord Carte'!S143-'Coord Carte'!W143</f>
        <v>33.40444610000003</v>
      </c>
      <c r="AB144" s="76">
        <f t="shared" si="15"/>
        <v>45.78666336812914</v>
      </c>
    </row>
    <row r="145" spans="1:28" x14ac:dyDescent="0.25">
      <c r="B145">
        <f>'Coord Carte'!D144-'Coord Carte'!H144</f>
        <v>86.593519933939888</v>
      </c>
      <c r="C145">
        <f>'Coord Carte'!E144-'Coord Carte'!I144</f>
        <v>40.204125506299022</v>
      </c>
      <c r="D145">
        <f t="shared" si="11"/>
        <v>95.47151094580984</v>
      </c>
      <c r="F145">
        <f>'Coord Carte'!D144-'Coord Reel'!C144</f>
        <v>16.307653520839949</v>
      </c>
      <c r="G145">
        <f>'Coord Carte'!E144-'Coord Reel'!D144</f>
        <v>-274.49424410616996</v>
      </c>
      <c r="H145">
        <f t="shared" si="12"/>
        <v>274.97823479463494</v>
      </c>
      <c r="J145" s="80">
        <f>'Coord Carte'!H144-'Coord Reel'!C144</f>
        <v>-70.285866413099939</v>
      </c>
      <c r="K145" s="80">
        <f>'Coord Carte'!I144-'Coord Reel'!D144</f>
        <v>-314.69836961246898</v>
      </c>
      <c r="L145" s="80">
        <f t="shared" si="13"/>
        <v>322.45180547515355</v>
      </c>
      <c r="N145" s="81">
        <f t="shared" si="14"/>
        <v>298.71502013489425</v>
      </c>
    </row>
    <row r="146" spans="1:28" x14ac:dyDescent="0.25">
      <c r="B146">
        <f>'Coord Carte'!D145-'Coord Carte'!H145</f>
        <v>112.15220237531003</v>
      </c>
      <c r="C146">
        <f>'Coord Carte'!E145-'Coord Carte'!I145</f>
        <v>-48.068862471698992</v>
      </c>
      <c r="D146">
        <f t="shared" si="11"/>
        <v>122.01939205288481</v>
      </c>
      <c r="F146">
        <f>'Coord Carte'!D145-'Coord Reel'!C145</f>
        <v>-217.5477351795098</v>
      </c>
      <c r="G146">
        <f>'Coord Carte'!E145-'Coord Reel'!D145</f>
        <v>-269.82192914270399</v>
      </c>
      <c r="H146">
        <f t="shared" si="12"/>
        <v>346.59903422834941</v>
      </c>
      <c r="J146" s="80">
        <f>'Coord Carte'!H145-'Coord Reel'!C145</f>
        <v>-329.69993755481983</v>
      </c>
      <c r="K146" s="80">
        <f>'Coord Carte'!I145-'Coord Reel'!D145</f>
        <v>-221.753066671005</v>
      </c>
      <c r="L146" s="80">
        <f t="shared" si="13"/>
        <v>397.33672294622767</v>
      </c>
      <c r="N146" s="81">
        <f t="shared" si="14"/>
        <v>371.96787858728851</v>
      </c>
      <c r="Y146" s="76" t="s">
        <v>73</v>
      </c>
      <c r="Z146" s="78" t="s">
        <v>39</v>
      </c>
      <c r="AA146" s="78"/>
      <c r="AB146" s="78"/>
    </row>
    <row r="147" spans="1:28" x14ac:dyDescent="0.25">
      <c r="B147">
        <f>'Coord Carte'!D146-'Coord Carte'!H146</f>
        <v>63.271478868359736</v>
      </c>
      <c r="C147">
        <f>'Coord Carte'!E146-'Coord Carte'!I146</f>
        <v>33.516620275820969</v>
      </c>
      <c r="D147">
        <f t="shared" si="11"/>
        <v>71.600585702233374</v>
      </c>
      <c r="F147">
        <f>'Coord Carte'!D146-'Coord Reel'!C146</f>
        <v>-289.03344896477006</v>
      </c>
      <c r="G147">
        <f>'Coord Carte'!E146-'Coord Reel'!D146</f>
        <v>-3.6599654105750119</v>
      </c>
      <c r="H147">
        <f t="shared" si="12"/>
        <v>289.05662069441854</v>
      </c>
      <c r="J147" s="80">
        <f>'Coord Carte'!H146-'Coord Reel'!C146</f>
        <v>-352.3049278331298</v>
      </c>
      <c r="K147" s="80">
        <f>'Coord Carte'!I146-'Coord Reel'!D146</f>
        <v>-37.176585686395981</v>
      </c>
      <c r="L147" s="80">
        <f t="shared" si="13"/>
        <v>354.26100646106215</v>
      </c>
      <c r="N147" s="81">
        <f t="shared" si="14"/>
        <v>321.65881357774037</v>
      </c>
      <c r="Z147" s="76" t="s">
        <v>43</v>
      </c>
      <c r="AA147" s="76" t="s">
        <v>42</v>
      </c>
      <c r="AB147" s="76" t="s">
        <v>44</v>
      </c>
    </row>
    <row r="148" spans="1:28" x14ac:dyDescent="0.25">
      <c r="B148">
        <f>'Coord Carte'!D147-'Coord Carte'!H147</f>
        <v>-1.8508922920900659</v>
      </c>
      <c r="C148">
        <f>'Coord Carte'!E147-'Coord Carte'!I147</f>
        <v>42.539636957171012</v>
      </c>
      <c r="D148">
        <f t="shared" si="11"/>
        <v>42.579883920988188</v>
      </c>
      <c r="F148">
        <f>'Coord Carte'!D147-'Coord Reel'!C147</f>
        <v>-259.22082012521992</v>
      </c>
      <c r="G148">
        <f>'Coord Carte'!E147-'Coord Reel'!D147</f>
        <v>51.167351270774986</v>
      </c>
      <c r="H148">
        <f t="shared" si="12"/>
        <v>264.22250362612664</v>
      </c>
      <c r="J148" s="80">
        <f>'Coord Carte'!H147-'Coord Reel'!C147</f>
        <v>-257.36992783312985</v>
      </c>
      <c r="K148" s="80">
        <f>'Coord Carte'!I147-'Coord Reel'!D147</f>
        <v>8.627714313603974</v>
      </c>
      <c r="L148" s="80">
        <f t="shared" si="13"/>
        <v>257.51449902307957</v>
      </c>
      <c r="N148" s="81">
        <f t="shared" si="14"/>
        <v>260.86850132460313</v>
      </c>
      <c r="Z148" s="76">
        <f>'Coord Carte'!R147-'Coord Carte'!V147</f>
        <v>-66.853999099999783</v>
      </c>
      <c r="AA148" s="76">
        <f>'Coord Carte'!S147-'Coord Carte'!W147</f>
        <v>-9.024864000000008</v>
      </c>
      <c r="AB148" s="76">
        <f t="shared" si="15"/>
        <v>67.460398500759439</v>
      </c>
    </row>
    <row r="149" spans="1:28" x14ac:dyDescent="0.25">
      <c r="B149">
        <f>'Coord Carte'!D148-'Coord Carte'!H148</f>
        <v>36.635957766739921</v>
      </c>
      <c r="C149">
        <f>'Coord Carte'!E148-'Coord Carte'!I148</f>
        <v>8.435070909858041</v>
      </c>
      <c r="D149">
        <f t="shared" si="11"/>
        <v>37.594465320585215</v>
      </c>
      <c r="F149">
        <f>'Coord Carte'!D148-'Coord Reel'!C148</f>
        <v>-94.150538110579873</v>
      </c>
      <c r="G149">
        <f>'Coord Carte'!E148-'Coord Reel'!D148</f>
        <v>-13.375246537185944</v>
      </c>
      <c r="H149">
        <f t="shared" si="12"/>
        <v>95.095851888724653</v>
      </c>
      <c r="J149" s="80">
        <f>'Coord Carte'!H148-'Coord Reel'!C148</f>
        <v>-130.78649587731979</v>
      </c>
      <c r="K149" s="80">
        <f>'Coord Carte'!I148-'Coord Reel'!D148</f>
        <v>-21.810317447043985</v>
      </c>
      <c r="L149" s="80">
        <f t="shared" si="13"/>
        <v>132.59259953334131</v>
      </c>
      <c r="N149" s="81">
        <f t="shared" si="14"/>
        <v>113.84422571103298</v>
      </c>
      <c r="Z149" s="76">
        <f>'Coord Carte'!R148-'Coord Carte'!V148</f>
        <v>-89.727277999999842</v>
      </c>
      <c r="AA149" s="76">
        <f>'Coord Carte'!S148-'Coord Carte'!W148</f>
        <v>52.61511225000001</v>
      </c>
      <c r="AB149" s="76">
        <f t="shared" si="15"/>
        <v>104.01602979526452</v>
      </c>
    </row>
    <row r="150" spans="1:28" x14ac:dyDescent="0.25">
      <c r="N150" s="81"/>
      <c r="Z150" s="76">
        <f>'Coord Carte'!R149-'Coord Carte'!V149</f>
        <v>-42.848455000000058</v>
      </c>
      <c r="AA150" s="76">
        <f>'Coord Carte'!S149-'Coord Carte'!W149</f>
        <v>-6.074466600000008</v>
      </c>
      <c r="AB150" s="76">
        <f t="shared" si="15"/>
        <v>43.276890373056446</v>
      </c>
    </row>
    <row r="151" spans="1:28" x14ac:dyDescent="0.25">
      <c r="A151" t="s">
        <v>15</v>
      </c>
      <c r="B151" s="83" t="s">
        <v>39</v>
      </c>
      <c r="C151" s="83"/>
      <c r="D151" s="83"/>
      <c r="F151" s="83" t="s">
        <v>40</v>
      </c>
      <c r="G151" s="83"/>
      <c r="H151" s="83"/>
      <c r="J151" s="83" t="s">
        <v>41</v>
      </c>
      <c r="K151" s="83"/>
      <c r="L151" s="83"/>
      <c r="N151" s="81"/>
      <c r="Z151" s="76">
        <f>'Coord Carte'!R150-'Coord Carte'!V150</f>
        <v>-18.063005999999859</v>
      </c>
      <c r="AA151" s="76">
        <f>'Coord Carte'!S150-'Coord Carte'!W150</f>
        <v>-136.58765160000002</v>
      </c>
      <c r="AB151" s="76">
        <f t="shared" si="15"/>
        <v>137.77684404630199</v>
      </c>
    </row>
    <row r="152" spans="1:28" x14ac:dyDescent="0.25">
      <c r="B152" t="s">
        <v>43</v>
      </c>
      <c r="C152" t="s">
        <v>42</v>
      </c>
      <c r="D152" t="s">
        <v>44</v>
      </c>
      <c r="E152" t="s">
        <v>38</v>
      </c>
      <c r="F152" t="s">
        <v>43</v>
      </c>
      <c r="G152" t="s">
        <v>42</v>
      </c>
      <c r="H152" t="s">
        <v>44</v>
      </c>
      <c r="J152" s="80" t="s">
        <v>43</v>
      </c>
      <c r="K152" s="80" t="s">
        <v>42</v>
      </c>
      <c r="L152" s="80" t="s">
        <v>44</v>
      </c>
      <c r="N152" s="81"/>
      <c r="Z152" s="76">
        <f>'Coord Carte'!R151-'Coord Carte'!V151</f>
        <v>-69.447672000000011</v>
      </c>
      <c r="AA152" s="76">
        <f>'Coord Carte'!S151-'Coord Carte'!W151</f>
        <v>-10.43394619999998</v>
      </c>
      <c r="AB152" s="76">
        <f t="shared" si="15"/>
        <v>70.227105732217666</v>
      </c>
    </row>
    <row r="153" spans="1:28" x14ac:dyDescent="0.25">
      <c r="B153">
        <f>'Coord Carte'!D152-'Coord Carte'!H152</f>
        <v>34.022639117700237</v>
      </c>
      <c r="C153">
        <f>'Coord Carte'!E152-'Coord Carte'!I152</f>
        <v>55.97223884212201</v>
      </c>
      <c r="D153">
        <f t="shared" si="11"/>
        <v>65.501385432163332</v>
      </c>
      <c r="F153">
        <f>'Coord Carte'!D152-'Coord Reel'!C152</f>
        <v>19.888146595540093</v>
      </c>
      <c r="G153">
        <f>'Coord Carte'!E152-'Coord Reel'!D152</f>
        <v>73.898496760242011</v>
      </c>
      <c r="H153">
        <f t="shared" si="12"/>
        <v>76.527943905668806</v>
      </c>
      <c r="J153" s="80">
        <f>'Coord Carte'!H152-'Coord Reel'!C152</f>
        <v>-14.134492522160144</v>
      </c>
      <c r="K153" s="80">
        <f>'Coord Carte'!I152-'Coord Reel'!D152</f>
        <v>17.926257918120001</v>
      </c>
      <c r="L153" s="80">
        <f t="shared" si="13"/>
        <v>22.828372736705546</v>
      </c>
      <c r="N153" s="81">
        <f t="shared" si="14"/>
        <v>49.678158321187176</v>
      </c>
      <c r="Z153" s="76">
        <f>'Coord Carte'!R152-'Coord Carte'!V152</f>
        <v>7.1265680000001339</v>
      </c>
      <c r="AA153" s="76">
        <f>'Coord Carte'!S152-'Coord Carte'!W152</f>
        <v>-41.40040149999993</v>
      </c>
      <c r="AB153" s="76">
        <f t="shared" si="15"/>
        <v>42.009299158874605</v>
      </c>
    </row>
    <row r="154" spans="1:28" x14ac:dyDescent="0.25">
      <c r="B154">
        <f>'Coord Carte'!D153-'Coord Carte'!H153</f>
        <v>33.529265449059949</v>
      </c>
      <c r="C154">
        <f>'Coord Carte'!E153-'Coord Carte'!I153</f>
        <v>56.98577395304801</v>
      </c>
      <c r="D154">
        <f t="shared" si="11"/>
        <v>66.118001138732339</v>
      </c>
      <c r="F154">
        <f>'Coord Carte'!D153-'Coord Reel'!C153</f>
        <v>7.82977292689975</v>
      </c>
      <c r="G154">
        <f>'Coord Carte'!E153-'Coord Reel'!D153</f>
        <v>75.367131871167999</v>
      </c>
      <c r="H154">
        <f t="shared" si="12"/>
        <v>75.772751768513984</v>
      </c>
      <c r="J154" s="80">
        <f>'Coord Carte'!H153-'Coord Reel'!C153</f>
        <v>-25.699492522160199</v>
      </c>
      <c r="K154" s="80">
        <f>'Coord Carte'!I153-'Coord Reel'!D153</f>
        <v>18.381357918119988</v>
      </c>
      <c r="L154" s="80">
        <f t="shared" si="13"/>
        <v>31.596490862287229</v>
      </c>
      <c r="N154" s="81">
        <f t="shared" si="14"/>
        <v>53.684621315400605</v>
      </c>
      <c r="Z154" s="76">
        <f>'Coord Carte'!R153-'Coord Carte'!V153</f>
        <v>-5.5261099999997896</v>
      </c>
      <c r="AA154" s="76">
        <f>'Coord Carte'!S153-'Coord Carte'!W153</f>
        <v>-18.405493999999976</v>
      </c>
      <c r="AB154" s="76">
        <f t="shared" si="15"/>
        <v>19.217182444784481</v>
      </c>
    </row>
    <row r="155" spans="1:28" x14ac:dyDescent="0.25">
      <c r="B155">
        <f>'Coord Carte'!D154-'Coord Carte'!H154</f>
        <v>-30.273281472919734</v>
      </c>
      <c r="C155">
        <f>'Coord Carte'!E154-'Coord Carte'!I154</f>
        <v>-24.180576479850004</v>
      </c>
      <c r="D155">
        <f t="shared" si="11"/>
        <v>38.744959027420592</v>
      </c>
      <c r="F155">
        <f>'Coord Carte'!D154-'Coord Reel'!C154</f>
        <v>3.0363774833704156</v>
      </c>
      <c r="G155">
        <f>'Coord Carte'!E154-'Coord Reel'!D154</f>
        <v>-10.308642758851022</v>
      </c>
      <c r="H155">
        <f t="shared" si="12"/>
        <v>10.746520541604639</v>
      </c>
      <c r="J155" s="80">
        <f>'Coord Carte'!H154-'Coord Reel'!C154</f>
        <v>33.30965895629015</v>
      </c>
      <c r="K155" s="80">
        <f>'Coord Carte'!I154-'Coord Reel'!D154</f>
        <v>13.871933720998982</v>
      </c>
      <c r="L155" s="80">
        <f t="shared" si="13"/>
        <v>36.08273721524116</v>
      </c>
      <c r="N155" s="81">
        <f t="shared" si="14"/>
        <v>23.414628878422899</v>
      </c>
    </row>
    <row r="156" spans="1:28" x14ac:dyDescent="0.25">
      <c r="B156">
        <f>'Coord Carte'!D155-'Coord Carte'!H155</f>
        <v>-69.14252383567009</v>
      </c>
      <c r="C156">
        <f>'Coord Carte'!E155-'Coord Carte'!I155</f>
        <v>-20.415483493733973</v>
      </c>
      <c r="D156">
        <f t="shared" si="11"/>
        <v>72.093554279485559</v>
      </c>
      <c r="F156">
        <f>'Coord Carte'!D155-'Coord Reel'!C155</f>
        <v>-79.441063848119938</v>
      </c>
      <c r="G156">
        <f>'Coord Carte'!E155-'Coord Reel'!D155</f>
        <v>27.263017493612011</v>
      </c>
      <c r="H156">
        <f t="shared" si="12"/>
        <v>83.989015640011303</v>
      </c>
      <c r="J156" s="80">
        <f>'Coord Carte'!H155-'Coord Reel'!C155</f>
        <v>-10.298540012449848</v>
      </c>
      <c r="K156" s="80">
        <f>'Coord Carte'!I155-'Coord Reel'!D155</f>
        <v>47.678500987345984</v>
      </c>
      <c r="L156" s="80">
        <f t="shared" si="13"/>
        <v>48.778062515729161</v>
      </c>
      <c r="N156" s="81">
        <f t="shared" si="14"/>
        <v>66.383539077870239</v>
      </c>
      <c r="Y156" s="76" t="s">
        <v>74</v>
      </c>
      <c r="Z156" s="78" t="s">
        <v>39</v>
      </c>
      <c r="AA156" s="78"/>
      <c r="AB156" s="78"/>
    </row>
    <row r="157" spans="1:28" x14ac:dyDescent="0.25">
      <c r="B157">
        <f>'Coord Carte'!D156-'Coord Carte'!H156</f>
        <v>-226.63117590029015</v>
      </c>
      <c r="C157">
        <f>'Coord Carte'!E156-'Coord Carte'!I156</f>
        <v>65.706673414930236</v>
      </c>
      <c r="D157">
        <f t="shared" si="11"/>
        <v>235.96410070433288</v>
      </c>
      <c r="F157">
        <f>'Coord Carte'!D156-'Coord Reel'!C156</f>
        <v>-239.58037281278007</v>
      </c>
      <c r="G157">
        <f>'Coord Carte'!E156-'Coord Reel'!D156</f>
        <v>-11.806852069364098</v>
      </c>
      <c r="H157">
        <f t="shared" si="12"/>
        <v>239.87112538381632</v>
      </c>
      <c r="J157" s="80">
        <f>'Coord Carte'!H156-'Coord Reel'!C156</f>
        <v>-12.949196912489924</v>
      </c>
      <c r="K157" s="80">
        <f>'Coord Carte'!I156-'Coord Reel'!D156</f>
        <v>-77.513525484294334</v>
      </c>
      <c r="L157" s="80">
        <f t="shared" si="13"/>
        <v>78.587711085657574</v>
      </c>
      <c r="N157" s="81">
        <f t="shared" si="14"/>
        <v>159.22941823473695</v>
      </c>
      <c r="Z157" s="76" t="s">
        <v>43</v>
      </c>
      <c r="AA157" s="76" t="s">
        <v>42</v>
      </c>
      <c r="AB157" s="76" t="s">
        <v>44</v>
      </c>
    </row>
    <row r="158" spans="1:28" x14ac:dyDescent="0.25">
      <c r="B158">
        <f>'Coord Carte'!D157-'Coord Carte'!H157</f>
        <v>16.45499924822002</v>
      </c>
      <c r="C158">
        <f>'Coord Carte'!E157-'Coord Carte'!I157</f>
        <v>49.097532270314986</v>
      </c>
      <c r="D158">
        <f t="shared" si="11"/>
        <v>51.781605568903935</v>
      </c>
      <c r="F158">
        <f>'Coord Carte'!D157-'Coord Reel'!C157</f>
        <v>28.01844478308999</v>
      </c>
      <c r="G158">
        <f>'Coord Carte'!E157-'Coord Reel'!D157</f>
        <v>-16.373928588970998</v>
      </c>
      <c r="H158">
        <f t="shared" si="12"/>
        <v>32.452099862717425</v>
      </c>
      <c r="J158" s="80">
        <f>'Coord Carte'!H157-'Coord Reel'!C157</f>
        <v>11.56344553486997</v>
      </c>
      <c r="K158" s="80">
        <f>'Coord Carte'!I157-'Coord Reel'!D157</f>
        <v>-65.471460859285983</v>
      </c>
      <c r="L158" s="80">
        <f t="shared" si="13"/>
        <v>66.484776149784253</v>
      </c>
      <c r="N158" s="81">
        <f t="shared" si="14"/>
        <v>49.468438006250835</v>
      </c>
      <c r="Z158" s="76">
        <f>'Coord Carte'!R157-'Coord Carte'!V157</f>
        <v>-143.34605999999985</v>
      </c>
      <c r="AA158" s="76">
        <f>'Coord Carte'!S157-'Coord Carte'!W157</f>
        <v>-24.44189080000001</v>
      </c>
      <c r="AB158" s="76">
        <f t="shared" si="15"/>
        <v>145.41491994772298</v>
      </c>
    </row>
    <row r="159" spans="1:28" x14ac:dyDescent="0.25">
      <c r="B159">
        <f>'Coord Carte'!D158-'Coord Carte'!H158</f>
        <v>24.380613900390017</v>
      </c>
      <c r="C159">
        <f>'Coord Carte'!E158-'Coord Carte'!I158</f>
        <v>108.35752141781899</v>
      </c>
      <c r="D159">
        <f t="shared" si="11"/>
        <v>111.06649711759613</v>
      </c>
      <c r="F159">
        <f>'Coord Carte'!D158-'Coord Reel'!C158</f>
        <v>-24.458157488159941</v>
      </c>
      <c r="G159">
        <f>'Coord Carte'!E158-'Coord Reel'!D158</f>
        <v>-4.1402927827789995</v>
      </c>
      <c r="H159">
        <f t="shared" si="12"/>
        <v>24.806118036540219</v>
      </c>
      <c r="J159" s="80">
        <f>'Coord Carte'!H158-'Coord Reel'!C158</f>
        <v>-48.838771388549958</v>
      </c>
      <c r="K159" s="80">
        <f>'Coord Carte'!I158-'Coord Reel'!D158</f>
        <v>-112.49781420059799</v>
      </c>
      <c r="L159" s="80">
        <f t="shared" si="13"/>
        <v>122.6416886325988</v>
      </c>
      <c r="N159" s="81">
        <f t="shared" si="14"/>
        <v>73.723903334569513</v>
      </c>
      <c r="Z159" s="76">
        <f>'Coord Carte'!R158-'Coord Carte'!V158</f>
        <v>100.61910100000023</v>
      </c>
      <c r="AA159" s="76">
        <f>'Coord Carte'!S158-'Coord Carte'!W158</f>
        <v>-41.880483189999993</v>
      </c>
      <c r="AB159" s="76">
        <f t="shared" si="15"/>
        <v>108.98705592076574</v>
      </c>
    </row>
    <row r="160" spans="1:28" x14ac:dyDescent="0.25">
      <c r="B160">
        <f>'Coord Carte'!D159-'Coord Carte'!H159</f>
        <v>28.541225250820162</v>
      </c>
      <c r="C160">
        <f>'Coord Carte'!E159-'Coord Carte'!I159</f>
        <v>43.907554862807956</v>
      </c>
      <c r="D160">
        <f t="shared" si="11"/>
        <v>52.368644367107166</v>
      </c>
      <c r="F160">
        <f>'Coord Carte'!D159-'Coord Reel'!C159</f>
        <v>-67.217620003830007</v>
      </c>
      <c r="G160">
        <f>'Coord Carte'!E159-'Coord Reel'!D159</f>
        <v>5.0455859845239956</v>
      </c>
      <c r="H160">
        <f t="shared" si="12"/>
        <v>67.406723528936737</v>
      </c>
      <c r="J160" s="80">
        <f>'Coord Carte'!H159-'Coord Reel'!C159</f>
        <v>-95.758845254650168</v>
      </c>
      <c r="K160" s="80">
        <f>'Coord Carte'!I159-'Coord Reel'!D159</f>
        <v>-38.86196887828396</v>
      </c>
      <c r="L160" s="80">
        <f t="shared" si="13"/>
        <v>103.3441293427002</v>
      </c>
      <c r="N160" s="81">
        <f t="shared" si="14"/>
        <v>85.375426435818468</v>
      </c>
      <c r="Z160" s="76">
        <f>'Coord Carte'!R159-'Coord Carte'!V159</f>
        <v>-207.09063399999991</v>
      </c>
      <c r="AA160" s="76">
        <f>'Coord Carte'!S159-'Coord Carte'!W159</f>
        <v>12.30357004</v>
      </c>
      <c r="AB160" s="76">
        <f t="shared" si="15"/>
        <v>207.45579896992783</v>
      </c>
    </row>
    <row r="161" spans="1:28" x14ac:dyDescent="0.25">
      <c r="B161">
        <f>'Coord Carte'!D160-'Coord Carte'!H160</f>
        <v>68.717739799570154</v>
      </c>
      <c r="C161">
        <f>'Coord Carte'!E160-'Coord Carte'!I160</f>
        <v>13.160946538881035</v>
      </c>
      <c r="D161">
        <f t="shared" si="11"/>
        <v>69.966694054819484</v>
      </c>
      <c r="F161">
        <f>'Coord Carte'!D160-'Coord Reel'!C160</f>
        <v>2.3925125192599808</v>
      </c>
      <c r="G161">
        <f>'Coord Carte'!E160-'Coord Reel'!D160</f>
        <v>13.912285006637035</v>
      </c>
      <c r="H161">
        <f t="shared" si="12"/>
        <v>14.116507721838053</v>
      </c>
      <c r="J161" s="80">
        <f>'Coord Carte'!H160-'Coord Reel'!C160</f>
        <v>-66.325227280310173</v>
      </c>
      <c r="K161" s="80">
        <f>'Coord Carte'!I160-'Coord Reel'!D160</f>
        <v>0.75133846775599977</v>
      </c>
      <c r="L161" s="80">
        <f t="shared" si="13"/>
        <v>66.329482760518573</v>
      </c>
      <c r="N161" s="81">
        <f t="shared" si="14"/>
        <v>40.22299524117831</v>
      </c>
      <c r="Z161" s="76">
        <f>'Coord Carte'!R160-'Coord Carte'!V160</f>
        <v>6.0651870000001509</v>
      </c>
      <c r="AA161" s="76">
        <f>'Coord Carte'!S160-'Coord Carte'!W160</f>
        <v>26.046037879999997</v>
      </c>
      <c r="AB161" s="76">
        <f t="shared" si="15"/>
        <v>26.742897797197774</v>
      </c>
    </row>
    <row r="162" spans="1:28" x14ac:dyDescent="0.25">
      <c r="N162" s="81"/>
      <c r="Z162" s="76">
        <f>'Coord Carte'!R161-'Coord Carte'!V161</f>
        <v>-80.574187999999822</v>
      </c>
      <c r="AA162" s="76">
        <f>'Coord Carte'!S161-'Coord Carte'!W161</f>
        <v>100.67601690000001</v>
      </c>
      <c r="AB162" s="76">
        <f t="shared" si="15"/>
        <v>128.94906029401068</v>
      </c>
    </row>
    <row r="163" spans="1:28" x14ac:dyDescent="0.25">
      <c r="A163" t="s">
        <v>16</v>
      </c>
      <c r="B163" s="83" t="s">
        <v>39</v>
      </c>
      <c r="C163" s="83"/>
      <c r="D163" s="83"/>
      <c r="F163" s="83" t="s">
        <v>40</v>
      </c>
      <c r="G163" s="83"/>
      <c r="H163" s="83"/>
      <c r="J163" s="83" t="s">
        <v>41</v>
      </c>
      <c r="K163" s="83"/>
      <c r="L163" s="83"/>
      <c r="N163" s="81"/>
      <c r="Z163" s="76">
        <f>'Coord Carte'!R162-'Coord Carte'!V162</f>
        <v>-9.6202679999998963</v>
      </c>
      <c r="AA163" s="76">
        <f>'Coord Carte'!S162-'Coord Carte'!W162</f>
        <v>-44.012046400000017</v>
      </c>
      <c r="AB163" s="76">
        <f t="shared" si="15"/>
        <v>45.051190713538048</v>
      </c>
    </row>
    <row r="164" spans="1:28" x14ac:dyDescent="0.25">
      <c r="B164" t="s">
        <v>43</v>
      </c>
      <c r="C164" t="s">
        <v>42</v>
      </c>
      <c r="D164" t="s">
        <v>44</v>
      </c>
      <c r="E164" t="s">
        <v>38</v>
      </c>
      <c r="F164" t="s">
        <v>43</v>
      </c>
      <c r="G164" t="s">
        <v>42</v>
      </c>
      <c r="H164" t="s">
        <v>44</v>
      </c>
      <c r="J164" s="80" t="s">
        <v>43</v>
      </c>
      <c r="K164" s="80" t="s">
        <v>42</v>
      </c>
      <c r="L164" s="80" t="s">
        <v>44</v>
      </c>
      <c r="N164" s="81"/>
      <c r="Z164" s="76">
        <f>'Coord Carte'!R163-'Coord Carte'!V163</f>
        <v>24.371184999999969</v>
      </c>
      <c r="AA164" s="76">
        <f>'Coord Carte'!S163-'Coord Carte'!W163</f>
        <v>42.137874500000038</v>
      </c>
      <c r="AB164" s="76">
        <f t="shared" si="15"/>
        <v>48.678076437776141</v>
      </c>
    </row>
    <row r="165" spans="1:28" x14ac:dyDescent="0.25">
      <c r="B165">
        <f>'Coord Carte'!D164-'Coord Carte'!H164</f>
        <v>87.022229533879909</v>
      </c>
      <c r="C165">
        <f>'Coord Carte'!E164-'Coord Carte'!I164</f>
        <v>-8.991505968752989</v>
      </c>
      <c r="D165">
        <f t="shared" si="11"/>
        <v>87.485516587795274</v>
      </c>
      <c r="F165">
        <f>'Coord Carte'!D164-'Coord Reel'!C164</f>
        <v>72.659425299029863</v>
      </c>
      <c r="G165">
        <f>'Coord Carte'!E164-'Coord Reel'!D164</f>
        <v>17.138299652288993</v>
      </c>
      <c r="H165">
        <f t="shared" si="12"/>
        <v>74.653287936680655</v>
      </c>
      <c r="J165" s="80">
        <f>'Coord Carte'!H164-'Coord Reel'!C164</f>
        <v>-14.362804234850046</v>
      </c>
      <c r="K165" s="80">
        <f>'Coord Carte'!I164-'Coord Reel'!D164</f>
        <v>26.129805621041982</v>
      </c>
      <c r="L165" s="80">
        <f t="shared" si="13"/>
        <v>29.817056985592384</v>
      </c>
      <c r="N165" s="81">
        <f t="shared" si="14"/>
        <v>52.235172461136521</v>
      </c>
      <c r="Z165" s="76">
        <f>'Coord Carte'!R164-'Coord Carte'!V164</f>
        <v>395.92301999999995</v>
      </c>
      <c r="AA165" s="76">
        <f>'Coord Carte'!S164-'Coord Carte'!W164</f>
        <v>287.06398530000001</v>
      </c>
      <c r="AB165" s="76">
        <f t="shared" si="15"/>
        <v>489.04066234029966</v>
      </c>
    </row>
    <row r="166" spans="1:28" x14ac:dyDescent="0.25">
      <c r="B166">
        <f>'Coord Carte'!D165-'Coord Carte'!H165</f>
        <v>68.012561081240165</v>
      </c>
      <c r="C166">
        <f>'Coord Carte'!E165-'Coord Carte'!I165</f>
        <v>4.9037274259370065</v>
      </c>
      <c r="D166">
        <f t="shared" si="11"/>
        <v>68.189112089081419</v>
      </c>
      <c r="F166">
        <f>'Coord Carte'!D165-'Coord Reel'!C165</f>
        <v>110.5378478244902</v>
      </c>
      <c r="G166">
        <f>'Coord Carte'!E165-'Coord Reel'!D165</f>
        <v>21.091147390326</v>
      </c>
      <c r="H166">
        <f t="shared" si="12"/>
        <v>112.53200566910112</v>
      </c>
      <c r="J166" s="80">
        <f>'Coord Carte'!H165-'Coord Reel'!C165</f>
        <v>42.525286743250035</v>
      </c>
      <c r="K166" s="80">
        <f>'Coord Carte'!I165-'Coord Reel'!D165</f>
        <v>16.187419964388994</v>
      </c>
      <c r="L166" s="80">
        <f t="shared" si="13"/>
        <v>45.502006304108576</v>
      </c>
      <c r="N166" s="81">
        <f t="shared" si="14"/>
        <v>79.017005986604858</v>
      </c>
      <c r="Z166" s="76">
        <f>'Coord Carte'!R165-'Coord Carte'!V165</f>
        <v>290.60099300000002</v>
      </c>
      <c r="AA166" s="76">
        <f>'Coord Carte'!S165-'Coord Carte'!W165</f>
        <v>44.367643799999996</v>
      </c>
      <c r="AB166" s="76">
        <f t="shared" si="15"/>
        <v>293.96840807976241</v>
      </c>
    </row>
    <row r="167" spans="1:28" x14ac:dyDescent="0.25">
      <c r="B167">
        <f>'Coord Carte'!D166-'Coord Carte'!H166</f>
        <v>106.11453722365968</v>
      </c>
      <c r="C167">
        <f>'Coord Carte'!E166-'Coord Carte'!I166</f>
        <v>8.0400408350789974</v>
      </c>
      <c r="D167">
        <f t="shared" si="11"/>
        <v>106.41868852236995</v>
      </c>
      <c r="F167">
        <f>'Coord Carte'!D166-'Coord Reel'!C166</f>
        <v>113.49844460153008</v>
      </c>
      <c r="G167">
        <f>'Coord Carte'!E166-'Coord Reel'!D166</f>
        <v>47.407305240406998</v>
      </c>
      <c r="H167">
        <f t="shared" si="12"/>
        <v>123.00142079311</v>
      </c>
      <c r="J167" s="80">
        <f>'Coord Carte'!H166-'Coord Reel'!C166</f>
        <v>7.3839073778704005</v>
      </c>
      <c r="K167" s="80">
        <f>'Coord Carte'!I166-'Coord Reel'!D166</f>
        <v>39.367264405328001</v>
      </c>
      <c r="L167" s="80">
        <f t="shared" si="13"/>
        <v>40.053758811427095</v>
      </c>
      <c r="N167" s="81">
        <f t="shared" si="14"/>
        <v>81.527589802268551</v>
      </c>
      <c r="Z167" s="76">
        <f>'Coord Carte'!R166-'Coord Carte'!V166</f>
        <v>166.06110799999988</v>
      </c>
      <c r="AA167" s="76">
        <f>'Coord Carte'!S166-'Coord Carte'!W166</f>
        <v>-42.66613289999998</v>
      </c>
      <c r="AB167" s="76">
        <f t="shared" si="15"/>
        <v>171.45463098682427</v>
      </c>
    </row>
    <row r="168" spans="1:28" x14ac:dyDescent="0.25">
      <c r="B168">
        <f>'Coord Carte'!D167-'Coord Carte'!H167</f>
        <v>113.23076327452009</v>
      </c>
      <c r="C168">
        <f>'Coord Carte'!E167-'Coord Carte'!I167</f>
        <v>14.24565774853599</v>
      </c>
      <c r="D168">
        <f t="shared" si="11"/>
        <v>114.12337410197279</v>
      </c>
      <c r="F168">
        <f>'Coord Carte'!D167-'Coord Reel'!C167</f>
        <v>82.702156421580185</v>
      </c>
      <c r="G168">
        <f>'Coord Carte'!E167-'Coord Reel'!D167</f>
        <v>21.556389286320993</v>
      </c>
      <c r="H168">
        <f t="shared" si="12"/>
        <v>85.465341489067541</v>
      </c>
      <c r="J168" s="80">
        <f>'Coord Carte'!H167-'Coord Reel'!C167</f>
        <v>-30.528606852939902</v>
      </c>
      <c r="K168" s="80">
        <f>'Coord Carte'!I167-'Coord Reel'!D167</f>
        <v>7.3107315377850028</v>
      </c>
      <c r="L168" s="80">
        <f t="shared" si="13"/>
        <v>31.391760575012885</v>
      </c>
      <c r="N168" s="81">
        <f t="shared" si="14"/>
        <v>58.428551032040211</v>
      </c>
      <c r="Z168" s="76">
        <f>'Coord Carte'!R167-'Coord Carte'!V167</f>
        <v>15.290179999999964</v>
      </c>
      <c r="AA168" s="76">
        <f>'Coord Carte'!S167-'Coord Carte'!W167</f>
        <v>85.796344799999986</v>
      </c>
      <c r="AB168" s="76">
        <f t="shared" si="15"/>
        <v>87.148163408490049</v>
      </c>
    </row>
    <row r="169" spans="1:28" x14ac:dyDescent="0.25">
      <c r="B169">
        <f>'Coord Carte'!D168-'Coord Carte'!H168</f>
        <v>53.738483358650001</v>
      </c>
      <c r="C169">
        <f>'Coord Carte'!E168-'Coord Carte'!I168</f>
        <v>32.409029541706019</v>
      </c>
      <c r="D169">
        <f t="shared" si="11"/>
        <v>62.754838773779639</v>
      </c>
      <c r="F169">
        <f>'Coord Carte'!D168-'Coord Reel'!C168</f>
        <v>210.09866324876998</v>
      </c>
      <c r="G169">
        <f>'Coord Carte'!E168-'Coord Reel'!D168</f>
        <v>40.337255956545008</v>
      </c>
      <c r="H169">
        <f t="shared" si="12"/>
        <v>213.93583738360405</v>
      </c>
      <c r="J169" s="80">
        <f>'Coord Carte'!H168-'Coord Reel'!C168</f>
        <v>156.36017989011998</v>
      </c>
      <c r="K169" s="80">
        <f>'Coord Carte'!I168-'Coord Reel'!D168</f>
        <v>7.9282264148389885</v>
      </c>
      <c r="L169" s="80">
        <f t="shared" si="13"/>
        <v>156.56105080560627</v>
      </c>
      <c r="N169" s="81">
        <f t="shared" si="14"/>
        <v>185.24844409460516</v>
      </c>
      <c r="Z169" s="76">
        <f>'Coord Carte'!R168-'Coord Carte'!V168</f>
        <v>37.035108000000037</v>
      </c>
      <c r="AA169" s="76">
        <f>'Coord Carte'!S168-'Coord Carte'!W168</f>
        <v>100.97130930000003</v>
      </c>
      <c r="AB169" s="76">
        <f t="shared" si="15"/>
        <v>107.54907961636835</v>
      </c>
    </row>
    <row r="170" spans="1:28" x14ac:dyDescent="0.25">
      <c r="B170">
        <f>'Coord Carte'!D169-'Coord Carte'!H169</f>
        <v>42.478104126189919</v>
      </c>
      <c r="C170">
        <f>'Coord Carte'!E169-'Coord Carte'!I169</f>
        <v>-86.211137306360186</v>
      </c>
      <c r="D170">
        <f t="shared" si="11"/>
        <v>96.108009686037732</v>
      </c>
      <c r="F170">
        <f>'Coord Carte'!D169-'Coord Reel'!C169</f>
        <v>224.07094879475017</v>
      </c>
      <c r="G170">
        <f>'Coord Carte'!E169-'Coord Reel'!D169</f>
        <v>1.4734854669728037</v>
      </c>
      <c r="H170">
        <f t="shared" si="12"/>
        <v>224.07579354584672</v>
      </c>
      <c r="J170" s="80">
        <f>'Coord Carte'!H169-'Coord Reel'!C169</f>
        <v>181.59284466856025</v>
      </c>
      <c r="K170" s="80">
        <f>'Coord Carte'!I169-'Coord Reel'!D169</f>
        <v>87.68462277333299</v>
      </c>
      <c r="L170" s="80">
        <f t="shared" si="13"/>
        <v>201.65454199130144</v>
      </c>
      <c r="N170" s="81">
        <f t="shared" si="14"/>
        <v>212.86516776857408</v>
      </c>
    </row>
    <row r="171" spans="1:28" x14ac:dyDescent="0.25">
      <c r="B171">
        <f>'Coord Carte'!D170-'Coord Carte'!H170</f>
        <v>44.161763402749784</v>
      </c>
      <c r="C171">
        <f>'Coord Carte'!E170-'Coord Carte'!I170</f>
        <v>-40.862691485252206</v>
      </c>
      <c r="D171">
        <f t="shared" si="11"/>
        <v>60.166609529367314</v>
      </c>
      <c r="F171">
        <f>'Coord Carte'!D170-'Coord Reel'!C170</f>
        <v>46.15288089780006</v>
      </c>
      <c r="G171">
        <f>'Coord Carte'!E170-'Coord Reel'!D170</f>
        <v>-157.6873444413703</v>
      </c>
      <c r="H171">
        <f t="shared" si="12"/>
        <v>164.3027297768904</v>
      </c>
      <c r="J171" s="80">
        <f>'Coord Carte'!H170-'Coord Reel'!C170</f>
        <v>1.9911174950502755</v>
      </c>
      <c r="K171" s="80">
        <f>'Coord Carte'!I170-'Coord Reel'!D170</f>
        <v>-116.8246529561181</v>
      </c>
      <c r="L171" s="80">
        <f t="shared" si="13"/>
        <v>116.84161967037485</v>
      </c>
      <c r="N171" s="81">
        <f t="shared" si="14"/>
        <v>140.57217472363263</v>
      </c>
      <c r="Y171" s="76" t="s">
        <v>75</v>
      </c>
      <c r="Z171" s="78" t="s">
        <v>39</v>
      </c>
      <c r="AA171" s="78"/>
      <c r="AB171" s="78"/>
    </row>
    <row r="172" spans="1:28" x14ac:dyDescent="0.25">
      <c r="B172">
        <f>'Coord Carte'!D171-'Coord Carte'!H171</f>
        <v>122.18317675935009</v>
      </c>
      <c r="C172">
        <f>'Coord Carte'!E171-'Coord Carte'!I171</f>
        <v>-130.701903995262</v>
      </c>
      <c r="D172">
        <f t="shared" si="11"/>
        <v>178.91818351132807</v>
      </c>
      <c r="F172">
        <f>'Coord Carte'!D171-'Coord Reel'!C171</f>
        <v>59.881709063399967</v>
      </c>
      <c r="G172">
        <f>'Coord Carte'!E171-'Coord Reel'!D171</f>
        <v>-123.389175696225</v>
      </c>
      <c r="H172">
        <f t="shared" si="12"/>
        <v>137.15213363031418</v>
      </c>
      <c r="J172" s="80">
        <f>'Coord Carte'!H171-'Coord Reel'!C171</f>
        <v>-62.301467695950123</v>
      </c>
      <c r="K172" s="80">
        <f>'Coord Carte'!I171-'Coord Reel'!D171</f>
        <v>7.3127282990370048</v>
      </c>
      <c r="L172" s="80">
        <f t="shared" si="13"/>
        <v>62.729170823828476</v>
      </c>
      <c r="N172" s="81">
        <f t="shared" si="14"/>
        <v>99.940652227071325</v>
      </c>
      <c r="Z172" s="76" t="s">
        <v>43</v>
      </c>
      <c r="AA172" s="76" t="s">
        <v>42</v>
      </c>
      <c r="AB172" s="76" t="s">
        <v>44</v>
      </c>
    </row>
    <row r="173" spans="1:28" x14ac:dyDescent="0.25">
      <c r="B173">
        <f>'Coord Carte'!D172-'Coord Carte'!H172</f>
        <v>0.44095386419007809</v>
      </c>
      <c r="C173">
        <f>'Coord Carte'!E172-'Coord Carte'!I172</f>
        <v>-105.0664405336389</v>
      </c>
      <c r="D173">
        <f t="shared" si="11"/>
        <v>105.06736585029161</v>
      </c>
      <c r="F173">
        <f>'Coord Carte'!D172-'Coord Reel'!C172</f>
        <v>-56.622744070660019</v>
      </c>
      <c r="G173">
        <f>'Coord Carte'!E172-'Coord Reel'!D172</f>
        <v>-169.40908035198061</v>
      </c>
      <c r="H173">
        <f t="shared" si="12"/>
        <v>178.62130794447589</v>
      </c>
      <c r="J173" s="80">
        <f>'Coord Carte'!H172-'Coord Reel'!C172</f>
        <v>-57.063697934850097</v>
      </c>
      <c r="K173" s="80">
        <f>'Coord Carte'!I172-'Coord Reel'!D172</f>
        <v>-64.342639818341709</v>
      </c>
      <c r="L173" s="80">
        <f t="shared" si="13"/>
        <v>86.001400690876352</v>
      </c>
      <c r="N173" s="81">
        <f t="shared" si="14"/>
        <v>132.31135431767612</v>
      </c>
      <c r="Z173" s="76">
        <f>'Coord Carte'!R172-'Coord Carte'!V172</f>
        <v>-73.649831000010181</v>
      </c>
      <c r="AA173" s="76">
        <f>'Coord Carte'!S172-'Coord Carte'!W172</f>
        <v>-6.4856260999999904</v>
      </c>
      <c r="AB173" s="76">
        <f t="shared" si="15"/>
        <v>73.934842613202747</v>
      </c>
    </row>
    <row r="174" spans="1:28" x14ac:dyDescent="0.25">
      <c r="B174">
        <f>'Coord Carte'!D173-'Coord Carte'!H173</f>
        <v>141.85486672092998</v>
      </c>
      <c r="C174">
        <f>'Coord Carte'!E173-'Coord Carte'!I173</f>
        <v>22.567311238893694</v>
      </c>
      <c r="D174">
        <f t="shared" si="11"/>
        <v>143.63873693738017</v>
      </c>
      <c r="F174">
        <f>'Coord Carte'!D173-'Coord Reel'!C173</f>
        <v>-12.206684353470109</v>
      </c>
      <c r="G174">
        <f>'Coord Carte'!E173-'Coord Reel'!D173</f>
        <v>-111.72271957744209</v>
      </c>
      <c r="H174">
        <f t="shared" si="12"/>
        <v>112.38758478001481</v>
      </c>
      <c r="J174" s="80">
        <f>'Coord Carte'!H173-'Coord Reel'!C173</f>
        <v>-154.06155107440009</v>
      </c>
      <c r="K174" s="80">
        <f>'Coord Carte'!I173-'Coord Reel'!D173</f>
        <v>-134.29003081633579</v>
      </c>
      <c r="L174" s="80">
        <f t="shared" si="13"/>
        <v>204.37410280195093</v>
      </c>
      <c r="N174" s="81">
        <f t="shared" si="14"/>
        <v>158.38084379098285</v>
      </c>
      <c r="Z174" s="76">
        <f>'Coord Carte'!R173-'Coord Carte'!V173</f>
        <v>-31.56392599999981</v>
      </c>
      <c r="AA174" s="76">
        <f>'Coord Carte'!S173-'Coord Carte'!W173</f>
        <v>-9.4523384999999962</v>
      </c>
      <c r="AB174" s="76">
        <f t="shared" si="15"/>
        <v>32.948871416970356</v>
      </c>
    </row>
    <row r="175" spans="1:28" x14ac:dyDescent="0.25">
      <c r="B175">
        <f>'Coord Carte'!D174-'Coord Carte'!H174</f>
        <v>111.94653558816003</v>
      </c>
      <c r="C175">
        <f>'Coord Carte'!E174-'Coord Carte'!I174</f>
        <v>32.010967266767096</v>
      </c>
      <c r="D175">
        <f t="shared" si="11"/>
        <v>116.43336659027435</v>
      </c>
      <c r="F175">
        <f>'Coord Carte'!D174-'Coord Reel'!C174</f>
        <v>-26.365039249860047</v>
      </c>
      <c r="G175">
        <f>'Coord Carte'!E174-'Coord Reel'!D174</f>
        <v>-162.9195301625189</v>
      </c>
      <c r="H175">
        <f t="shared" si="12"/>
        <v>165.03905175146446</v>
      </c>
      <c r="J175" s="80">
        <f>'Coord Carte'!H174-'Coord Reel'!C174</f>
        <v>-138.31157483802008</v>
      </c>
      <c r="K175" s="80">
        <f>'Coord Carte'!I174-'Coord Reel'!D174</f>
        <v>-194.93049742928599</v>
      </c>
      <c r="L175" s="80">
        <f t="shared" si="13"/>
        <v>239.01462415969885</v>
      </c>
      <c r="N175" s="81">
        <f t="shared" si="14"/>
        <v>202.02683795558164</v>
      </c>
      <c r="Z175" s="76">
        <f>'Coord Carte'!R174-'Coord Carte'!V174</f>
        <v>7.1980899999998655</v>
      </c>
      <c r="AA175" s="76">
        <f>'Coord Carte'!S174-'Coord Carte'!W174</f>
        <v>8.7831639750000008</v>
      </c>
      <c r="AB175" s="76">
        <f t="shared" si="15"/>
        <v>11.355900187120168</v>
      </c>
    </row>
    <row r="176" spans="1:28" x14ac:dyDescent="0.25">
      <c r="B176">
        <f>'Coord Carte'!D175-'Coord Carte'!H175</f>
        <v>56.287933383969857</v>
      </c>
      <c r="C176">
        <f>'Coord Carte'!E175-'Coord Carte'!I175</f>
        <v>83.49988804165497</v>
      </c>
      <c r="D176">
        <f t="shared" si="11"/>
        <v>100.70036120892091</v>
      </c>
      <c r="F176">
        <f>'Coord Carte'!D175-'Coord Reel'!C175</f>
        <v>-53.889892148910121</v>
      </c>
      <c r="G176">
        <f>'Coord Carte'!E175-'Coord Reel'!D175</f>
        <v>-152.20283851742903</v>
      </c>
      <c r="H176">
        <f t="shared" si="12"/>
        <v>161.46152646554455</v>
      </c>
      <c r="J176" s="80">
        <f>'Coord Carte'!H175-'Coord Reel'!C175</f>
        <v>-110.17782553287998</v>
      </c>
      <c r="K176" s="80">
        <f>'Coord Carte'!I175-'Coord Reel'!D175</f>
        <v>-235.702726559084</v>
      </c>
      <c r="L176" s="80">
        <f t="shared" si="13"/>
        <v>260.18249085313187</v>
      </c>
      <c r="N176" s="81">
        <f t="shared" si="14"/>
        <v>210.82200865933822</v>
      </c>
      <c r="Z176" s="76">
        <f>'Coord Carte'!R175-'Coord Carte'!V175</f>
        <v>36.874802999999929</v>
      </c>
      <c r="AA176" s="76">
        <f>'Coord Carte'!S175-'Coord Carte'!W175</f>
        <v>-7.7791911999999854</v>
      </c>
      <c r="AB176" s="76">
        <f t="shared" si="15"/>
        <v>37.686428751142778</v>
      </c>
    </row>
    <row r="177" spans="1:28" x14ac:dyDescent="0.25">
      <c r="B177">
        <f>'Coord Carte'!D176-'Coord Carte'!H176</f>
        <v>43.788296437179952</v>
      </c>
      <c r="C177">
        <f>'Coord Carte'!E176-'Coord Carte'!I176</f>
        <v>-1.3448792403729612</v>
      </c>
      <c r="D177">
        <f t="shared" si="11"/>
        <v>43.808944349773284</v>
      </c>
      <c r="F177">
        <f>'Coord Carte'!D176-'Coord Reel'!C176</f>
        <v>-81.481769064410173</v>
      </c>
      <c r="G177">
        <f>'Coord Carte'!E176-'Coord Reel'!D176</f>
        <v>-215.837247520028</v>
      </c>
      <c r="H177">
        <f t="shared" si="12"/>
        <v>230.70543146377742</v>
      </c>
      <c r="J177" s="80">
        <f>'Coord Carte'!H176-'Coord Reel'!C176</f>
        <v>-125.27006550159012</v>
      </c>
      <c r="K177" s="80">
        <f>'Coord Carte'!I176-'Coord Reel'!D176</f>
        <v>-214.49236827965504</v>
      </c>
      <c r="L177" s="80">
        <f t="shared" si="13"/>
        <v>248.39397207055538</v>
      </c>
      <c r="N177" s="81">
        <f t="shared" si="14"/>
        <v>239.5497017671664</v>
      </c>
      <c r="Z177" s="76">
        <f>'Coord Carte'!R176-'Coord Carte'!V176</f>
        <v>-35.2672120000002</v>
      </c>
      <c r="AA177" s="76">
        <f>'Coord Carte'!S176-'Coord Carte'!W176</f>
        <v>20.492121999999995</v>
      </c>
      <c r="AB177" s="76">
        <f t="shared" si="15"/>
        <v>40.78851929545668</v>
      </c>
    </row>
    <row r="178" spans="1:28" x14ac:dyDescent="0.25">
      <c r="B178">
        <f>'Coord Carte'!D177-'Coord Carte'!H177</f>
        <v>47.705936391219893</v>
      </c>
      <c r="C178">
        <f>'Coord Carte'!E177-'Coord Carte'!I177</f>
        <v>-43.231593124043002</v>
      </c>
      <c r="D178">
        <f t="shared" si="11"/>
        <v>64.380330932715154</v>
      </c>
      <c r="F178">
        <f>'Coord Carte'!D177-'Coord Reel'!C177</f>
        <v>-101.98589408211001</v>
      </c>
      <c r="G178">
        <f>'Coord Carte'!E177-'Coord Reel'!D177</f>
        <v>-272.81983710520103</v>
      </c>
      <c r="H178">
        <f t="shared" si="12"/>
        <v>291.25896743248228</v>
      </c>
      <c r="J178" s="80">
        <f>'Coord Carte'!H177-'Coord Reel'!C177</f>
        <v>-149.6918304733299</v>
      </c>
      <c r="K178" s="80">
        <f>'Coord Carte'!I177-'Coord Reel'!D177</f>
        <v>-229.588243981158</v>
      </c>
      <c r="L178" s="80">
        <f t="shared" si="13"/>
        <v>274.07737207731662</v>
      </c>
      <c r="N178" s="81">
        <f t="shared" si="14"/>
        <v>282.66816975489945</v>
      </c>
      <c r="Z178" s="76">
        <f>'Coord Carte'!R177-'Coord Carte'!V177</f>
        <v>-77.01905099999999</v>
      </c>
      <c r="AA178" s="76">
        <f>'Coord Carte'!S177-'Coord Carte'!W177</f>
        <v>50.767439300000035</v>
      </c>
      <c r="AB178" s="76">
        <f t="shared" si="15"/>
        <v>92.245688842459117</v>
      </c>
    </row>
    <row r="179" spans="1:28" x14ac:dyDescent="0.25">
      <c r="B179">
        <f>'Coord Carte'!D178-'Coord Carte'!H178</f>
        <v>80.32076708033992</v>
      </c>
      <c r="C179">
        <f>'Coord Carte'!E178-'Coord Carte'!I178</f>
        <v>-87.540846979376965</v>
      </c>
      <c r="D179">
        <f t="shared" si="11"/>
        <v>118.80583114578556</v>
      </c>
      <c r="F179">
        <f>'Coord Carte'!D178-'Coord Reel'!C178</f>
        <v>-95.237349621249905</v>
      </c>
      <c r="G179">
        <f>'Coord Carte'!E178-'Coord Reel'!D178</f>
        <v>-246.93172214672398</v>
      </c>
      <c r="H179">
        <f t="shared" si="12"/>
        <v>264.6609683448375</v>
      </c>
      <c r="J179" s="80">
        <f>'Coord Carte'!H178-'Coord Reel'!C178</f>
        <v>-175.55811670158982</v>
      </c>
      <c r="K179" s="80">
        <f>'Coord Carte'!I178-'Coord Reel'!D178</f>
        <v>-159.39087516734702</v>
      </c>
      <c r="L179" s="80">
        <f t="shared" si="13"/>
        <v>237.12044076043261</v>
      </c>
      <c r="N179" s="81">
        <f t="shared" si="14"/>
        <v>250.89070455263504</v>
      </c>
      <c r="Z179" s="76">
        <f>'Coord Carte'!R178-'Coord Carte'!V178</f>
        <v>55.40443600000026</v>
      </c>
      <c r="AA179" s="76">
        <f>'Coord Carte'!S178-'Coord Carte'!W178</f>
        <v>-11.004466200000024</v>
      </c>
      <c r="AB179" s="76">
        <f t="shared" si="15"/>
        <v>56.48672237636972</v>
      </c>
    </row>
    <row r="180" spans="1:28" x14ac:dyDescent="0.25">
      <c r="B180">
        <f>'Coord Carte'!D179-'Coord Carte'!H179</f>
        <v>-12.697951791670221</v>
      </c>
      <c r="C180">
        <f>'Coord Carte'!E179-'Coord Carte'!I179</f>
        <v>-67.81794722739005</v>
      </c>
      <c r="D180">
        <f t="shared" si="11"/>
        <v>68.996463285016588</v>
      </c>
      <c r="F180">
        <f>'Coord Carte'!D179-'Coord Reel'!C179</f>
        <v>-111.69562860647011</v>
      </c>
      <c r="G180">
        <f>'Coord Carte'!E179-'Coord Reel'!D179</f>
        <v>-85.43686688751302</v>
      </c>
      <c r="H180">
        <f t="shared" si="12"/>
        <v>140.62493261633631</v>
      </c>
      <c r="J180" s="80">
        <f>'Coord Carte'!H179-'Coord Reel'!C179</f>
        <v>-98.997676814799888</v>
      </c>
      <c r="K180" s="80">
        <f>'Coord Carte'!I179-'Coord Reel'!D179</f>
        <v>-17.61891966012297</v>
      </c>
      <c r="L180" s="80">
        <f t="shared" si="13"/>
        <v>100.55330101352931</v>
      </c>
      <c r="N180" s="81">
        <f t="shared" si="14"/>
        <v>120.58911681493281</v>
      </c>
      <c r="Z180" s="76">
        <f>'Coord Carte'!R179-'Coord Carte'!V179</f>
        <v>13.705531000000065</v>
      </c>
      <c r="AA180" s="76">
        <f>'Coord Carte'!S179-'Coord Carte'!W179</f>
        <v>36.155122899999981</v>
      </c>
      <c r="AB180" s="76">
        <f t="shared" si="15"/>
        <v>38.665675888390545</v>
      </c>
    </row>
    <row r="181" spans="1:28" x14ac:dyDescent="0.25">
      <c r="B181">
        <f>'Coord Carte'!D180-'Coord Carte'!H180</f>
        <v>-46.917804374869775</v>
      </c>
      <c r="C181">
        <f>'Coord Carte'!E180-'Coord Carte'!I180</f>
        <v>-61.104491129194059</v>
      </c>
      <c r="D181">
        <f t="shared" si="11"/>
        <v>77.03920562620246</v>
      </c>
      <c r="F181">
        <f>'Coord Carte'!D180-'Coord Reel'!C180</f>
        <v>-51.000638157850062</v>
      </c>
      <c r="G181">
        <f>'Coord Carte'!E180-'Coord Reel'!D180</f>
        <v>-102.34578158424102</v>
      </c>
      <c r="H181">
        <f t="shared" si="12"/>
        <v>114.34913248729578</v>
      </c>
      <c r="J181" s="80">
        <f>'Coord Carte'!H180-'Coord Reel'!C180</f>
        <v>-4.0828337829802877</v>
      </c>
      <c r="K181" s="80">
        <f>'Coord Carte'!I180-'Coord Reel'!D180</f>
        <v>-41.241290455046965</v>
      </c>
      <c r="L181" s="80">
        <f t="shared" si="13"/>
        <v>41.442895290954191</v>
      </c>
      <c r="N181" s="81">
        <f t="shared" si="14"/>
        <v>77.896013889124987</v>
      </c>
      <c r="Z181" s="76">
        <f>'Coord Carte'!R180-'Coord Carte'!V180</f>
        <v>-6.7433680000003733</v>
      </c>
      <c r="AA181" s="76">
        <f>'Coord Carte'!S180-'Coord Carte'!W180</f>
        <v>46.515720299999998</v>
      </c>
      <c r="AB181" s="76">
        <f t="shared" si="15"/>
        <v>47.001970671571428</v>
      </c>
    </row>
    <row r="182" spans="1:28" x14ac:dyDescent="0.25">
      <c r="B182">
        <f>'Coord Carte'!D181-'Coord Carte'!H181</f>
        <v>-7.2123050203799721</v>
      </c>
      <c r="C182">
        <f>'Coord Carte'!E181-'Coord Carte'!I181</f>
        <v>-138.00482099321698</v>
      </c>
      <c r="D182">
        <f t="shared" si="11"/>
        <v>138.19315453768635</v>
      </c>
      <c r="F182">
        <f>'Coord Carte'!D181-'Coord Reel'!C181</f>
        <v>0.78577928305003297</v>
      </c>
      <c r="G182">
        <f>'Coord Carte'!E181-'Coord Reel'!D181</f>
        <v>-147.21950185823499</v>
      </c>
      <c r="H182">
        <f t="shared" si="12"/>
        <v>147.22159887892988</v>
      </c>
      <c r="J182" s="80">
        <f>'Coord Carte'!H181-'Coord Reel'!C181</f>
        <v>7.9980843034300051</v>
      </c>
      <c r="K182" s="80">
        <f>'Coord Carte'!I181-'Coord Reel'!D181</f>
        <v>-9.2146808650180105</v>
      </c>
      <c r="L182" s="80">
        <f t="shared" si="13"/>
        <v>12.201626775512455</v>
      </c>
      <c r="N182" s="81">
        <f t="shared" si="14"/>
        <v>79.711612827221174</v>
      </c>
      <c r="Z182" s="76">
        <f>'Coord Carte'!R181-'Coord Carte'!V181</f>
        <v>-4.722653999999693</v>
      </c>
      <c r="AA182" s="76">
        <f>'Coord Carte'!S181-'Coord Carte'!W181</f>
        <v>45.930167099999949</v>
      </c>
      <c r="AB182" s="76">
        <f t="shared" si="15"/>
        <v>46.172326242432611</v>
      </c>
    </row>
    <row r="183" spans="1:28" x14ac:dyDescent="0.25">
      <c r="B183">
        <f>'Coord Carte'!D182-'Coord Carte'!H182</f>
        <v>-72.098466841840036</v>
      </c>
      <c r="C183">
        <f>'Coord Carte'!E182-'Coord Carte'!I182</f>
        <v>-21.448080473292009</v>
      </c>
      <c r="D183">
        <f t="shared" si="11"/>
        <v>75.221068039032232</v>
      </c>
      <c r="F183">
        <f>'Coord Carte'!D182-'Coord Reel'!C182</f>
        <v>23.411417271769551</v>
      </c>
      <c r="G183">
        <f>'Coord Carte'!E182-'Coord Reel'!D182</f>
        <v>-18.449495253882048</v>
      </c>
      <c r="H183">
        <f t="shared" si="12"/>
        <v>29.807353686564092</v>
      </c>
      <c r="J183" s="80">
        <f>'Coord Carte'!H182-'Coord Reel'!C182</f>
        <v>95.509884113609587</v>
      </c>
      <c r="K183" s="80">
        <f>'Coord Carte'!I182-'Coord Reel'!D182</f>
        <v>2.9985852194099607</v>
      </c>
      <c r="L183" s="80">
        <f t="shared" si="13"/>
        <v>95.556943634218428</v>
      </c>
      <c r="N183" s="81">
        <f t="shared" si="14"/>
        <v>62.682148660391263</v>
      </c>
      <c r="Z183" s="76">
        <f>'Coord Carte'!R182-'Coord Carte'!V182</f>
        <v>-12.476942000000236</v>
      </c>
      <c r="AA183" s="76">
        <f>'Coord Carte'!S182-'Coord Carte'!W182</f>
        <v>46.854378099999963</v>
      </c>
      <c r="AB183" s="76">
        <f t="shared" si="15"/>
        <v>48.487182108358553</v>
      </c>
    </row>
    <row r="184" spans="1:28" x14ac:dyDescent="0.25">
      <c r="B184">
        <f>'Coord Carte'!D183-'Coord Carte'!H183</f>
        <v>29.039574011469995</v>
      </c>
      <c r="C184">
        <f>'Coord Carte'!E183-'Coord Carte'!I183</f>
        <v>-45.14298296787797</v>
      </c>
      <c r="D184">
        <f t="shared" si="11"/>
        <v>53.676678082811385</v>
      </c>
      <c r="F184">
        <f>'Coord Carte'!D183-'Coord Reel'!C183</f>
        <v>6.2350107288398249</v>
      </c>
      <c r="G184">
        <f>'Coord Carte'!E183-'Coord Reel'!D183</f>
        <v>-47.382161948698013</v>
      </c>
      <c r="H184">
        <f t="shared" si="12"/>
        <v>47.790633284372717</v>
      </c>
      <c r="J184" s="80">
        <f>'Coord Carte'!H183-'Coord Reel'!C183</f>
        <v>-22.80456328263017</v>
      </c>
      <c r="K184" s="80">
        <f>'Coord Carte'!I183-'Coord Reel'!D183</f>
        <v>-2.2391789808200429</v>
      </c>
      <c r="L184" s="80">
        <f t="shared" si="13"/>
        <v>22.914232018979611</v>
      </c>
      <c r="N184" s="81">
        <f t="shared" si="14"/>
        <v>35.352432651676168</v>
      </c>
      <c r="Z184" s="76">
        <f>'Coord Carte'!R183-'Coord Carte'!V183</f>
        <v>-81.78690000000006</v>
      </c>
      <c r="AA184" s="76">
        <f>'Coord Carte'!S183-'Coord Carte'!W183</f>
        <v>-7.1145528000000127</v>
      </c>
      <c r="AB184" s="76">
        <f t="shared" si="15"/>
        <v>82.095760384772603</v>
      </c>
    </row>
    <row r="185" spans="1:28" x14ac:dyDescent="0.25">
      <c r="N185" s="81"/>
      <c r="Z185" s="76">
        <f>'Coord Carte'!R184-'Coord Carte'!V184</f>
        <v>79.249164000000292</v>
      </c>
      <c r="AA185" s="76">
        <f>'Coord Carte'!S184-'Coord Carte'!W184</f>
        <v>-37.019975899999963</v>
      </c>
      <c r="AB185" s="76">
        <f t="shared" si="15"/>
        <v>87.469472448023382</v>
      </c>
    </row>
    <row r="186" spans="1:28" x14ac:dyDescent="0.25">
      <c r="A186" t="s">
        <v>17</v>
      </c>
      <c r="B186" s="83" t="s">
        <v>39</v>
      </c>
      <c r="C186" s="83"/>
      <c r="D186" s="83"/>
      <c r="F186" s="83" t="s">
        <v>40</v>
      </c>
      <c r="G186" s="83"/>
      <c r="H186" s="83"/>
      <c r="J186" s="83" t="s">
        <v>41</v>
      </c>
      <c r="K186" s="83"/>
      <c r="L186" s="83"/>
      <c r="N186" s="81"/>
      <c r="Z186" s="76">
        <f>'Coord Carte'!R185-'Coord Carte'!V185</f>
        <v>-19.176457999999911</v>
      </c>
      <c r="AA186" s="76">
        <f>'Coord Carte'!S185-'Coord Carte'!W185</f>
        <v>-49.771615800000006</v>
      </c>
      <c r="AB186" s="76">
        <f t="shared" si="15"/>
        <v>53.338075338060058</v>
      </c>
    </row>
    <row r="187" spans="1:28" x14ac:dyDescent="0.25">
      <c r="B187" t="s">
        <v>43</v>
      </c>
      <c r="C187" t="s">
        <v>42</v>
      </c>
      <c r="D187" t="s">
        <v>44</v>
      </c>
      <c r="E187" t="s">
        <v>38</v>
      </c>
      <c r="F187" t="s">
        <v>43</v>
      </c>
      <c r="G187" t="s">
        <v>42</v>
      </c>
      <c r="H187" t="s">
        <v>44</v>
      </c>
      <c r="J187" s="80" t="s">
        <v>43</v>
      </c>
      <c r="K187" s="80" t="s">
        <v>42</v>
      </c>
      <c r="L187" s="80" t="s">
        <v>44</v>
      </c>
      <c r="N187" s="81"/>
    </row>
    <row r="188" spans="1:28" x14ac:dyDescent="0.25">
      <c r="B188">
        <f>'Coord Carte'!D187-'Coord Carte'!H187</f>
        <v>6.2215080931400735</v>
      </c>
      <c r="C188">
        <f>'Coord Carte'!E187-'Coord Carte'!I187</f>
        <v>59.532331592430012</v>
      </c>
      <c r="D188">
        <f t="shared" si="11"/>
        <v>59.856542397502778</v>
      </c>
      <c r="F188">
        <f>'Coord Carte'!D187-'Coord Reel'!C187</f>
        <v>16.197654760620026</v>
      </c>
      <c r="G188">
        <f>'Coord Carte'!E187-'Coord Reel'!D187</f>
        <v>72.849388850625019</v>
      </c>
      <c r="H188">
        <f t="shared" si="12"/>
        <v>74.628395907012532</v>
      </c>
      <c r="J188" s="80">
        <f>'Coord Carte'!H187-'Coord Reel'!C187</f>
        <v>9.9761466674799522</v>
      </c>
      <c r="K188" s="80">
        <f>'Coord Carte'!I187-'Coord Reel'!D187</f>
        <v>13.317057258195007</v>
      </c>
      <c r="L188" s="80">
        <f t="shared" si="13"/>
        <v>16.639336415527982</v>
      </c>
      <c r="N188" s="81">
        <f t="shared" si="14"/>
        <v>45.633866161270255</v>
      </c>
      <c r="Y188" s="76" t="s">
        <v>76</v>
      </c>
      <c r="Z188" s="78" t="s">
        <v>39</v>
      </c>
      <c r="AA188" s="78"/>
      <c r="AB188" s="78"/>
    </row>
    <row r="189" spans="1:28" x14ac:dyDescent="0.25">
      <c r="B189">
        <f>'Coord Carte'!D188-'Coord Carte'!H188</f>
        <v>-43.189425413900153</v>
      </c>
      <c r="C189">
        <f>'Coord Carte'!E188-'Coord Carte'!I188</f>
        <v>104.64809527130629</v>
      </c>
      <c r="D189">
        <f t="shared" si="11"/>
        <v>113.21020409616459</v>
      </c>
      <c r="F189">
        <f>'Coord Carte'!D188-'Coord Reel'!C188</f>
        <v>52.694838441399952</v>
      </c>
      <c r="G189">
        <f>'Coord Carte'!E188-'Coord Reel'!D188</f>
        <v>18.864744906239991</v>
      </c>
      <c r="H189">
        <f t="shared" si="12"/>
        <v>55.969854374857448</v>
      </c>
      <c r="J189" s="80">
        <f>'Coord Carte'!H188-'Coord Reel'!C188</f>
        <v>95.884263855300105</v>
      </c>
      <c r="K189" s="80">
        <f>'Coord Carte'!I188-'Coord Reel'!D188</f>
        <v>-85.783350365066298</v>
      </c>
      <c r="L189" s="80">
        <f t="shared" si="13"/>
        <v>128.65681192586939</v>
      </c>
      <c r="N189" s="81">
        <f t="shared" si="14"/>
        <v>92.31333315036342</v>
      </c>
      <c r="Z189" s="76" t="s">
        <v>43</v>
      </c>
      <c r="AA189" s="76" t="s">
        <v>42</v>
      </c>
      <c r="AB189" s="76" t="s">
        <v>44</v>
      </c>
    </row>
    <row r="190" spans="1:28" x14ac:dyDescent="0.25">
      <c r="B190">
        <f>'Coord Carte'!D189-'Coord Carte'!H189</f>
        <v>-120.56834234467988</v>
      </c>
      <c r="C190">
        <f>'Coord Carte'!E189-'Coord Carte'!I189</f>
        <v>64.937670398630004</v>
      </c>
      <c r="D190">
        <f t="shared" si="11"/>
        <v>136.94387979221648</v>
      </c>
      <c r="F190">
        <f>'Coord Carte'!D189-'Coord Reel'!C189</f>
        <v>85.4664015427702</v>
      </c>
      <c r="G190">
        <f>'Coord Carte'!E189-'Coord Reel'!D189</f>
        <v>-6.6549499674829917</v>
      </c>
      <c r="H190">
        <f t="shared" si="12"/>
        <v>85.725108059072952</v>
      </c>
      <c r="J190" s="80">
        <f>'Coord Carte'!H189-'Coord Reel'!C189</f>
        <v>206.03474388745008</v>
      </c>
      <c r="K190" s="80">
        <f>'Coord Carte'!I189-'Coord Reel'!D189</f>
        <v>-71.592620366112996</v>
      </c>
      <c r="L190" s="80">
        <f t="shared" si="13"/>
        <v>218.11881849041254</v>
      </c>
      <c r="N190" s="81">
        <f t="shared" si="14"/>
        <v>151.92196327474275</v>
      </c>
      <c r="Z190" s="76">
        <f>'Coord Carte'!R189-'Coord Carte'!V189</f>
        <v>-30.941811000000143</v>
      </c>
      <c r="AA190" s="76">
        <f>'Coord Carte'!S189-'Coord Carte'!W189</f>
        <v>-41.782745199999994</v>
      </c>
      <c r="AB190" s="76">
        <f t="shared" si="15"/>
        <v>51.992244271697409</v>
      </c>
    </row>
    <row r="191" spans="1:28" x14ac:dyDescent="0.25">
      <c r="B191">
        <f>'Coord Carte'!D190-'Coord Carte'!H190</f>
        <v>-137.36206378634006</v>
      </c>
      <c r="C191">
        <f>'Coord Carte'!E190-'Coord Carte'!I190</f>
        <v>61.232643827935007</v>
      </c>
      <c r="D191">
        <f t="shared" si="11"/>
        <v>150.39206507592513</v>
      </c>
      <c r="F191">
        <f>'Coord Carte'!D190-'Coord Reel'!C190</f>
        <v>88.7776712872801</v>
      </c>
      <c r="G191">
        <f>'Coord Carte'!E190-'Coord Reel'!D190</f>
        <v>7.5498513880360179</v>
      </c>
      <c r="H191">
        <f t="shared" si="12"/>
        <v>89.098121052992951</v>
      </c>
      <c r="J191" s="80">
        <f>'Coord Carte'!H190-'Coord Reel'!C190</f>
        <v>226.13973507362016</v>
      </c>
      <c r="K191" s="80">
        <f>'Coord Carte'!I190-'Coord Reel'!D190</f>
        <v>-53.682792439898989</v>
      </c>
      <c r="L191" s="80">
        <f t="shared" si="13"/>
        <v>232.42422847739516</v>
      </c>
      <c r="N191" s="81">
        <f t="shared" si="14"/>
        <v>160.76117476519406</v>
      </c>
      <c r="Z191" s="76">
        <f>'Coord Carte'!R190-'Coord Carte'!V190</f>
        <v>-57.38819599999988</v>
      </c>
      <c r="AA191" s="76">
        <f>'Coord Carte'!S190-'Coord Carte'!W190</f>
        <v>-26.339910599999996</v>
      </c>
      <c r="AB191" s="76">
        <f t="shared" si="15"/>
        <v>63.144247010716619</v>
      </c>
    </row>
    <row r="192" spans="1:28" x14ac:dyDescent="0.25">
      <c r="B192">
        <f>'Coord Carte'!D191-'Coord Carte'!H191</f>
        <v>-119.53118205679993</v>
      </c>
      <c r="C192">
        <f>'Coord Carte'!E191-'Coord Carte'!I191</f>
        <v>-15.711547741911005</v>
      </c>
      <c r="D192">
        <f t="shared" si="11"/>
        <v>120.55934727901524</v>
      </c>
      <c r="F192">
        <f>'Coord Carte'!D191-'Coord Reel'!C191</f>
        <v>84.852812187089967</v>
      </c>
      <c r="G192">
        <f>'Coord Carte'!E191-'Coord Reel'!D191</f>
        <v>-24.289565452766993</v>
      </c>
      <c r="H192">
        <f t="shared" si="12"/>
        <v>88.260878796564313</v>
      </c>
      <c r="J192" s="80">
        <f>'Coord Carte'!H191-'Coord Reel'!C191</f>
        <v>204.3839942438899</v>
      </c>
      <c r="K192" s="80">
        <f>'Coord Carte'!I191-'Coord Reel'!D191</f>
        <v>-8.5780177108559883</v>
      </c>
      <c r="L192" s="80">
        <f t="shared" si="13"/>
        <v>204.56392519438558</v>
      </c>
      <c r="N192" s="81">
        <f t="shared" si="14"/>
        <v>146.41240199547494</v>
      </c>
      <c r="Z192" s="76">
        <f>'Coord Carte'!R191-'Coord Carte'!V191</f>
        <v>31.61218000000008</v>
      </c>
      <c r="AA192" s="76">
        <f>'Coord Carte'!S191-'Coord Carte'!W191</f>
        <v>-14.474631299999999</v>
      </c>
      <c r="AB192" s="76">
        <f t="shared" si="15"/>
        <v>34.768446551770829</v>
      </c>
    </row>
    <row r="193" spans="1:28" x14ac:dyDescent="0.25">
      <c r="B193">
        <f>'Coord Carte'!D192-'Coord Carte'!H192</f>
        <v>-197.7078223837002</v>
      </c>
      <c r="C193">
        <f>'Coord Carte'!E192-'Coord Carte'!I192</f>
        <v>-88.034925272007598</v>
      </c>
      <c r="D193">
        <f t="shared" si="11"/>
        <v>216.42211324019712</v>
      </c>
      <c r="F193">
        <f>'Coord Carte'!D192-'Coord Reel'!C192</f>
        <v>51.721238281579645</v>
      </c>
      <c r="G193">
        <f>'Coord Carte'!E192-'Coord Reel'!D192</f>
        <v>-213.40778247931399</v>
      </c>
      <c r="H193">
        <f t="shared" ref="H193:H256" si="16">SQRT(F193^2+G193^2)</f>
        <v>219.58590144205101</v>
      </c>
      <c r="J193" s="80">
        <f>'Coord Carte'!H192-'Coord Reel'!C192</f>
        <v>249.42906066527985</v>
      </c>
      <c r="K193" s="80">
        <f>'Coord Carte'!I192-'Coord Reel'!D192</f>
        <v>-125.3728572073064</v>
      </c>
      <c r="L193" s="80">
        <f t="shared" ref="L193:L256" si="17">SQRT(J193^2+K193^2)</f>
        <v>279.16520132116665</v>
      </c>
      <c r="N193" s="81">
        <f t="shared" si="14"/>
        <v>249.37555138160883</v>
      </c>
      <c r="Z193" s="76">
        <f>'Coord Carte'!R192-'Coord Carte'!V192</f>
        <v>35.729467999999997</v>
      </c>
      <c r="AA193" s="76">
        <f>'Coord Carte'!S192-'Coord Carte'!W192</f>
        <v>18.322477100000015</v>
      </c>
      <c r="AB193" s="76">
        <f t="shared" si="15"/>
        <v>40.153555890394671</v>
      </c>
    </row>
    <row r="194" spans="1:28" x14ac:dyDescent="0.25">
      <c r="B194">
        <f>'Coord Carte'!D193-'Coord Carte'!H193</f>
        <v>-139.59265056851996</v>
      </c>
      <c r="C194">
        <f>'Coord Carte'!E193-'Coord Carte'!I193</f>
        <v>-129.0435473936696</v>
      </c>
      <c r="D194">
        <f t="shared" si="11"/>
        <v>190.10088168308732</v>
      </c>
      <c r="F194">
        <f>'Coord Carte'!D193-'Coord Reel'!C193</f>
        <v>75.309877960389713</v>
      </c>
      <c r="G194">
        <f>'Coord Carte'!E193-'Coord Reel'!D193</f>
        <v>-287.797324653381</v>
      </c>
      <c r="H194">
        <f t="shared" si="16"/>
        <v>297.48760948323945</v>
      </c>
      <c r="J194" s="80">
        <f>'Coord Carte'!H193-'Coord Reel'!C193</f>
        <v>214.90252852890967</v>
      </c>
      <c r="K194" s="80">
        <f>'Coord Carte'!I193-'Coord Reel'!D193</f>
        <v>-158.7537772597114</v>
      </c>
      <c r="L194" s="80">
        <f t="shared" si="17"/>
        <v>267.18132150722079</v>
      </c>
      <c r="N194" s="81">
        <f t="shared" si="14"/>
        <v>282.33446549523012</v>
      </c>
      <c r="Z194" s="76">
        <f>'Coord Carte'!R193-'Coord Carte'!V193</f>
        <v>44.849435999999969</v>
      </c>
      <c r="AA194" s="76">
        <f>'Coord Carte'!S193-'Coord Carte'!W193</f>
        <v>-31.773160100000013</v>
      </c>
      <c r="AB194" s="76">
        <f t="shared" si="15"/>
        <v>54.963675388917778</v>
      </c>
    </row>
    <row r="195" spans="1:28" x14ac:dyDescent="0.25">
      <c r="B195">
        <f>'Coord Carte'!D194-'Coord Carte'!H194</f>
        <v>-86.177163852109743</v>
      </c>
      <c r="C195">
        <f>'Coord Carte'!E194-'Coord Carte'!I194</f>
        <v>-54.011700649723601</v>
      </c>
      <c r="D195">
        <f t="shared" si="11"/>
        <v>101.70431346146889</v>
      </c>
      <c r="F195">
        <f>'Coord Carte'!D194-'Coord Reel'!C194</f>
        <v>49.60636467680024</v>
      </c>
      <c r="G195">
        <f>'Coord Carte'!E194-'Coord Reel'!D194</f>
        <v>-209.81445790943502</v>
      </c>
      <c r="H195">
        <f t="shared" si="16"/>
        <v>215.59892894974635</v>
      </c>
      <c r="J195" s="80">
        <f>'Coord Carte'!H194-'Coord Reel'!C194</f>
        <v>135.78352852890998</v>
      </c>
      <c r="K195" s="80">
        <f>'Coord Carte'!I194-'Coord Reel'!D194</f>
        <v>-155.8027572597114</v>
      </c>
      <c r="L195" s="80">
        <f t="shared" si="17"/>
        <v>206.66800862612934</v>
      </c>
      <c r="N195" s="81">
        <f t="shared" si="14"/>
        <v>211.13346878793783</v>
      </c>
      <c r="Z195" s="76">
        <f>'Coord Carte'!R194-'Coord Carte'!V194</f>
        <v>17.238683000000037</v>
      </c>
      <c r="AA195" s="76">
        <f>'Coord Carte'!S194-'Coord Carte'!W194</f>
        <v>-103.77086073</v>
      </c>
      <c r="AB195" s="76">
        <f t="shared" si="15"/>
        <v>105.19298326513773</v>
      </c>
    </row>
    <row r="196" spans="1:28" x14ac:dyDescent="0.25">
      <c r="B196">
        <f>'Coord Carte'!D195-'Coord Carte'!H195</f>
        <v>-87.398212392540017</v>
      </c>
      <c r="C196">
        <f>'Coord Carte'!E195-'Coord Carte'!I195</f>
        <v>49.795502177937308</v>
      </c>
      <c r="D196">
        <f t="shared" ref="D196:D259" si="18">SQRT(B196^2+C196^2)</f>
        <v>100.5884663694824</v>
      </c>
      <c r="F196">
        <f>'Coord Carte'!D195-'Coord Reel'!C195</f>
        <v>100.11570991869007</v>
      </c>
      <c r="G196">
        <f>'Coord Carte'!E195-'Coord Reel'!D195</f>
        <v>-174.63205889629268</v>
      </c>
      <c r="H196">
        <f t="shared" si="16"/>
        <v>201.29458851862245</v>
      </c>
      <c r="J196" s="80">
        <f>'Coord Carte'!H195-'Coord Reel'!C195</f>
        <v>187.51392231123009</v>
      </c>
      <c r="K196" s="80">
        <f>'Coord Carte'!I195-'Coord Reel'!D195</f>
        <v>-224.42756107423</v>
      </c>
      <c r="L196" s="80">
        <f t="shared" si="17"/>
        <v>292.45375913171176</v>
      </c>
      <c r="N196" s="81">
        <f t="shared" ref="N196:N259" si="19">(L196+H196)/2</f>
        <v>246.87417382516711</v>
      </c>
      <c r="Z196" s="76">
        <f>'Coord Carte'!R195-'Coord Carte'!V195</f>
        <v>-19.914013999999952</v>
      </c>
      <c r="AA196" s="76">
        <f>'Coord Carte'!S195-'Coord Carte'!W195</f>
        <v>21.008145099999979</v>
      </c>
      <c r="AB196" s="76">
        <f t="shared" ref="AB196:AB259" si="20">SQRT(Z196^2+AA196^2)</f>
        <v>28.946677082781836</v>
      </c>
    </row>
    <row r="197" spans="1:28" x14ac:dyDescent="0.25">
      <c r="B197">
        <f>'Coord Carte'!D196-'Coord Carte'!H196</f>
        <v>-170.48747880210999</v>
      </c>
      <c r="C197">
        <f>'Coord Carte'!E196-'Coord Carte'!I196</f>
        <v>103.81720725410229</v>
      </c>
      <c r="D197">
        <f t="shared" si="18"/>
        <v>199.60960134808428</v>
      </c>
      <c r="F197">
        <f>'Coord Carte'!D196-'Coord Reel'!C196</f>
        <v>49.160356277140181</v>
      </c>
      <c r="G197">
        <f>'Coord Carte'!E196-'Coord Reel'!D196</f>
        <v>-35.362475090730698</v>
      </c>
      <c r="H197">
        <f t="shared" si="16"/>
        <v>60.557784584955755</v>
      </c>
      <c r="J197" s="80">
        <f>'Coord Carte'!H196-'Coord Reel'!C196</f>
        <v>219.64783507925017</v>
      </c>
      <c r="K197" s="80">
        <f>'Coord Carte'!I196-'Coord Reel'!D196</f>
        <v>-139.179682344833</v>
      </c>
      <c r="L197" s="80">
        <f t="shared" si="17"/>
        <v>260.0310662836464</v>
      </c>
      <c r="N197" s="81">
        <f t="shared" si="19"/>
        <v>160.29442543430108</v>
      </c>
      <c r="Z197" s="76">
        <f>'Coord Carte'!R196-'Coord Carte'!V196</f>
        <v>-11.839921999999888</v>
      </c>
      <c r="AA197" s="76">
        <f>'Coord Carte'!S196-'Coord Carte'!W196</f>
        <v>-31.935264500000017</v>
      </c>
      <c r="AB197" s="76">
        <f t="shared" si="20"/>
        <v>34.059431464001904</v>
      </c>
    </row>
    <row r="198" spans="1:28" x14ac:dyDescent="0.25">
      <c r="N198" s="81"/>
      <c r="Z198" s="76">
        <f>'Coord Carte'!R197-'Coord Carte'!V197</f>
        <v>-78.407563000000209</v>
      </c>
      <c r="AA198" s="76">
        <f>'Coord Carte'!S197-'Coord Carte'!W197</f>
        <v>-3.4862117999999782</v>
      </c>
      <c r="AB198" s="76">
        <f t="shared" si="20"/>
        <v>78.485027924524957</v>
      </c>
    </row>
    <row r="199" spans="1:28" x14ac:dyDescent="0.25">
      <c r="A199" t="s">
        <v>18</v>
      </c>
      <c r="B199" s="83" t="s">
        <v>39</v>
      </c>
      <c r="C199" s="83"/>
      <c r="D199" s="83"/>
      <c r="F199" s="83" t="s">
        <v>40</v>
      </c>
      <c r="G199" s="83"/>
      <c r="H199" s="83"/>
      <c r="J199" s="83" t="s">
        <v>41</v>
      </c>
      <c r="K199" s="83"/>
      <c r="L199" s="83"/>
      <c r="N199" s="81"/>
      <c r="Z199" s="76">
        <f>'Coord Carte'!R198-'Coord Carte'!V198</f>
        <v>-3.2817619999996168</v>
      </c>
      <c r="AA199" s="76">
        <f>'Coord Carte'!S198-'Coord Carte'!W198</f>
        <v>-10.760279700000069</v>
      </c>
      <c r="AB199" s="76">
        <f t="shared" si="20"/>
        <v>11.249603595099476</v>
      </c>
    </row>
    <row r="200" spans="1:28" x14ac:dyDescent="0.25">
      <c r="B200" t="s">
        <v>43</v>
      </c>
      <c r="C200" t="s">
        <v>42</v>
      </c>
      <c r="D200" t="s">
        <v>44</v>
      </c>
      <c r="E200" t="s">
        <v>38</v>
      </c>
      <c r="F200" t="s">
        <v>43</v>
      </c>
      <c r="G200" t="s">
        <v>42</v>
      </c>
      <c r="H200" t="s">
        <v>44</v>
      </c>
      <c r="J200" s="80" t="s">
        <v>43</v>
      </c>
      <c r="K200" s="80" t="s">
        <v>42</v>
      </c>
      <c r="L200" s="80" t="s">
        <v>44</v>
      </c>
      <c r="N200" s="81"/>
    </row>
    <row r="201" spans="1:28" x14ac:dyDescent="0.25">
      <c r="B201">
        <f>'Coord Carte'!D200-'Coord Carte'!H200</f>
        <v>-37.871819779550151</v>
      </c>
      <c r="C201">
        <f>'Coord Carte'!E200-'Coord Carte'!I200</f>
        <v>45.029815096841006</v>
      </c>
      <c r="D201">
        <f t="shared" si="18"/>
        <v>58.838414161756745</v>
      </c>
      <c r="F201">
        <f>'Coord Carte'!D200-'Coord Reel'!C200</f>
        <v>-63.327081439349968</v>
      </c>
      <c r="G201">
        <f>'Coord Carte'!E200-'Coord Reel'!D200</f>
        <v>-12.092542306348008</v>
      </c>
      <c r="H201">
        <f t="shared" si="16"/>
        <v>64.471302321706517</v>
      </c>
      <c r="J201" s="80">
        <f>'Coord Carte'!H200-'Coord Reel'!C200</f>
        <v>-25.455261659799817</v>
      </c>
      <c r="K201" s="80">
        <f>'Coord Carte'!I200-'Coord Reel'!D200</f>
        <v>-57.122357403189014</v>
      </c>
      <c r="L201" s="80">
        <f t="shared" si="17"/>
        <v>62.537461264961323</v>
      </c>
      <c r="N201" s="81">
        <f t="shared" si="19"/>
        <v>63.50438179333392</v>
      </c>
      <c r="Y201" s="76" t="s">
        <v>77</v>
      </c>
      <c r="Z201" s="78" t="s">
        <v>39</v>
      </c>
      <c r="AA201" s="78"/>
      <c r="AB201" s="78"/>
    </row>
    <row r="202" spans="1:28" x14ac:dyDescent="0.25">
      <c r="B202">
        <f>'Coord Carte'!D201-'Coord Carte'!H201</f>
        <v>22.968649520879808</v>
      </c>
      <c r="C202">
        <f>'Coord Carte'!E201-'Coord Carte'!I201</f>
        <v>-8.2156764949848053</v>
      </c>
      <c r="D202">
        <f t="shared" si="18"/>
        <v>24.393773817990073</v>
      </c>
      <c r="F202">
        <f>'Coord Carte'!D201-'Coord Reel'!C201</f>
        <v>-121.31151587664999</v>
      </c>
      <c r="G202">
        <f>'Coord Carte'!E201-'Coord Reel'!D201</f>
        <v>-149.13750428541778</v>
      </c>
      <c r="H202">
        <f t="shared" si="16"/>
        <v>192.24588179925652</v>
      </c>
      <c r="J202" s="80">
        <f>'Coord Carte'!H201-'Coord Reel'!C201</f>
        <v>-144.2801653975298</v>
      </c>
      <c r="K202" s="80">
        <f>'Coord Carte'!I201-'Coord Reel'!D201</f>
        <v>-140.92182779043299</v>
      </c>
      <c r="L202" s="80">
        <f t="shared" si="17"/>
        <v>201.68224432243659</v>
      </c>
      <c r="N202" s="81">
        <f t="shared" si="19"/>
        <v>196.96406306084657</v>
      </c>
      <c r="Z202" s="76" t="s">
        <v>43</v>
      </c>
      <c r="AA202" s="76" t="s">
        <v>42</v>
      </c>
      <c r="AB202" s="76" t="s">
        <v>44</v>
      </c>
    </row>
    <row r="203" spans="1:28" x14ac:dyDescent="0.25">
      <c r="B203">
        <f>'Coord Carte'!D202-'Coord Carte'!H202</f>
        <v>47.410891562029974</v>
      </c>
      <c r="C203">
        <f>'Coord Carte'!E202-'Coord Carte'!I202</f>
        <v>22.002732655122301</v>
      </c>
      <c r="D203">
        <f t="shared" si="18"/>
        <v>52.267704014997157</v>
      </c>
      <c r="F203">
        <f>'Coord Carte'!D202-'Coord Reel'!C202</f>
        <v>-181.64872801984984</v>
      </c>
      <c r="G203">
        <f>'Coord Carte'!E202-'Coord Reel'!D202</f>
        <v>-155.3283078915747</v>
      </c>
      <c r="H203">
        <f t="shared" si="16"/>
        <v>239.00448452631429</v>
      </c>
      <c r="J203" s="80">
        <f>'Coord Carte'!H202-'Coord Reel'!C202</f>
        <v>-229.05961958187982</v>
      </c>
      <c r="K203" s="80">
        <f>'Coord Carte'!I202-'Coord Reel'!D202</f>
        <v>-177.33104054669701</v>
      </c>
      <c r="L203" s="80">
        <f t="shared" si="17"/>
        <v>289.68018100030559</v>
      </c>
      <c r="N203" s="81">
        <f t="shared" si="19"/>
        <v>264.34233276330997</v>
      </c>
      <c r="Z203" s="76">
        <f>'Coord Carte'!R202-'Coord Carte'!V202</f>
        <v>-27.162044000000151</v>
      </c>
      <c r="AA203" s="76">
        <f>'Coord Carte'!S202-'Coord Carte'!W202</f>
        <v>-2.5477511999999933</v>
      </c>
      <c r="AB203" s="76">
        <f t="shared" si="20"/>
        <v>27.281269589867801</v>
      </c>
    </row>
    <row r="204" spans="1:28" x14ac:dyDescent="0.25">
      <c r="B204">
        <f>'Coord Carte'!D203-'Coord Carte'!H203</f>
        <v>61.846328336040187</v>
      </c>
      <c r="C204">
        <f>'Coord Carte'!E203-'Coord Carte'!I203</f>
        <v>-79.623932148250404</v>
      </c>
      <c r="D204">
        <f t="shared" si="18"/>
        <v>100.82132165072264</v>
      </c>
      <c r="F204">
        <f>'Coord Carte'!D203-'Coord Reel'!C203</f>
        <v>-233.66754357779996</v>
      </c>
      <c r="G204">
        <f>'Coord Carte'!E203-'Coord Reel'!D203</f>
        <v>-216.8470542439224</v>
      </c>
      <c r="H204">
        <f t="shared" si="16"/>
        <v>318.78388581600177</v>
      </c>
      <c r="J204" s="80">
        <f>'Coord Carte'!H203-'Coord Reel'!C203</f>
        <v>-295.51387191384015</v>
      </c>
      <c r="K204" s="80">
        <f>'Coord Carte'!I203-'Coord Reel'!D203</f>
        <v>-137.22312209567201</v>
      </c>
      <c r="L204" s="80">
        <f t="shared" si="17"/>
        <v>325.81994065924391</v>
      </c>
      <c r="N204" s="81">
        <f t="shared" si="19"/>
        <v>322.30191323762284</v>
      </c>
      <c r="Z204" s="76">
        <f>'Coord Carte'!R203-'Coord Carte'!V203</f>
        <v>70.961334000000079</v>
      </c>
      <c r="AA204" s="76">
        <f>'Coord Carte'!S203-'Coord Carte'!W203</f>
        <v>-18.263808499999996</v>
      </c>
      <c r="AB204" s="76">
        <f t="shared" si="20"/>
        <v>73.273990091875291</v>
      </c>
    </row>
    <row r="205" spans="1:28" x14ac:dyDescent="0.25">
      <c r="B205">
        <f>'Coord Carte'!D204-'Coord Carte'!H204</f>
        <v>62.85371577230012</v>
      </c>
      <c r="C205">
        <f>'Coord Carte'!E204-'Coord Carte'!I204</f>
        <v>45.317367265105602</v>
      </c>
      <c r="D205">
        <f t="shared" si="18"/>
        <v>77.487117395251929</v>
      </c>
      <c r="F205">
        <f>'Coord Carte'!D204-'Coord Reel'!C204</f>
        <v>-329.06288554920002</v>
      </c>
      <c r="G205">
        <f>'Coord Carte'!E204-'Coord Reel'!D204</f>
        <v>-81.387400092525397</v>
      </c>
      <c r="H205">
        <f t="shared" si="16"/>
        <v>338.97830541169844</v>
      </c>
      <c r="J205" s="80">
        <f>'Coord Carte'!H204-'Coord Reel'!C204</f>
        <v>-391.91660132150014</v>
      </c>
      <c r="K205" s="80">
        <f>'Coord Carte'!I204-'Coord Reel'!D204</f>
        <v>-126.704767357631</v>
      </c>
      <c r="L205" s="80">
        <f t="shared" si="17"/>
        <v>411.88920896589059</v>
      </c>
      <c r="N205" s="81">
        <f t="shared" si="19"/>
        <v>375.43375718879452</v>
      </c>
      <c r="Z205" s="76">
        <f>'Coord Carte'!R204-'Coord Carte'!V204</f>
        <v>12.878614000000198</v>
      </c>
      <c r="AA205" s="76">
        <f>'Coord Carte'!S204-'Coord Carte'!W204</f>
        <v>-72.575600449999996</v>
      </c>
      <c r="AB205" s="76">
        <f t="shared" si="20"/>
        <v>73.70940563618079</v>
      </c>
    </row>
    <row r="206" spans="1:28" x14ac:dyDescent="0.25">
      <c r="B206">
        <f>'Coord Carte'!D205-'Coord Carte'!H205</f>
        <v>-122.66240761640984</v>
      </c>
      <c r="C206">
        <f>'Coord Carte'!E205-'Coord Carte'!I205</f>
        <v>328.16730499496742</v>
      </c>
      <c r="D206">
        <f t="shared" si="18"/>
        <v>350.3424700345567</v>
      </c>
      <c r="F206">
        <f>'Coord Carte'!D205-'Coord Reel'!C205</f>
        <v>-508.24472458440982</v>
      </c>
      <c r="G206">
        <f>'Coord Carte'!E205-'Coord Reel'!D205</f>
        <v>389.46574850294002</v>
      </c>
      <c r="H206">
        <f t="shared" si="16"/>
        <v>640.30951056878575</v>
      </c>
      <c r="J206" s="80">
        <f>'Coord Carte'!H205-'Coord Reel'!C205</f>
        <v>-385.58231696799999</v>
      </c>
      <c r="K206" s="80">
        <f>'Coord Carte'!I205-'Coord Reel'!D205</f>
        <v>61.298443507972607</v>
      </c>
      <c r="L206" s="80">
        <f t="shared" si="17"/>
        <v>390.42441308774647</v>
      </c>
      <c r="N206" s="81">
        <f t="shared" si="19"/>
        <v>515.36696182826608</v>
      </c>
      <c r="Z206" s="76">
        <f>'Coord Carte'!R205-'Coord Carte'!V205</f>
        <v>36.562398999999914</v>
      </c>
      <c r="AA206" s="76">
        <f>'Coord Carte'!S205-'Coord Carte'!W205</f>
        <v>86.200167800000003</v>
      </c>
      <c r="AB206" s="76">
        <f t="shared" si="20"/>
        <v>93.63374364716681</v>
      </c>
    </row>
    <row r="207" spans="1:28" x14ac:dyDescent="0.25">
      <c r="B207">
        <f>'Coord Carte'!D206-'Coord Carte'!H206</f>
        <v>44.048826551830189</v>
      </c>
      <c r="C207">
        <f>'Coord Carte'!E206-'Coord Carte'!I206</f>
        <v>447.13624224533601</v>
      </c>
      <c r="D207">
        <f t="shared" si="18"/>
        <v>449.30069914242625</v>
      </c>
      <c r="F207">
        <f>'Coord Carte'!D206-'Coord Reel'!C206</f>
        <v>-503.10864622231998</v>
      </c>
      <c r="G207">
        <f>'Coord Carte'!E206-'Coord Reel'!D206</f>
        <v>195.331362336452</v>
      </c>
      <c r="H207">
        <f t="shared" si="16"/>
        <v>539.6968139760229</v>
      </c>
      <c r="J207" s="80">
        <f>'Coord Carte'!H206-'Coord Reel'!C206</f>
        <v>-547.15747277415016</v>
      </c>
      <c r="K207" s="80">
        <f>'Coord Carte'!I206-'Coord Reel'!D206</f>
        <v>-251.80487990888398</v>
      </c>
      <c r="L207" s="80">
        <f t="shared" si="17"/>
        <v>602.31802028373875</v>
      </c>
      <c r="N207" s="81">
        <f t="shared" si="19"/>
        <v>571.00741712988088</v>
      </c>
      <c r="Z207" s="76">
        <f>'Coord Carte'!R206-'Coord Carte'!V206</f>
        <v>142.28091400000017</v>
      </c>
      <c r="AA207" s="76">
        <f>'Coord Carte'!S206-'Coord Carte'!W206</f>
        <v>-58.461549600000012</v>
      </c>
      <c r="AB207" s="76">
        <f t="shared" si="20"/>
        <v>153.82331185587154</v>
      </c>
    </row>
    <row r="208" spans="1:28" x14ac:dyDescent="0.25">
      <c r="B208">
        <f>'Coord Carte'!D207-'Coord Carte'!H207</f>
        <v>172.97879196519989</v>
      </c>
      <c r="C208">
        <f>'Coord Carte'!E207-'Coord Carte'!I207</f>
        <v>100.09786018154603</v>
      </c>
      <c r="D208">
        <f t="shared" si="18"/>
        <v>199.85305622547844</v>
      </c>
      <c r="F208">
        <f>'Coord Carte'!D207-'Coord Reel'!C207</f>
        <v>-358.58513486153015</v>
      </c>
      <c r="G208">
        <f>'Coord Carte'!E207-'Coord Reel'!D207</f>
        <v>-128.95268462483199</v>
      </c>
      <c r="H208">
        <f t="shared" si="16"/>
        <v>381.0670463522307</v>
      </c>
      <c r="J208" s="80">
        <f>'Coord Carte'!H207-'Coord Reel'!C207</f>
        <v>-531.56392682673004</v>
      </c>
      <c r="K208" s="80">
        <f>'Coord Carte'!I207-'Coord Reel'!D207</f>
        <v>-229.05054480637801</v>
      </c>
      <c r="L208" s="80">
        <f t="shared" si="17"/>
        <v>578.81288891968518</v>
      </c>
      <c r="N208" s="81">
        <f t="shared" si="19"/>
        <v>479.93996763595794</v>
      </c>
      <c r="Z208" s="76">
        <f>'Coord Carte'!R207-'Coord Carte'!V207</f>
        <v>86.956648000000314</v>
      </c>
      <c r="AA208" s="76">
        <f>'Coord Carte'!S207-'Coord Carte'!W207</f>
        <v>14.329410199999984</v>
      </c>
      <c r="AB208" s="76">
        <f t="shared" si="20"/>
        <v>88.129397070874276</v>
      </c>
    </row>
    <row r="209" spans="1:28" x14ac:dyDescent="0.25">
      <c r="B209">
        <f>'Coord Carte'!D208-'Coord Carte'!H208</f>
        <v>201.26738046807031</v>
      </c>
      <c r="C209">
        <f>'Coord Carte'!E208-'Coord Carte'!I208</f>
        <v>-334.15153902071597</v>
      </c>
      <c r="D209">
        <f t="shared" si="18"/>
        <v>390.08436199159797</v>
      </c>
      <c r="F209">
        <f>'Coord Carte'!D208-'Coord Reel'!C208</f>
        <v>-323.91936739761991</v>
      </c>
      <c r="G209">
        <f>'Coord Carte'!E208-'Coord Reel'!D208</f>
        <v>-170.26110710727599</v>
      </c>
      <c r="H209">
        <f t="shared" si="16"/>
        <v>365.94070717627136</v>
      </c>
      <c r="J209" s="80">
        <f>'Coord Carte'!H208-'Coord Reel'!C208</f>
        <v>-525.18674786569022</v>
      </c>
      <c r="K209" s="80">
        <f>'Coord Carte'!I208-'Coord Reel'!D208</f>
        <v>163.89043191343998</v>
      </c>
      <c r="L209" s="80">
        <f t="shared" si="17"/>
        <v>550.16469698310698</v>
      </c>
      <c r="N209" s="81">
        <f t="shared" si="19"/>
        <v>458.0527020796892</v>
      </c>
    </row>
    <row r="210" spans="1:28" x14ac:dyDescent="0.25">
      <c r="B210">
        <f>'Coord Carte'!D209-'Coord Carte'!H209</f>
        <v>233.97386255880019</v>
      </c>
      <c r="C210">
        <f>'Coord Carte'!E209-'Coord Carte'!I209</f>
        <v>-257.57815109686896</v>
      </c>
      <c r="D210">
        <f t="shared" si="18"/>
        <v>347.98027570993986</v>
      </c>
      <c r="F210">
        <f>'Coord Carte'!D209-'Coord Reel'!C209</f>
        <v>-199.03005970283994</v>
      </c>
      <c r="G210">
        <f>'Coord Carte'!E209-'Coord Reel'!D209</f>
        <v>-97.652318796186009</v>
      </c>
      <c r="H210">
        <f t="shared" si="16"/>
        <v>221.69560219270923</v>
      </c>
      <c r="J210" s="80">
        <f>'Coord Carte'!H209-'Coord Reel'!C209</f>
        <v>-433.00392226164013</v>
      </c>
      <c r="K210" s="80">
        <f>'Coord Carte'!I209-'Coord Reel'!D209</f>
        <v>159.925832300683</v>
      </c>
      <c r="L210" s="80">
        <f t="shared" si="17"/>
        <v>461.59361838204683</v>
      </c>
      <c r="N210" s="81">
        <f t="shared" si="19"/>
        <v>341.64461028737804</v>
      </c>
      <c r="Y210" s="76" t="s">
        <v>78</v>
      </c>
      <c r="Z210" s="78" t="s">
        <v>39</v>
      </c>
      <c r="AA210" s="78"/>
      <c r="AB210" s="78"/>
    </row>
    <row r="211" spans="1:28" x14ac:dyDescent="0.25">
      <c r="B211">
        <f>'Coord Carte'!D210-'Coord Carte'!H210</f>
        <v>87.382645884679732</v>
      </c>
      <c r="C211">
        <f>'Coord Carte'!E210-'Coord Carte'!I210</f>
        <v>-139.31699484466361</v>
      </c>
      <c r="D211">
        <f t="shared" si="18"/>
        <v>164.45349450332566</v>
      </c>
      <c r="F211">
        <f>'Coord Carte'!D210-'Coord Reel'!C210</f>
        <v>-264.38484065063017</v>
      </c>
      <c r="G211">
        <f>'Coord Carte'!E210-'Coord Reel'!D210</f>
        <v>-57.409969487032598</v>
      </c>
      <c r="H211">
        <f t="shared" si="16"/>
        <v>270.54620411745037</v>
      </c>
      <c r="J211" s="80">
        <f>'Coord Carte'!H210-'Coord Reel'!C210</f>
        <v>-351.7674865353099</v>
      </c>
      <c r="K211" s="80">
        <f>'Coord Carte'!I210-'Coord Reel'!D210</f>
        <v>81.907025357630999</v>
      </c>
      <c r="L211" s="80">
        <f t="shared" si="17"/>
        <v>361.17741538792961</v>
      </c>
      <c r="N211" s="81">
        <f t="shared" si="19"/>
        <v>315.86180975268996</v>
      </c>
      <c r="Z211" s="76" t="s">
        <v>43</v>
      </c>
      <c r="AA211" s="76" t="s">
        <v>42</v>
      </c>
      <c r="AB211" s="76" t="s">
        <v>44</v>
      </c>
    </row>
    <row r="212" spans="1:28" x14ac:dyDescent="0.25">
      <c r="B212">
        <f>'Coord Carte'!D211-'Coord Carte'!H211</f>
        <v>-2.7908219062696844</v>
      </c>
      <c r="C212">
        <f>'Coord Carte'!E211-'Coord Carte'!I211</f>
        <v>-99.460572281081895</v>
      </c>
      <c r="D212">
        <f t="shared" si="18"/>
        <v>99.499719222683396</v>
      </c>
      <c r="F212">
        <f>'Coord Carte'!D211-'Coord Reel'!C211</f>
        <v>-176.6908176705997</v>
      </c>
      <c r="G212">
        <f>'Coord Carte'!E211-'Coord Reel'!D211</f>
        <v>-161.563022896116</v>
      </c>
      <c r="H212">
        <f t="shared" si="16"/>
        <v>239.42066622669816</v>
      </c>
      <c r="J212" s="80">
        <f>'Coord Carte'!H211-'Coord Reel'!C211</f>
        <v>-173.89999576433001</v>
      </c>
      <c r="K212" s="80">
        <f>'Coord Carte'!I211-'Coord Reel'!D211</f>
        <v>-62.102450615034101</v>
      </c>
      <c r="L212" s="80">
        <f t="shared" si="17"/>
        <v>184.6562289748893</v>
      </c>
      <c r="N212" s="81">
        <f t="shared" si="19"/>
        <v>212.03844760079375</v>
      </c>
      <c r="Z212" s="76">
        <f>'Coord Carte'!R211-'Coord Carte'!V211</f>
        <v>27.244885999999951</v>
      </c>
      <c r="AA212" s="76">
        <f>'Coord Carte'!S211-'Coord Carte'!W211</f>
        <v>15.975156299999981</v>
      </c>
      <c r="AB212" s="76">
        <f t="shared" si="20"/>
        <v>31.583056089657038</v>
      </c>
    </row>
    <row r="213" spans="1:28" x14ac:dyDescent="0.25">
      <c r="B213">
        <f>'Coord Carte'!D212-'Coord Carte'!H212</f>
        <v>6.5791059699899961</v>
      </c>
      <c r="C213">
        <f>'Coord Carte'!E212-'Coord Carte'!I212</f>
        <v>-43.747161010403005</v>
      </c>
      <c r="D213">
        <f t="shared" si="18"/>
        <v>44.239108623869029</v>
      </c>
      <c r="F213">
        <f>'Coord Carte'!D212-'Coord Reel'!C212</f>
        <v>-81.376334782620006</v>
      </c>
      <c r="G213">
        <f>'Coord Carte'!E212-'Coord Reel'!D212</f>
        <v>-35.798686522931007</v>
      </c>
      <c r="H213">
        <f t="shared" si="16"/>
        <v>88.902496137173415</v>
      </c>
      <c r="J213" s="80">
        <f>'Coord Carte'!H212-'Coord Reel'!C212</f>
        <v>-87.955440752610002</v>
      </c>
      <c r="K213" s="80">
        <f>'Coord Carte'!I212-'Coord Reel'!D212</f>
        <v>7.9484744874719979</v>
      </c>
      <c r="L213" s="80">
        <f t="shared" si="17"/>
        <v>88.313859640850723</v>
      </c>
      <c r="N213" s="81">
        <f t="shared" si="19"/>
        <v>88.608177889012069</v>
      </c>
      <c r="Z213" s="76">
        <f>'Coord Carte'!R212-'Coord Carte'!V212</f>
        <v>18.018498999999792</v>
      </c>
      <c r="AA213" s="76">
        <f>'Coord Carte'!S212-'Coord Carte'!W212</f>
        <v>-39.479709600000007</v>
      </c>
      <c r="AB213" s="76">
        <f t="shared" si="20"/>
        <v>43.397163228871612</v>
      </c>
    </row>
    <row r="214" spans="1:28" x14ac:dyDescent="0.25">
      <c r="B214">
        <f>'Coord Carte'!D213-'Coord Carte'!H213</f>
        <v>127.25611457560012</v>
      </c>
      <c r="C214">
        <f>'Coord Carte'!E213-'Coord Carte'!I213</f>
        <v>80.946032230108997</v>
      </c>
      <c r="D214">
        <f t="shared" si="18"/>
        <v>150.81902675284744</v>
      </c>
      <c r="F214">
        <f>'Coord Carte'!D213-'Coord Reel'!C213</f>
        <v>38.773311401709861</v>
      </c>
      <c r="G214">
        <f>'Coord Carte'!E213-'Coord Reel'!D213</f>
        <v>-145.12036959221399</v>
      </c>
      <c r="H214">
        <f t="shared" si="16"/>
        <v>150.21082300431868</v>
      </c>
      <c r="J214" s="80">
        <f>'Coord Carte'!H213-'Coord Reel'!C213</f>
        <v>-88.482803173890261</v>
      </c>
      <c r="K214" s="80">
        <f>'Coord Carte'!I213-'Coord Reel'!D213</f>
        <v>-226.066401822323</v>
      </c>
      <c r="L214" s="80">
        <f t="shared" si="17"/>
        <v>242.76578113564813</v>
      </c>
      <c r="N214" s="81">
        <f t="shared" si="19"/>
        <v>196.4883020699834</v>
      </c>
      <c r="Z214" s="76">
        <f>'Coord Carte'!R213-'Coord Carte'!V213</f>
        <v>98.506476000000021</v>
      </c>
      <c r="AA214" s="76">
        <f>'Coord Carte'!S213-'Coord Carte'!W213</f>
        <v>-33.621768299999985</v>
      </c>
      <c r="AB214" s="76">
        <f t="shared" si="20"/>
        <v>104.08625806300014</v>
      </c>
    </row>
    <row r="215" spans="1:28" x14ac:dyDescent="0.25">
      <c r="N215" s="81"/>
      <c r="Z215" s="76">
        <f>'Coord Carte'!R214-'Coord Carte'!V214</f>
        <v>13.631003999999848</v>
      </c>
      <c r="AA215" s="76">
        <f>'Coord Carte'!S214-'Coord Carte'!W214</f>
        <v>-110.62492331</v>
      </c>
      <c r="AB215" s="76">
        <f t="shared" si="20"/>
        <v>111.46155358414575</v>
      </c>
    </row>
    <row r="216" spans="1:28" x14ac:dyDescent="0.25">
      <c r="A216" t="s">
        <v>19</v>
      </c>
      <c r="B216" s="83" t="s">
        <v>39</v>
      </c>
      <c r="C216" s="83"/>
      <c r="D216" s="83"/>
      <c r="F216" s="83" t="s">
        <v>40</v>
      </c>
      <c r="G216" s="83"/>
      <c r="H216" s="83"/>
      <c r="J216" s="83" t="s">
        <v>41</v>
      </c>
      <c r="K216" s="83"/>
      <c r="L216" s="83"/>
      <c r="N216" s="81"/>
      <c r="Z216" s="76">
        <f>'Coord Carte'!R215-'Coord Carte'!V215</f>
        <v>-44.919683000000077</v>
      </c>
      <c r="AA216" s="76">
        <f>'Coord Carte'!S215-'Coord Carte'!W215</f>
        <v>-80.786634800000016</v>
      </c>
      <c r="AB216" s="76">
        <f t="shared" si="20"/>
        <v>92.435157181286115</v>
      </c>
    </row>
    <row r="217" spans="1:28" x14ac:dyDescent="0.25">
      <c r="B217" t="s">
        <v>43</v>
      </c>
      <c r="C217" t="s">
        <v>42</v>
      </c>
      <c r="D217" t="s">
        <v>44</v>
      </c>
      <c r="E217" t="s">
        <v>38</v>
      </c>
      <c r="F217" t="s">
        <v>43</v>
      </c>
      <c r="G217" t="s">
        <v>42</v>
      </c>
      <c r="H217" t="s">
        <v>44</v>
      </c>
      <c r="J217" s="80" t="s">
        <v>43</v>
      </c>
      <c r="K217" s="80" t="s">
        <v>42</v>
      </c>
      <c r="L217" s="80" t="s">
        <v>44</v>
      </c>
      <c r="N217" s="81"/>
      <c r="Z217" s="76">
        <f>'Coord Carte'!R216-'Coord Carte'!V216</f>
        <v>-84.929227999999966</v>
      </c>
      <c r="AA217" s="76">
        <f>'Coord Carte'!S216-'Coord Carte'!W216</f>
        <v>74.283951070000015</v>
      </c>
      <c r="AB217" s="76">
        <f t="shared" si="20"/>
        <v>112.83208389126797</v>
      </c>
    </row>
    <row r="218" spans="1:28" x14ac:dyDescent="0.25">
      <c r="B218">
        <f>'Coord Carte'!D217-'Coord Carte'!H217</f>
        <v>39.37323415642004</v>
      </c>
      <c r="C218">
        <f>'Coord Carte'!E217-'Coord Carte'!I217</f>
        <v>-24.679136458495009</v>
      </c>
      <c r="D218">
        <f t="shared" si="18"/>
        <v>46.468390807873895</v>
      </c>
      <c r="F218">
        <f>'Coord Carte'!D217-'Coord Reel'!C217</f>
        <v>-21.36090681593987</v>
      </c>
      <c r="G218">
        <f>'Coord Carte'!E217-'Coord Reel'!D217</f>
        <v>0.47738736937799331</v>
      </c>
      <c r="H218">
        <f t="shared" si="16"/>
        <v>21.366240630951154</v>
      </c>
      <c r="J218" s="80">
        <f>'Coord Carte'!H217-'Coord Reel'!C217</f>
        <v>-60.73414097235991</v>
      </c>
      <c r="K218" s="80">
        <f>'Coord Carte'!I217-'Coord Reel'!D217</f>
        <v>25.156523827873002</v>
      </c>
      <c r="L218" s="80">
        <f t="shared" si="17"/>
        <v>65.738014654785772</v>
      </c>
      <c r="N218" s="81">
        <f t="shared" si="19"/>
        <v>43.552127642868463</v>
      </c>
      <c r="Z218" s="76">
        <f>'Coord Carte'!R217-'Coord Carte'!V217</f>
        <v>21.684716000000208</v>
      </c>
      <c r="AA218" s="76">
        <f>'Coord Carte'!S217-'Coord Carte'!W217</f>
        <v>154.7575636</v>
      </c>
      <c r="AB218" s="76">
        <f t="shared" si="20"/>
        <v>156.26941607175957</v>
      </c>
    </row>
    <row r="219" spans="1:28" x14ac:dyDescent="0.25">
      <c r="B219">
        <f>'Coord Carte'!D218-'Coord Carte'!H218</f>
        <v>22.707293403420408</v>
      </c>
      <c r="C219">
        <f>'Coord Carte'!E218-'Coord Carte'!I218</f>
        <v>-27.2367995102816</v>
      </c>
      <c r="D219">
        <f t="shared" si="18"/>
        <v>35.460744792972072</v>
      </c>
      <c r="F219">
        <f>'Coord Carte'!D218-'Coord Reel'!C218</f>
        <v>-6.406347347890005</v>
      </c>
      <c r="G219">
        <f>'Coord Carte'!E218-'Coord Reel'!D218</f>
        <v>6.4572411494775039</v>
      </c>
      <c r="H219">
        <f t="shared" si="16"/>
        <v>9.0960018472031372</v>
      </c>
      <c r="J219" s="80">
        <f>'Coord Carte'!H218-'Coord Reel'!C218</f>
        <v>-29.113640751310413</v>
      </c>
      <c r="K219" s="80">
        <f>'Coord Carte'!I218-'Coord Reel'!D218</f>
        <v>33.694040659759104</v>
      </c>
      <c r="L219" s="80">
        <f t="shared" si="17"/>
        <v>44.529680593710324</v>
      </c>
      <c r="N219" s="81">
        <f t="shared" si="19"/>
        <v>26.812841220456733</v>
      </c>
      <c r="Z219" s="76">
        <f>'Coord Carte'!R218-'Coord Carte'!V218</f>
        <v>0.6343850000000657</v>
      </c>
      <c r="AA219" s="76">
        <f>'Coord Carte'!S218-'Coord Carte'!W218</f>
        <v>22.824084500000026</v>
      </c>
      <c r="AB219" s="76">
        <f t="shared" si="20"/>
        <v>22.832899018551423</v>
      </c>
    </row>
    <row r="220" spans="1:28" x14ac:dyDescent="0.25">
      <c r="B220">
        <f>'Coord Carte'!D219-'Coord Carte'!H219</f>
        <v>-65.531663750459757</v>
      </c>
      <c r="C220">
        <f>'Coord Carte'!E219-'Coord Carte'!I219</f>
        <v>28.484384882033602</v>
      </c>
      <c r="D220">
        <f t="shared" si="18"/>
        <v>71.454594925806873</v>
      </c>
      <c r="F220">
        <f>'Coord Carte'!D219-'Coord Reel'!C219</f>
        <v>-13.308892780099995</v>
      </c>
      <c r="G220">
        <f>'Coord Carte'!E219-'Coord Reel'!D219</f>
        <v>-10.185852144479696</v>
      </c>
      <c r="H220">
        <f t="shared" si="16"/>
        <v>16.759421557482209</v>
      </c>
      <c r="J220" s="80">
        <f>'Coord Carte'!H219-'Coord Reel'!C219</f>
        <v>52.222770970359761</v>
      </c>
      <c r="K220" s="80">
        <f>'Coord Carte'!I219-'Coord Reel'!D219</f>
        <v>-38.670237026513298</v>
      </c>
      <c r="L220" s="80">
        <f t="shared" si="17"/>
        <v>64.98157461549674</v>
      </c>
      <c r="N220" s="81">
        <f t="shared" si="19"/>
        <v>40.870498086489476</v>
      </c>
      <c r="Z220" s="76">
        <f>'Coord Carte'!R219-'Coord Carte'!V219</f>
        <v>-108.28367000000026</v>
      </c>
      <c r="AA220" s="76">
        <f>'Coord Carte'!S219-'Coord Carte'!W219</f>
        <v>48.889577699999961</v>
      </c>
      <c r="AB220" s="76">
        <f t="shared" si="20"/>
        <v>118.8088548735038</v>
      </c>
    </row>
    <row r="221" spans="1:28" x14ac:dyDescent="0.25">
      <c r="B221">
        <f>'Coord Carte'!D220-'Coord Carte'!H220</f>
        <v>-19.831512478240029</v>
      </c>
      <c r="C221">
        <f>'Coord Carte'!E220-'Coord Carte'!I220</f>
        <v>139.438268988293</v>
      </c>
      <c r="D221">
        <f t="shared" si="18"/>
        <v>140.84147026222831</v>
      </c>
      <c r="F221">
        <f>'Coord Carte'!D220-'Coord Reel'!C220</f>
        <v>-34.201099224010022</v>
      </c>
      <c r="G221">
        <f>'Coord Carte'!E220-'Coord Reel'!D220</f>
        <v>39.532156292593982</v>
      </c>
      <c r="H221">
        <f t="shared" si="16"/>
        <v>52.273382990511116</v>
      </c>
      <c r="J221" s="80">
        <f>'Coord Carte'!H220-'Coord Reel'!C220</f>
        <v>-14.369586745769993</v>
      </c>
      <c r="K221" s="80">
        <f>'Coord Carte'!I220-'Coord Reel'!D220</f>
        <v>-99.906112695699022</v>
      </c>
      <c r="L221" s="80">
        <f t="shared" si="17"/>
        <v>100.93421806904695</v>
      </c>
      <c r="N221" s="81">
        <f t="shared" si="19"/>
        <v>76.603800529779036</v>
      </c>
      <c r="Z221" s="76">
        <f>'Coord Carte'!R220-'Coord Carte'!V220</f>
        <v>7.7615569999998115</v>
      </c>
      <c r="AA221" s="76">
        <f>'Coord Carte'!S220-'Coord Carte'!W220</f>
        <v>-21.971495199999936</v>
      </c>
      <c r="AB221" s="76">
        <f t="shared" si="20"/>
        <v>23.30211081399851</v>
      </c>
    </row>
    <row r="222" spans="1:28" x14ac:dyDescent="0.25">
      <c r="B222">
        <f>'Coord Carte'!D221-'Coord Carte'!H221</f>
        <v>65.691600160120061</v>
      </c>
      <c r="C222">
        <f>'Coord Carte'!E221-'Coord Carte'!I221</f>
        <v>41.632786482846996</v>
      </c>
      <c r="D222">
        <f t="shared" si="18"/>
        <v>77.773229596844018</v>
      </c>
      <c r="F222">
        <f>'Coord Carte'!D221-'Coord Reel'!C221</f>
        <v>-24.442298345289828</v>
      </c>
      <c r="G222">
        <f>'Coord Carte'!E221-'Coord Reel'!D221</f>
        <v>39.454724534303011</v>
      </c>
      <c r="H222">
        <f t="shared" si="16"/>
        <v>46.412296177606748</v>
      </c>
      <c r="J222" s="80">
        <f>'Coord Carte'!H221-'Coord Reel'!C221</f>
        <v>-90.133898505409888</v>
      </c>
      <c r="K222" s="80">
        <f>'Coord Carte'!I221-'Coord Reel'!D221</f>
        <v>-2.1780619485439843</v>
      </c>
      <c r="L222" s="80">
        <f t="shared" si="17"/>
        <v>90.160210811838866</v>
      </c>
      <c r="N222" s="81">
        <f t="shared" si="19"/>
        <v>68.286253494722814</v>
      </c>
    </row>
    <row r="223" spans="1:28" x14ac:dyDescent="0.25">
      <c r="B223">
        <f>'Coord Carte'!D222-'Coord Carte'!H222</f>
        <v>158.47811749100993</v>
      </c>
      <c r="C223">
        <f>'Coord Carte'!E222-'Coord Carte'!I222</f>
        <v>-56.134193249502005</v>
      </c>
      <c r="D223">
        <f t="shared" si="18"/>
        <v>168.12602825043712</v>
      </c>
      <c r="F223">
        <f>'Coord Carte'!D222-'Coord Reel'!C222</f>
        <v>-39.573485322820034</v>
      </c>
      <c r="G223">
        <f>'Coord Carte'!E222-'Coord Reel'!D222</f>
        <v>-14.922439118582929</v>
      </c>
      <c r="H223">
        <f t="shared" si="16"/>
        <v>42.293497488896172</v>
      </c>
      <c r="J223" s="80">
        <f>'Coord Carte'!H222-'Coord Reel'!C222</f>
        <v>-198.05160281382996</v>
      </c>
      <c r="K223" s="80">
        <f>'Coord Carte'!I222-'Coord Reel'!D222</f>
        <v>41.211754130919076</v>
      </c>
      <c r="L223" s="80">
        <f t="shared" si="17"/>
        <v>202.29395951356133</v>
      </c>
      <c r="N223" s="81">
        <f t="shared" si="19"/>
        <v>122.29372850122876</v>
      </c>
      <c r="Y223" s="76" t="s">
        <v>79</v>
      </c>
      <c r="Z223" s="78" t="s">
        <v>39</v>
      </c>
      <c r="AA223" s="78"/>
      <c r="AB223" s="78"/>
    </row>
    <row r="224" spans="1:28" x14ac:dyDescent="0.25">
      <c r="B224">
        <f>'Coord Carte'!D223-'Coord Carte'!H223</f>
        <v>254.49593450952989</v>
      </c>
      <c r="C224">
        <f>'Coord Carte'!E223-'Coord Carte'!I223</f>
        <v>19.451578891345093</v>
      </c>
      <c r="D224">
        <f t="shared" si="18"/>
        <v>255.23821148731855</v>
      </c>
      <c r="F224">
        <f>'Coord Carte'!D223-'Coord Reel'!C223</f>
        <v>-51.643719410860058</v>
      </c>
      <c r="G224">
        <f>'Coord Carte'!E223-'Coord Reel'!D223</f>
        <v>0.56566846887801603</v>
      </c>
      <c r="H224">
        <f t="shared" si="16"/>
        <v>51.646817282426291</v>
      </c>
      <c r="J224" s="80">
        <f>'Coord Carte'!H223-'Coord Reel'!C223</f>
        <v>-306.13965392038995</v>
      </c>
      <c r="K224" s="80">
        <f>'Coord Carte'!I223-'Coord Reel'!D223</f>
        <v>-18.885910422467077</v>
      </c>
      <c r="L224" s="80">
        <f t="shared" si="17"/>
        <v>306.72164141935207</v>
      </c>
      <c r="N224" s="81">
        <f t="shared" si="19"/>
        <v>179.18422935088918</v>
      </c>
      <c r="Z224" s="76" t="s">
        <v>43</v>
      </c>
      <c r="AA224" s="76" t="s">
        <v>42</v>
      </c>
      <c r="AB224" s="76" t="s">
        <v>44</v>
      </c>
    </row>
    <row r="225" spans="1:28" x14ac:dyDescent="0.25">
      <c r="B225">
        <f>'Coord Carte'!D224-'Coord Carte'!H224</f>
        <v>181.59622160977005</v>
      </c>
      <c r="C225">
        <f>'Coord Carte'!E224-'Coord Carte'!I224</f>
        <v>83.778391874279009</v>
      </c>
      <c r="D225">
        <f t="shared" si="18"/>
        <v>199.9900163707803</v>
      </c>
      <c r="F225">
        <f>'Coord Carte'!D224-'Coord Reel'!C224</f>
        <v>-63.804822846590014</v>
      </c>
      <c r="G225">
        <f>'Coord Carte'!E224-'Coord Reel'!D224</f>
        <v>51.562003998182945</v>
      </c>
      <c r="H225">
        <f t="shared" si="16"/>
        <v>82.034722372867023</v>
      </c>
      <c r="J225" s="80">
        <f>'Coord Carte'!H224-'Coord Reel'!C224</f>
        <v>-245.40104445636007</v>
      </c>
      <c r="K225" s="80">
        <f>'Coord Carte'!I224-'Coord Reel'!D224</f>
        <v>-32.216387876096064</v>
      </c>
      <c r="L225" s="80">
        <f t="shared" si="17"/>
        <v>247.50670348104813</v>
      </c>
      <c r="N225" s="81">
        <f t="shared" si="19"/>
        <v>164.77071292695757</v>
      </c>
      <c r="Z225" s="76">
        <f>'Coord Carte'!R224-'Coord Carte'!V224</f>
        <v>21.741233000000193</v>
      </c>
      <c r="AA225" s="76">
        <f>'Coord Carte'!S224-'Coord Carte'!W224</f>
        <v>3.9180376999999851</v>
      </c>
      <c r="AB225" s="76">
        <f t="shared" si="20"/>
        <v>22.091451554366419</v>
      </c>
    </row>
    <row r="226" spans="1:28" x14ac:dyDescent="0.25">
      <c r="B226">
        <f>'Coord Carte'!D225-'Coord Carte'!H225</f>
        <v>21.860796370579919</v>
      </c>
      <c r="C226">
        <f>'Coord Carte'!E225-'Coord Carte'!I225</f>
        <v>163.19010484194604</v>
      </c>
      <c r="D226">
        <f t="shared" si="18"/>
        <v>164.64782032046855</v>
      </c>
      <c r="F226">
        <f>'Coord Carte'!D225-'Coord Reel'!C225</f>
        <v>-72.436137547369981</v>
      </c>
      <c r="G226">
        <f>'Coord Carte'!E225-'Coord Reel'!D225</f>
        <v>45.439463153112001</v>
      </c>
      <c r="H226">
        <f t="shared" si="16"/>
        <v>85.508706190799813</v>
      </c>
      <c r="J226" s="80">
        <f>'Coord Carte'!H225-'Coord Reel'!C225</f>
        <v>-94.2969339179499</v>
      </c>
      <c r="K226" s="80">
        <f>'Coord Carte'!I225-'Coord Reel'!D225</f>
        <v>-117.75064168883404</v>
      </c>
      <c r="L226" s="80">
        <f t="shared" si="17"/>
        <v>150.85464979396025</v>
      </c>
      <c r="N226" s="81">
        <f t="shared" si="19"/>
        <v>118.18167799238003</v>
      </c>
      <c r="Z226" s="76">
        <f>'Coord Carte'!R225-'Coord Carte'!V225</f>
        <v>-21.1482689999998</v>
      </c>
      <c r="AA226" s="76">
        <f>'Coord Carte'!S225-'Coord Carte'!W225</f>
        <v>12.192344300000002</v>
      </c>
      <c r="AB226" s="76">
        <f t="shared" si="20"/>
        <v>24.41111511639923</v>
      </c>
    </row>
    <row r="227" spans="1:28" x14ac:dyDescent="0.25">
      <c r="B227">
        <f>'Coord Carte'!D226-'Coord Carte'!H226</f>
        <v>91.960308838040419</v>
      </c>
      <c r="C227">
        <f>'Coord Carte'!E226-'Coord Carte'!I226</f>
        <v>116.285889900619</v>
      </c>
      <c r="D227">
        <f t="shared" si="18"/>
        <v>148.25352134626232</v>
      </c>
      <c r="F227">
        <f>'Coord Carte'!D226-'Coord Reel'!C226</f>
        <v>-10.606421674969624</v>
      </c>
      <c r="G227">
        <f>'Coord Carte'!E226-'Coord Reel'!D226</f>
        <v>31.592224716038004</v>
      </c>
      <c r="H227">
        <f t="shared" si="16"/>
        <v>33.325138308128714</v>
      </c>
      <c r="J227" s="80">
        <f>'Coord Carte'!H226-'Coord Reel'!C226</f>
        <v>-102.56673051301004</v>
      </c>
      <c r="K227" s="80">
        <f>'Coord Carte'!I226-'Coord Reel'!D226</f>
        <v>-84.693665184580993</v>
      </c>
      <c r="L227" s="80">
        <f t="shared" si="17"/>
        <v>133.01485304478717</v>
      </c>
      <c r="N227" s="81">
        <f t="shared" si="19"/>
        <v>83.169995676457944</v>
      </c>
      <c r="Z227" s="76">
        <f>'Coord Carte'!R226-'Coord Carte'!V226</f>
        <v>9.5376889999997729</v>
      </c>
      <c r="AA227" s="76">
        <f>'Coord Carte'!S226-'Coord Carte'!W226</f>
        <v>25.912070499999999</v>
      </c>
      <c r="AB227" s="76">
        <f t="shared" si="20"/>
        <v>27.611644446821469</v>
      </c>
    </row>
    <row r="228" spans="1:28" x14ac:dyDescent="0.25">
      <c r="B228">
        <f>'Coord Carte'!D227-'Coord Carte'!H227</f>
        <v>-53.076921208769818</v>
      </c>
      <c r="C228">
        <f>'Coord Carte'!E227-'Coord Carte'!I227</f>
        <v>-12.19328996438702</v>
      </c>
      <c r="D228">
        <f t="shared" si="18"/>
        <v>54.459488476826337</v>
      </c>
      <c r="F228">
        <f>'Coord Carte'!D227-'Coord Reel'!C227</f>
        <v>-53.288126868139898</v>
      </c>
      <c r="G228">
        <f>'Coord Carte'!E227-'Coord Reel'!D227</f>
        <v>3.6101045433889567</v>
      </c>
      <c r="H228">
        <f t="shared" si="16"/>
        <v>53.410273542916542</v>
      </c>
      <c r="J228" s="80">
        <f>'Coord Carte'!H227-'Coord Reel'!C227</f>
        <v>-0.21120565937007996</v>
      </c>
      <c r="K228" s="80">
        <f>'Coord Carte'!I227-'Coord Reel'!D227</f>
        <v>15.803394507775977</v>
      </c>
      <c r="L228" s="80">
        <f t="shared" si="17"/>
        <v>15.804805781753659</v>
      </c>
      <c r="N228" s="81">
        <f t="shared" si="19"/>
        <v>34.6075396623351</v>
      </c>
      <c r="Z228" s="76">
        <f>'Coord Carte'!R227-'Coord Carte'!V227</f>
        <v>36.019139999999879</v>
      </c>
      <c r="AA228" s="76">
        <f>'Coord Carte'!S227-'Coord Carte'!W227</f>
        <v>78.146229000000005</v>
      </c>
      <c r="AB228" s="76">
        <f t="shared" si="20"/>
        <v>86.047728344564874</v>
      </c>
    </row>
    <row r="229" spans="1:28" x14ac:dyDescent="0.25">
      <c r="B229">
        <f>'Coord Carte'!D228-'Coord Carte'!H228</f>
        <v>-129.22307963755975</v>
      </c>
      <c r="C229">
        <f>'Coord Carte'!E228-'Coord Carte'!I228</f>
        <v>-39.292155702059972</v>
      </c>
      <c r="D229">
        <f t="shared" si="18"/>
        <v>135.06471712009036</v>
      </c>
      <c r="F229">
        <f>'Coord Carte'!D228-'Coord Reel'!C228</f>
        <v>-53.746298772849968</v>
      </c>
      <c r="G229">
        <f>'Coord Carte'!E228-'Coord Reel'!D228</f>
        <v>-20.315048568831969</v>
      </c>
      <c r="H229">
        <f t="shared" si="16"/>
        <v>57.457513260969236</v>
      </c>
      <c r="J229" s="80">
        <f>'Coord Carte'!H228-'Coord Reel'!C228</f>
        <v>75.476780864709781</v>
      </c>
      <c r="K229" s="80">
        <f>'Coord Carte'!I228-'Coord Reel'!D228</f>
        <v>18.977107133228003</v>
      </c>
      <c r="L229" s="80">
        <f t="shared" si="17"/>
        <v>77.825927844423632</v>
      </c>
      <c r="N229" s="81">
        <f t="shared" si="19"/>
        <v>67.641720552696427</v>
      </c>
      <c r="Z229" s="76">
        <f>'Coord Carte'!R228-'Coord Carte'!V228</f>
        <v>14.279931999999917</v>
      </c>
      <c r="AA229" s="76">
        <f>'Coord Carte'!S228-'Coord Carte'!W228</f>
        <v>-5.4435832300000015</v>
      </c>
      <c r="AB229" s="76">
        <f t="shared" si="20"/>
        <v>15.282311877021712</v>
      </c>
    </row>
    <row r="230" spans="1:28" x14ac:dyDescent="0.25">
      <c r="B230">
        <f>'Coord Carte'!D229-'Coord Carte'!H229</f>
        <v>-8.3963230625499818</v>
      </c>
      <c r="C230">
        <f>'Coord Carte'!E229-'Coord Carte'!I229</f>
        <v>2.5192678550769756</v>
      </c>
      <c r="D230">
        <f t="shared" si="18"/>
        <v>8.7661252270505958</v>
      </c>
      <c r="F230">
        <f>'Coord Carte'!D229-'Coord Reel'!C229</f>
        <v>-59.769639225679839</v>
      </c>
      <c r="G230">
        <f>'Coord Carte'!E229-'Coord Reel'!D229</f>
        <v>39.923941253974988</v>
      </c>
      <c r="H230">
        <f t="shared" si="16"/>
        <v>71.87719289467816</v>
      </c>
      <c r="J230" s="80">
        <f>'Coord Carte'!H229-'Coord Reel'!C229</f>
        <v>-51.373316163129857</v>
      </c>
      <c r="K230" s="80">
        <f>'Coord Carte'!I229-'Coord Reel'!D229</f>
        <v>37.404673398898012</v>
      </c>
      <c r="L230" s="80">
        <f t="shared" si="17"/>
        <v>63.547833996723504</v>
      </c>
      <c r="N230" s="81">
        <f t="shared" si="19"/>
        <v>67.712513445700836</v>
      </c>
      <c r="Z230" s="76">
        <f>'Coord Carte'!R229-'Coord Carte'!V229</f>
        <v>11.306826000000001</v>
      </c>
      <c r="AA230" s="76">
        <f>'Coord Carte'!S229-'Coord Carte'!W229</f>
        <v>-87.338233590000002</v>
      </c>
      <c r="AB230" s="76">
        <f t="shared" si="20"/>
        <v>88.067084434626764</v>
      </c>
    </row>
    <row r="231" spans="1:28" x14ac:dyDescent="0.25">
      <c r="N231" s="81"/>
      <c r="Z231" s="76">
        <f>'Coord Carte'!R230-'Coord Carte'!V230</f>
        <v>81.479872000000114</v>
      </c>
      <c r="AA231" s="76">
        <f>'Coord Carte'!S230-'Coord Carte'!W230</f>
        <v>-73.371261500000003</v>
      </c>
      <c r="AB231" s="76">
        <f t="shared" si="20"/>
        <v>109.64630205911089</v>
      </c>
    </row>
    <row r="232" spans="1:28" x14ac:dyDescent="0.25">
      <c r="A232" t="s">
        <v>20</v>
      </c>
      <c r="B232" s="83" t="s">
        <v>39</v>
      </c>
      <c r="C232" s="83"/>
      <c r="D232" s="83"/>
      <c r="F232" s="83" t="s">
        <v>40</v>
      </c>
      <c r="G232" s="83"/>
      <c r="H232" s="83"/>
      <c r="J232" s="83" t="s">
        <v>41</v>
      </c>
      <c r="K232" s="83"/>
      <c r="L232" s="83"/>
      <c r="N232" s="81"/>
      <c r="Z232" s="76">
        <f>'Coord Carte'!R231-'Coord Carte'!V231</f>
        <v>-137.83414100000005</v>
      </c>
      <c r="AA232" s="76">
        <f>'Coord Carte'!S231-'Coord Carte'!W231</f>
        <v>-20.785182399999997</v>
      </c>
      <c r="AB232" s="76">
        <f t="shared" si="20"/>
        <v>139.39251856756576</v>
      </c>
    </row>
    <row r="233" spans="1:28" x14ac:dyDescent="0.25">
      <c r="B233" t="s">
        <v>43</v>
      </c>
      <c r="C233" t="s">
        <v>42</v>
      </c>
      <c r="D233" t="s">
        <v>44</v>
      </c>
      <c r="E233" t="s">
        <v>38</v>
      </c>
      <c r="F233" t="s">
        <v>43</v>
      </c>
      <c r="G233" t="s">
        <v>42</v>
      </c>
      <c r="H233" t="s">
        <v>44</v>
      </c>
      <c r="J233" s="80" t="s">
        <v>43</v>
      </c>
      <c r="K233" s="80" t="s">
        <v>42</v>
      </c>
      <c r="L233" s="80" t="s">
        <v>44</v>
      </c>
      <c r="N233" s="81"/>
      <c r="Z233" s="76">
        <f>'Coord Carte'!R232-'Coord Carte'!V232</f>
        <v>102.2595859999999</v>
      </c>
      <c r="AA233" s="76">
        <f>'Coord Carte'!S232-'Coord Carte'!W232</f>
        <v>14.699360799999965</v>
      </c>
      <c r="AB233" s="76">
        <f t="shared" si="20"/>
        <v>103.31066806879119</v>
      </c>
    </row>
    <row r="234" spans="1:28" x14ac:dyDescent="0.25">
      <c r="B234">
        <f>'Coord Carte'!D233-'Coord Carte'!H233</f>
        <v>24.289294817840073</v>
      </c>
      <c r="C234">
        <f>'Coord Carte'!E233-'Coord Carte'!I233</f>
        <v>-51.401874824899991</v>
      </c>
      <c r="D234">
        <f t="shared" si="18"/>
        <v>56.851759676043805</v>
      </c>
      <c r="F234">
        <f>'Coord Carte'!D233-'Coord Reel'!C233</f>
        <v>93.311877506870132</v>
      </c>
      <c r="G234">
        <f>'Coord Carte'!E233-'Coord Reel'!D233</f>
        <v>-30.817942228109999</v>
      </c>
      <c r="H234">
        <f t="shared" si="16"/>
        <v>98.269283334276238</v>
      </c>
      <c r="J234" s="80">
        <f>'Coord Carte'!H233-'Coord Reel'!C233</f>
        <v>69.02258268903006</v>
      </c>
      <c r="K234" s="80">
        <f>'Coord Carte'!I233-'Coord Reel'!D233</f>
        <v>20.583932596789992</v>
      </c>
      <c r="L234" s="80">
        <f t="shared" si="17"/>
        <v>72.02648958690952</v>
      </c>
      <c r="N234" s="81">
        <f t="shared" si="19"/>
        <v>85.147886460592872</v>
      </c>
      <c r="Z234" s="76">
        <f>'Coord Carte'!R233-'Coord Carte'!V233</f>
        <v>335.92385399999989</v>
      </c>
      <c r="AA234" s="76">
        <f>'Coord Carte'!S233-'Coord Carte'!W233</f>
        <v>-191.93192640000001</v>
      </c>
      <c r="AB234" s="76">
        <f t="shared" si="20"/>
        <v>386.88848530012916</v>
      </c>
    </row>
    <row r="235" spans="1:28" x14ac:dyDescent="0.25">
      <c r="B235">
        <f>'Coord Carte'!D234-'Coord Carte'!H234</f>
        <v>-229.14881797615021</v>
      </c>
      <c r="C235">
        <f>'Coord Carte'!E234-'Coord Carte'!I234</f>
        <v>-47.887217286605605</v>
      </c>
      <c r="D235">
        <f t="shared" si="18"/>
        <v>234.09905245284827</v>
      </c>
      <c r="F235">
        <f>'Coord Carte'!D234-'Coord Reel'!C234</f>
        <v>-4.3242767723399993</v>
      </c>
      <c r="G235">
        <f>'Coord Carte'!E234-'Coord Reel'!D234</f>
        <v>-323.15532616461633</v>
      </c>
      <c r="H235">
        <f t="shared" si="16"/>
        <v>323.18425734890513</v>
      </c>
      <c r="J235" s="80">
        <f>'Coord Carte'!H234-'Coord Reel'!C234</f>
        <v>224.82454120381021</v>
      </c>
      <c r="K235" s="80">
        <f>'Coord Carte'!I234-'Coord Reel'!D234</f>
        <v>-275.26810887801071</v>
      </c>
      <c r="L235" s="80">
        <f t="shared" si="17"/>
        <v>355.41328913362275</v>
      </c>
      <c r="N235" s="81">
        <f t="shared" si="19"/>
        <v>339.29877324126392</v>
      </c>
      <c r="Z235" s="76">
        <f>'Coord Carte'!R234-'Coord Carte'!V234</f>
        <v>13.323198999999931</v>
      </c>
      <c r="AA235" s="76">
        <f>'Coord Carte'!S234-'Coord Carte'!W234</f>
        <v>-0.51519299999995383</v>
      </c>
      <c r="AB235" s="76">
        <f t="shared" si="20"/>
        <v>13.333156243772445</v>
      </c>
    </row>
    <row r="236" spans="1:28" x14ac:dyDescent="0.25">
      <c r="B236">
        <f>'Coord Carte'!D235-'Coord Carte'!H235</f>
        <v>-247.20648247968029</v>
      </c>
      <c r="C236">
        <f>'Coord Carte'!E235-'Coord Carte'!I235</f>
        <v>232.72221025852701</v>
      </c>
      <c r="D236">
        <f t="shared" si="18"/>
        <v>339.5153488836558</v>
      </c>
      <c r="F236">
        <f>'Coord Carte'!D235-'Coord Reel'!C235</f>
        <v>-189.92054931730036</v>
      </c>
      <c r="G236">
        <f>'Coord Carte'!E235-'Coord Reel'!D235</f>
        <v>-283.14881682310397</v>
      </c>
      <c r="H236">
        <f t="shared" si="16"/>
        <v>340.94437599307724</v>
      </c>
      <c r="J236" s="80">
        <f>'Coord Carte'!H235-'Coord Reel'!C235</f>
        <v>57.285933162379933</v>
      </c>
      <c r="K236" s="80">
        <f>'Coord Carte'!I235-'Coord Reel'!D235</f>
        <v>-515.87102708163104</v>
      </c>
      <c r="L236" s="80">
        <f t="shared" si="17"/>
        <v>519.04199706819634</v>
      </c>
      <c r="N236" s="81">
        <f t="shared" si="19"/>
        <v>429.99318653063676</v>
      </c>
      <c r="Z236" s="76">
        <f>'Coord Carte'!R235-'Coord Carte'!V235</f>
        <v>217.17061399999989</v>
      </c>
      <c r="AA236" s="76">
        <f>'Coord Carte'!S235-'Coord Carte'!W235</f>
        <v>-159.99780739999994</v>
      </c>
      <c r="AB236" s="76">
        <f t="shared" si="20"/>
        <v>269.74501655812742</v>
      </c>
    </row>
    <row r="237" spans="1:28" x14ac:dyDescent="0.25">
      <c r="B237">
        <f>'Coord Carte'!D236-'Coord Carte'!H236</f>
        <v>-209.61602388284973</v>
      </c>
      <c r="C237">
        <f>'Coord Carte'!E236-'Coord Carte'!I236</f>
        <v>206.178771867606</v>
      </c>
      <c r="D237">
        <f t="shared" si="18"/>
        <v>294.02136561360595</v>
      </c>
      <c r="F237">
        <f>'Coord Carte'!D236-'Coord Reel'!C236</f>
        <v>-184.66376056354966</v>
      </c>
      <c r="G237">
        <f>'Coord Carte'!E236-'Coord Reel'!D236</f>
        <v>-176.918431751523</v>
      </c>
      <c r="H237">
        <f t="shared" si="16"/>
        <v>255.73587147463357</v>
      </c>
      <c r="J237" s="80">
        <f>'Coord Carte'!H236-'Coord Reel'!C236</f>
        <v>24.952263319300073</v>
      </c>
      <c r="K237" s="80">
        <f>'Coord Carte'!I236-'Coord Reel'!D236</f>
        <v>-383.097203619129</v>
      </c>
      <c r="L237" s="80">
        <f t="shared" si="17"/>
        <v>383.90895127041784</v>
      </c>
      <c r="N237" s="81">
        <f t="shared" si="19"/>
        <v>319.82241137252572</v>
      </c>
      <c r="Z237" s="76">
        <f>'Coord Carte'!R236-'Coord Carte'!V236</f>
        <v>223.09528899999987</v>
      </c>
      <c r="AA237" s="76">
        <f>'Coord Carte'!S236-'Coord Carte'!W236</f>
        <v>-239.69963210000003</v>
      </c>
      <c r="AB237" s="76">
        <f t="shared" si="20"/>
        <v>327.45598422210708</v>
      </c>
    </row>
    <row r="238" spans="1:28" x14ac:dyDescent="0.25">
      <c r="B238">
        <f>'Coord Carte'!D237-'Coord Carte'!H237</f>
        <v>167.10442826953022</v>
      </c>
      <c r="C238">
        <f>'Coord Carte'!E237-'Coord Carte'!I237</f>
        <v>219.37112351662199</v>
      </c>
      <c r="D238">
        <f t="shared" si="18"/>
        <v>275.76725654114847</v>
      </c>
      <c r="F238">
        <f>'Coord Carte'!D237-'Coord Reel'!C237</f>
        <v>-131.0850638221898</v>
      </c>
      <c r="G238">
        <f>'Coord Carte'!E237-'Coord Reel'!D237</f>
        <v>9.4776668221959994</v>
      </c>
      <c r="H238">
        <f t="shared" si="16"/>
        <v>131.42724270736309</v>
      </c>
      <c r="J238" s="80">
        <f>'Coord Carte'!H237-'Coord Reel'!C237</f>
        <v>-298.18949209172001</v>
      </c>
      <c r="K238" s="80">
        <f>'Coord Carte'!I237-'Coord Reel'!D237</f>
        <v>-209.89345669442599</v>
      </c>
      <c r="L238" s="80">
        <f t="shared" si="17"/>
        <v>364.65358404525904</v>
      </c>
      <c r="N238" s="81">
        <f t="shared" si="19"/>
        <v>248.04041337631105</v>
      </c>
      <c r="Z238" s="76">
        <f>'Coord Carte'!R237-'Coord Carte'!V237</f>
        <v>197.64034200000015</v>
      </c>
      <c r="AA238" s="76">
        <f>'Coord Carte'!S237-'Coord Carte'!W237</f>
        <v>-205.55332190000001</v>
      </c>
      <c r="AB238" s="76">
        <f t="shared" si="20"/>
        <v>285.15587479482525</v>
      </c>
    </row>
    <row r="239" spans="1:28" x14ac:dyDescent="0.25">
      <c r="B239">
        <f>'Coord Carte'!D238-'Coord Carte'!H238</f>
        <v>68.141153554000084</v>
      </c>
      <c r="C239">
        <f>'Coord Carte'!E238-'Coord Carte'!I238</f>
        <v>72.410225277749987</v>
      </c>
      <c r="D239">
        <f t="shared" si="18"/>
        <v>99.43066696167898</v>
      </c>
      <c r="F239">
        <f>'Coord Carte'!D238-'Coord Reel'!C238</f>
        <v>-210.92007448935988</v>
      </c>
      <c r="G239">
        <f>'Coord Carte'!E238-'Coord Reel'!D238</f>
        <v>-13.83095005964401</v>
      </c>
      <c r="H239">
        <f t="shared" si="16"/>
        <v>211.37306593355146</v>
      </c>
      <c r="J239" s="80">
        <f>'Coord Carte'!H238-'Coord Reel'!C238</f>
        <v>-279.06122804335996</v>
      </c>
      <c r="K239" s="80">
        <f>'Coord Carte'!I238-'Coord Reel'!D238</f>
        <v>-86.241175337393997</v>
      </c>
      <c r="L239" s="80">
        <f t="shared" si="17"/>
        <v>292.08339446234061</v>
      </c>
      <c r="N239" s="81">
        <f t="shared" si="19"/>
        <v>251.72823019794603</v>
      </c>
      <c r="Z239" s="76">
        <f>'Coord Carte'!R238-'Coord Carte'!V238</f>
        <v>40.650191000000177</v>
      </c>
      <c r="AA239" s="76">
        <f>'Coord Carte'!S238-'Coord Carte'!W238</f>
        <v>-51.231986300000017</v>
      </c>
      <c r="AB239" s="76">
        <f t="shared" si="20"/>
        <v>65.399957557936418</v>
      </c>
    </row>
    <row r="240" spans="1:28" x14ac:dyDescent="0.25">
      <c r="B240">
        <f>'Coord Carte'!D239-'Coord Carte'!H239</f>
        <v>-11.73883410299959</v>
      </c>
      <c r="C240">
        <f>'Coord Carte'!E239-'Coord Carte'!I239</f>
        <v>137.97105214104698</v>
      </c>
      <c r="D240">
        <f t="shared" si="18"/>
        <v>138.46953258751634</v>
      </c>
      <c r="F240">
        <f>'Coord Carte'!D239-'Coord Reel'!C239</f>
        <v>-93.74292893025995</v>
      </c>
      <c r="G240">
        <f>'Coord Carte'!E239-'Coord Reel'!D239</f>
        <v>31.643304341355986</v>
      </c>
      <c r="H240">
        <f t="shared" si="16"/>
        <v>98.939554446457095</v>
      </c>
      <c r="J240" s="80">
        <f>'Coord Carte'!H239-'Coord Reel'!C239</f>
        <v>-82.00409482726036</v>
      </c>
      <c r="K240" s="80">
        <f>'Coord Carte'!I239-'Coord Reel'!D239</f>
        <v>-106.327747799691</v>
      </c>
      <c r="L240" s="80">
        <f t="shared" si="17"/>
        <v>134.27680931789004</v>
      </c>
      <c r="N240" s="81">
        <f t="shared" si="19"/>
        <v>116.60818188217357</v>
      </c>
    </row>
    <row r="241" spans="1:28" x14ac:dyDescent="0.25">
      <c r="B241">
        <f>'Coord Carte'!D240-'Coord Carte'!H240</f>
        <v>-72.708305694359751</v>
      </c>
      <c r="C241">
        <f>'Coord Carte'!E240-'Coord Carte'!I240</f>
        <v>154.18548300716202</v>
      </c>
      <c r="D241">
        <f t="shared" si="18"/>
        <v>170.46894405461751</v>
      </c>
      <c r="F241">
        <f>'Coord Carte'!D240-'Coord Reel'!C240</f>
        <v>-46.719184655999925</v>
      </c>
      <c r="G241">
        <f>'Coord Carte'!E240-'Coord Reel'!D240</f>
        <v>-21.817484119973017</v>
      </c>
      <c r="H241">
        <f t="shared" si="16"/>
        <v>51.562436213261819</v>
      </c>
      <c r="J241" s="80">
        <f>'Coord Carte'!H240-'Coord Reel'!C240</f>
        <v>25.989121038359826</v>
      </c>
      <c r="K241" s="80">
        <f>'Coord Carte'!I240-'Coord Reel'!D240</f>
        <v>-176.00296712713504</v>
      </c>
      <c r="L241" s="80">
        <f t="shared" si="17"/>
        <v>177.91143541071747</v>
      </c>
      <c r="N241" s="81">
        <f t="shared" si="19"/>
        <v>114.73693581198964</v>
      </c>
      <c r="Y241" s="76" t="s">
        <v>80</v>
      </c>
      <c r="Z241" s="78" t="s">
        <v>39</v>
      </c>
      <c r="AA241" s="78"/>
      <c r="AB241" s="78"/>
    </row>
    <row r="242" spans="1:28" x14ac:dyDescent="0.25">
      <c r="N242" s="81"/>
      <c r="Z242" s="76" t="s">
        <v>43</v>
      </c>
      <c r="AA242" s="76" t="s">
        <v>42</v>
      </c>
      <c r="AB242" s="76" t="s">
        <v>44</v>
      </c>
    </row>
    <row r="243" spans="1:28" x14ac:dyDescent="0.25">
      <c r="A243" t="s">
        <v>21</v>
      </c>
      <c r="B243" s="83" t="s">
        <v>39</v>
      </c>
      <c r="C243" s="83"/>
      <c r="D243" s="83"/>
      <c r="F243" s="83" t="s">
        <v>40</v>
      </c>
      <c r="G243" s="83"/>
      <c r="H243" s="83"/>
      <c r="J243" s="83" t="s">
        <v>41</v>
      </c>
      <c r="K243" s="83"/>
      <c r="L243" s="83"/>
      <c r="N243" s="81"/>
      <c r="Z243" s="76">
        <f>'Coord Carte'!R242-'Coord Carte'!V242</f>
        <v>16.085702999999739</v>
      </c>
      <c r="AA243" s="76">
        <f>'Coord Carte'!S242-'Coord Carte'!W242</f>
        <v>-32.755990300000008</v>
      </c>
      <c r="AB243" s="76">
        <f t="shared" si="20"/>
        <v>36.492529941590718</v>
      </c>
    </row>
    <row r="244" spans="1:28" x14ac:dyDescent="0.25">
      <c r="B244" t="s">
        <v>43</v>
      </c>
      <c r="C244" t="s">
        <v>42</v>
      </c>
      <c r="D244" t="s">
        <v>44</v>
      </c>
      <c r="E244" t="s">
        <v>38</v>
      </c>
      <c r="F244" t="s">
        <v>43</v>
      </c>
      <c r="G244" t="s">
        <v>42</v>
      </c>
      <c r="H244" t="s">
        <v>44</v>
      </c>
      <c r="J244" s="80" t="s">
        <v>43</v>
      </c>
      <c r="K244" s="80" t="s">
        <v>42</v>
      </c>
      <c r="L244" s="80" t="s">
        <v>44</v>
      </c>
      <c r="N244" s="81"/>
      <c r="Z244" s="76">
        <f>'Coord Carte'!R243-'Coord Carte'!V243</f>
        <v>45.309592000000066</v>
      </c>
      <c r="AA244" s="76">
        <f>'Coord Carte'!S243-'Coord Carte'!W243</f>
        <v>-96.015045100000009</v>
      </c>
      <c r="AB244" s="76">
        <f t="shared" si="20"/>
        <v>106.16895974229712</v>
      </c>
    </row>
    <row r="245" spans="1:28" x14ac:dyDescent="0.25">
      <c r="B245">
        <f>'Coord Carte'!D244-'Coord Carte'!H244</f>
        <v>19.147512524609738</v>
      </c>
      <c r="C245">
        <f>'Coord Carte'!E244-'Coord Carte'!I244</f>
        <v>-19.178504312257999</v>
      </c>
      <c r="D245">
        <f t="shared" si="18"/>
        <v>27.100595261642972</v>
      </c>
      <c r="F245">
        <f>'Coord Carte'!D244-'Coord Reel'!C244</f>
        <v>-23.295471073340195</v>
      </c>
      <c r="G245">
        <f>'Coord Carte'!E244-'Coord Reel'!D244</f>
        <v>-13.876651495003003</v>
      </c>
      <c r="H245">
        <f t="shared" si="16"/>
        <v>27.115317243996959</v>
      </c>
      <c r="J245" s="80">
        <f>'Coord Carte'!H244-'Coord Reel'!C244</f>
        <v>-42.442983597949933</v>
      </c>
      <c r="K245" s="80">
        <f>'Coord Carte'!I244-'Coord Reel'!D244</f>
        <v>5.3018528172549964</v>
      </c>
      <c r="L245" s="80">
        <f t="shared" si="17"/>
        <v>42.772847695608036</v>
      </c>
      <c r="N245" s="81">
        <f t="shared" si="19"/>
        <v>34.944082469802495</v>
      </c>
      <c r="Z245" s="76">
        <f>'Coord Carte'!R244-'Coord Carte'!V244</f>
        <v>-192.15951600000017</v>
      </c>
      <c r="AA245" s="76">
        <f>'Coord Carte'!S244-'Coord Carte'!W244</f>
        <v>133.91044449999998</v>
      </c>
      <c r="AB245" s="76">
        <f t="shared" si="20"/>
        <v>234.21632465637808</v>
      </c>
    </row>
    <row r="246" spans="1:28" x14ac:dyDescent="0.25">
      <c r="B246">
        <f>'Coord Carte'!D245-'Coord Carte'!H245</f>
        <v>45.018619531139848</v>
      </c>
      <c r="C246">
        <f>'Coord Carte'!E245-'Coord Carte'!I245</f>
        <v>-39.335863934302076</v>
      </c>
      <c r="D246">
        <f t="shared" si="18"/>
        <v>59.782826095354956</v>
      </c>
      <c r="F246">
        <f>'Coord Carte'!D245-'Coord Reel'!C245</f>
        <v>2.0017297999897892</v>
      </c>
      <c r="G246">
        <f>'Coord Carte'!E245-'Coord Reel'!D245</f>
        <v>-61.271741941716172</v>
      </c>
      <c r="H246">
        <f t="shared" si="16"/>
        <v>61.304431183760506</v>
      </c>
      <c r="J246" s="80">
        <f>'Coord Carte'!H245-'Coord Reel'!C245</f>
        <v>-43.016889731150059</v>
      </c>
      <c r="K246" s="80">
        <f>'Coord Carte'!I245-'Coord Reel'!D245</f>
        <v>-21.935878007414097</v>
      </c>
      <c r="L246" s="80">
        <f t="shared" si="17"/>
        <v>48.287012188559324</v>
      </c>
      <c r="N246" s="81">
        <f t="shared" si="19"/>
        <v>54.795721686159915</v>
      </c>
      <c r="Z246" s="76">
        <f>'Coord Carte'!R245-'Coord Carte'!V245</f>
        <v>-194.8178240000002</v>
      </c>
      <c r="AA246" s="76">
        <f>'Coord Carte'!S245-'Coord Carte'!W245</f>
        <v>103.03993358</v>
      </c>
      <c r="AB246" s="76">
        <f t="shared" si="20"/>
        <v>220.38877571297922</v>
      </c>
    </row>
    <row r="247" spans="1:28" x14ac:dyDescent="0.25">
      <c r="B247">
        <f>'Coord Carte'!D246-'Coord Carte'!H246</f>
        <v>-41.319525102320313</v>
      </c>
      <c r="C247">
        <f>'Coord Carte'!E246-'Coord Carte'!I246</f>
        <v>-56.894068004145694</v>
      </c>
      <c r="D247">
        <f t="shared" si="18"/>
        <v>70.315276638449163</v>
      </c>
      <c r="F247">
        <f>'Coord Carte'!D246-'Coord Reel'!C246</f>
        <v>-42.624635947699971</v>
      </c>
      <c r="G247">
        <f>'Coord Carte'!E246-'Coord Reel'!D246</f>
        <v>-40.765291337834995</v>
      </c>
      <c r="H247">
        <f t="shared" si="16"/>
        <v>58.980238788364716</v>
      </c>
      <c r="J247" s="80">
        <f>'Coord Carte'!H246-'Coord Reel'!C246</f>
        <v>-1.3051108453796587</v>
      </c>
      <c r="K247" s="80">
        <f>'Coord Carte'!I246-'Coord Reel'!D246</f>
        <v>16.128776666310699</v>
      </c>
      <c r="L247" s="80">
        <f t="shared" si="17"/>
        <v>16.181494092649668</v>
      </c>
      <c r="N247" s="81">
        <f t="shared" si="19"/>
        <v>37.580866440507194</v>
      </c>
      <c r="Z247" s="76">
        <f>'Coord Carte'!R246-'Coord Carte'!V246</f>
        <v>16.479847000000063</v>
      </c>
      <c r="AA247" s="76">
        <f>'Coord Carte'!S246-'Coord Carte'!W246</f>
        <v>-48.871380659999986</v>
      </c>
      <c r="AB247" s="76">
        <f t="shared" si="20"/>
        <v>51.575160734194824</v>
      </c>
    </row>
    <row r="248" spans="1:28" x14ac:dyDescent="0.25">
      <c r="B248">
        <f>'Coord Carte'!D247-'Coord Carte'!H247</f>
        <v>-5.1997293966601319</v>
      </c>
      <c r="C248">
        <f>'Coord Carte'!E247-'Coord Carte'!I247</f>
        <v>30.669588849698016</v>
      </c>
      <c r="D248">
        <f t="shared" si="18"/>
        <v>31.107247805101828</v>
      </c>
      <c r="F248">
        <f>'Coord Carte'!D247-'Coord Reel'!C247</f>
        <v>-5.7422136042700913</v>
      </c>
      <c r="G248">
        <f>'Coord Carte'!E247-'Coord Reel'!D247</f>
        <v>-88.139816952490008</v>
      </c>
      <c r="H248">
        <f t="shared" si="16"/>
        <v>88.326668393501123</v>
      </c>
      <c r="J248" s="80">
        <f>'Coord Carte'!H247-'Coord Reel'!C247</f>
        <v>-0.54248420760995941</v>
      </c>
      <c r="K248" s="80">
        <f>'Coord Carte'!I247-'Coord Reel'!D247</f>
        <v>-118.80940580218802</v>
      </c>
      <c r="L248" s="80">
        <f t="shared" si="17"/>
        <v>118.81064428823073</v>
      </c>
      <c r="N248" s="81">
        <f t="shared" si="19"/>
        <v>103.56865634086593</v>
      </c>
      <c r="Z248" s="76">
        <f>'Coord Carte'!R247-'Coord Carte'!V247</f>
        <v>-22.724844000000076</v>
      </c>
      <c r="AA248" s="76">
        <f>'Coord Carte'!S247-'Coord Carte'!W247</f>
        <v>76.653905559999998</v>
      </c>
      <c r="AB248" s="76">
        <f t="shared" si="20"/>
        <v>79.951483866315684</v>
      </c>
    </row>
    <row r="249" spans="1:28" x14ac:dyDescent="0.25">
      <c r="B249">
        <f>'Coord Carte'!D248-'Coord Carte'!H248</f>
        <v>-52.181613118899804</v>
      </c>
      <c r="C249">
        <f>'Coord Carte'!E248-'Coord Carte'!I248</f>
        <v>-53.259644269668001</v>
      </c>
      <c r="D249">
        <f t="shared" si="18"/>
        <v>74.562124804904244</v>
      </c>
      <c r="F249">
        <f>'Coord Carte'!D248-'Coord Reel'!C248</f>
        <v>-165.47760526766001</v>
      </c>
      <c r="G249">
        <f>'Coord Carte'!E248-'Coord Reel'!D248</f>
        <v>-96.899458394982958</v>
      </c>
      <c r="H249">
        <f t="shared" si="16"/>
        <v>191.7611610372667</v>
      </c>
      <c r="J249" s="80">
        <f>'Coord Carte'!H248-'Coord Reel'!C248</f>
        <v>-113.29599214876021</v>
      </c>
      <c r="K249" s="80">
        <f>'Coord Carte'!I248-'Coord Reel'!D248</f>
        <v>-43.639814125314956</v>
      </c>
      <c r="L249" s="80">
        <f t="shared" si="17"/>
        <v>121.41011166234867</v>
      </c>
      <c r="N249" s="81">
        <f t="shared" si="19"/>
        <v>156.58563634980769</v>
      </c>
      <c r="Z249" s="76">
        <f>'Coord Carte'!R248-'Coord Carte'!V248</f>
        <v>118.66634799999997</v>
      </c>
      <c r="AA249" s="76">
        <f>'Coord Carte'!S248-'Coord Carte'!W248</f>
        <v>113.98202497999999</v>
      </c>
      <c r="AB249" s="76">
        <f t="shared" si="20"/>
        <v>164.54058516426409</v>
      </c>
    </row>
    <row r="250" spans="1:28" x14ac:dyDescent="0.25">
      <c r="B250">
        <f>'Coord Carte'!D249-'Coord Carte'!H249</f>
        <v>-55.344722916439878</v>
      </c>
      <c r="C250">
        <f>'Coord Carte'!E249-'Coord Carte'!I249</f>
        <v>17.455436366785989</v>
      </c>
      <c r="D250">
        <f t="shared" si="18"/>
        <v>58.03215154939906</v>
      </c>
      <c r="F250">
        <f>'Coord Carte'!D249-'Coord Reel'!C249</f>
        <v>-108.22364342799983</v>
      </c>
      <c r="G250">
        <f>'Coord Carte'!E249-'Coord Reel'!D249</f>
        <v>7.377765808431036</v>
      </c>
      <c r="H250">
        <f t="shared" si="16"/>
        <v>108.47482853249829</v>
      </c>
      <c r="J250" s="80">
        <f>'Coord Carte'!H249-'Coord Reel'!C249</f>
        <v>-52.878920511559954</v>
      </c>
      <c r="K250" s="80">
        <f>'Coord Carte'!I249-'Coord Reel'!D249</f>
        <v>-10.077670558354953</v>
      </c>
      <c r="L250" s="80">
        <f t="shared" si="17"/>
        <v>53.830657420754299</v>
      </c>
      <c r="N250" s="81">
        <f t="shared" si="19"/>
        <v>81.1527429766263</v>
      </c>
      <c r="Z250" s="76">
        <f>'Coord Carte'!R249-'Coord Carte'!V249</f>
        <v>24.490665999999919</v>
      </c>
      <c r="AA250" s="76">
        <f>'Coord Carte'!S249-'Coord Carte'!W249</f>
        <v>49.558694199999991</v>
      </c>
      <c r="AB250" s="76">
        <f t="shared" si="20"/>
        <v>55.279805462145617</v>
      </c>
    </row>
    <row r="251" spans="1:28" x14ac:dyDescent="0.25">
      <c r="B251">
        <f>'Coord Carte'!D250-'Coord Carte'!H250</f>
        <v>-75.621007113379619</v>
      </c>
      <c r="C251">
        <f>'Coord Carte'!E250-'Coord Carte'!I250</f>
        <v>145.31337565162801</v>
      </c>
      <c r="D251">
        <f t="shared" si="18"/>
        <v>163.81243499842424</v>
      </c>
      <c r="F251">
        <f>'Coord Carte'!D250-'Coord Reel'!C250</f>
        <v>-33.911267074850002</v>
      </c>
      <c r="G251">
        <f>'Coord Carte'!E250-'Coord Reel'!D250</f>
        <v>13.701051079250988</v>
      </c>
      <c r="H251">
        <f t="shared" si="16"/>
        <v>36.574483390719962</v>
      </c>
      <c r="J251" s="80">
        <f>'Coord Carte'!H250-'Coord Reel'!C250</f>
        <v>41.709740038529617</v>
      </c>
      <c r="K251" s="80">
        <f>'Coord Carte'!I250-'Coord Reel'!D250</f>
        <v>-131.61232457237702</v>
      </c>
      <c r="L251" s="80">
        <f t="shared" si="17"/>
        <v>138.06341439145433</v>
      </c>
      <c r="N251" s="81">
        <f t="shared" si="19"/>
        <v>87.318948891087146</v>
      </c>
      <c r="Z251" s="76">
        <f>'Coord Carte'!R250-'Coord Carte'!V250</f>
        <v>-74.799310999999989</v>
      </c>
      <c r="AA251" s="76">
        <f>'Coord Carte'!S250-'Coord Carte'!W250</f>
        <v>36.187048799999957</v>
      </c>
      <c r="AB251" s="76">
        <f t="shared" si="20"/>
        <v>83.092956542226233</v>
      </c>
    </row>
    <row r="252" spans="1:28" x14ac:dyDescent="0.25">
      <c r="B252">
        <f>'Coord Carte'!D251-'Coord Carte'!H251</f>
        <v>-1.4965721159401255</v>
      </c>
      <c r="C252">
        <f>'Coord Carte'!E251-'Coord Carte'!I251</f>
        <v>-65.164504754321001</v>
      </c>
      <c r="D252">
        <f t="shared" si="18"/>
        <v>65.181687673564682</v>
      </c>
      <c r="F252">
        <f>'Coord Carte'!D251-'Coord Reel'!C251</f>
        <v>17.123794361859836</v>
      </c>
      <c r="G252">
        <f>'Coord Carte'!E251-'Coord Reel'!D251</f>
        <v>-74.35994708999101</v>
      </c>
      <c r="H252">
        <f t="shared" si="16"/>
        <v>76.306133859431796</v>
      </c>
      <c r="J252" s="80">
        <f>'Coord Carte'!H251-'Coord Reel'!C251</f>
        <v>18.620366477799962</v>
      </c>
      <c r="K252" s="80">
        <f>'Coord Carte'!I251-'Coord Reel'!D251</f>
        <v>-9.195442335670009</v>
      </c>
      <c r="L252" s="80">
        <f t="shared" si="17"/>
        <v>20.767142497614081</v>
      </c>
      <c r="N252" s="81">
        <f t="shared" si="19"/>
        <v>48.536638178522935</v>
      </c>
      <c r="Z252" s="76">
        <f>'Coord Carte'!R251-'Coord Carte'!V251</f>
        <v>12.605971999999838</v>
      </c>
      <c r="AA252" s="76">
        <f>'Coord Carte'!S251-'Coord Carte'!W251</f>
        <v>-36.766682599999967</v>
      </c>
      <c r="AB252" s="76">
        <f t="shared" si="20"/>
        <v>38.867717703435076</v>
      </c>
    </row>
    <row r="253" spans="1:28" x14ac:dyDescent="0.25">
      <c r="N253" s="81"/>
      <c r="Z253" s="76">
        <f>'Coord Carte'!R252-'Coord Carte'!V252</f>
        <v>138.8895480000001</v>
      </c>
      <c r="AA253" s="76">
        <f>'Coord Carte'!S252-'Coord Carte'!W252</f>
        <v>-48.149676399999976</v>
      </c>
      <c r="AB253" s="76">
        <f t="shared" si="20"/>
        <v>146.99897238099675</v>
      </c>
    </row>
    <row r="254" spans="1:28" x14ac:dyDescent="0.25">
      <c r="A254" t="s">
        <v>22</v>
      </c>
      <c r="B254" s="83" t="s">
        <v>39</v>
      </c>
      <c r="C254" s="83"/>
      <c r="D254" s="83"/>
      <c r="F254" s="83" t="s">
        <v>40</v>
      </c>
      <c r="G254" s="83"/>
      <c r="H254" s="83"/>
      <c r="J254" s="83" t="s">
        <v>41</v>
      </c>
      <c r="K254" s="83"/>
      <c r="L254" s="83"/>
      <c r="N254" s="81"/>
    </row>
    <row r="255" spans="1:28" x14ac:dyDescent="0.25">
      <c r="B255" t="s">
        <v>43</v>
      </c>
      <c r="C255" t="s">
        <v>42</v>
      </c>
      <c r="D255" t="s">
        <v>44</v>
      </c>
      <c r="E255" t="s">
        <v>38</v>
      </c>
      <c r="F255" t="s">
        <v>43</v>
      </c>
      <c r="G255" t="s">
        <v>42</v>
      </c>
      <c r="H255" t="s">
        <v>44</v>
      </c>
      <c r="J255" s="80" t="s">
        <v>43</v>
      </c>
      <c r="K255" s="80" t="s">
        <v>42</v>
      </c>
      <c r="L255" s="80" t="s">
        <v>44</v>
      </c>
      <c r="N255" s="81"/>
      <c r="Y255" s="76" t="s">
        <v>81</v>
      </c>
      <c r="Z255" s="78" t="s">
        <v>39</v>
      </c>
      <c r="AA255" s="78"/>
      <c r="AB255" s="78"/>
    </row>
    <row r="256" spans="1:28" x14ac:dyDescent="0.25">
      <c r="B256">
        <f>'Coord Carte'!D255-'Coord Carte'!H255</f>
        <v>-226.93153843352002</v>
      </c>
      <c r="C256">
        <f>'Coord Carte'!E255-'Coord Carte'!I255</f>
        <v>68.421326110635704</v>
      </c>
      <c r="D256">
        <f t="shared" si="18"/>
        <v>237.0219420276151</v>
      </c>
      <c r="F256">
        <f>'Coord Carte'!D255-'Coord Reel'!C255</f>
        <v>-30.863651885069885</v>
      </c>
      <c r="G256">
        <f>'Coord Carte'!E255-'Coord Reel'!D255</f>
        <v>-3.7814032483839952</v>
      </c>
      <c r="H256">
        <f t="shared" si="16"/>
        <v>31.094437094272454</v>
      </c>
      <c r="J256" s="80">
        <f>'Coord Carte'!H255-'Coord Reel'!C255</f>
        <v>196.06788654845013</v>
      </c>
      <c r="K256" s="80">
        <f>'Coord Carte'!I255-'Coord Reel'!D255</f>
        <v>-72.202729359019699</v>
      </c>
      <c r="L256" s="80">
        <f t="shared" si="17"/>
        <v>208.93982450090206</v>
      </c>
      <c r="N256" s="81">
        <f t="shared" si="19"/>
        <v>120.01713079758726</v>
      </c>
      <c r="Z256" s="76" t="s">
        <v>43</v>
      </c>
      <c r="AA256" s="76" t="s">
        <v>42</v>
      </c>
      <c r="AB256" s="76" t="s">
        <v>44</v>
      </c>
    </row>
    <row r="257" spans="1:28" x14ac:dyDescent="0.25">
      <c r="B257">
        <f>'Coord Carte'!D256-'Coord Carte'!H256</f>
        <v>-137.85566426679998</v>
      </c>
      <c r="C257">
        <f>'Coord Carte'!E256-'Coord Carte'!I256</f>
        <v>-12.352385109381004</v>
      </c>
      <c r="D257">
        <f t="shared" si="18"/>
        <v>138.40796793657196</v>
      </c>
      <c r="F257">
        <f>'Coord Carte'!D256-'Coord Reel'!C256</f>
        <v>-80.232092388620003</v>
      </c>
      <c r="G257">
        <f>'Coord Carte'!E256-'Coord Reel'!D256</f>
        <v>6.0409807655460099</v>
      </c>
      <c r="H257">
        <f t="shared" ref="H257:H296" si="21">SQRT(F257^2+G257^2)</f>
        <v>80.45919523376898</v>
      </c>
      <c r="J257" s="80">
        <f>'Coord Carte'!H256-'Coord Reel'!C256</f>
        <v>57.623571878179973</v>
      </c>
      <c r="K257" s="80">
        <f>'Coord Carte'!I256-'Coord Reel'!D256</f>
        <v>18.393365874927014</v>
      </c>
      <c r="L257" s="80">
        <f t="shared" ref="L257:L296" si="22">SQRT(J257^2+K257^2)</f>
        <v>60.487948751868778</v>
      </c>
      <c r="N257" s="81">
        <f t="shared" si="19"/>
        <v>70.473571992818876</v>
      </c>
      <c r="Z257" s="76">
        <f>'Coord Carte'!R256-'Coord Carte'!V256</f>
        <v>-10.796591999999691</v>
      </c>
      <c r="AA257" s="76">
        <f>'Coord Carte'!S256-'Coord Carte'!W256</f>
        <v>-18.254155400000002</v>
      </c>
      <c r="AB257" s="76">
        <f t="shared" si="20"/>
        <v>21.208031218899283</v>
      </c>
    </row>
    <row r="258" spans="1:28" x14ac:dyDescent="0.25">
      <c r="B258">
        <f>'Coord Carte'!D257-'Coord Carte'!H257</f>
        <v>-78.583918437820103</v>
      </c>
      <c r="C258">
        <f>'Coord Carte'!E257-'Coord Carte'!I257</f>
        <v>78.352391084750508</v>
      </c>
      <c r="D258">
        <f t="shared" si="18"/>
        <v>110.970849441372</v>
      </c>
      <c r="F258">
        <f>'Coord Carte'!D257-'Coord Reel'!C257</f>
        <v>-30.679142399220154</v>
      </c>
      <c r="G258">
        <f>'Coord Carte'!E257-'Coord Reel'!D257</f>
        <v>21.656614030515001</v>
      </c>
      <c r="H258">
        <f t="shared" si="21"/>
        <v>37.552878845946381</v>
      </c>
      <c r="J258" s="80">
        <f>'Coord Carte'!H257-'Coord Reel'!C257</f>
        <v>47.904776038599948</v>
      </c>
      <c r="K258" s="80">
        <f>'Coord Carte'!I257-'Coord Reel'!D257</f>
        <v>-56.695777054235499</v>
      </c>
      <c r="L258" s="80">
        <f t="shared" si="22"/>
        <v>74.224515512679474</v>
      </c>
      <c r="N258" s="81">
        <f t="shared" si="19"/>
        <v>55.888697179312928</v>
      </c>
      <c r="Z258" s="76">
        <f>'Coord Carte'!R257-'Coord Carte'!V257</f>
        <v>-4.8353029999998398</v>
      </c>
      <c r="AA258" s="76">
        <f>'Coord Carte'!S257-'Coord Carte'!W257</f>
        <v>10.942010289999999</v>
      </c>
      <c r="AB258" s="76">
        <f t="shared" si="20"/>
        <v>11.962764909847277</v>
      </c>
    </row>
    <row r="259" spans="1:28" x14ac:dyDescent="0.25">
      <c r="B259">
        <f>'Coord Carte'!D258-'Coord Carte'!H258</f>
        <v>-17.410148935449797</v>
      </c>
      <c r="C259">
        <f>'Coord Carte'!E258-'Coord Carte'!I258</f>
        <v>114.29617916328101</v>
      </c>
      <c r="D259">
        <f t="shared" si="18"/>
        <v>115.61457458849803</v>
      </c>
      <c r="F259">
        <f>'Coord Carte'!D258-'Coord Reel'!C258</f>
        <v>-29.134397923939787</v>
      </c>
      <c r="G259">
        <f>'Coord Carte'!E258-'Coord Reel'!D258</f>
        <v>4.3949308708086008</v>
      </c>
      <c r="H259">
        <f t="shared" si="21"/>
        <v>29.464021445648818</v>
      </c>
      <c r="J259" s="80">
        <f>'Coord Carte'!H258-'Coord Reel'!C258</f>
        <v>-11.72424898848999</v>
      </c>
      <c r="K259" s="80">
        <f>'Coord Carte'!I258-'Coord Reel'!D258</f>
        <v>-109.9012482924724</v>
      </c>
      <c r="L259" s="80">
        <f t="shared" si="22"/>
        <v>110.52484965195735</v>
      </c>
      <c r="N259" s="81">
        <f t="shared" si="19"/>
        <v>69.994435548803082</v>
      </c>
      <c r="Z259" s="76">
        <f>'Coord Carte'!R258-'Coord Carte'!V258</f>
        <v>20.190046000000166</v>
      </c>
      <c r="AA259" s="76">
        <f>'Coord Carte'!S258-'Coord Carte'!W258</f>
        <v>31.790261109999999</v>
      </c>
      <c r="AB259" s="76">
        <f t="shared" si="20"/>
        <v>37.659775077980768</v>
      </c>
    </row>
    <row r="260" spans="1:28" x14ac:dyDescent="0.25">
      <c r="B260">
        <f>'Coord Carte'!D259-'Coord Carte'!H259</f>
        <v>-110.49541124569009</v>
      </c>
      <c r="C260">
        <f>'Coord Carte'!E259-'Coord Carte'!I259</f>
        <v>102.25096623405159</v>
      </c>
      <c r="D260">
        <f t="shared" ref="D260:D296" si="23">SQRT(B260^2+C260^2)</f>
        <v>150.547321471195</v>
      </c>
      <c r="F260">
        <f>'Coord Carte'!D259-'Coord Reel'!C259</f>
        <v>-53.861222484940072</v>
      </c>
      <c r="G260">
        <f>'Coord Carte'!E259-'Coord Reel'!D259</f>
        <v>-53.645590131567403</v>
      </c>
      <c r="H260">
        <f t="shared" si="21"/>
        <v>76.018949138595275</v>
      </c>
      <c r="J260" s="80">
        <f>'Coord Carte'!H259-'Coord Reel'!C259</f>
        <v>56.634188760750021</v>
      </c>
      <c r="K260" s="80">
        <f>'Coord Carte'!I259-'Coord Reel'!D259</f>
        <v>-155.89655636561901</v>
      </c>
      <c r="L260" s="80">
        <f t="shared" si="22"/>
        <v>165.86490775099742</v>
      </c>
      <c r="N260" s="81">
        <f t="shared" ref="N260:N322" si="24">(L260+H260)/2</f>
        <v>120.94192844479635</v>
      </c>
      <c r="Z260" s="76">
        <f>'Coord Carte'!R259-'Coord Carte'!V259</f>
        <v>5.736082000000124</v>
      </c>
      <c r="AA260" s="76">
        <f>'Coord Carte'!S259-'Coord Carte'!W259</f>
        <v>46.468893299999991</v>
      </c>
      <c r="AB260" s="76">
        <f t="shared" ref="AB260:AB323" si="25">SQRT(Z260^2+AA260^2)</f>
        <v>46.821583497757842</v>
      </c>
    </row>
    <row r="261" spans="1:28" x14ac:dyDescent="0.25">
      <c r="B261">
        <f>'Coord Carte'!D260-'Coord Carte'!H260</f>
        <v>-68.114460703070108</v>
      </c>
      <c r="C261">
        <f>'Coord Carte'!E260-'Coord Carte'!I260</f>
        <v>32.82362911687261</v>
      </c>
      <c r="D261">
        <f t="shared" si="23"/>
        <v>75.610649946102768</v>
      </c>
      <c r="F261">
        <f>'Coord Carte'!D260-'Coord Reel'!C260</f>
        <v>-29.987859256739966</v>
      </c>
      <c r="G261">
        <f>'Coord Carte'!E260-'Coord Reel'!D260</f>
        <v>-45.389562793411393</v>
      </c>
      <c r="H261">
        <f t="shared" si="21"/>
        <v>54.401140736009211</v>
      </c>
      <c r="J261" s="80">
        <f>'Coord Carte'!H260-'Coord Reel'!C260</f>
        <v>38.126601446330142</v>
      </c>
      <c r="K261" s="80">
        <f>'Coord Carte'!I260-'Coord Reel'!D260</f>
        <v>-78.213191910283996</v>
      </c>
      <c r="L261" s="80">
        <f t="shared" si="22"/>
        <v>87.011155185080824</v>
      </c>
      <c r="N261" s="81">
        <f t="shared" si="24"/>
        <v>70.706147960545024</v>
      </c>
      <c r="Z261" s="76">
        <f>'Coord Carte'!R260-'Coord Carte'!V260</f>
        <v>5.787742999999864</v>
      </c>
      <c r="AA261" s="76">
        <f>'Coord Carte'!S260-'Coord Carte'!W260</f>
        <v>32.057780699999995</v>
      </c>
      <c r="AB261" s="76">
        <f t="shared" si="25"/>
        <v>32.576053665896055</v>
      </c>
    </row>
    <row r="262" spans="1:28" x14ac:dyDescent="0.25">
      <c r="B262">
        <f>'Coord Carte'!D261-'Coord Carte'!H261</f>
        <v>-62.962532073599959</v>
      </c>
      <c r="C262">
        <f>'Coord Carte'!E261-'Coord Carte'!I261</f>
        <v>108.16211954178699</v>
      </c>
      <c r="D262">
        <f t="shared" si="23"/>
        <v>125.15320430932212</v>
      </c>
      <c r="F262">
        <f>'Coord Carte'!D261-'Coord Reel'!C261</f>
        <v>-150.52545049745004</v>
      </c>
      <c r="G262">
        <f>'Coord Carte'!E261-'Coord Reel'!D261</f>
        <v>6.3321123306559883</v>
      </c>
      <c r="H262">
        <f t="shared" si="21"/>
        <v>150.6585772335194</v>
      </c>
      <c r="J262" s="80">
        <f>'Coord Carte'!H261-'Coord Reel'!C261</f>
        <v>-87.562918423850078</v>
      </c>
      <c r="K262" s="80">
        <f>'Coord Carte'!I261-'Coord Reel'!D261</f>
        <v>-101.830007211131</v>
      </c>
      <c r="L262" s="80">
        <f t="shared" si="22"/>
        <v>134.30046556702928</v>
      </c>
      <c r="N262" s="81">
        <f t="shared" si="24"/>
        <v>142.47952140027434</v>
      </c>
      <c r="Z262" s="76">
        <f>'Coord Carte'!R261-'Coord Carte'!V261</f>
        <v>12.406999000000042</v>
      </c>
      <c r="AA262" s="76">
        <f>'Coord Carte'!S261-'Coord Carte'!W261</f>
        <v>23.345189900000008</v>
      </c>
      <c r="AB262" s="76">
        <f t="shared" si="25"/>
        <v>26.437312943131424</v>
      </c>
    </row>
    <row r="263" spans="1:28" x14ac:dyDescent="0.25">
      <c r="B263">
        <f>'Coord Carte'!D262-'Coord Carte'!H262</f>
        <v>-15.680757372749895</v>
      </c>
      <c r="C263">
        <f>'Coord Carte'!E262-'Coord Carte'!I262</f>
        <v>125.01747342913504</v>
      </c>
      <c r="D263">
        <f t="shared" si="23"/>
        <v>125.99704287953561</v>
      </c>
      <c r="F263">
        <f>'Coord Carte'!D262-'Coord Reel'!C262</f>
        <v>-308.93385962664001</v>
      </c>
      <c r="G263">
        <f>'Coord Carte'!E262-'Coord Reel'!D262</f>
        <v>-44.95581481558699</v>
      </c>
      <c r="H263">
        <f t="shared" si="21"/>
        <v>312.18769179701155</v>
      </c>
      <c r="J263" s="80">
        <f>'Coord Carte'!H262-'Coord Reel'!C262</f>
        <v>-293.25310225389012</v>
      </c>
      <c r="K263" s="80">
        <f>'Coord Carte'!I262-'Coord Reel'!D262</f>
        <v>-169.97328824472203</v>
      </c>
      <c r="L263" s="80">
        <f t="shared" si="22"/>
        <v>338.95176751014867</v>
      </c>
      <c r="N263" s="81">
        <f t="shared" si="24"/>
        <v>325.56972965358011</v>
      </c>
      <c r="Z263" s="76">
        <f>'Coord Carte'!R262-'Coord Carte'!V262</f>
        <v>22.596903999999995</v>
      </c>
      <c r="AA263" s="76">
        <f>'Coord Carte'!S262-'Coord Carte'!W262</f>
        <v>-12.409087299999953</v>
      </c>
      <c r="AB263" s="76">
        <f t="shared" si="25"/>
        <v>25.779944103978114</v>
      </c>
    </row>
    <row r="264" spans="1:28" x14ac:dyDescent="0.25">
      <c r="B264">
        <f>'Coord Carte'!D263-'Coord Carte'!H263</f>
        <v>113.97099014767991</v>
      </c>
      <c r="C264">
        <f>'Coord Carte'!E263-'Coord Carte'!I263</f>
        <v>14.058707764361003</v>
      </c>
      <c r="D264">
        <f t="shared" si="23"/>
        <v>114.83481118217705</v>
      </c>
      <c r="F264">
        <f>'Coord Carte'!D263-'Coord Reel'!C263</f>
        <v>-51.826750080590045</v>
      </c>
      <c r="G264">
        <f>'Coord Carte'!E263-'Coord Reel'!D263</f>
        <v>-37.346969874885019</v>
      </c>
      <c r="H264">
        <f t="shared" si="21"/>
        <v>63.881203673314651</v>
      </c>
      <c r="J264" s="80">
        <f>'Coord Carte'!H263-'Coord Reel'!C263</f>
        <v>-165.79774022826996</v>
      </c>
      <c r="K264" s="80">
        <f>'Coord Carte'!I263-'Coord Reel'!D263</f>
        <v>-51.405677639246022</v>
      </c>
      <c r="L264" s="80">
        <f t="shared" si="22"/>
        <v>173.58408440393077</v>
      </c>
      <c r="N264" s="81">
        <f t="shared" si="24"/>
        <v>118.73264403862271</v>
      </c>
      <c r="Z264" s="76">
        <f>'Coord Carte'!R263-'Coord Carte'!V263</f>
        <v>193.22121900000002</v>
      </c>
      <c r="AA264" s="76">
        <f>'Coord Carte'!S263-'Coord Carte'!W263</f>
        <v>-199.03193009999995</v>
      </c>
      <c r="AB264" s="76">
        <f t="shared" si="25"/>
        <v>277.39529316694836</v>
      </c>
    </row>
    <row r="265" spans="1:28" x14ac:dyDescent="0.25">
      <c r="B265">
        <f>'Coord Carte'!D264-'Coord Carte'!H264</f>
        <v>7.2610402239201903</v>
      </c>
      <c r="C265">
        <f>'Coord Carte'!E264-'Coord Carte'!I264</f>
        <v>20.472065591274998</v>
      </c>
      <c r="D265">
        <f t="shared" si="23"/>
        <v>21.721606172354122</v>
      </c>
      <c r="F265">
        <f>'Coord Carte'!D264-'Coord Reel'!C264</f>
        <v>-58.646587396279983</v>
      </c>
      <c r="G265">
        <f>'Coord Carte'!E264-'Coord Reel'!D264</f>
        <v>-2.0124699794759806</v>
      </c>
      <c r="H265">
        <f t="shared" si="21"/>
        <v>58.681106402723849</v>
      </c>
      <c r="J265" s="80">
        <f>'Coord Carte'!H264-'Coord Reel'!C264</f>
        <v>-65.907627620200174</v>
      </c>
      <c r="K265" s="80">
        <f>'Coord Carte'!I264-'Coord Reel'!D264</f>
        <v>-22.484535570750978</v>
      </c>
      <c r="L265" s="80">
        <f t="shared" si="22"/>
        <v>69.637416080404208</v>
      </c>
      <c r="N265" s="81">
        <f t="shared" si="24"/>
        <v>64.159261241564025</v>
      </c>
      <c r="Z265" s="76">
        <f>'Coord Carte'!R264-'Coord Carte'!V264</f>
        <v>122.16871100000003</v>
      </c>
      <c r="AA265" s="76">
        <f>'Coord Carte'!S264-'Coord Carte'!W264</f>
        <v>-255.84267790000001</v>
      </c>
      <c r="AB265" s="76">
        <f t="shared" si="25"/>
        <v>283.51484931559526</v>
      </c>
    </row>
    <row r="266" spans="1:28" x14ac:dyDescent="0.25">
      <c r="B266">
        <f>'Coord Carte'!D265-'Coord Carte'!H265</f>
        <v>45.649368556609943</v>
      </c>
      <c r="C266">
        <f>'Coord Carte'!E265-'Coord Carte'!I265</f>
        <v>144.56179339056303</v>
      </c>
      <c r="D266">
        <f t="shared" si="23"/>
        <v>151.59807702577575</v>
      </c>
      <c r="F266">
        <f>'Coord Carte'!D265-'Coord Reel'!C265</f>
        <v>-40.575477085800003</v>
      </c>
      <c r="G266">
        <f>'Coord Carte'!E265-'Coord Reel'!D265</f>
        <v>-8.7808518273569689</v>
      </c>
      <c r="H266">
        <f t="shared" si="21"/>
        <v>41.514728706258929</v>
      </c>
      <c r="J266" s="80">
        <f>'Coord Carte'!H265-'Coord Reel'!C265</f>
        <v>-86.224845642409946</v>
      </c>
      <c r="K266" s="80">
        <f>'Coord Carte'!I265-'Coord Reel'!D265</f>
        <v>-153.34264521791999</v>
      </c>
      <c r="L266" s="80">
        <f t="shared" si="22"/>
        <v>175.9224000759605</v>
      </c>
      <c r="N266" s="81">
        <f t="shared" si="24"/>
        <v>108.71856439110971</v>
      </c>
      <c r="Z266" s="76">
        <f>'Coord Carte'!R265-'Coord Carte'!V265</f>
        <v>-113.26115000000004</v>
      </c>
      <c r="AA266" s="76">
        <f>'Coord Carte'!S265-'Coord Carte'!W265</f>
        <v>17.55063610000002</v>
      </c>
      <c r="AB266" s="76">
        <f t="shared" si="25"/>
        <v>114.61288290082024</v>
      </c>
    </row>
    <row r="267" spans="1:28" x14ac:dyDescent="0.25">
      <c r="B267">
        <f>'Coord Carte'!D266-'Coord Carte'!H266</f>
        <v>-0.89546979680972072</v>
      </c>
      <c r="C267">
        <f>'Coord Carte'!E266-'Coord Carte'!I266</f>
        <v>85.406372527934934</v>
      </c>
      <c r="D267">
        <f t="shared" si="23"/>
        <v>85.411066815357117</v>
      </c>
      <c r="F267">
        <f>'Coord Carte'!D266-'Coord Reel'!C266</f>
        <v>-88.766586305879855</v>
      </c>
      <c r="G267">
        <f>'Coord Carte'!E266-'Coord Reel'!D266</f>
        <v>7.2140179661179786</v>
      </c>
      <c r="H267">
        <f t="shared" si="21"/>
        <v>89.0592437628722</v>
      </c>
      <c r="J267" s="80">
        <f>'Coord Carte'!H266-'Coord Reel'!C266</f>
        <v>-87.871116509070134</v>
      </c>
      <c r="K267" s="80">
        <f>'Coord Carte'!I266-'Coord Reel'!D266</f>
        <v>-78.192354561816956</v>
      </c>
      <c r="L267" s="80">
        <f t="shared" si="22"/>
        <v>117.62388119965891</v>
      </c>
      <c r="N267" s="81">
        <f t="shared" si="24"/>
        <v>103.34156248126556</v>
      </c>
    </row>
    <row r="268" spans="1:28" x14ac:dyDescent="0.25">
      <c r="B268">
        <f>'Coord Carte'!D267-'Coord Carte'!H267</f>
        <v>22.837690410789946</v>
      </c>
      <c r="C268">
        <f>'Coord Carte'!E267-'Coord Carte'!I267</f>
        <v>18.126486497642986</v>
      </c>
      <c r="D268">
        <f t="shared" si="23"/>
        <v>29.156982286380742</v>
      </c>
      <c r="F268">
        <f>'Coord Carte'!D267-'Coord Reel'!C267</f>
        <v>-38.810720888769993</v>
      </c>
      <c r="G268">
        <f>'Coord Carte'!E267-'Coord Reel'!D267</f>
        <v>-24.42971160629105</v>
      </c>
      <c r="H268">
        <f t="shared" si="21"/>
        <v>45.859381429240393</v>
      </c>
      <c r="J268" s="80">
        <f>'Coord Carte'!H267-'Coord Reel'!C267</f>
        <v>-61.648411299559939</v>
      </c>
      <c r="K268" s="80">
        <f>'Coord Carte'!I267-'Coord Reel'!D267</f>
        <v>-42.556198103934037</v>
      </c>
      <c r="L268" s="80">
        <f t="shared" si="22"/>
        <v>74.910323806675592</v>
      </c>
      <c r="N268" s="81">
        <f t="shared" si="24"/>
        <v>60.384852617957989</v>
      </c>
      <c r="Y268" s="76" t="s">
        <v>82</v>
      </c>
      <c r="Z268" s="78" t="s">
        <v>39</v>
      </c>
      <c r="AA268" s="78"/>
      <c r="AB268" s="78"/>
    </row>
    <row r="269" spans="1:28" x14ac:dyDescent="0.25">
      <c r="N269" s="81"/>
      <c r="Z269" s="76" t="s">
        <v>43</v>
      </c>
      <c r="AA269" s="76" t="s">
        <v>42</v>
      </c>
      <c r="AB269" s="76" t="s">
        <v>44</v>
      </c>
    </row>
    <row r="270" spans="1:28" x14ac:dyDescent="0.25">
      <c r="A270" t="s">
        <v>23</v>
      </c>
      <c r="B270" s="83" t="s">
        <v>39</v>
      </c>
      <c r="C270" s="83"/>
      <c r="D270" s="83"/>
      <c r="F270" s="83" t="s">
        <v>40</v>
      </c>
      <c r="G270" s="83"/>
      <c r="H270" s="83"/>
      <c r="J270" s="83" t="s">
        <v>41</v>
      </c>
      <c r="K270" s="83"/>
      <c r="L270" s="83"/>
      <c r="N270" s="81"/>
      <c r="Z270" s="76">
        <f>'Coord Carte'!R269-'Coord Carte'!V269</f>
        <v>-22.323887999999897</v>
      </c>
      <c r="AA270" s="76">
        <f>'Coord Carte'!S269-'Coord Carte'!W269</f>
        <v>-98.357453600000014</v>
      </c>
      <c r="AB270" s="76">
        <f t="shared" si="25"/>
        <v>100.85903357713029</v>
      </c>
    </row>
    <row r="271" spans="1:28" x14ac:dyDescent="0.25">
      <c r="B271" t="s">
        <v>43</v>
      </c>
      <c r="C271" t="s">
        <v>42</v>
      </c>
      <c r="D271" t="s">
        <v>44</v>
      </c>
      <c r="E271" t="s">
        <v>38</v>
      </c>
      <c r="F271" t="s">
        <v>43</v>
      </c>
      <c r="G271" t="s">
        <v>42</v>
      </c>
      <c r="H271" t="s">
        <v>44</v>
      </c>
      <c r="J271" s="80" t="s">
        <v>43</v>
      </c>
      <c r="K271" s="80" t="s">
        <v>42</v>
      </c>
      <c r="L271" s="80" t="s">
        <v>44</v>
      </c>
      <c r="N271" s="81"/>
      <c r="Z271" s="76">
        <f>'Coord Carte'!R270-'Coord Carte'!V270</f>
        <v>-14.879155000000083</v>
      </c>
      <c r="AA271" s="76">
        <f>'Coord Carte'!S270-'Coord Carte'!W270</f>
        <v>-91.681313790000004</v>
      </c>
      <c r="AB271" s="76">
        <f t="shared" si="25"/>
        <v>92.880851373006223</v>
      </c>
    </row>
    <row r="272" spans="1:28" x14ac:dyDescent="0.25">
      <c r="B272">
        <f>'Coord Carte'!D271-'Coord Carte'!H271</f>
        <v>7.2207487182699879</v>
      </c>
      <c r="C272">
        <f>'Coord Carte'!E271-'Coord Carte'!I271</f>
        <v>20.205861616676998</v>
      </c>
      <c r="D272">
        <f t="shared" si="23"/>
        <v>21.45730774642286</v>
      </c>
      <c r="F272">
        <f>'Coord Carte'!D271-'Coord Reel'!C271</f>
        <v>56.117399320909954</v>
      </c>
      <c r="G272">
        <f>'Coord Carte'!E271-'Coord Reel'!D271</f>
        <v>-3.7857066765610057</v>
      </c>
      <c r="H272">
        <f t="shared" si="21"/>
        <v>56.244947164909171</v>
      </c>
      <c r="J272" s="80">
        <f>'Coord Carte'!H271-'Coord Reel'!C271</f>
        <v>48.896650602639966</v>
      </c>
      <c r="K272" s="80">
        <f>'Coord Carte'!I271-'Coord Reel'!D271</f>
        <v>-23.991568293238004</v>
      </c>
      <c r="L272" s="80">
        <f t="shared" si="22"/>
        <v>54.465381567797301</v>
      </c>
      <c r="N272" s="81">
        <f t="shared" si="24"/>
        <v>55.355164366353236</v>
      </c>
      <c r="Z272" s="76">
        <f>'Coord Carte'!R271-'Coord Carte'!V271</f>
        <v>-23.412431999999626</v>
      </c>
      <c r="AA272" s="76">
        <f>'Coord Carte'!S271-'Coord Carte'!W271</f>
        <v>-34.793556920000007</v>
      </c>
      <c r="AB272" s="76">
        <f t="shared" si="25"/>
        <v>41.937257603471011</v>
      </c>
    </row>
    <row r="273" spans="1:28" x14ac:dyDescent="0.25">
      <c r="B273">
        <f>'Coord Carte'!D272-'Coord Carte'!H272</f>
        <v>22.91162307022023</v>
      </c>
      <c r="C273">
        <f>'Coord Carte'!E272-'Coord Carte'!I272</f>
        <v>22.4535221170214</v>
      </c>
      <c r="D273">
        <f t="shared" si="23"/>
        <v>32.079637266830453</v>
      </c>
      <c r="F273">
        <f>'Coord Carte'!D272-'Coord Reel'!C272</f>
        <v>7.5293286176702168</v>
      </c>
      <c r="G273">
        <f>'Coord Carte'!E272-'Coord Reel'!D272</f>
        <v>-48.977755345645804</v>
      </c>
      <c r="H273">
        <f t="shared" si="21"/>
        <v>49.553116028467919</v>
      </c>
      <c r="J273" s="80">
        <f>'Coord Carte'!H272-'Coord Reel'!C272</f>
        <v>-15.382294452550013</v>
      </c>
      <c r="K273" s="80">
        <f>'Coord Carte'!I272-'Coord Reel'!D272</f>
        <v>-71.431277462667197</v>
      </c>
      <c r="L273" s="80">
        <f t="shared" si="22"/>
        <v>73.068751067563056</v>
      </c>
      <c r="N273" s="81">
        <f t="shared" si="24"/>
        <v>61.310933548015484</v>
      </c>
      <c r="Z273" s="76">
        <f>'Coord Carte'!R272-'Coord Carte'!V272</f>
        <v>-26.881117000000131</v>
      </c>
      <c r="AA273" s="76">
        <f>'Coord Carte'!S272-'Coord Carte'!W272</f>
        <v>-37.013928516</v>
      </c>
      <c r="AB273" s="76">
        <f t="shared" si="25"/>
        <v>45.745222213420867</v>
      </c>
    </row>
    <row r="274" spans="1:28" x14ac:dyDescent="0.25">
      <c r="B274">
        <f>'Coord Carte'!D273-'Coord Carte'!H273</f>
        <v>-28.280884001049799</v>
      </c>
      <c r="C274">
        <f>'Coord Carte'!E273-'Coord Carte'!I273</f>
        <v>59.459075264673999</v>
      </c>
      <c r="D274">
        <f t="shared" si="23"/>
        <v>65.842159982878769</v>
      </c>
      <c r="F274">
        <f>'Coord Carte'!D273-'Coord Reel'!C273</f>
        <v>-15.446380127619705</v>
      </c>
      <c r="G274">
        <f>'Coord Carte'!E273-'Coord Reel'!D273</f>
        <v>-24.050177004815897</v>
      </c>
      <c r="H274">
        <f t="shared" si="21"/>
        <v>28.583241121501601</v>
      </c>
      <c r="J274" s="80">
        <f>'Coord Carte'!H273-'Coord Reel'!C273</f>
        <v>12.834503873430094</v>
      </c>
      <c r="K274" s="80">
        <f>'Coord Carte'!I273-'Coord Reel'!D273</f>
        <v>-83.509252269489906</v>
      </c>
      <c r="L274" s="80">
        <f t="shared" si="22"/>
        <v>84.489760943479993</v>
      </c>
      <c r="N274" s="81">
        <f t="shared" si="24"/>
        <v>56.536501032490797</v>
      </c>
      <c r="Z274" s="76">
        <f>'Coord Carte'!R273-'Coord Carte'!V273</f>
        <v>5.7348739999999907</v>
      </c>
      <c r="AA274" s="76">
        <f>'Coord Carte'!S273-'Coord Carte'!W273</f>
        <v>-30.465501738</v>
      </c>
      <c r="AB274" s="76">
        <f t="shared" si="25"/>
        <v>31.000573800237262</v>
      </c>
    </row>
    <row r="275" spans="1:28" x14ac:dyDescent="0.25">
      <c r="B275">
        <f>'Coord Carte'!D274-'Coord Carte'!H274</f>
        <v>-36.868269281159883</v>
      </c>
      <c r="C275">
        <f>'Coord Carte'!E274-'Coord Carte'!I274</f>
        <v>-6.4848922775027944</v>
      </c>
      <c r="D275">
        <f t="shared" si="23"/>
        <v>37.434250461828846</v>
      </c>
      <c r="F275">
        <f>'Coord Carte'!D274-'Coord Reel'!C274</f>
        <v>14.465693115990234</v>
      </c>
      <c r="G275">
        <f>'Coord Carte'!E274-'Coord Reel'!D274</f>
        <v>-2.3995590028505944</v>
      </c>
      <c r="H275">
        <f t="shared" si="21"/>
        <v>14.66336116769169</v>
      </c>
      <c r="J275" s="80">
        <f>'Coord Carte'!H274-'Coord Reel'!C274</f>
        <v>51.333962397150117</v>
      </c>
      <c r="K275" s="80">
        <f>'Coord Carte'!I274-'Coord Reel'!D274</f>
        <v>4.0853332746522</v>
      </c>
      <c r="L275" s="80">
        <f t="shared" si="22"/>
        <v>51.496268246903121</v>
      </c>
      <c r="N275" s="81">
        <f t="shared" si="24"/>
        <v>33.079814707297402</v>
      </c>
    </row>
    <row r="276" spans="1:28" x14ac:dyDescent="0.25">
      <c r="B276">
        <f>'Coord Carte'!D275-'Coord Carte'!H275</f>
        <v>-22.277361061670035</v>
      </c>
      <c r="C276">
        <f>'Coord Carte'!E275-'Coord Carte'!I275</f>
        <v>11.525663717318992</v>
      </c>
      <c r="D276">
        <f t="shared" si="23"/>
        <v>25.082299336319544</v>
      </c>
      <c r="F276">
        <f>'Coord Carte'!D275-'Coord Reel'!C275</f>
        <v>-52.266048575419973</v>
      </c>
      <c r="G276">
        <f>'Coord Carte'!E275-'Coord Reel'!D275</f>
        <v>1.6676839119730005</v>
      </c>
      <c r="H276">
        <f t="shared" si="21"/>
        <v>52.292647698490214</v>
      </c>
      <c r="J276" s="80">
        <f>'Coord Carte'!H275-'Coord Reel'!C275</f>
        <v>-29.988687513749937</v>
      </c>
      <c r="K276" s="80">
        <f>'Coord Carte'!I275-'Coord Reel'!D275</f>
        <v>-9.8579798053459911</v>
      </c>
      <c r="L276" s="80">
        <f t="shared" si="22"/>
        <v>31.567406365426205</v>
      </c>
      <c r="N276" s="81">
        <f t="shared" si="24"/>
        <v>41.930027031958211</v>
      </c>
      <c r="Y276" s="76" t="s">
        <v>83</v>
      </c>
      <c r="Z276" s="78" t="s">
        <v>39</v>
      </c>
      <c r="AA276" s="78"/>
      <c r="AB276" s="78"/>
    </row>
    <row r="277" spans="1:28" x14ac:dyDescent="0.25">
      <c r="B277">
        <f>'Coord Carte'!D276-'Coord Carte'!H276</f>
        <v>-4.5753749706600502</v>
      </c>
      <c r="C277">
        <f>'Coord Carte'!E276-'Coord Carte'!I276</f>
        <v>-6.9968324525100059</v>
      </c>
      <c r="D277">
        <f t="shared" si="23"/>
        <v>8.3600072063748616</v>
      </c>
      <c r="F277">
        <f>'Coord Carte'!D276-'Coord Reel'!C276</f>
        <v>3.8103532154298136</v>
      </c>
      <c r="G277">
        <f>'Coord Carte'!E276-'Coord Reel'!D276</f>
        <v>126.32067185353799</v>
      </c>
      <c r="H277">
        <f t="shared" si="21"/>
        <v>126.37812678290322</v>
      </c>
      <c r="J277" s="80">
        <f>'Coord Carte'!H276-'Coord Reel'!C276</f>
        <v>8.3857281860898638</v>
      </c>
      <c r="K277" s="80">
        <f>'Coord Carte'!I276-'Coord Reel'!D276</f>
        <v>133.31750430604799</v>
      </c>
      <c r="L277" s="80">
        <f t="shared" si="22"/>
        <v>133.58097690765743</v>
      </c>
      <c r="N277" s="81">
        <f t="shared" si="24"/>
        <v>129.97955184528033</v>
      </c>
      <c r="Z277" s="76" t="s">
        <v>43</v>
      </c>
      <c r="AA277" s="76" t="s">
        <v>42</v>
      </c>
      <c r="AB277" s="76" t="s">
        <v>44</v>
      </c>
    </row>
    <row r="278" spans="1:28" x14ac:dyDescent="0.25">
      <c r="B278">
        <f>'Coord Carte'!D277-'Coord Carte'!H277</f>
        <v>-109.41645551532974</v>
      </c>
      <c r="C278">
        <f>'Coord Carte'!E277-'Coord Carte'!I277</f>
        <v>217.26906069184997</v>
      </c>
      <c r="D278">
        <f t="shared" si="23"/>
        <v>243.26488746109027</v>
      </c>
      <c r="F278">
        <f>'Coord Carte'!D277-'Coord Reel'!C277</f>
        <v>-218.2560198786698</v>
      </c>
      <c r="G278">
        <f>'Coord Carte'!E277-'Coord Reel'!D277</f>
        <v>151.65327542652301</v>
      </c>
      <c r="H278">
        <f t="shared" si="21"/>
        <v>265.77134187280456</v>
      </c>
      <c r="J278" s="80">
        <f>'Coord Carte'!H277-'Coord Reel'!C277</f>
        <v>-108.83956436334006</v>
      </c>
      <c r="K278" s="80">
        <f>'Coord Carte'!I277-'Coord Reel'!D277</f>
        <v>-65.615785265326963</v>
      </c>
      <c r="L278" s="80">
        <f t="shared" si="22"/>
        <v>127.08848117271346</v>
      </c>
      <c r="N278" s="81">
        <f t="shared" si="24"/>
        <v>196.429911522759</v>
      </c>
      <c r="Z278" s="76">
        <f>'Coord Carte'!R277-'Coord Carte'!V277</f>
        <v>-88.894358999999895</v>
      </c>
      <c r="AA278" s="76">
        <f>'Coord Carte'!S277-'Coord Carte'!W277</f>
        <v>26.097314399999988</v>
      </c>
      <c r="AB278" s="76">
        <f t="shared" si="25"/>
        <v>92.64597606433486</v>
      </c>
    </row>
    <row r="279" spans="1:28" x14ac:dyDescent="0.25">
      <c r="B279">
        <f>'Coord Carte'!D278-'Coord Carte'!H278</f>
        <v>-64.438614956960009</v>
      </c>
      <c r="C279">
        <f>'Coord Carte'!E278-'Coord Carte'!I278</f>
        <v>225.50032334067095</v>
      </c>
      <c r="D279">
        <f t="shared" si="23"/>
        <v>234.52661026910889</v>
      </c>
      <c r="F279">
        <f>'Coord Carte'!D278-'Coord Reel'!C278</f>
        <v>-182.74338178039011</v>
      </c>
      <c r="G279">
        <f>'Coord Carte'!E278-'Coord Reel'!D278</f>
        <v>160.50474630202598</v>
      </c>
      <c r="H279">
        <f t="shared" si="21"/>
        <v>243.22195042802187</v>
      </c>
      <c r="J279" s="80">
        <f>'Coord Carte'!H278-'Coord Reel'!C278</f>
        <v>-118.3047668234301</v>
      </c>
      <c r="K279" s="80">
        <f>'Coord Carte'!I278-'Coord Reel'!D278</f>
        <v>-64.995577038644967</v>
      </c>
      <c r="L279" s="80">
        <f t="shared" si="22"/>
        <v>134.98312075119836</v>
      </c>
      <c r="N279" s="81">
        <f t="shared" si="24"/>
        <v>189.10253558961011</v>
      </c>
      <c r="Z279" s="76">
        <f>'Coord Carte'!R278-'Coord Carte'!V278</f>
        <v>-33.055773000000045</v>
      </c>
      <c r="AA279" s="76">
        <f>'Coord Carte'!S278-'Coord Carte'!W278</f>
        <v>43.712979799999999</v>
      </c>
      <c r="AB279" s="76">
        <f t="shared" si="25"/>
        <v>54.804276581510862</v>
      </c>
    </row>
    <row r="280" spans="1:28" x14ac:dyDescent="0.25">
      <c r="B280">
        <f>'Coord Carte'!D279-'Coord Carte'!H279</f>
        <v>-67.583532091399775</v>
      </c>
      <c r="C280">
        <f>'Coord Carte'!E279-'Coord Carte'!I279</f>
        <v>194.39254007769199</v>
      </c>
      <c r="D280">
        <f t="shared" si="23"/>
        <v>205.80571772379491</v>
      </c>
      <c r="F280">
        <f>'Coord Carte'!D279-'Coord Reel'!C279</f>
        <v>-172.4093549043198</v>
      </c>
      <c r="G280">
        <f>'Coord Carte'!E279-'Coord Reel'!D279</f>
        <v>126.86371374016704</v>
      </c>
      <c r="H280">
        <f t="shared" si="21"/>
        <v>214.05463676937893</v>
      </c>
      <c r="J280" s="80">
        <f>'Coord Carte'!H279-'Coord Reel'!C279</f>
        <v>-104.82582281292002</v>
      </c>
      <c r="K280" s="80">
        <f>'Coord Carte'!I279-'Coord Reel'!D279</f>
        <v>-67.528826337524947</v>
      </c>
      <c r="L280" s="80">
        <f t="shared" si="22"/>
        <v>124.69400753416063</v>
      </c>
      <c r="N280" s="81">
        <f t="shared" si="24"/>
        <v>169.37432215176977</v>
      </c>
      <c r="Z280" s="76">
        <f>'Coord Carte'!R279-'Coord Carte'!V279</f>
        <v>-24.610062999999627</v>
      </c>
      <c r="AA280" s="76">
        <f>'Coord Carte'!S279-'Coord Carte'!W279</f>
        <v>54.447160618999995</v>
      </c>
      <c r="AB280" s="76">
        <f t="shared" si="25"/>
        <v>59.750719663742416</v>
      </c>
    </row>
    <row r="281" spans="1:28" x14ac:dyDescent="0.25">
      <c r="B281">
        <f>'Coord Carte'!D280-'Coord Carte'!H280</f>
        <v>12.707659231419711</v>
      </c>
      <c r="C281">
        <f>'Coord Carte'!E280-'Coord Carte'!I280</f>
        <v>-14.854863721535992</v>
      </c>
      <c r="D281">
        <f t="shared" si="23"/>
        <v>19.548697637625192</v>
      </c>
      <c r="F281">
        <f>'Coord Carte'!D280-'Coord Reel'!C280</f>
        <v>-124.63708839923038</v>
      </c>
      <c r="G281">
        <f>'Coord Carte'!E280-'Coord Reel'!D280</f>
        <v>31.209272739713981</v>
      </c>
      <c r="H281">
        <f t="shared" si="21"/>
        <v>128.48510617802913</v>
      </c>
      <c r="J281" s="80">
        <f>'Coord Carte'!H280-'Coord Reel'!C280</f>
        <v>-137.34474763065009</v>
      </c>
      <c r="K281" s="80">
        <f>'Coord Carte'!I280-'Coord Reel'!D280</f>
        <v>46.064136461249973</v>
      </c>
      <c r="L281" s="80">
        <f t="shared" si="22"/>
        <v>144.86367512129334</v>
      </c>
      <c r="N281" s="81">
        <f t="shared" si="24"/>
        <v>136.67439064966123</v>
      </c>
      <c r="Z281" s="76">
        <f>'Coord Carte'!R280-'Coord Carte'!V280</f>
        <v>-16.516903000000184</v>
      </c>
      <c r="AA281" s="76">
        <f>'Coord Carte'!S280-'Coord Carte'!W280</f>
        <v>-3.4697859399999942</v>
      </c>
      <c r="AB281" s="76">
        <f t="shared" si="25"/>
        <v>16.877425727309149</v>
      </c>
    </row>
    <row r="282" spans="1:28" x14ac:dyDescent="0.25">
      <c r="B282">
        <f>'Coord Carte'!D281-'Coord Carte'!H281</f>
        <v>3.9579913652301002</v>
      </c>
      <c r="C282">
        <f>'Coord Carte'!E281-'Coord Carte'!I281</f>
        <v>34.171266798831027</v>
      </c>
      <c r="D282">
        <f t="shared" si="23"/>
        <v>34.399726311180558</v>
      </c>
      <c r="F282">
        <f>'Coord Carte'!D281-'Coord Reel'!C281</f>
        <v>-45.695650605970059</v>
      </c>
      <c r="G282">
        <f>'Coord Carte'!E281-'Coord Reel'!D281</f>
        <v>8.5439392243840189</v>
      </c>
      <c r="H282">
        <f t="shared" si="21"/>
        <v>46.487540070139865</v>
      </c>
      <c r="J282" s="80">
        <f>'Coord Carte'!H281-'Coord Reel'!C281</f>
        <v>-49.653641971200159</v>
      </c>
      <c r="K282" s="80">
        <f>'Coord Carte'!I281-'Coord Reel'!D281</f>
        <v>-25.627327574447008</v>
      </c>
      <c r="L282" s="80">
        <f t="shared" si="22"/>
        <v>55.877044299176582</v>
      </c>
      <c r="N282" s="81">
        <f t="shared" si="24"/>
        <v>51.182292184658223</v>
      </c>
      <c r="Z282" s="76">
        <f>'Coord Carte'!R281-'Coord Carte'!V281</f>
        <v>18.376454999999851</v>
      </c>
      <c r="AA282" s="76">
        <f>'Coord Carte'!S281-'Coord Carte'!W281</f>
        <v>-23.515036370000004</v>
      </c>
      <c r="AB282" s="76">
        <f t="shared" si="25"/>
        <v>29.843777137779366</v>
      </c>
    </row>
    <row r="283" spans="1:28" x14ac:dyDescent="0.25">
      <c r="N283" s="81"/>
      <c r="Z283" s="76">
        <f>'Coord Carte'!R282-'Coord Carte'!V282</f>
        <v>-6.3781340000000455</v>
      </c>
      <c r="AA283" s="76">
        <f>'Coord Carte'!S282-'Coord Carte'!W282</f>
        <v>101.73839350000003</v>
      </c>
      <c r="AB283" s="76">
        <f t="shared" si="25"/>
        <v>101.93812488604449</v>
      </c>
    </row>
    <row r="284" spans="1:28" x14ac:dyDescent="0.25">
      <c r="A284" t="s">
        <v>24</v>
      </c>
      <c r="B284" s="83" t="s">
        <v>39</v>
      </c>
      <c r="C284" s="83"/>
      <c r="D284" s="83"/>
      <c r="F284" s="83" t="s">
        <v>40</v>
      </c>
      <c r="G284" s="83"/>
      <c r="H284" s="83"/>
      <c r="J284" s="83" t="s">
        <v>41</v>
      </c>
      <c r="K284" s="83"/>
      <c r="L284" s="83"/>
      <c r="N284" s="81"/>
      <c r="Z284" s="76">
        <f>'Coord Carte'!R283-'Coord Carte'!V283</f>
        <v>-14.840726000000132</v>
      </c>
      <c r="AA284" s="76">
        <f>'Coord Carte'!S283-'Coord Carte'!W283</f>
        <v>27.938166099999989</v>
      </c>
      <c r="AB284" s="76">
        <f t="shared" si="25"/>
        <v>31.635237840709664</v>
      </c>
    </row>
    <row r="285" spans="1:28" x14ac:dyDescent="0.25">
      <c r="B285" t="s">
        <v>43</v>
      </c>
      <c r="C285" t="s">
        <v>42</v>
      </c>
      <c r="D285" t="s">
        <v>44</v>
      </c>
      <c r="E285" t="s">
        <v>38</v>
      </c>
      <c r="F285" t="s">
        <v>43</v>
      </c>
      <c r="G285" t="s">
        <v>42</v>
      </c>
      <c r="H285" t="s">
        <v>44</v>
      </c>
      <c r="J285" s="80" t="s">
        <v>43</v>
      </c>
      <c r="K285" s="80" t="s">
        <v>42</v>
      </c>
      <c r="L285" s="80" t="s">
        <v>44</v>
      </c>
      <c r="N285" s="81"/>
      <c r="Z285" s="76">
        <f>'Coord Carte'!R284-'Coord Carte'!V284</f>
        <v>-49.816042000000152</v>
      </c>
      <c r="AA285" s="76">
        <f>'Coord Carte'!S284-'Coord Carte'!W284</f>
        <v>14.368313599999965</v>
      </c>
      <c r="AB285" s="76">
        <f t="shared" si="25"/>
        <v>51.846759554033106</v>
      </c>
    </row>
    <row r="286" spans="1:28" x14ac:dyDescent="0.25">
      <c r="B286">
        <f>'Coord Carte'!D285-'Coord Carte'!H285</f>
        <v>101.97939235463991</v>
      </c>
      <c r="C286">
        <f>'Coord Carte'!E285-'Coord Carte'!I285</f>
        <v>4.4897990398299896</v>
      </c>
      <c r="D286">
        <f t="shared" si="23"/>
        <v>102.07817964893205</v>
      </c>
      <c r="F286">
        <f>'Coord Carte'!D285-'Coord Reel'!C285</f>
        <v>25.282527906209907</v>
      </c>
      <c r="G286">
        <f>'Coord Carte'!E285-'Coord Reel'!D285</f>
        <v>14.213858749449003</v>
      </c>
      <c r="H286">
        <f t="shared" si="21"/>
        <v>29.004137599273154</v>
      </c>
      <c r="J286" s="80">
        <f>'Coord Carte'!H285-'Coord Reel'!C285</f>
        <v>-76.696864448430006</v>
      </c>
      <c r="K286" s="80">
        <f>'Coord Carte'!I285-'Coord Reel'!D285</f>
        <v>9.7240597096190129</v>
      </c>
      <c r="L286" s="80">
        <f t="shared" si="22"/>
        <v>77.310842405558375</v>
      </c>
      <c r="N286" s="81">
        <f t="shared" si="24"/>
        <v>53.157490002415763</v>
      </c>
    </row>
    <row r="287" spans="1:28" x14ac:dyDescent="0.25">
      <c r="B287">
        <f>'Coord Carte'!D286-'Coord Carte'!H286</f>
        <v>-26.166171323070103</v>
      </c>
      <c r="C287">
        <f>'Coord Carte'!E286-'Coord Carte'!I286</f>
        <v>-12.987322607289499</v>
      </c>
      <c r="D287">
        <f t="shared" si="23"/>
        <v>29.211967927787221</v>
      </c>
      <c r="F287">
        <f>'Coord Carte'!D286-'Coord Reel'!C286</f>
        <v>41.608567262399902</v>
      </c>
      <c r="G287">
        <f>'Coord Carte'!E286-'Coord Reel'!D286</f>
        <v>-20.023421881336702</v>
      </c>
      <c r="H287">
        <f t="shared" si="21"/>
        <v>46.175862671612869</v>
      </c>
      <c r="J287" s="80">
        <f>'Coord Carte'!H286-'Coord Reel'!C286</f>
        <v>67.774738585470004</v>
      </c>
      <c r="K287" s="80">
        <f>'Coord Carte'!I286-'Coord Reel'!D286</f>
        <v>-7.0360992740472028</v>
      </c>
      <c r="L287" s="80">
        <f t="shared" si="22"/>
        <v>68.138989450409696</v>
      </c>
      <c r="N287" s="81">
        <f t="shared" si="24"/>
        <v>57.157426061011279</v>
      </c>
      <c r="Y287" s="76" t="s">
        <v>84</v>
      </c>
      <c r="Z287" s="78" t="s">
        <v>39</v>
      </c>
      <c r="AA287" s="78"/>
      <c r="AB287" s="78"/>
    </row>
    <row r="288" spans="1:28" x14ac:dyDescent="0.25">
      <c r="B288">
        <f>'Coord Carte'!D287-'Coord Carte'!H287</f>
        <v>-45.17906491838994</v>
      </c>
      <c r="C288">
        <f>'Coord Carte'!E287-'Coord Carte'!I287</f>
        <v>49.707331516336161</v>
      </c>
      <c r="D288">
        <f t="shared" si="23"/>
        <v>67.171174720820829</v>
      </c>
      <c r="F288">
        <f>'Coord Carte'!D287-'Coord Reel'!C287</f>
        <v>-32.689160490079757</v>
      </c>
      <c r="G288">
        <f>'Coord Carte'!E287-'Coord Reel'!D287</f>
        <v>11.452308576227296</v>
      </c>
      <c r="H288">
        <f t="shared" si="21"/>
        <v>34.637213878591922</v>
      </c>
      <c r="J288" s="80">
        <f>'Coord Carte'!H287-'Coord Reel'!C287</f>
        <v>12.489904428310183</v>
      </c>
      <c r="K288" s="80">
        <f>'Coord Carte'!I287-'Coord Reel'!D287</f>
        <v>-38.255022940108866</v>
      </c>
      <c r="L288" s="80">
        <f t="shared" si="22"/>
        <v>40.242322159345846</v>
      </c>
      <c r="N288" s="81">
        <f t="shared" si="24"/>
        <v>37.439768018968884</v>
      </c>
      <c r="Z288" s="76" t="s">
        <v>43</v>
      </c>
      <c r="AA288" s="76" t="s">
        <v>42</v>
      </c>
      <c r="AB288" s="76" t="s">
        <v>44</v>
      </c>
    </row>
    <row r="289" spans="1:28" x14ac:dyDescent="0.25">
      <c r="B289">
        <f>'Coord Carte'!D288-'Coord Carte'!H288</f>
        <v>-70.752457521349925</v>
      </c>
      <c r="C289">
        <f>'Coord Carte'!E288-'Coord Carte'!I288</f>
        <v>-81.060820064038396</v>
      </c>
      <c r="D289">
        <f t="shared" si="23"/>
        <v>107.59538463505224</v>
      </c>
      <c r="F289">
        <f>'Coord Carte'!D288-'Coord Reel'!C288</f>
        <v>34.86014918239016</v>
      </c>
      <c r="G289">
        <f>'Coord Carte'!E288-'Coord Reel'!D288</f>
        <v>13.046713329791004</v>
      </c>
      <c r="H289">
        <f t="shared" si="21"/>
        <v>37.221589564770653</v>
      </c>
      <c r="J289" s="80">
        <f>'Coord Carte'!H288-'Coord Reel'!C288</f>
        <v>105.61260670374008</v>
      </c>
      <c r="K289" s="80">
        <f>'Coord Carte'!I288-'Coord Reel'!D288</f>
        <v>94.107533393829399</v>
      </c>
      <c r="L289" s="80">
        <f t="shared" si="22"/>
        <v>141.45759271325664</v>
      </c>
      <c r="N289" s="81">
        <f t="shared" si="24"/>
        <v>89.339591139013649</v>
      </c>
      <c r="Z289" s="76">
        <f>'Coord Carte'!R288-'Coord Carte'!V288</f>
        <v>0.51295099999970262</v>
      </c>
      <c r="AA289" s="76">
        <f>'Coord Carte'!S288-'Coord Carte'!W288</f>
        <v>17.067970200000019</v>
      </c>
      <c r="AB289" s="76">
        <f t="shared" si="25"/>
        <v>17.075676428080069</v>
      </c>
    </row>
    <row r="290" spans="1:28" x14ac:dyDescent="0.25">
      <c r="B290">
        <f>'Coord Carte'!D289-'Coord Carte'!H289</f>
        <v>18.458879072259833</v>
      </c>
      <c r="C290">
        <f>'Coord Carte'!E289-'Coord Carte'!I289</f>
        <v>-68.932535610203985</v>
      </c>
      <c r="D290">
        <f t="shared" si="23"/>
        <v>71.361226742933397</v>
      </c>
      <c r="F290">
        <f>'Coord Carte'!D289-'Coord Reel'!C289</f>
        <v>36.126091158849931</v>
      </c>
      <c r="G290">
        <f>'Coord Carte'!E289-'Coord Reel'!D289</f>
        <v>-105.57355539241799</v>
      </c>
      <c r="H290">
        <f t="shared" si="21"/>
        <v>111.58346678882802</v>
      </c>
      <c r="J290" s="80">
        <f>'Coord Carte'!H289-'Coord Reel'!C289</f>
        <v>17.667212086590098</v>
      </c>
      <c r="K290" s="80">
        <f>'Coord Carte'!I289-'Coord Reel'!D289</f>
        <v>-36.641019782214002</v>
      </c>
      <c r="L290" s="80">
        <f t="shared" si="22"/>
        <v>40.677938905420874</v>
      </c>
      <c r="N290" s="81">
        <f t="shared" si="24"/>
        <v>76.130702847124439</v>
      </c>
      <c r="Z290" s="76">
        <f>'Coord Carte'!R289-'Coord Carte'!V289</f>
        <v>5.6834250000001703</v>
      </c>
      <c r="AA290" s="76">
        <f>'Coord Carte'!S289-'Coord Carte'!W289</f>
        <v>25.181223599999996</v>
      </c>
      <c r="AB290" s="76">
        <f t="shared" si="25"/>
        <v>25.814634255085306</v>
      </c>
    </row>
    <row r="291" spans="1:28" x14ac:dyDescent="0.25">
      <c r="B291">
        <f>'Coord Carte'!D290-'Coord Carte'!H290</f>
        <v>61.569496700140007</v>
      </c>
      <c r="C291">
        <f>'Coord Carte'!E290-'Coord Carte'!I290</f>
        <v>-10.907080465955005</v>
      </c>
      <c r="D291">
        <f t="shared" si="23"/>
        <v>62.528132294187138</v>
      </c>
      <c r="F291">
        <f>'Coord Carte'!D290-'Coord Reel'!C290</f>
        <v>-22.512776459130009</v>
      </c>
      <c r="G291">
        <f>'Coord Carte'!E290-'Coord Reel'!D290</f>
        <v>-94.101785003159989</v>
      </c>
      <c r="H291">
        <f t="shared" si="21"/>
        <v>96.757279026849986</v>
      </c>
      <c r="J291" s="80">
        <f>'Coord Carte'!H290-'Coord Reel'!C290</f>
        <v>-84.082273159270017</v>
      </c>
      <c r="K291" s="80">
        <f>'Coord Carte'!I290-'Coord Reel'!D290</f>
        <v>-83.194704537204984</v>
      </c>
      <c r="L291" s="80">
        <f t="shared" si="22"/>
        <v>118.28435028634571</v>
      </c>
      <c r="N291" s="81">
        <f t="shared" si="24"/>
        <v>107.52081465659785</v>
      </c>
      <c r="Z291" s="76">
        <f>'Coord Carte'!R290-'Coord Carte'!V290</f>
        <v>-30.11502100000007</v>
      </c>
      <c r="AA291" s="76">
        <f>'Coord Carte'!S290-'Coord Carte'!W290</f>
        <v>53.865845279999988</v>
      </c>
      <c r="AB291" s="76">
        <f t="shared" si="25"/>
        <v>61.712590105742137</v>
      </c>
    </row>
    <row r="292" spans="1:28" x14ac:dyDescent="0.25">
      <c r="B292">
        <f>'Coord Carte'!D291-'Coord Carte'!H291</f>
        <v>175.42730640820992</v>
      </c>
      <c r="C292">
        <f>'Coord Carte'!E291-'Coord Carte'!I291</f>
        <v>-45.376936108153018</v>
      </c>
      <c r="D292">
        <f t="shared" si="23"/>
        <v>181.20101038405767</v>
      </c>
      <c r="F292">
        <f>'Coord Carte'!D291-'Coord Reel'!C291</f>
        <v>19.872234863920085</v>
      </c>
      <c r="G292">
        <f>'Coord Carte'!E291-'Coord Reel'!D291</f>
        <v>-76.336648993815004</v>
      </c>
      <c r="H292">
        <f t="shared" si="21"/>
        <v>78.880857615087564</v>
      </c>
      <c r="J292" s="80">
        <f>'Coord Carte'!H291-'Coord Reel'!C291</f>
        <v>-155.55507154428983</v>
      </c>
      <c r="K292" s="80">
        <f>'Coord Carte'!I291-'Coord Reel'!D291</f>
        <v>-30.959712885661986</v>
      </c>
      <c r="L292" s="80">
        <f t="shared" si="22"/>
        <v>158.60606578914866</v>
      </c>
      <c r="N292" s="81">
        <f t="shared" si="24"/>
        <v>118.74346170211811</v>
      </c>
      <c r="Z292" s="76">
        <f>'Coord Carte'!R291-'Coord Carte'!V291</f>
        <v>24.579338000000007</v>
      </c>
      <c r="AA292" s="76">
        <f>'Coord Carte'!S291-'Coord Carte'!W291</f>
        <v>99.703560830000001</v>
      </c>
      <c r="AB292" s="76">
        <f t="shared" si="25"/>
        <v>102.68857725521255</v>
      </c>
    </row>
    <row r="293" spans="1:28" x14ac:dyDescent="0.25">
      <c r="B293">
        <f>'Coord Carte'!D292-'Coord Carte'!H292</f>
        <v>226.02076675901981</v>
      </c>
      <c r="C293">
        <f>'Coord Carte'!E292-'Coord Carte'!I292</f>
        <v>-159.77295698541201</v>
      </c>
      <c r="D293">
        <f t="shared" si="23"/>
        <v>276.79014576064219</v>
      </c>
      <c r="F293">
        <f>'Coord Carte'!D292-'Coord Reel'!C292</f>
        <v>-59.039275276990111</v>
      </c>
      <c r="G293">
        <f>'Coord Carte'!E292-'Coord Reel'!D292</f>
        <v>-39.441342103379043</v>
      </c>
      <c r="H293">
        <f t="shared" si="21"/>
        <v>71.001799217681778</v>
      </c>
      <c r="J293" s="80">
        <f>'Coord Carte'!H292-'Coord Reel'!C292</f>
        <v>-285.06004203600992</v>
      </c>
      <c r="K293" s="80">
        <f>'Coord Carte'!I292-'Coord Reel'!D292</f>
        <v>120.33161488203297</v>
      </c>
      <c r="L293" s="80">
        <f t="shared" si="22"/>
        <v>309.41707306755006</v>
      </c>
      <c r="N293" s="81">
        <f t="shared" si="24"/>
        <v>190.20943614261591</v>
      </c>
      <c r="Z293" s="76">
        <f>'Coord Carte'!R292-'Coord Carte'!V292</f>
        <v>-107.51113899999996</v>
      </c>
      <c r="AA293" s="76">
        <f>'Coord Carte'!S292-'Coord Carte'!W292</f>
        <v>-47.92316790000001</v>
      </c>
      <c r="AB293" s="76">
        <f t="shared" si="25"/>
        <v>117.70843228354077</v>
      </c>
    </row>
    <row r="294" spans="1:28" x14ac:dyDescent="0.25">
      <c r="B294">
        <f>'Coord Carte'!D293-'Coord Carte'!H293</f>
        <v>66.52552744554032</v>
      </c>
      <c r="C294">
        <f>'Coord Carte'!E293-'Coord Carte'!I293</f>
        <v>-63.817776490750987</v>
      </c>
      <c r="D294">
        <f t="shared" si="23"/>
        <v>92.186519611767466</v>
      </c>
      <c r="F294">
        <f>'Coord Carte'!D293-'Coord Reel'!C293</f>
        <v>-65.218861152819727</v>
      </c>
      <c r="G294">
        <f>'Coord Carte'!E293-'Coord Reel'!D293</f>
        <v>43.989043835928044</v>
      </c>
      <c r="H294">
        <f t="shared" si="21"/>
        <v>78.667247490108466</v>
      </c>
      <c r="J294" s="80">
        <f>'Coord Carte'!H293-'Coord Reel'!C293</f>
        <v>-131.74438859836005</v>
      </c>
      <c r="K294" s="80">
        <f>'Coord Carte'!I293-'Coord Reel'!D293</f>
        <v>107.80682032667903</v>
      </c>
      <c r="L294" s="80">
        <f t="shared" si="22"/>
        <v>170.23188431109068</v>
      </c>
      <c r="N294" s="81">
        <f t="shared" si="24"/>
        <v>124.44956590059957</v>
      </c>
      <c r="Z294" s="76">
        <f>'Coord Carte'!R293-'Coord Carte'!V293</f>
        <v>-16.735125000000153</v>
      </c>
      <c r="AA294" s="76">
        <f>'Coord Carte'!S293-'Coord Carte'!W293</f>
        <v>36.149868800000036</v>
      </c>
      <c r="AB294" s="76">
        <f t="shared" si="25"/>
        <v>39.83563006935934</v>
      </c>
    </row>
    <row r="295" spans="1:28" x14ac:dyDescent="0.25">
      <c r="B295">
        <f>'Coord Carte'!D294-'Coord Carte'!H294</f>
        <v>31.241060488479889</v>
      </c>
      <c r="C295">
        <f>'Coord Carte'!E294-'Coord Carte'!I294</f>
        <v>14.97618808933197</v>
      </c>
      <c r="D295">
        <f t="shared" si="23"/>
        <v>34.645202700112868</v>
      </c>
      <c r="F295">
        <f>'Coord Carte'!D294-'Coord Reel'!C294</f>
        <v>-168.85437303275012</v>
      </c>
      <c r="G295">
        <f>'Coord Carte'!E294-'Coord Reel'!D294</f>
        <v>120.12215560294402</v>
      </c>
      <c r="H295">
        <f t="shared" si="21"/>
        <v>207.22242050265947</v>
      </c>
      <c r="J295" s="80">
        <f>'Coord Carte'!H294-'Coord Reel'!C294</f>
        <v>-200.09543352123001</v>
      </c>
      <c r="K295" s="80">
        <f>'Coord Carte'!I294-'Coord Reel'!D294</f>
        <v>105.14596751361205</v>
      </c>
      <c r="L295" s="80">
        <f t="shared" si="22"/>
        <v>226.03950318566561</v>
      </c>
      <c r="N295" s="81">
        <f t="shared" si="24"/>
        <v>216.63096184416253</v>
      </c>
      <c r="Z295" s="76">
        <f>'Coord Carte'!R294-'Coord Carte'!V294</f>
        <v>-63.454525000000103</v>
      </c>
      <c r="AA295" s="76">
        <f>'Coord Carte'!S294-'Coord Carte'!W294</f>
        <v>-21.91881090000004</v>
      </c>
      <c r="AB295" s="76">
        <f t="shared" si="25"/>
        <v>67.133531221332291</v>
      </c>
    </row>
    <row r="296" spans="1:28" x14ac:dyDescent="0.25">
      <c r="B296">
        <f>'Coord Carte'!D295-'Coord Carte'!H295</f>
        <v>144.1502458589398</v>
      </c>
      <c r="C296">
        <f>'Coord Carte'!E295-'Coord Carte'!I295</f>
        <v>55.316644425141021</v>
      </c>
      <c r="D296">
        <f t="shared" si="23"/>
        <v>154.39956130653439</v>
      </c>
      <c r="F296">
        <f>'Coord Carte'!D295-'Coord Reel'!C295</f>
        <v>31.225203039949974</v>
      </c>
      <c r="G296">
        <f>'Coord Carte'!E295-'Coord Reel'!D295</f>
        <v>59.303022102092029</v>
      </c>
      <c r="H296">
        <f t="shared" si="21"/>
        <v>67.021352831223254</v>
      </c>
      <c r="J296" s="80">
        <f>'Coord Carte'!H295-'Coord Reel'!C295</f>
        <v>-112.92504281898982</v>
      </c>
      <c r="K296" s="80">
        <f>'Coord Carte'!I295-'Coord Reel'!D295</f>
        <v>3.9863776769510082</v>
      </c>
      <c r="L296" s="80">
        <f t="shared" si="22"/>
        <v>112.9953826607706</v>
      </c>
      <c r="N296" s="81">
        <f t="shared" si="24"/>
        <v>90.008367745996935</v>
      </c>
    </row>
    <row r="297" spans="1:28" x14ac:dyDescent="0.25">
      <c r="B297" s="21"/>
      <c r="C297" s="21"/>
      <c r="D297" s="21"/>
      <c r="E297" s="21"/>
      <c r="F297" s="21"/>
      <c r="G297" s="21"/>
      <c r="H297" s="21"/>
      <c r="I297" s="21"/>
      <c r="N297" s="81"/>
      <c r="Y297" s="76" t="s">
        <v>85</v>
      </c>
      <c r="Z297" s="78" t="s">
        <v>39</v>
      </c>
      <c r="AA297" s="78"/>
      <c r="AB297" s="78"/>
    </row>
    <row r="298" spans="1:28" x14ac:dyDescent="0.25">
      <c r="A298" s="21" t="s">
        <v>25</v>
      </c>
      <c r="B298" s="83" t="s">
        <v>39</v>
      </c>
      <c r="C298" s="83"/>
      <c r="D298" s="83"/>
      <c r="E298" s="21"/>
      <c r="F298" s="83" t="s">
        <v>40</v>
      </c>
      <c r="G298" s="83"/>
      <c r="H298" s="83"/>
      <c r="I298" s="21"/>
      <c r="J298" s="83" t="s">
        <v>41</v>
      </c>
      <c r="K298" s="83"/>
      <c r="L298" s="83"/>
      <c r="N298" s="81"/>
      <c r="Z298" s="76" t="s">
        <v>43</v>
      </c>
      <c r="AA298" s="76" t="s">
        <v>42</v>
      </c>
      <c r="AB298" s="76" t="s">
        <v>44</v>
      </c>
    </row>
    <row r="299" spans="1:28" x14ac:dyDescent="0.25">
      <c r="A299" s="21"/>
      <c r="B299" s="21" t="s">
        <v>43</v>
      </c>
      <c r="C299" s="21" t="s">
        <v>42</v>
      </c>
      <c r="D299" s="21" t="s">
        <v>44</v>
      </c>
      <c r="E299" s="21" t="s">
        <v>38</v>
      </c>
      <c r="F299" s="21" t="s">
        <v>43</v>
      </c>
      <c r="G299" s="21" t="s">
        <v>42</v>
      </c>
      <c r="H299" s="21" t="s">
        <v>44</v>
      </c>
      <c r="I299" s="21"/>
      <c r="J299" s="80" t="s">
        <v>43</v>
      </c>
      <c r="K299" s="80" t="s">
        <v>42</v>
      </c>
      <c r="L299" s="80" t="s">
        <v>44</v>
      </c>
      <c r="N299" s="81"/>
      <c r="Z299" s="76">
        <f>'Coord Carte'!R298-'Coord Carte'!V298</f>
        <v>-161.33461200000011</v>
      </c>
      <c r="AA299" s="76">
        <f>'Coord Carte'!S298-'Coord Carte'!W298</f>
        <v>47.898763130000006</v>
      </c>
      <c r="AB299" s="76">
        <f t="shared" si="25"/>
        <v>168.29482623828466</v>
      </c>
    </row>
    <row r="300" spans="1:28" x14ac:dyDescent="0.25">
      <c r="B300" s="21">
        <f>'Coord Carte'!D299-'Coord Carte'!H299</f>
        <v>59.593347406350404</v>
      </c>
      <c r="C300" s="21">
        <f>'Coord Carte'!E299-'Coord Carte'!I299</f>
        <v>24.276693539195008</v>
      </c>
      <c r="D300" s="21">
        <f t="shared" ref="D300:D359" si="26">SQRT(B300^2+C300^2)</f>
        <v>64.348464661481728</v>
      </c>
      <c r="E300" s="21"/>
      <c r="F300" s="21">
        <f>'Coord Carte'!D299-'Coord Reel'!C299</f>
        <v>-36.193012303939668</v>
      </c>
      <c r="G300" s="21">
        <f>'Coord Carte'!E299-'Coord Reel'!D299</f>
        <v>27.919010906604001</v>
      </c>
      <c r="H300" s="21">
        <f t="shared" ref="H300:H359" si="27">SQRT(F300^2+G300^2)</f>
        <v>45.710013231634505</v>
      </c>
      <c r="I300" s="21"/>
      <c r="J300" s="80">
        <f>'Coord Carte'!H299-'Coord Reel'!C299</f>
        <v>-95.786359710290071</v>
      </c>
      <c r="K300" s="80">
        <f>'Coord Carte'!I299-'Coord Reel'!D299</f>
        <v>3.6423173674089924</v>
      </c>
      <c r="L300" s="80">
        <f t="shared" ref="L300:L359" si="28">SQRT(J300^2+K300^2)</f>
        <v>95.855585034749069</v>
      </c>
      <c r="N300" s="81">
        <f t="shared" si="24"/>
        <v>70.782799133191787</v>
      </c>
      <c r="Z300" s="76">
        <f>'Coord Carte'!R299-'Coord Carte'!V299</f>
        <v>-121.83904799999982</v>
      </c>
      <c r="AA300" s="76">
        <f>'Coord Carte'!S299-'Coord Carte'!W299</f>
        <v>59.246707730000004</v>
      </c>
      <c r="AB300" s="76">
        <f t="shared" si="25"/>
        <v>135.48035279844197</v>
      </c>
    </row>
    <row r="301" spans="1:28" x14ac:dyDescent="0.25">
      <c r="B301" s="21">
        <f>'Coord Carte'!D300-'Coord Carte'!H300</f>
        <v>-257.78938020329997</v>
      </c>
      <c r="C301" s="21">
        <f>'Coord Carte'!E300-'Coord Carte'!I300</f>
        <v>18.843411140106397</v>
      </c>
      <c r="D301" s="21">
        <f t="shared" si="26"/>
        <v>258.47715312769259</v>
      </c>
      <c r="E301" s="21"/>
      <c r="F301" s="21">
        <f>'Coord Carte'!D300-'Coord Reel'!C300</f>
        <v>-82.137318780989972</v>
      </c>
      <c r="G301" s="21">
        <f>'Coord Carte'!E300-'Coord Reel'!D300</f>
        <v>-76.938082245670515</v>
      </c>
      <c r="H301" s="21">
        <f t="shared" si="27"/>
        <v>112.54335891633735</v>
      </c>
      <c r="I301" s="21"/>
      <c r="J301" s="80">
        <f>'Coord Carte'!H300-'Coord Reel'!C300</f>
        <v>175.65206142231</v>
      </c>
      <c r="K301" s="80">
        <f>'Coord Carte'!I300-'Coord Reel'!D300</f>
        <v>-95.781493385776912</v>
      </c>
      <c r="L301" s="80">
        <f t="shared" si="28"/>
        <v>200.06934087240001</v>
      </c>
      <c r="N301" s="81">
        <f t="shared" si="24"/>
        <v>156.30634989436868</v>
      </c>
      <c r="Z301" s="76">
        <f>'Coord Carte'!R300-'Coord Carte'!V300</f>
        <v>-17.751858000000084</v>
      </c>
      <c r="AA301" s="76">
        <f>'Coord Carte'!S300-'Coord Carte'!W300</f>
        <v>16.176058693000002</v>
      </c>
      <c r="AB301" s="76">
        <f t="shared" si="25"/>
        <v>24.016522173111326</v>
      </c>
    </row>
    <row r="302" spans="1:28" x14ac:dyDescent="0.25">
      <c r="B302" s="21">
        <f>'Coord Carte'!D301-'Coord Carte'!H301</f>
        <v>-192.50077984120026</v>
      </c>
      <c r="C302" s="21">
        <f>'Coord Carte'!E301-'Coord Carte'!I301</f>
        <v>-41.126697752344199</v>
      </c>
      <c r="D302" s="21">
        <f t="shared" si="26"/>
        <v>196.84500376560976</v>
      </c>
      <c r="E302" s="21"/>
      <c r="F302" s="21">
        <f>'Coord Carte'!D301-'Coord Reel'!C301</f>
        <v>-57.328265803860177</v>
      </c>
      <c r="G302" s="21">
        <f>'Coord Carte'!E301-'Coord Reel'!D301</f>
        <v>-153.44549852827112</v>
      </c>
      <c r="H302" s="21">
        <f t="shared" si="27"/>
        <v>163.80491774872846</v>
      </c>
      <c r="I302" s="21"/>
      <c r="J302" s="80">
        <f>'Coord Carte'!H301-'Coord Reel'!C301</f>
        <v>135.17251403734008</v>
      </c>
      <c r="K302" s="80">
        <f>'Coord Carte'!I301-'Coord Reel'!D301</f>
        <v>-112.3188007759269</v>
      </c>
      <c r="L302" s="80">
        <f t="shared" si="28"/>
        <v>175.74732304907877</v>
      </c>
      <c r="N302" s="81">
        <f t="shared" si="24"/>
        <v>169.77612039890363</v>
      </c>
      <c r="Z302" s="76">
        <f>'Coord Carte'!R301-'Coord Carte'!V301</f>
        <v>-41.957355000000007</v>
      </c>
      <c r="AA302" s="76">
        <f>'Coord Carte'!S301-'Coord Carte'!W301</f>
        <v>-3.0636707600000079</v>
      </c>
      <c r="AB302" s="76">
        <f t="shared" si="25"/>
        <v>42.069058904635654</v>
      </c>
    </row>
    <row r="303" spans="1:28" x14ac:dyDescent="0.25">
      <c r="B303" s="21">
        <f>'Coord Carte'!D302-'Coord Carte'!H302</f>
        <v>69.507186208130406</v>
      </c>
      <c r="C303" s="21">
        <f>'Coord Carte'!E302-'Coord Carte'!I302</f>
        <v>-37.518276217278299</v>
      </c>
      <c r="D303" s="21">
        <f t="shared" si="26"/>
        <v>78.986517741243063</v>
      </c>
      <c r="E303" s="21"/>
      <c r="F303" s="21">
        <f>'Coord Carte'!D302-'Coord Reel'!C302</f>
        <v>-40.580518828820004</v>
      </c>
      <c r="G303" s="21">
        <f>'Coord Carte'!E302-'Coord Reel'!D302</f>
        <v>31.914213475437201</v>
      </c>
      <c r="H303" s="21">
        <f t="shared" si="27"/>
        <v>51.626500270423058</v>
      </c>
      <c r="I303" s="21"/>
      <c r="J303" s="80">
        <f>'Coord Carte'!H302-'Coord Reel'!C302</f>
        <v>-110.08770503695041</v>
      </c>
      <c r="K303" s="80">
        <f>'Coord Carte'!I302-'Coord Reel'!D302</f>
        <v>69.432489692715507</v>
      </c>
      <c r="L303" s="80">
        <f t="shared" si="28"/>
        <v>130.15442145863366</v>
      </c>
      <c r="N303" s="81">
        <f t="shared" si="24"/>
        <v>90.890460864528364</v>
      </c>
      <c r="Z303" s="76">
        <f>'Coord Carte'!R302-'Coord Carte'!V302</f>
        <v>28.345595000000003</v>
      </c>
      <c r="AA303" s="76">
        <f>'Coord Carte'!S302-'Coord Carte'!W302</f>
        <v>-21.188508200000001</v>
      </c>
      <c r="AB303" s="76">
        <f t="shared" si="25"/>
        <v>35.389626102086645</v>
      </c>
    </row>
    <row r="304" spans="1:28" x14ac:dyDescent="0.25">
      <c r="B304" s="21">
        <f>'Coord Carte'!D303-'Coord Carte'!H303</f>
        <v>24.758527733440133</v>
      </c>
      <c r="C304" s="21">
        <f>'Coord Carte'!E303-'Coord Carte'!I303</f>
        <v>27.540671555288014</v>
      </c>
      <c r="D304" s="21">
        <f t="shared" si="26"/>
        <v>37.033407691485465</v>
      </c>
      <c r="E304" s="21"/>
      <c r="F304" s="21">
        <f>'Coord Carte'!D303-'Coord Reel'!C303</f>
        <v>14.332090530469941</v>
      </c>
      <c r="G304" s="21">
        <f>'Coord Carte'!E303-'Coord Reel'!D303</f>
        <v>-8.3193491137760134</v>
      </c>
      <c r="H304" s="21">
        <f t="shared" si="27"/>
        <v>16.571674286277531</v>
      </c>
      <c r="I304" s="21"/>
      <c r="J304" s="80">
        <f>'Coord Carte'!H303-'Coord Reel'!C303</f>
        <v>-10.426437202970192</v>
      </c>
      <c r="K304" s="80">
        <f>'Coord Carte'!I303-'Coord Reel'!D303</f>
        <v>-35.860020669064028</v>
      </c>
      <c r="L304" s="80">
        <f t="shared" si="28"/>
        <v>37.34503548175018</v>
      </c>
      <c r="N304" s="81">
        <f t="shared" si="24"/>
        <v>26.958354884013858</v>
      </c>
      <c r="Z304" s="76">
        <f>'Coord Carte'!R303-'Coord Carte'!V303</f>
        <v>-29.731017999999949</v>
      </c>
      <c r="AA304" s="76">
        <f>'Coord Carte'!S303-'Coord Carte'!W303</f>
        <v>-196.14457460000003</v>
      </c>
      <c r="AB304" s="76">
        <f t="shared" si="25"/>
        <v>198.38504877215746</v>
      </c>
    </row>
    <row r="305" spans="1:28" x14ac:dyDescent="0.25">
      <c r="B305" s="21">
        <f>'Coord Carte'!D304-'Coord Carte'!H304</f>
        <v>-27.622489765140017</v>
      </c>
      <c r="C305" s="21">
        <f>'Coord Carte'!E304-'Coord Carte'!I304</f>
        <v>239.0980157775943</v>
      </c>
      <c r="D305" s="21">
        <f t="shared" si="26"/>
        <v>240.68831107805795</v>
      </c>
      <c r="E305" s="21"/>
      <c r="F305" s="21">
        <f>'Coord Carte'!D304-'Coord Reel'!C304</f>
        <v>1.8215858211799514</v>
      </c>
      <c r="G305" s="21">
        <f>'Coord Carte'!E304-'Coord Reel'!D304</f>
        <v>22.670538080010303</v>
      </c>
      <c r="H305" s="21">
        <f t="shared" si="27"/>
        <v>22.743602875118999</v>
      </c>
      <c r="I305" s="21"/>
      <c r="J305" s="80">
        <f>'Coord Carte'!H304-'Coord Reel'!C304</f>
        <v>29.444075586319968</v>
      </c>
      <c r="K305" s="80">
        <f>'Coord Carte'!I304-'Coord Reel'!D304</f>
        <v>-216.42747769758401</v>
      </c>
      <c r="L305" s="80">
        <f t="shared" si="28"/>
        <v>218.42116813548807</v>
      </c>
      <c r="N305" s="81">
        <f t="shared" si="24"/>
        <v>120.58238550530353</v>
      </c>
      <c r="Z305" s="76">
        <f>'Coord Carte'!R304-'Coord Carte'!V304</f>
        <v>150.28116599999998</v>
      </c>
      <c r="AA305" s="76">
        <f>'Coord Carte'!S304-'Coord Carte'!W304</f>
        <v>-215.51728730000008</v>
      </c>
      <c r="AB305" s="76">
        <f t="shared" si="25"/>
        <v>262.73966198400711</v>
      </c>
    </row>
    <row r="306" spans="1:28" x14ac:dyDescent="0.25">
      <c r="B306" s="21">
        <f>'Coord Carte'!D305-'Coord Carte'!H305</f>
        <v>76.441416843269963</v>
      </c>
      <c r="C306" s="21">
        <f>'Coord Carte'!E305-'Coord Carte'!I305</f>
        <v>96.042680367475981</v>
      </c>
      <c r="D306" s="21">
        <f t="shared" si="26"/>
        <v>122.74969108383007</v>
      </c>
      <c r="E306" s="21"/>
      <c r="F306" s="21">
        <f>'Coord Carte'!D305-'Coord Reel'!C305</f>
        <v>6.467163431319932</v>
      </c>
      <c r="G306" s="21">
        <f>'Coord Carte'!E305-'Coord Reel'!D305</f>
        <v>-77.388352295126992</v>
      </c>
      <c r="H306" s="21">
        <f t="shared" si="27"/>
        <v>77.658105010372793</v>
      </c>
      <c r="I306" s="21"/>
      <c r="J306" s="80">
        <f>'Coord Carte'!H305-'Coord Reel'!C305</f>
        <v>-69.974253411950031</v>
      </c>
      <c r="K306" s="80">
        <f>'Coord Carte'!I305-'Coord Reel'!D305</f>
        <v>-173.43103266260297</v>
      </c>
      <c r="L306" s="80">
        <f t="shared" si="28"/>
        <v>187.01529143622631</v>
      </c>
      <c r="N306" s="81">
        <f t="shared" si="24"/>
        <v>132.33669822329955</v>
      </c>
      <c r="Z306" s="76">
        <f>'Coord Carte'!R305-'Coord Carte'!V305</f>
        <v>34.837652999999591</v>
      </c>
      <c r="AA306" s="76">
        <f>'Coord Carte'!S305-'Coord Carte'!W305</f>
        <v>-27.657756500000005</v>
      </c>
      <c r="AB306" s="76">
        <f t="shared" si="25"/>
        <v>44.481609246537758</v>
      </c>
    </row>
    <row r="307" spans="1:28" x14ac:dyDescent="0.25">
      <c r="B307" s="21">
        <f>'Coord Carte'!D306-'Coord Carte'!H306</f>
        <v>14.549408821420002</v>
      </c>
      <c r="C307" s="21">
        <f>'Coord Carte'!E306-'Coord Carte'!I306</f>
        <v>-11.440743049049047</v>
      </c>
      <c r="D307" s="21">
        <f t="shared" si="26"/>
        <v>18.508805973567778</v>
      </c>
      <c r="E307" s="21"/>
      <c r="F307" s="21">
        <f>'Coord Carte'!D306-'Coord Reel'!C306</f>
        <v>-83.907120624599884</v>
      </c>
      <c r="G307" s="21">
        <f>'Coord Carte'!E306-'Coord Reel'!D306</f>
        <v>-29.895398710922052</v>
      </c>
      <c r="H307" s="21">
        <f t="shared" si="27"/>
        <v>89.073788263417626</v>
      </c>
      <c r="I307" s="21"/>
      <c r="J307" s="80">
        <f>'Coord Carte'!H306-'Coord Reel'!C306</f>
        <v>-98.456529446019886</v>
      </c>
      <c r="K307" s="80">
        <f>'Coord Carte'!I306-'Coord Reel'!D306</f>
        <v>-18.454655661873005</v>
      </c>
      <c r="L307" s="80">
        <f t="shared" si="28"/>
        <v>100.17116604169726</v>
      </c>
      <c r="N307" s="81">
        <f t="shared" si="24"/>
        <v>94.622477152557451</v>
      </c>
    </row>
    <row r="308" spans="1:28" x14ac:dyDescent="0.25">
      <c r="B308" s="21">
        <f>'Coord Carte'!D307-'Coord Carte'!H307</f>
        <v>-86.350259823160286</v>
      </c>
      <c r="C308" s="21">
        <f>'Coord Carte'!E307-'Coord Carte'!I307</f>
        <v>-93.15539493257802</v>
      </c>
      <c r="D308" s="21">
        <f t="shared" si="26"/>
        <v>127.02084465382788</v>
      </c>
      <c r="E308" s="21"/>
      <c r="F308" s="21">
        <f>'Coord Carte'!D307-'Coord Reel'!C307</f>
        <v>-77.525361029629948</v>
      </c>
      <c r="G308" s="21">
        <f>'Coord Carte'!E307-'Coord Reel'!D307</f>
        <v>-13.849192973691004</v>
      </c>
      <c r="H308" s="21">
        <f t="shared" si="27"/>
        <v>78.752661852136768</v>
      </c>
      <c r="I308" s="21"/>
      <c r="J308" s="80">
        <f>'Coord Carte'!H307-'Coord Reel'!C307</f>
        <v>8.8248987935303376</v>
      </c>
      <c r="K308" s="80">
        <f>'Coord Carte'!I307-'Coord Reel'!D307</f>
        <v>79.306201958887016</v>
      </c>
      <c r="L308" s="80">
        <f t="shared" si="28"/>
        <v>79.79569228886875</v>
      </c>
      <c r="N308" s="81">
        <f t="shared" si="24"/>
        <v>79.274177070502759</v>
      </c>
      <c r="Y308" s="76" t="s">
        <v>86</v>
      </c>
      <c r="Z308" s="78" t="s">
        <v>39</v>
      </c>
      <c r="AA308" s="78"/>
      <c r="AB308" s="78"/>
    </row>
    <row r="309" spans="1:28" x14ac:dyDescent="0.25">
      <c r="B309" s="21">
        <f>'Coord Carte'!D308-'Coord Carte'!H308</f>
        <v>40.132543121190338</v>
      </c>
      <c r="C309" s="21">
        <f>'Coord Carte'!E308-'Coord Carte'!I308</f>
        <v>-70.148514596129019</v>
      </c>
      <c r="D309" s="21">
        <f t="shared" si="26"/>
        <v>80.817294667772245</v>
      </c>
      <c r="E309" s="21"/>
      <c r="F309" s="21">
        <f>'Coord Carte'!D308-'Coord Reel'!C308</f>
        <v>-15.168158727779883</v>
      </c>
      <c r="G309" s="21">
        <f>'Coord Carte'!E308-'Coord Reel'!D308</f>
        <v>-38.923074459125019</v>
      </c>
      <c r="H309" s="21">
        <f t="shared" si="27"/>
        <v>41.774139901878478</v>
      </c>
      <c r="I309" s="21"/>
      <c r="J309" s="80">
        <f>'Coord Carte'!H308-'Coord Reel'!C308</f>
        <v>-55.30070184897022</v>
      </c>
      <c r="K309" s="80">
        <f>'Coord Carte'!I308-'Coord Reel'!D308</f>
        <v>31.225440137004</v>
      </c>
      <c r="L309" s="80">
        <f t="shared" si="28"/>
        <v>63.507446309376341</v>
      </c>
      <c r="N309" s="81">
        <f t="shared" si="24"/>
        <v>52.640793105627409</v>
      </c>
      <c r="Z309" s="76" t="s">
        <v>43</v>
      </c>
      <c r="AA309" s="76" t="s">
        <v>42</v>
      </c>
      <c r="AB309" s="76" t="s">
        <v>44</v>
      </c>
    </row>
    <row r="310" spans="1:28" x14ac:dyDescent="0.25">
      <c r="B310" s="21"/>
      <c r="C310" s="21"/>
      <c r="D310" s="21"/>
      <c r="E310" s="21"/>
      <c r="F310" s="21"/>
      <c r="G310" s="21"/>
      <c r="H310" s="21"/>
      <c r="I310" s="21"/>
      <c r="N310" s="81"/>
      <c r="Z310" s="76">
        <f>'Coord Carte'!R309-'Coord Carte'!V309</f>
        <v>-19.496634999999969</v>
      </c>
      <c r="AA310" s="76">
        <f>'Coord Carte'!S309-'Coord Carte'!W309</f>
        <v>9.0667933999999946</v>
      </c>
      <c r="AB310" s="76">
        <f t="shared" si="25"/>
        <v>21.501756181333359</v>
      </c>
    </row>
    <row r="311" spans="1:28" x14ac:dyDescent="0.25">
      <c r="A311" s="21" t="s">
        <v>54</v>
      </c>
      <c r="B311" s="83" t="s">
        <v>39</v>
      </c>
      <c r="C311" s="83"/>
      <c r="D311" s="83"/>
      <c r="E311" s="21"/>
      <c r="F311" s="83" t="s">
        <v>40</v>
      </c>
      <c r="G311" s="83"/>
      <c r="H311" s="83"/>
      <c r="I311" s="21"/>
      <c r="J311" s="83" t="s">
        <v>41</v>
      </c>
      <c r="K311" s="83"/>
      <c r="L311" s="83"/>
      <c r="N311" s="81"/>
      <c r="Z311" s="76">
        <f>'Coord Carte'!R310-'Coord Carte'!V310</f>
        <v>26.679774999999609</v>
      </c>
      <c r="AA311" s="76">
        <f>'Coord Carte'!S310-'Coord Carte'!W310</f>
        <v>-8.6066796000000068</v>
      </c>
      <c r="AB311" s="76">
        <f t="shared" si="25"/>
        <v>28.033646351976056</v>
      </c>
    </row>
    <row r="312" spans="1:28" x14ac:dyDescent="0.25">
      <c r="A312" s="21"/>
      <c r="B312" s="21" t="s">
        <v>43</v>
      </c>
      <c r="C312" s="21" t="s">
        <v>42</v>
      </c>
      <c r="D312" s="21" t="s">
        <v>44</v>
      </c>
      <c r="E312" s="21" t="s">
        <v>38</v>
      </c>
      <c r="F312" s="21" t="s">
        <v>43</v>
      </c>
      <c r="G312" s="21" t="s">
        <v>42</v>
      </c>
      <c r="H312" s="21" t="s">
        <v>44</v>
      </c>
      <c r="I312" s="21"/>
      <c r="J312" s="80" t="s">
        <v>43</v>
      </c>
      <c r="K312" s="80" t="s">
        <v>42</v>
      </c>
      <c r="L312" s="80" t="s">
        <v>44</v>
      </c>
      <c r="N312" s="81"/>
      <c r="Z312" s="76">
        <f>'Coord Carte'!R311-'Coord Carte'!V311</f>
        <v>-12.16050899999982</v>
      </c>
      <c r="AA312" s="76">
        <f>'Coord Carte'!S311-'Coord Carte'!W311</f>
        <v>-14.943610100000001</v>
      </c>
      <c r="AB312" s="76">
        <f t="shared" si="25"/>
        <v>19.266277843940138</v>
      </c>
    </row>
    <row r="313" spans="1:28" x14ac:dyDescent="0.25">
      <c r="B313" s="21">
        <f>'Coord Carte'!D312-'Coord Carte'!H312</f>
        <v>-140.45065415313002</v>
      </c>
      <c r="C313" s="21">
        <f>'Coord Carte'!E312-'Coord Carte'!I312</f>
        <v>-4.1580235041450067</v>
      </c>
      <c r="D313" s="21">
        <f t="shared" si="26"/>
        <v>140.51218954775121</v>
      </c>
      <c r="E313" s="21"/>
      <c r="F313" s="21">
        <f>'Coord Carte'!D312-'Coord Reel'!C312</f>
        <v>-121.22143144567963</v>
      </c>
      <c r="G313" s="21">
        <f>'Coord Carte'!E312-'Coord Reel'!D312</f>
        <v>21.333392678861998</v>
      </c>
      <c r="H313" s="21">
        <f t="shared" si="27"/>
        <v>123.08431697389447</v>
      </c>
      <c r="I313" s="21"/>
      <c r="J313" s="80">
        <f>'Coord Carte'!H312-'Coord Reel'!C312</f>
        <v>19.22922270745039</v>
      </c>
      <c r="K313" s="80">
        <f>'Coord Carte'!I312-'Coord Reel'!D312</f>
        <v>25.491416183007004</v>
      </c>
      <c r="L313" s="80">
        <f t="shared" si="28"/>
        <v>31.930789294159283</v>
      </c>
      <c r="N313" s="81">
        <f t="shared" si="24"/>
        <v>77.507553134026878</v>
      </c>
      <c r="Z313" s="76">
        <f>'Coord Carte'!R312-'Coord Carte'!V312</f>
        <v>-21.625962999999956</v>
      </c>
      <c r="AA313" s="76">
        <f>'Coord Carte'!S312-'Coord Carte'!W312</f>
        <v>-14.436429690000011</v>
      </c>
      <c r="AB313" s="76">
        <f t="shared" si="25"/>
        <v>26.001784128626269</v>
      </c>
    </row>
    <row r="314" spans="1:28" x14ac:dyDescent="0.25">
      <c r="B314" s="21">
        <f>'Coord Carte'!D313-'Coord Carte'!H313</f>
        <v>-63.36638606796032</v>
      </c>
      <c r="C314" s="21">
        <f>'Coord Carte'!E313-'Coord Carte'!I313</f>
        <v>-7.9015910765000115</v>
      </c>
      <c r="D314" s="21">
        <f t="shared" si="26"/>
        <v>63.857137618703362</v>
      </c>
      <c r="E314" s="21"/>
      <c r="F314" s="21">
        <f>'Coord Carte'!D313-'Coord Reel'!C313</f>
        <v>-112.39572125120003</v>
      </c>
      <c r="G314" s="21">
        <f>'Coord Carte'!E313-'Coord Reel'!D313</f>
        <v>38.400863979598995</v>
      </c>
      <c r="H314" s="21">
        <f t="shared" si="27"/>
        <v>118.77467958263294</v>
      </c>
      <c r="I314" s="21"/>
      <c r="J314" s="80">
        <f>'Coord Carte'!H313-'Coord Reel'!C313</f>
        <v>-49.029335183239709</v>
      </c>
      <c r="K314" s="80">
        <f>'Coord Carte'!I313-'Coord Reel'!D313</f>
        <v>46.302455056099006</v>
      </c>
      <c r="L314" s="80">
        <f t="shared" si="28"/>
        <v>67.437326850435994</v>
      </c>
      <c r="N314" s="81">
        <f t="shared" si="24"/>
        <v>93.106003216534475</v>
      </c>
      <c r="Z314" s="76">
        <f>'Coord Carte'!R313-'Coord Carte'!V313</f>
        <v>-12.728767999999945</v>
      </c>
      <c r="AA314" s="76">
        <f>'Coord Carte'!S313-'Coord Carte'!W313</f>
        <v>-0.12979662299999983</v>
      </c>
      <c r="AB314" s="76">
        <f t="shared" si="25"/>
        <v>12.729429757894295</v>
      </c>
    </row>
    <row r="315" spans="1:28" x14ac:dyDescent="0.25">
      <c r="B315" s="21">
        <f>'Coord Carte'!D314-'Coord Carte'!H314</f>
        <v>-24.691156066120129</v>
      </c>
      <c r="C315" s="21">
        <f>'Coord Carte'!E314-'Coord Carte'!I314</f>
        <v>36.1700855020826</v>
      </c>
      <c r="D315" s="21">
        <f t="shared" si="26"/>
        <v>43.794157979226711</v>
      </c>
      <c r="E315" s="21"/>
      <c r="F315" s="21">
        <f>'Coord Carte'!D314-'Coord Reel'!C314</f>
        <v>-66.97323289670976</v>
      </c>
      <c r="G315" s="21">
        <f>'Coord Carte'!E314-'Coord Reel'!D314</f>
        <v>-19.547501325473092</v>
      </c>
      <c r="H315" s="21">
        <f t="shared" si="27"/>
        <v>69.767605181103207</v>
      </c>
      <c r="I315" s="21"/>
      <c r="J315" s="80">
        <f>'Coord Carte'!H314-'Coord Reel'!C314</f>
        <v>-42.282076830589631</v>
      </c>
      <c r="K315" s="80">
        <f>'Coord Carte'!I314-'Coord Reel'!D314</f>
        <v>-55.717586827555692</v>
      </c>
      <c r="L315" s="80">
        <f t="shared" si="28"/>
        <v>69.944431536714148</v>
      </c>
      <c r="N315" s="81">
        <f t="shared" si="24"/>
        <v>69.856018358908671</v>
      </c>
      <c r="Z315" s="76">
        <f>'Coord Carte'!R314-'Coord Carte'!V314</f>
        <v>35.797158999999738</v>
      </c>
      <c r="AA315" s="76">
        <f>'Coord Carte'!S314-'Coord Carte'!W314</f>
        <v>-15.619590850000002</v>
      </c>
      <c r="AB315" s="76">
        <f t="shared" si="25"/>
        <v>39.056474633441589</v>
      </c>
    </row>
    <row r="316" spans="1:28" x14ac:dyDescent="0.25">
      <c r="B316" s="21">
        <f>'Coord Carte'!D315-'Coord Carte'!H315</f>
        <v>-46.024651745130086</v>
      </c>
      <c r="C316" s="21">
        <f>'Coord Carte'!E315-'Coord Carte'!I315</f>
        <v>118.9340912315038</v>
      </c>
      <c r="D316" s="21">
        <f t="shared" si="26"/>
        <v>127.52876783425837</v>
      </c>
      <c r="E316" s="21"/>
      <c r="F316" s="21">
        <f>'Coord Carte'!D315-'Coord Reel'!C315</f>
        <v>-42.425967408209999</v>
      </c>
      <c r="G316" s="21">
        <f>'Coord Carte'!E315-'Coord Reel'!D315</f>
        <v>46.214343640220989</v>
      </c>
      <c r="H316" s="21">
        <f t="shared" si="27"/>
        <v>62.735382908044251</v>
      </c>
      <c r="I316" s="21"/>
      <c r="J316" s="80">
        <f>'Coord Carte'!H315-'Coord Reel'!C315</f>
        <v>3.5986843369200869</v>
      </c>
      <c r="K316" s="80">
        <f>'Coord Carte'!I315-'Coord Reel'!D315</f>
        <v>-72.719747591282811</v>
      </c>
      <c r="L316" s="80">
        <f t="shared" si="28"/>
        <v>72.808737241464897</v>
      </c>
      <c r="N316" s="81">
        <f t="shared" si="24"/>
        <v>67.772060074754577</v>
      </c>
      <c r="Z316" s="76">
        <f>'Coord Carte'!R315-'Coord Carte'!V315</f>
        <v>-25.187195999999858</v>
      </c>
      <c r="AA316" s="76">
        <f>'Coord Carte'!S315-'Coord Carte'!W315</f>
        <v>7.9730121999999994</v>
      </c>
      <c r="AB316" s="76">
        <f t="shared" si="25"/>
        <v>26.419003877583229</v>
      </c>
    </row>
    <row r="317" spans="1:28" x14ac:dyDescent="0.25">
      <c r="B317" s="21">
        <f>'Coord Carte'!D316-'Coord Carte'!H316</f>
        <v>-106.27990150911</v>
      </c>
      <c r="C317" s="21">
        <f>'Coord Carte'!E316-'Coord Carte'!I316</f>
        <v>113.99750126503359</v>
      </c>
      <c r="D317" s="21">
        <f t="shared" si="26"/>
        <v>155.85521409134009</v>
      </c>
      <c r="E317" s="21"/>
      <c r="F317" s="21">
        <f>'Coord Carte'!D316-'Coord Reel'!C316</f>
        <v>-42.139321730350048</v>
      </c>
      <c r="G317" s="21">
        <f>'Coord Carte'!E316-'Coord Reel'!D316</f>
        <v>-31.847891863886304</v>
      </c>
      <c r="H317" s="21">
        <f t="shared" si="27"/>
        <v>52.820551417679724</v>
      </c>
      <c r="I317" s="21"/>
      <c r="J317" s="80">
        <f>'Coord Carte'!H316-'Coord Reel'!C316</f>
        <v>64.140579778759957</v>
      </c>
      <c r="K317" s="80">
        <f>'Coord Carte'!I316-'Coord Reel'!D316</f>
        <v>-145.84539312891991</v>
      </c>
      <c r="L317" s="80">
        <f t="shared" si="28"/>
        <v>159.3263715499875</v>
      </c>
      <c r="N317" s="81">
        <f t="shared" si="24"/>
        <v>106.07346148383361</v>
      </c>
      <c r="Z317" s="76">
        <f>'Coord Carte'!R316-'Coord Carte'!V316</f>
        <v>20.132657999999992</v>
      </c>
      <c r="AA317" s="76">
        <f>'Coord Carte'!S316-'Coord Carte'!W316</f>
        <v>5.5365525999999932</v>
      </c>
      <c r="AB317" s="76">
        <f t="shared" si="25"/>
        <v>20.880070230665662</v>
      </c>
    </row>
    <row r="318" spans="1:28" x14ac:dyDescent="0.25">
      <c r="B318" s="21">
        <f>'Coord Carte'!D317-'Coord Carte'!H317</f>
        <v>-25.482120141899941</v>
      </c>
      <c r="C318" s="21">
        <f>'Coord Carte'!E317-'Coord Carte'!I317</f>
        <v>87.562037428240984</v>
      </c>
      <c r="D318" s="21">
        <f t="shared" si="26"/>
        <v>91.194565877089943</v>
      </c>
      <c r="E318" s="21"/>
      <c r="F318" s="21">
        <f>'Coord Carte'!D317-'Coord Reel'!C317</f>
        <v>-30.302364865470054</v>
      </c>
      <c r="G318" s="21">
        <f>'Coord Carte'!E317-'Coord Reel'!D317</f>
        <v>16.816679851020979</v>
      </c>
      <c r="H318" s="21">
        <f t="shared" si="27"/>
        <v>34.655937985456532</v>
      </c>
      <c r="I318" s="21"/>
      <c r="J318" s="80">
        <f>'Coord Carte'!H317-'Coord Reel'!C317</f>
        <v>-4.8202447235701129</v>
      </c>
      <c r="K318" s="80">
        <f>'Coord Carte'!I317-'Coord Reel'!D317</f>
        <v>-70.745357577220005</v>
      </c>
      <c r="L318" s="80">
        <f t="shared" si="28"/>
        <v>70.909381452131043</v>
      </c>
      <c r="N318" s="81">
        <f t="shared" si="24"/>
        <v>52.782659718793788</v>
      </c>
      <c r="Z318" s="76">
        <f>'Coord Carte'!R317-'Coord Carte'!V317</f>
        <v>54.331396000000041</v>
      </c>
      <c r="AA318" s="76">
        <f>'Coord Carte'!S317-'Coord Carte'!W317</f>
        <v>16.45651620000001</v>
      </c>
      <c r="AB318" s="76">
        <f t="shared" si="25"/>
        <v>56.768983756534546</v>
      </c>
    </row>
    <row r="319" spans="1:28" x14ac:dyDescent="0.25">
      <c r="B319" s="21">
        <f>'Coord Carte'!D318-'Coord Carte'!H318</f>
        <v>11.200159920849956</v>
      </c>
      <c r="C319" s="21">
        <f>'Coord Carte'!E318-'Coord Carte'!I318</f>
        <v>-15.749723852876969</v>
      </c>
      <c r="D319" s="21">
        <f t="shared" si="26"/>
        <v>19.326080401739393</v>
      </c>
      <c r="E319" s="21"/>
      <c r="F319" s="21">
        <f>'Coord Carte'!D318-'Coord Reel'!C318</f>
        <v>-45.281584689289957</v>
      </c>
      <c r="G319" s="21">
        <f>'Coord Carte'!E318-'Coord Reel'!D318</f>
        <v>-67.52147819760097</v>
      </c>
      <c r="H319" s="21">
        <f t="shared" si="27"/>
        <v>81.299273858764835</v>
      </c>
      <c r="I319" s="21"/>
      <c r="J319" s="80">
        <f>'Coord Carte'!H318-'Coord Reel'!C318</f>
        <v>-56.481744610139913</v>
      </c>
      <c r="K319" s="80">
        <f>'Coord Carte'!I318-'Coord Reel'!D318</f>
        <v>-51.771754344724002</v>
      </c>
      <c r="L319" s="80">
        <f t="shared" si="28"/>
        <v>76.619201393224643</v>
      </c>
      <c r="N319" s="81">
        <f t="shared" si="24"/>
        <v>78.959237625994746</v>
      </c>
      <c r="Z319" s="76">
        <f>'Coord Carte'!R318-'Coord Carte'!V318</f>
        <v>26.073941999999988</v>
      </c>
      <c r="AA319" s="76">
        <f>'Coord Carte'!S318-'Coord Carte'!W318</f>
        <v>10.323886200000004</v>
      </c>
      <c r="AB319" s="76">
        <f t="shared" si="25"/>
        <v>28.043414158941381</v>
      </c>
    </row>
    <row r="320" spans="1:28" x14ac:dyDescent="0.25">
      <c r="B320" s="21">
        <f>'Coord Carte'!D319-'Coord Carte'!H319</f>
        <v>-44.372821235749825</v>
      </c>
      <c r="C320" s="21">
        <f>'Coord Carte'!E319-'Coord Carte'!I319</f>
        <v>-20.983270262449992</v>
      </c>
      <c r="D320" s="21">
        <f t="shared" si="26"/>
        <v>49.084059482960747</v>
      </c>
      <c r="E320" s="21"/>
      <c r="F320" s="21">
        <f>'Coord Carte'!D319-'Coord Reel'!C319</f>
        <v>-111.75229697295003</v>
      </c>
      <c r="G320" s="21">
        <f>'Coord Carte'!E319-'Coord Reel'!D319</f>
        <v>15.588652087858009</v>
      </c>
      <c r="H320" s="21">
        <f t="shared" si="27"/>
        <v>112.83431194741561</v>
      </c>
      <c r="I320" s="21"/>
      <c r="J320" s="80">
        <f>'Coord Carte'!H319-'Coord Reel'!C319</f>
        <v>-67.37947573720021</v>
      </c>
      <c r="K320" s="80">
        <f>'Coord Carte'!I319-'Coord Reel'!D319</f>
        <v>36.571922350308</v>
      </c>
      <c r="L320" s="80">
        <f t="shared" si="28"/>
        <v>76.66485019235941</v>
      </c>
      <c r="N320" s="81">
        <f t="shared" si="24"/>
        <v>94.749581069887512</v>
      </c>
    </row>
    <row r="321" spans="1:28" x14ac:dyDescent="0.25">
      <c r="B321" s="21">
        <f>'Coord Carte'!D320-'Coord Carte'!H320</f>
        <v>-36.408305768249647</v>
      </c>
      <c r="C321" s="21">
        <f>'Coord Carte'!E320-'Coord Carte'!I320</f>
        <v>25.292280093104978</v>
      </c>
      <c r="D321" s="21">
        <f t="shared" si="26"/>
        <v>44.331300017283894</v>
      </c>
      <c r="E321" s="21"/>
      <c r="F321" s="21">
        <f>'Coord Carte'!D320-'Coord Reel'!C320</f>
        <v>-64.108464768249632</v>
      </c>
      <c r="G321" s="21">
        <f>'Coord Carte'!E320-'Coord Reel'!D320</f>
        <v>17.075603446318951</v>
      </c>
      <c r="H321" s="21">
        <f t="shared" si="27"/>
        <v>66.343586638030388</v>
      </c>
      <c r="I321" s="21"/>
      <c r="J321" s="80">
        <f>'Coord Carte'!H320-'Coord Reel'!C320</f>
        <v>-27.700158999999985</v>
      </c>
      <c r="K321" s="80">
        <f>'Coord Carte'!I320-'Coord Reel'!D320</f>
        <v>-8.216676646786027</v>
      </c>
      <c r="L321" s="80">
        <f t="shared" si="28"/>
        <v>28.893123468104296</v>
      </c>
      <c r="N321" s="81">
        <f t="shared" si="24"/>
        <v>47.61835505306734</v>
      </c>
      <c r="Y321" s="76" t="s">
        <v>88</v>
      </c>
      <c r="Z321" s="78" t="s">
        <v>39</v>
      </c>
      <c r="AA321" s="78"/>
      <c r="AB321" s="78"/>
    </row>
    <row r="322" spans="1:28" x14ac:dyDescent="0.25">
      <c r="B322" s="21">
        <f>'Coord Carte'!D321-'Coord Carte'!H321</f>
        <v>7.6103743346402553</v>
      </c>
      <c r="C322" s="21">
        <f>'Coord Carte'!E321-'Coord Carte'!I321</f>
        <v>13.407394273589944</v>
      </c>
      <c r="D322" s="21">
        <f t="shared" si="26"/>
        <v>15.41674475110889</v>
      </c>
      <c r="E322" s="21"/>
      <c r="F322" s="21">
        <f>'Coord Carte'!D321-'Coord Reel'!C321</f>
        <v>-28.568868813169956</v>
      </c>
      <c r="G322" s="21">
        <f>'Coord Carte'!E321-'Coord Reel'!D321</f>
        <v>2.9619162892549866</v>
      </c>
      <c r="H322" s="21">
        <f t="shared" si="27"/>
        <v>28.721998770431508</v>
      </c>
      <c r="I322" s="21"/>
      <c r="J322" s="80">
        <f>'Coord Carte'!H321-'Coord Reel'!C321</f>
        <v>-36.179243147810212</v>
      </c>
      <c r="K322" s="80">
        <f>'Coord Carte'!I321-'Coord Reel'!D321</f>
        <v>-10.445477984334957</v>
      </c>
      <c r="L322" s="80">
        <f t="shared" si="28"/>
        <v>37.656946836800223</v>
      </c>
      <c r="N322" s="81">
        <f t="shared" si="24"/>
        <v>33.189472803615864</v>
      </c>
      <c r="Z322" s="76" t="s">
        <v>43</v>
      </c>
      <c r="AA322" s="76" t="s">
        <v>42</v>
      </c>
      <c r="AB322" s="76" t="s">
        <v>44</v>
      </c>
    </row>
    <row r="323" spans="1:28" x14ac:dyDescent="0.25">
      <c r="B323" s="21"/>
      <c r="C323" s="21"/>
      <c r="D323" s="21"/>
      <c r="E323" s="21"/>
      <c r="F323" s="21"/>
      <c r="G323" s="21"/>
      <c r="H323" s="21"/>
      <c r="I323" s="21"/>
      <c r="N323" s="81"/>
      <c r="Z323" s="76">
        <f>'Coord Carte'!R322-'Coord Carte'!V322</f>
        <v>-13.478648000000248</v>
      </c>
      <c r="AA323" s="76">
        <f>'Coord Carte'!S322-'Coord Carte'!W322</f>
        <v>-15.307449100000014</v>
      </c>
      <c r="AB323" s="76">
        <f t="shared" si="25"/>
        <v>20.395880708049898</v>
      </c>
    </row>
    <row r="324" spans="1:28" x14ac:dyDescent="0.25">
      <c r="A324" s="21" t="s">
        <v>55</v>
      </c>
      <c r="B324" s="83" t="s">
        <v>39</v>
      </c>
      <c r="C324" s="83"/>
      <c r="D324" s="83"/>
      <c r="E324" s="21"/>
      <c r="F324" s="83" t="s">
        <v>40</v>
      </c>
      <c r="G324" s="83"/>
      <c r="H324" s="83"/>
      <c r="I324" s="21"/>
      <c r="J324" s="83" t="s">
        <v>41</v>
      </c>
      <c r="K324" s="83"/>
      <c r="L324" s="83"/>
      <c r="N324" s="81"/>
      <c r="Z324" s="76">
        <f>'Coord Carte'!R323-'Coord Carte'!V323</f>
        <v>-218.93078500000001</v>
      </c>
      <c r="AA324" s="76">
        <f>'Coord Carte'!S323-'Coord Carte'!W323</f>
        <v>-36.577379140000005</v>
      </c>
      <c r="AB324" s="76">
        <f t="shared" ref="AB324:AB334" si="29">SQRT(Z324^2+AA324^2)</f>
        <v>221.96529748018617</v>
      </c>
    </row>
    <row r="325" spans="1:28" x14ac:dyDescent="0.25">
      <c r="A325" s="21"/>
      <c r="B325" s="21" t="s">
        <v>43</v>
      </c>
      <c r="C325" s="21" t="s">
        <v>42</v>
      </c>
      <c r="D325" s="21" t="s">
        <v>44</v>
      </c>
      <c r="E325" s="21" t="s">
        <v>38</v>
      </c>
      <c r="F325" s="21" t="s">
        <v>43</v>
      </c>
      <c r="G325" s="21" t="s">
        <v>42</v>
      </c>
      <c r="H325" s="21" t="s">
        <v>44</v>
      </c>
      <c r="I325" s="21"/>
      <c r="J325" s="80" t="s">
        <v>43</v>
      </c>
      <c r="K325" s="80" t="s">
        <v>42</v>
      </c>
      <c r="L325" s="80" t="s">
        <v>44</v>
      </c>
      <c r="N325" s="81"/>
      <c r="Z325" s="76">
        <f>'Coord Carte'!R324-'Coord Carte'!V324</f>
        <v>-98.132074999999986</v>
      </c>
      <c r="AA325" s="76">
        <f>'Coord Carte'!S324-'Coord Carte'!W324</f>
        <v>15.821539800000011</v>
      </c>
      <c r="AB325" s="76">
        <f t="shared" si="29"/>
        <v>99.399322258497349</v>
      </c>
    </row>
    <row r="326" spans="1:28" x14ac:dyDescent="0.25">
      <c r="B326" s="21">
        <f>'Coord Carte'!D325-'Coord Carte'!H325</f>
        <v>-74.447654017370041</v>
      </c>
      <c r="C326" s="21">
        <f>'Coord Carte'!E325-'Coord Carte'!I325</f>
        <v>-96.110201333687698</v>
      </c>
      <c r="D326" s="21">
        <f t="shared" si="26"/>
        <v>121.57147687303967</v>
      </c>
      <c r="E326" s="21"/>
      <c r="F326" s="21">
        <f>'Coord Carte'!D325-'Coord Reel'!C325</f>
        <v>-146.69365394613988</v>
      </c>
      <c r="G326" s="21">
        <f>'Coord Carte'!E325-'Coord Reel'!D325</f>
        <v>-76.415420226123715</v>
      </c>
      <c r="H326" s="21">
        <f t="shared" si="27"/>
        <v>165.40358084517069</v>
      </c>
      <c r="I326" s="21"/>
      <c r="J326" s="80">
        <f>'Coord Carte'!H325-'Coord Reel'!C325</f>
        <v>-72.245999928769834</v>
      </c>
      <c r="K326" s="80">
        <f>'Coord Carte'!I325-'Coord Reel'!D325</f>
        <v>19.694781107563983</v>
      </c>
      <c r="L326" s="80">
        <f t="shared" si="28"/>
        <v>74.882367140620431</v>
      </c>
      <c r="N326" s="81">
        <f t="shared" ref="N326:N387" si="30">(L326+H326)/2</f>
        <v>120.14297399289556</v>
      </c>
      <c r="Z326" s="76">
        <f>'Coord Carte'!R325-'Coord Carte'!V325</f>
        <v>-99.60449299999982</v>
      </c>
      <c r="AA326" s="76">
        <f>'Coord Carte'!S325-'Coord Carte'!W325</f>
        <v>15.303705100000002</v>
      </c>
      <c r="AB326" s="76">
        <f t="shared" si="29"/>
        <v>100.77330209720618</v>
      </c>
    </row>
    <row r="327" spans="1:28" x14ac:dyDescent="0.25">
      <c r="B327" s="21">
        <f>'Coord Carte'!D326-'Coord Carte'!H326</f>
        <v>0.91074627739999414</v>
      </c>
      <c r="C327" s="21">
        <f>'Coord Carte'!E326-'Coord Carte'!I326</f>
        <v>-27.002828078747982</v>
      </c>
      <c r="D327" s="21">
        <f t="shared" si="26"/>
        <v>27.018182452419303</v>
      </c>
      <c r="E327" s="21"/>
      <c r="F327" s="21">
        <f>'Coord Carte'!D326-'Coord Reel'!C326</f>
        <v>-40.29378980185993</v>
      </c>
      <c r="G327" s="21">
        <f>'Coord Carte'!E326-'Coord Reel'!D326</f>
        <v>17.36978476342901</v>
      </c>
      <c r="H327" s="21">
        <f t="shared" si="27"/>
        <v>43.878228306579587</v>
      </c>
      <c r="I327" s="21"/>
      <c r="J327" s="80">
        <f>'Coord Carte'!H326-'Coord Reel'!C326</f>
        <v>-41.204536079259924</v>
      </c>
      <c r="K327" s="80">
        <f>'Coord Carte'!I326-'Coord Reel'!D326</f>
        <v>44.372612842176991</v>
      </c>
      <c r="L327" s="80">
        <f t="shared" si="28"/>
        <v>60.553633779887754</v>
      </c>
      <c r="N327" s="81">
        <f t="shared" si="30"/>
        <v>52.215931043233667</v>
      </c>
      <c r="Z327" s="76">
        <f>'Coord Carte'!R326-'Coord Carte'!V326</f>
        <v>-99.126706000000013</v>
      </c>
      <c r="AA327" s="76">
        <f>'Coord Carte'!S326-'Coord Carte'!W326</f>
        <v>-23.138767700000017</v>
      </c>
      <c r="AB327" s="76">
        <f t="shared" si="29"/>
        <v>101.79148497337586</v>
      </c>
    </row>
    <row r="328" spans="1:28" x14ac:dyDescent="0.25">
      <c r="B328" s="21">
        <f>'Coord Carte'!D327-'Coord Carte'!H327</f>
        <v>-56.9419763065398</v>
      </c>
      <c r="C328" s="21">
        <f>'Coord Carte'!E327-'Coord Carte'!I327</f>
        <v>-35.325728303410202</v>
      </c>
      <c r="D328" s="21">
        <f t="shared" si="26"/>
        <v>67.009669047540413</v>
      </c>
      <c r="E328" s="21"/>
      <c r="F328" s="21">
        <f>'Coord Carte'!D327-'Coord Reel'!C327</f>
        <v>-8.1909423545598656</v>
      </c>
      <c r="G328" s="21">
        <f>'Coord Carte'!E327-'Coord Reel'!D327</f>
        <v>-12.274548887635191</v>
      </c>
      <c r="H328" s="21">
        <f t="shared" si="27"/>
        <v>14.756560813775987</v>
      </c>
      <c r="I328" s="21"/>
      <c r="J328" s="80">
        <f>'Coord Carte'!H327-'Coord Reel'!C327</f>
        <v>48.751033951979934</v>
      </c>
      <c r="K328" s="80">
        <f>'Coord Carte'!I327-'Coord Reel'!D327</f>
        <v>23.05117941577501</v>
      </c>
      <c r="L328" s="80">
        <f t="shared" si="28"/>
        <v>53.92606219487336</v>
      </c>
      <c r="N328" s="81">
        <f t="shared" si="30"/>
        <v>34.341311504324672</v>
      </c>
      <c r="Z328" s="76">
        <f>'Coord Carte'!R327-'Coord Carte'!V327</f>
        <v>-222.61841800000002</v>
      </c>
      <c r="AA328" s="76">
        <f>'Coord Carte'!S327-'Coord Carte'!W327</f>
        <v>-32.170954600000016</v>
      </c>
      <c r="AB328" s="76">
        <f t="shared" si="29"/>
        <v>224.93094574268343</v>
      </c>
    </row>
    <row r="329" spans="1:28" x14ac:dyDescent="0.25">
      <c r="B329" s="21">
        <f>'Coord Carte'!D328-'Coord Carte'!H328</f>
        <v>24.687756646340176</v>
      </c>
      <c r="C329" s="21">
        <f>'Coord Carte'!E328-'Coord Carte'!I328</f>
        <v>-36.939944494579507</v>
      </c>
      <c r="D329" s="21">
        <f t="shared" si="26"/>
        <v>44.430224256597313</v>
      </c>
      <c r="E329" s="21"/>
      <c r="F329" s="21">
        <f>'Coord Carte'!D328-'Coord Reel'!C328</f>
        <v>22.598277875420308</v>
      </c>
      <c r="G329" s="21">
        <f>'Coord Carte'!E328-'Coord Reel'!D328</f>
        <v>-14.617165290766508</v>
      </c>
      <c r="H329" s="21">
        <f t="shared" si="27"/>
        <v>26.913633795388911</v>
      </c>
      <c r="I329" s="21"/>
      <c r="J329" s="80">
        <f>'Coord Carte'!H328-'Coord Reel'!C328</f>
        <v>-2.0894787709198681</v>
      </c>
      <c r="K329" s="80">
        <f>'Coord Carte'!I328-'Coord Reel'!D328</f>
        <v>22.322779203812999</v>
      </c>
      <c r="L329" s="80">
        <f t="shared" si="28"/>
        <v>22.420356663450093</v>
      </c>
      <c r="N329" s="81">
        <f t="shared" si="30"/>
        <v>24.666995229419502</v>
      </c>
      <c r="Z329" s="76">
        <f>'Coord Carte'!R328-'Coord Carte'!V328</f>
        <v>-121.54057599999987</v>
      </c>
      <c r="AA329" s="76">
        <f>'Coord Carte'!S328-'Coord Carte'!W328</f>
        <v>-100.76467050000002</v>
      </c>
      <c r="AB329" s="76">
        <f t="shared" si="29"/>
        <v>157.87853063474248</v>
      </c>
    </row>
    <row r="330" spans="1:28" x14ac:dyDescent="0.25">
      <c r="B330" s="21">
        <f>'Coord Carte'!D329-'Coord Carte'!H329</f>
        <v>-1.8372599102599452</v>
      </c>
      <c r="C330" s="21">
        <f>'Coord Carte'!E329-'Coord Carte'!I329</f>
        <v>61.950047386322105</v>
      </c>
      <c r="D330" s="21">
        <f t="shared" si="26"/>
        <v>61.977285316036571</v>
      </c>
      <c r="E330" s="21"/>
      <c r="F330" s="21">
        <f>'Coord Carte'!D329-'Coord Reel'!C329</f>
        <v>-24.266826317830009</v>
      </c>
      <c r="G330" s="21">
        <f>'Coord Carte'!E329-'Coord Reel'!D329</f>
        <v>-59.197120513941698</v>
      </c>
      <c r="H330" s="21">
        <f t="shared" si="27"/>
        <v>63.977948831467423</v>
      </c>
      <c r="I330" s="21"/>
      <c r="J330" s="80">
        <f>'Coord Carte'!H329-'Coord Reel'!C329</f>
        <v>-22.429566407570064</v>
      </c>
      <c r="K330" s="80">
        <f>'Coord Carte'!I329-'Coord Reel'!D329</f>
        <v>-121.14716790026381</v>
      </c>
      <c r="L330" s="80">
        <f t="shared" si="28"/>
        <v>123.20601340635247</v>
      </c>
      <c r="N330" s="81">
        <f t="shared" si="30"/>
        <v>93.591981118909942</v>
      </c>
      <c r="Z330" s="76">
        <f>'Coord Carte'!R329-'Coord Carte'!V329</f>
        <v>-147.73173700000007</v>
      </c>
      <c r="AA330" s="76">
        <f>'Coord Carte'!S329-'Coord Carte'!W329</f>
        <v>49.133217399999978</v>
      </c>
      <c r="AB330" s="76">
        <f t="shared" si="29"/>
        <v>155.68795447661597</v>
      </c>
    </row>
    <row r="331" spans="1:28" x14ac:dyDescent="0.25">
      <c r="B331" s="21">
        <f>'Coord Carte'!D330-'Coord Carte'!H330</f>
        <v>-14.951224574690059</v>
      </c>
      <c r="C331" s="21">
        <f>'Coord Carte'!E330-'Coord Carte'!I330</f>
        <v>188.0701461723761</v>
      </c>
      <c r="D331" s="21">
        <f t="shared" si="26"/>
        <v>188.66350732874051</v>
      </c>
      <c r="E331" s="21"/>
      <c r="F331" s="21">
        <f>'Coord Carte'!D330-'Coord Reel'!C330</f>
        <v>18.898168818240038</v>
      </c>
      <c r="G331" s="21">
        <f>'Coord Carte'!E330-'Coord Reel'!D330</f>
        <v>-48.402465165571897</v>
      </c>
      <c r="H331" s="21">
        <f t="shared" si="27"/>
        <v>51.960941280803425</v>
      </c>
      <c r="I331" s="21"/>
      <c r="J331" s="80">
        <f>'Coord Carte'!H330-'Coord Reel'!C330</f>
        <v>33.849393392930097</v>
      </c>
      <c r="K331" s="80">
        <f>'Coord Carte'!I330-'Coord Reel'!D330</f>
        <v>-236.47261133794802</v>
      </c>
      <c r="L331" s="80">
        <f t="shared" si="28"/>
        <v>238.8829783514463</v>
      </c>
      <c r="N331" s="81">
        <f t="shared" si="30"/>
        <v>145.42195981612485</v>
      </c>
      <c r="Z331" s="76">
        <f>'Coord Carte'!R330-'Coord Carte'!V330</f>
        <v>-176.7942509999998</v>
      </c>
      <c r="AA331" s="76">
        <f>'Coord Carte'!S330-'Coord Carte'!W330</f>
        <v>116.42870909999999</v>
      </c>
      <c r="AB331" s="76">
        <f t="shared" si="29"/>
        <v>211.6880995458728</v>
      </c>
    </row>
    <row r="332" spans="1:28" x14ac:dyDescent="0.25">
      <c r="B332" s="21">
        <f>'Coord Carte'!D331-'Coord Carte'!H331</f>
        <v>162.05207519282999</v>
      </c>
      <c r="C332" s="21">
        <f>'Coord Carte'!E331-'Coord Carte'!I331</f>
        <v>295.40150785070699</v>
      </c>
      <c r="D332" s="21">
        <f t="shared" si="26"/>
        <v>336.93163388849956</v>
      </c>
      <c r="E332" s="21"/>
      <c r="F332" s="21">
        <f>'Coord Carte'!D331-'Coord Reel'!C331</f>
        <v>24.332033895519999</v>
      </c>
      <c r="G332" s="21">
        <f>'Coord Carte'!E331-'Coord Reel'!D331</f>
        <v>-55.976694444088992</v>
      </c>
      <c r="H332" s="21">
        <f t="shared" si="27"/>
        <v>61.036367801333306</v>
      </c>
      <c r="I332" s="21"/>
      <c r="J332" s="80">
        <f>'Coord Carte'!H331-'Coord Reel'!C331</f>
        <v>-137.72004129730999</v>
      </c>
      <c r="K332" s="80">
        <f>'Coord Carte'!I331-'Coord Reel'!D331</f>
        <v>-351.37820229479598</v>
      </c>
      <c r="L332" s="80">
        <f t="shared" si="28"/>
        <v>377.40356493130184</v>
      </c>
      <c r="N332" s="81">
        <f t="shared" si="30"/>
        <v>219.21996636631758</v>
      </c>
      <c r="Z332" s="76">
        <f>'Coord Carte'!R331-'Coord Carte'!V331</f>
        <v>-211.69089900000017</v>
      </c>
      <c r="AA332" s="76">
        <f>'Coord Carte'!S331-'Coord Carte'!W331</f>
        <v>107.73003269999998</v>
      </c>
      <c r="AB332" s="76">
        <f t="shared" si="29"/>
        <v>237.52641256283761</v>
      </c>
    </row>
    <row r="333" spans="1:28" x14ac:dyDescent="0.25">
      <c r="B333" s="21">
        <f>'Coord Carte'!D332-'Coord Carte'!H332</f>
        <v>194.77823191257994</v>
      </c>
      <c r="C333" s="21">
        <f>'Coord Carte'!E332-'Coord Carte'!I332</f>
        <v>90.863796551767962</v>
      </c>
      <c r="D333" s="21">
        <f t="shared" si="26"/>
        <v>214.92973072795641</v>
      </c>
      <c r="E333" s="21"/>
      <c r="F333" s="21">
        <f>'Coord Carte'!D332-'Coord Reel'!C332</f>
        <v>-73.514196755099874</v>
      </c>
      <c r="G333" s="21">
        <f>'Coord Carte'!E332-'Coord Reel'!D332</f>
        <v>-116.16146359388199</v>
      </c>
      <c r="H333" s="21">
        <f t="shared" si="27"/>
        <v>137.46935203462738</v>
      </c>
      <c r="I333" s="21"/>
      <c r="J333" s="80">
        <f>'Coord Carte'!H332-'Coord Reel'!C332</f>
        <v>-268.29242866767981</v>
      </c>
      <c r="K333" s="80">
        <f>'Coord Carte'!I332-'Coord Reel'!D332</f>
        <v>-207.02526014564995</v>
      </c>
      <c r="L333" s="80">
        <f t="shared" si="28"/>
        <v>338.88093132953958</v>
      </c>
      <c r="N333" s="81">
        <f t="shared" si="30"/>
        <v>238.17514168208348</v>
      </c>
      <c r="Z333" s="76">
        <f>'Coord Carte'!R332-'Coord Carte'!V332</f>
        <v>-251.49911199999997</v>
      </c>
      <c r="AA333" s="76">
        <f>'Coord Carte'!S332-'Coord Carte'!W332</f>
        <v>101.0824303</v>
      </c>
      <c r="AB333" s="76">
        <f t="shared" si="29"/>
        <v>271.05250607980531</v>
      </c>
    </row>
    <row r="334" spans="1:28" x14ac:dyDescent="0.25">
      <c r="B334" s="21">
        <f>'Coord Carte'!D333-'Coord Carte'!H333</f>
        <v>150.78283431131968</v>
      </c>
      <c r="C334" s="21">
        <f>'Coord Carte'!E333-'Coord Carte'!I333</f>
        <v>159.39949867154496</v>
      </c>
      <c r="D334" s="21">
        <f t="shared" si="26"/>
        <v>219.41664316932466</v>
      </c>
      <c r="E334" s="21"/>
      <c r="F334" s="21">
        <f>'Coord Carte'!D333-'Coord Reel'!C333</f>
        <v>-104.08951205978019</v>
      </c>
      <c r="G334" s="21">
        <f>'Coord Carte'!E333-'Coord Reel'!D333</f>
        <v>-18.824169418508006</v>
      </c>
      <c r="H334" s="21">
        <f t="shared" si="27"/>
        <v>105.77795552542986</v>
      </c>
      <c r="I334" s="21"/>
      <c r="J334" s="80">
        <f>'Coord Carte'!H333-'Coord Reel'!C333</f>
        <v>-254.87234637109987</v>
      </c>
      <c r="K334" s="80">
        <f>'Coord Carte'!I333-'Coord Reel'!D333</f>
        <v>-178.22366809005297</v>
      </c>
      <c r="L334" s="80">
        <f t="shared" si="28"/>
        <v>311.0041620496151</v>
      </c>
      <c r="N334" s="81">
        <f t="shared" si="30"/>
        <v>208.39105878752247</v>
      </c>
      <c r="Z334" s="76">
        <f>'Coord Carte'!R333-'Coord Carte'!V333</f>
        <v>-18.189570000000003</v>
      </c>
      <c r="AA334" s="76">
        <f>'Coord Carte'!S333-'Coord Carte'!W333</f>
        <v>30.807413499999996</v>
      </c>
      <c r="AB334" s="76">
        <f t="shared" si="29"/>
        <v>35.776489254046183</v>
      </c>
    </row>
    <row r="335" spans="1:28" x14ac:dyDescent="0.25">
      <c r="B335" s="21">
        <f>'Coord Carte'!D334-'Coord Carte'!H334</f>
        <v>197.36941670419992</v>
      </c>
      <c r="C335" s="21">
        <f>'Coord Carte'!E334-'Coord Carte'!I334</f>
        <v>38.078737568270071</v>
      </c>
      <c r="D335" s="21">
        <f t="shared" si="26"/>
        <v>201.0091463216271</v>
      </c>
      <c r="E335" s="21"/>
      <c r="F335" s="21">
        <f>'Coord Carte'!D334-'Coord Reel'!C334</f>
        <v>3.4447044965399982</v>
      </c>
      <c r="G335" s="21">
        <f>'Coord Carte'!E334-'Coord Reel'!D334</f>
        <v>-101.96134986012993</v>
      </c>
      <c r="H335" s="21">
        <f t="shared" si="27"/>
        <v>102.01952192775802</v>
      </c>
      <c r="I335" s="21"/>
      <c r="J335" s="80">
        <f>'Coord Carte'!H334-'Coord Reel'!C334</f>
        <v>-193.92471220765992</v>
      </c>
      <c r="K335" s="80">
        <f>'Coord Carte'!I334-'Coord Reel'!D334</f>
        <v>-140.0400874284</v>
      </c>
      <c r="L335" s="80">
        <f t="shared" si="28"/>
        <v>239.20288478983201</v>
      </c>
      <c r="N335" s="81">
        <f t="shared" si="30"/>
        <v>170.61120335879502</v>
      </c>
    </row>
    <row r="336" spans="1:28" x14ac:dyDescent="0.25">
      <c r="B336" s="21">
        <f>'Coord Carte'!D335-'Coord Carte'!H335</f>
        <v>135.35557273224003</v>
      </c>
      <c r="C336" s="21">
        <f>'Coord Carte'!E335-'Coord Carte'!I335</f>
        <v>64.701672397422954</v>
      </c>
      <c r="D336" s="21">
        <f t="shared" si="26"/>
        <v>150.02478955391396</v>
      </c>
      <c r="E336" s="21"/>
      <c r="F336" s="21">
        <f>'Coord Carte'!D335-'Coord Reel'!C335</f>
        <v>53.387459195680094</v>
      </c>
      <c r="G336" s="21">
        <f>'Coord Carte'!E335-'Coord Reel'!D335</f>
        <v>17.521935977201906</v>
      </c>
      <c r="H336" s="21">
        <f t="shared" si="27"/>
        <v>56.189314284475564</v>
      </c>
      <c r="I336" s="21"/>
      <c r="J336" s="80">
        <f>'Coord Carte'!H335-'Coord Reel'!C335</f>
        <v>-81.96811353655994</v>
      </c>
      <c r="K336" s="80">
        <f>'Coord Carte'!I335-'Coord Reel'!D335</f>
        <v>-47.179736420221047</v>
      </c>
      <c r="L336" s="80">
        <f t="shared" si="28"/>
        <v>94.576419711384261</v>
      </c>
      <c r="N336" s="81">
        <f t="shared" si="30"/>
        <v>75.382866997929909</v>
      </c>
    </row>
    <row r="337" spans="1:14" x14ac:dyDescent="0.25">
      <c r="B337" s="21"/>
      <c r="C337" s="21"/>
      <c r="D337" s="21"/>
      <c r="E337" s="21"/>
      <c r="F337" s="21"/>
      <c r="G337" s="21"/>
      <c r="H337" s="21"/>
      <c r="I337" s="21"/>
      <c r="N337" s="81"/>
    </row>
    <row r="338" spans="1:14" x14ac:dyDescent="0.25">
      <c r="A338" s="21" t="s">
        <v>56</v>
      </c>
      <c r="B338" s="83" t="s">
        <v>39</v>
      </c>
      <c r="C338" s="83"/>
      <c r="D338" s="83"/>
      <c r="E338" s="21"/>
      <c r="F338" s="83" t="s">
        <v>40</v>
      </c>
      <c r="G338" s="83"/>
      <c r="H338" s="83"/>
      <c r="I338" s="21"/>
      <c r="J338" s="83" t="s">
        <v>41</v>
      </c>
      <c r="K338" s="83"/>
      <c r="L338" s="83"/>
      <c r="N338" s="81"/>
    </row>
    <row r="339" spans="1:14" x14ac:dyDescent="0.25">
      <c r="A339" s="21"/>
      <c r="B339" s="21" t="s">
        <v>43</v>
      </c>
      <c r="C339" s="21" t="s">
        <v>42</v>
      </c>
      <c r="D339" s="21" t="s">
        <v>44</v>
      </c>
      <c r="E339" s="21" t="s">
        <v>38</v>
      </c>
      <c r="F339" s="21" t="s">
        <v>43</v>
      </c>
      <c r="G339" s="21" t="s">
        <v>42</v>
      </c>
      <c r="H339" s="21" t="s">
        <v>44</v>
      </c>
      <c r="I339" s="21"/>
      <c r="J339" s="80" t="s">
        <v>43</v>
      </c>
      <c r="K339" s="80" t="s">
        <v>42</v>
      </c>
      <c r="L339" s="80" t="s">
        <v>44</v>
      </c>
      <c r="N339" s="81"/>
    </row>
    <row r="340" spans="1:14" x14ac:dyDescent="0.25">
      <c r="B340" s="21">
        <f>'Coord Carte'!D339-'Coord Carte'!H339</f>
        <v>-75.769328606580075</v>
      </c>
      <c r="C340" s="21">
        <f>'Coord Carte'!E339-'Coord Carte'!I339</f>
        <v>-114.4496571939857</v>
      </c>
      <c r="D340" s="21">
        <f t="shared" si="26"/>
        <v>137.25784199568619</v>
      </c>
      <c r="E340" s="21"/>
      <c r="F340" s="21">
        <f>'Coord Carte'!D339-'Coord Reel'!C339</f>
        <v>-75.004028037629723</v>
      </c>
      <c r="G340" s="21">
        <f>'Coord Carte'!E339-'Coord Reel'!D339</f>
        <v>-160.24394713680579</v>
      </c>
      <c r="H340" s="21">
        <f t="shared" si="27"/>
        <v>176.92859242036872</v>
      </c>
      <c r="I340" s="21"/>
      <c r="J340" s="80">
        <f>'Coord Carte'!H339-'Coord Reel'!C339</f>
        <v>0.76530056895035159</v>
      </c>
      <c r="K340" s="80">
        <f>'Coord Carte'!I339-'Coord Reel'!D339</f>
        <v>-45.7942899428201</v>
      </c>
      <c r="L340" s="80">
        <f t="shared" si="28"/>
        <v>45.800684234276567</v>
      </c>
      <c r="N340" s="81">
        <f t="shared" si="30"/>
        <v>111.36463832732264</v>
      </c>
    </row>
    <row r="341" spans="1:14" x14ac:dyDescent="0.25">
      <c r="B341" s="21">
        <f>'Coord Carte'!D340-'Coord Carte'!H340</f>
        <v>-28.028504525580047</v>
      </c>
      <c r="C341" s="21">
        <f>'Coord Carte'!E340-'Coord Carte'!I340</f>
        <v>-41.967092114161005</v>
      </c>
      <c r="D341" s="21">
        <f t="shared" si="26"/>
        <v>50.466165759436649</v>
      </c>
      <c r="E341" s="21"/>
      <c r="F341" s="21">
        <f>'Coord Carte'!D340-'Coord Reel'!C340</f>
        <v>27.857745060809975</v>
      </c>
      <c r="G341" s="21">
        <f>'Coord Carte'!E340-'Coord Reel'!D340</f>
        <v>-99.71823731241102</v>
      </c>
      <c r="H341" s="21">
        <f t="shared" si="27"/>
        <v>103.536374345287</v>
      </c>
      <c r="I341" s="21"/>
      <c r="J341" s="80">
        <f>'Coord Carte'!H340-'Coord Reel'!C340</f>
        <v>55.886249586390022</v>
      </c>
      <c r="K341" s="80">
        <f>'Coord Carte'!I340-'Coord Reel'!D340</f>
        <v>-57.751145198250015</v>
      </c>
      <c r="L341" s="80">
        <f t="shared" si="28"/>
        <v>80.364592107106688</v>
      </c>
      <c r="N341" s="81">
        <f t="shared" si="30"/>
        <v>91.950483226196837</v>
      </c>
    </row>
    <row r="342" spans="1:14" x14ac:dyDescent="0.25">
      <c r="B342" s="21">
        <f>'Coord Carte'!D341-'Coord Carte'!H341</f>
        <v>57.684984216680277</v>
      </c>
      <c r="C342" s="21">
        <f>'Coord Carte'!E341-'Coord Carte'!I341</f>
        <v>83.070639947997989</v>
      </c>
      <c r="D342" s="21">
        <f t="shared" si="26"/>
        <v>101.13500197977243</v>
      </c>
      <c r="E342" s="21"/>
      <c r="F342" s="21">
        <f>'Coord Carte'!D341-'Coord Reel'!C341</f>
        <v>85.011908718900031</v>
      </c>
      <c r="G342" s="21">
        <f>'Coord Carte'!E341-'Coord Reel'!D341</f>
        <v>37.012417517301003</v>
      </c>
      <c r="H342" s="21">
        <f t="shared" si="27"/>
        <v>92.719704887934157</v>
      </c>
      <c r="I342" s="21"/>
      <c r="J342" s="80">
        <f>'Coord Carte'!H341-'Coord Reel'!C341</f>
        <v>27.326924502219754</v>
      </c>
      <c r="K342" s="80">
        <f>'Coord Carte'!I341-'Coord Reel'!D341</f>
        <v>-46.058222430696986</v>
      </c>
      <c r="L342" s="80">
        <f t="shared" si="28"/>
        <v>53.554837841464675</v>
      </c>
      <c r="N342" s="81">
        <f t="shared" si="30"/>
        <v>73.137271364699416</v>
      </c>
    </row>
    <row r="343" spans="1:14" x14ac:dyDescent="0.25">
      <c r="B343" s="21">
        <f>'Coord Carte'!D342-'Coord Carte'!H342</f>
        <v>-58.061901644820182</v>
      </c>
      <c r="C343" s="21">
        <f>'Coord Carte'!E342-'Coord Carte'!I342</f>
        <v>-26.880382893237396</v>
      </c>
      <c r="D343" s="21">
        <f t="shared" si="26"/>
        <v>63.982336680523183</v>
      </c>
      <c r="E343" s="21"/>
      <c r="F343" s="21">
        <f>'Coord Carte'!D342-'Coord Reel'!C342</f>
        <v>-6.9684413274103463</v>
      </c>
      <c r="G343" s="21">
        <f>'Coord Carte'!E342-'Coord Reel'!D342</f>
        <v>-9.859069640202506</v>
      </c>
      <c r="H343" s="21">
        <f t="shared" si="27"/>
        <v>12.073128372709505</v>
      </c>
      <c r="I343" s="21"/>
      <c r="J343" s="80">
        <f>'Coord Carte'!H342-'Coord Reel'!C342</f>
        <v>51.093460317409836</v>
      </c>
      <c r="K343" s="80">
        <f>'Coord Carte'!I342-'Coord Reel'!D342</f>
        <v>17.02131325303489</v>
      </c>
      <c r="L343" s="80">
        <f t="shared" si="28"/>
        <v>53.854125116509643</v>
      </c>
      <c r="N343" s="81">
        <f t="shared" si="30"/>
        <v>32.96362674460957</v>
      </c>
    </row>
    <row r="344" spans="1:14" x14ac:dyDescent="0.25">
      <c r="B344" s="21">
        <f>'Coord Carte'!D343-'Coord Carte'!H343</f>
        <v>-110.51719991514983</v>
      </c>
      <c r="C344" s="21">
        <f>'Coord Carte'!E343-'Coord Carte'!I343</f>
        <v>209.66016253231859</v>
      </c>
      <c r="D344" s="21">
        <f t="shared" si="26"/>
        <v>237.0051375606939</v>
      </c>
      <c r="E344" s="21"/>
      <c r="F344" s="21">
        <f>'Coord Carte'!D343-'Coord Reel'!C343</f>
        <v>-135.09838333834</v>
      </c>
      <c r="G344" s="21">
        <f>'Coord Carte'!E343-'Coord Reel'!D343</f>
        <v>5.5873363395215989</v>
      </c>
      <c r="H344" s="21">
        <f t="shared" si="27"/>
        <v>135.21387320835092</v>
      </c>
      <c r="I344" s="21"/>
      <c r="J344" s="80">
        <f>'Coord Carte'!H343-'Coord Reel'!C343</f>
        <v>-24.581183423190168</v>
      </c>
      <c r="K344" s="80">
        <f>'Coord Carte'!I343-'Coord Reel'!D343</f>
        <v>-204.07282619279698</v>
      </c>
      <c r="L344" s="80">
        <f t="shared" si="28"/>
        <v>205.54793350651823</v>
      </c>
      <c r="N344" s="81">
        <f t="shared" si="30"/>
        <v>170.38090335743459</v>
      </c>
    </row>
    <row r="345" spans="1:14" x14ac:dyDescent="0.25">
      <c r="B345" s="21">
        <f>'Coord Carte'!D344-'Coord Carte'!H344</f>
        <v>4.5640644968900688</v>
      </c>
      <c r="C345" s="21">
        <f>'Coord Carte'!E344-'Coord Carte'!I344</f>
        <v>298.93245412536851</v>
      </c>
      <c r="D345" s="21">
        <f t="shared" si="26"/>
        <v>298.96729388705268</v>
      </c>
      <c r="E345" s="21"/>
      <c r="F345" s="21">
        <f>'Coord Carte'!D344-'Coord Reel'!C344</f>
        <v>-323.41016706150003</v>
      </c>
      <c r="G345" s="21">
        <f>'Coord Carte'!E344-'Coord Reel'!D344</f>
        <v>61.521699891796501</v>
      </c>
      <c r="H345" s="21">
        <f t="shared" si="27"/>
        <v>329.20974426089464</v>
      </c>
      <c r="I345" s="21"/>
      <c r="J345" s="80">
        <f>'Coord Carte'!H344-'Coord Reel'!C344</f>
        <v>-327.9742315583901</v>
      </c>
      <c r="K345" s="80">
        <f>'Coord Carte'!I344-'Coord Reel'!D344</f>
        <v>-237.41075423357199</v>
      </c>
      <c r="L345" s="80">
        <f t="shared" si="28"/>
        <v>404.88388803713843</v>
      </c>
      <c r="N345" s="81">
        <f t="shared" si="30"/>
        <v>367.04681614901654</v>
      </c>
    </row>
    <row r="346" spans="1:14" x14ac:dyDescent="0.25">
      <c r="B346" s="21">
        <f>'Coord Carte'!D345-'Coord Carte'!H345</f>
        <v>-2.2386608649198934</v>
      </c>
      <c r="C346" s="21">
        <f>'Coord Carte'!E345-'Coord Carte'!I345</f>
        <v>38.618807565609004</v>
      </c>
      <c r="D346" s="21">
        <f t="shared" si="26"/>
        <v>38.683638663621899</v>
      </c>
      <c r="E346" s="21"/>
      <c r="F346" s="21">
        <f>'Coord Carte'!D345-'Coord Reel'!C345</f>
        <v>-67.34596526845985</v>
      </c>
      <c r="G346" s="21">
        <f>'Coord Carte'!E345-'Coord Reel'!D345</f>
        <v>18.53885897116399</v>
      </c>
      <c r="H346" s="21">
        <f t="shared" si="27"/>
        <v>69.851043871178533</v>
      </c>
      <c r="I346" s="21"/>
      <c r="J346" s="80">
        <f>'Coord Carte'!H345-'Coord Reel'!C345</f>
        <v>-65.107304403539956</v>
      </c>
      <c r="K346" s="80">
        <f>'Coord Carte'!I345-'Coord Reel'!D345</f>
        <v>-20.079948594445014</v>
      </c>
      <c r="L346" s="80">
        <f t="shared" si="28"/>
        <v>68.133438356292928</v>
      </c>
      <c r="N346" s="81">
        <f t="shared" si="30"/>
        <v>68.99224111373573</v>
      </c>
    </row>
    <row r="347" spans="1:14" x14ac:dyDescent="0.25">
      <c r="B347" s="21">
        <f>'Coord Carte'!D346-'Coord Carte'!H346</f>
        <v>-31.899657906629955</v>
      </c>
      <c r="C347" s="21">
        <f>'Coord Carte'!E346-'Coord Carte'!I346</f>
        <v>62.157954085628006</v>
      </c>
      <c r="D347" s="21">
        <f t="shared" si="26"/>
        <v>69.865581158901549</v>
      </c>
      <c r="E347" s="21"/>
      <c r="F347" s="21">
        <f>'Coord Carte'!D346-'Coord Reel'!C346</f>
        <v>-110.25149629477005</v>
      </c>
      <c r="G347" s="21">
        <f>'Coord Carte'!E346-'Coord Reel'!D346</f>
        <v>28.894105589085001</v>
      </c>
      <c r="H347" s="21">
        <f t="shared" si="27"/>
        <v>113.97482955911312</v>
      </c>
      <c r="I347" s="21"/>
      <c r="J347" s="80">
        <f>'Coord Carte'!H346-'Coord Reel'!C346</f>
        <v>-78.351838388140095</v>
      </c>
      <c r="K347" s="80">
        <f>'Coord Carte'!I346-'Coord Reel'!D346</f>
        <v>-33.263848496543005</v>
      </c>
      <c r="L347" s="80">
        <f t="shared" si="28"/>
        <v>85.120468722876467</v>
      </c>
      <c r="N347" s="81">
        <f t="shared" si="30"/>
        <v>99.547649140994793</v>
      </c>
    </row>
    <row r="348" spans="1:14" x14ac:dyDescent="0.25">
      <c r="B348" s="21">
        <f>'Coord Carte'!D347-'Coord Carte'!H347</f>
        <v>-17.797075662590032</v>
      </c>
      <c r="C348" s="21">
        <f>'Coord Carte'!E347-'Coord Carte'!I347</f>
        <v>-60.147526642271998</v>
      </c>
      <c r="D348" s="21">
        <f t="shared" si="26"/>
        <v>62.725280894729948</v>
      </c>
      <c r="E348" s="21"/>
      <c r="F348" s="21">
        <f>'Coord Carte'!D347-'Coord Reel'!C347</f>
        <v>-30.812052464199951</v>
      </c>
      <c r="G348" s="21">
        <f>'Coord Carte'!E347-'Coord Reel'!D347</f>
        <v>-74.01496458873396</v>
      </c>
      <c r="H348" s="21">
        <f t="shared" si="27"/>
        <v>80.172299206946491</v>
      </c>
      <c r="I348" s="21"/>
      <c r="J348" s="80">
        <f>'Coord Carte'!H347-'Coord Reel'!C347</f>
        <v>-13.014976801609919</v>
      </c>
      <c r="K348" s="80">
        <f>'Coord Carte'!I347-'Coord Reel'!D347</f>
        <v>-13.867437946461962</v>
      </c>
      <c r="L348" s="80">
        <f t="shared" si="28"/>
        <v>19.018292676931267</v>
      </c>
      <c r="N348" s="81">
        <f t="shared" si="30"/>
        <v>49.595295941938879</v>
      </c>
    </row>
    <row r="349" spans="1:14" x14ac:dyDescent="0.25">
      <c r="B349" s="21">
        <f>'Coord Carte'!D348-'Coord Carte'!H348</f>
        <v>-31.851670623239897</v>
      </c>
      <c r="C349" s="21">
        <f>'Coord Carte'!E348-'Coord Carte'!I348</f>
        <v>4.4714723361490201</v>
      </c>
      <c r="D349" s="21">
        <f t="shared" si="26"/>
        <v>32.164001404432092</v>
      </c>
      <c r="E349" s="21"/>
      <c r="F349" s="21">
        <f>'Coord Carte'!D348-'Coord Reel'!C348</f>
        <v>-38.081300283449764</v>
      </c>
      <c r="G349" s="21">
        <f>'Coord Carte'!E348-'Coord Reel'!D348</f>
        <v>-12.80302316130701</v>
      </c>
      <c r="H349" s="21">
        <f t="shared" si="27"/>
        <v>40.175898662596644</v>
      </c>
      <c r="I349" s="21"/>
      <c r="J349" s="80">
        <f>'Coord Carte'!H348-'Coord Reel'!C348</f>
        <v>-6.2296296602098664</v>
      </c>
      <c r="K349" s="80">
        <f>'Coord Carte'!I348-'Coord Reel'!D348</f>
        <v>-17.27449549745603</v>
      </c>
      <c r="L349" s="80">
        <f t="shared" si="28"/>
        <v>18.363455023360803</v>
      </c>
      <c r="N349" s="81">
        <f t="shared" si="30"/>
        <v>29.269676842978726</v>
      </c>
    </row>
    <row r="350" spans="1:14" x14ac:dyDescent="0.25">
      <c r="B350" s="21">
        <f>'Coord Carte'!D349-'Coord Carte'!H349</f>
        <v>28.157327936190086</v>
      </c>
      <c r="C350" s="21">
        <f>'Coord Carte'!E349-'Coord Carte'!I349</f>
        <v>9.6530694508829811</v>
      </c>
      <c r="D350" s="21">
        <f t="shared" si="26"/>
        <v>29.766035448640466</v>
      </c>
      <c r="E350" s="21"/>
      <c r="F350" s="21">
        <f>'Coord Carte'!D349-'Coord Reel'!C349</f>
        <v>-31.29950451852028</v>
      </c>
      <c r="G350" s="21">
        <f>'Coord Carte'!E349-'Coord Reel'!D349</f>
        <v>-12.593731691562027</v>
      </c>
      <c r="H350" s="21">
        <f t="shared" si="27"/>
        <v>33.738124740772491</v>
      </c>
      <c r="I350" s="21"/>
      <c r="J350" s="80">
        <f>'Coord Carte'!H349-'Coord Reel'!C349</f>
        <v>-59.456832454710366</v>
      </c>
      <c r="K350" s="80">
        <f>'Coord Carte'!I349-'Coord Reel'!D349</f>
        <v>-22.246801142445008</v>
      </c>
      <c r="L350" s="80">
        <f t="shared" si="28"/>
        <v>63.482557341516987</v>
      </c>
      <c r="N350" s="81">
        <f t="shared" si="30"/>
        <v>48.610341041144736</v>
      </c>
    </row>
    <row r="351" spans="1:14" x14ac:dyDescent="0.25">
      <c r="B351" s="21"/>
      <c r="C351" s="21"/>
      <c r="D351" s="21"/>
      <c r="E351" s="21"/>
      <c r="F351" s="21"/>
      <c r="G351" s="21"/>
      <c r="H351" s="21"/>
      <c r="I351" s="21"/>
      <c r="N351" s="81"/>
    </row>
    <row r="352" spans="1:14" x14ac:dyDescent="0.25">
      <c r="A352" s="21" t="s">
        <v>57</v>
      </c>
      <c r="B352" s="83" t="s">
        <v>39</v>
      </c>
      <c r="C352" s="83"/>
      <c r="D352" s="83"/>
      <c r="E352" s="21"/>
      <c r="F352" s="83" t="s">
        <v>40</v>
      </c>
      <c r="G352" s="83"/>
      <c r="H352" s="83"/>
      <c r="I352" s="21"/>
      <c r="J352" s="83" t="s">
        <v>41</v>
      </c>
      <c r="K352" s="83"/>
      <c r="L352" s="83"/>
      <c r="N352" s="81"/>
    </row>
    <row r="353" spans="1:14" x14ac:dyDescent="0.25">
      <c r="A353" s="21"/>
      <c r="B353" s="21" t="s">
        <v>43</v>
      </c>
      <c r="C353" s="21" t="s">
        <v>42</v>
      </c>
      <c r="D353" s="21" t="s">
        <v>44</v>
      </c>
      <c r="E353" s="21" t="s">
        <v>38</v>
      </c>
      <c r="F353" s="21" t="s">
        <v>43</v>
      </c>
      <c r="G353" s="21" t="s">
        <v>42</v>
      </c>
      <c r="H353" s="21" t="s">
        <v>44</v>
      </c>
      <c r="I353" s="21"/>
      <c r="J353" s="80" t="s">
        <v>43</v>
      </c>
      <c r="K353" s="80" t="s">
        <v>42</v>
      </c>
      <c r="L353" s="80" t="s">
        <v>44</v>
      </c>
      <c r="N353" s="81"/>
    </row>
    <row r="354" spans="1:14" x14ac:dyDescent="0.25">
      <c r="B354" s="21">
        <f>'Coord Carte'!D353-'Coord Carte'!H353</f>
        <v>-87.220965453119788</v>
      </c>
      <c r="C354" s="21">
        <f>'Coord Carte'!E353-'Coord Carte'!I353</f>
        <v>2.1730590558230176</v>
      </c>
      <c r="D354" s="21">
        <f t="shared" si="26"/>
        <v>87.248031497761659</v>
      </c>
      <c r="E354" s="21"/>
      <c r="F354" s="21">
        <f>'Coord Carte'!D353-'Coord Reel'!C353</f>
        <v>-50.087343038149811</v>
      </c>
      <c r="G354" s="21">
        <f>'Coord Carte'!E353-'Coord Reel'!D353</f>
        <v>15.610599265321014</v>
      </c>
      <c r="H354" s="21">
        <f t="shared" si="27"/>
        <v>52.463632566223772</v>
      </c>
      <c r="I354" s="21"/>
      <c r="J354" s="80">
        <f>'Coord Carte'!H353-'Coord Reel'!C353</f>
        <v>37.133622414969977</v>
      </c>
      <c r="K354" s="80">
        <f>'Coord Carte'!I353-'Coord Reel'!D353</f>
        <v>13.437540209497996</v>
      </c>
      <c r="L354" s="80">
        <f t="shared" si="28"/>
        <v>39.490168403533509</v>
      </c>
      <c r="N354" s="81">
        <f t="shared" si="30"/>
        <v>45.976900484878641</v>
      </c>
    </row>
    <row r="355" spans="1:14" x14ac:dyDescent="0.25">
      <c r="B355" s="21">
        <f>'Coord Carte'!D354-'Coord Carte'!H354</f>
        <v>-11.634719459410007</v>
      </c>
      <c r="C355" s="21">
        <f>'Coord Carte'!E354-'Coord Carte'!I354</f>
        <v>-25.706895023258994</v>
      </c>
      <c r="D355" s="21">
        <f t="shared" si="26"/>
        <v>28.21721369370179</v>
      </c>
      <c r="E355" s="21"/>
      <c r="F355" s="21">
        <f>'Coord Carte'!D354-'Coord Reel'!C354</f>
        <v>-31.722012229220127</v>
      </c>
      <c r="G355" s="21">
        <f>'Coord Carte'!E354-'Coord Reel'!D354</f>
        <v>2.1361757829660064</v>
      </c>
      <c r="H355" s="21">
        <f t="shared" si="27"/>
        <v>31.79385643243867</v>
      </c>
      <c r="I355" s="21"/>
      <c r="J355" s="80">
        <f>'Coord Carte'!H354-'Coord Reel'!C354</f>
        <v>-20.087292769810119</v>
      </c>
      <c r="K355" s="80">
        <f>'Coord Carte'!I354-'Coord Reel'!D354</f>
        <v>27.843070806225001</v>
      </c>
      <c r="L355" s="80">
        <f t="shared" si="28"/>
        <v>34.332723788545017</v>
      </c>
      <c r="N355" s="81">
        <f t="shared" si="30"/>
        <v>33.063290110491842</v>
      </c>
    </row>
    <row r="356" spans="1:14" x14ac:dyDescent="0.25">
      <c r="B356" s="21">
        <f>'Coord Carte'!D355-'Coord Carte'!H355</f>
        <v>-68.815831391039865</v>
      </c>
      <c r="C356" s="21">
        <f>'Coord Carte'!E355-'Coord Carte'!I355</f>
        <v>187.29673435725459</v>
      </c>
      <c r="D356" s="21">
        <f t="shared" si="26"/>
        <v>199.53868134006504</v>
      </c>
      <c r="E356" s="21"/>
      <c r="F356" s="21">
        <f>'Coord Carte'!D355-'Coord Reel'!C355</f>
        <v>-16.715004705039973</v>
      </c>
      <c r="G356" s="21">
        <f>'Coord Carte'!E355-'Coord Reel'!D355</f>
        <v>-11.826365438281393</v>
      </c>
      <c r="H356" s="21">
        <f t="shared" si="27"/>
        <v>20.475700275430999</v>
      </c>
      <c r="I356" s="21"/>
      <c r="J356" s="80">
        <f>'Coord Carte'!H355-'Coord Reel'!C355</f>
        <v>52.100826685999891</v>
      </c>
      <c r="K356" s="80">
        <f>'Coord Carte'!I355-'Coord Reel'!D355</f>
        <v>-199.12309979553598</v>
      </c>
      <c r="L356" s="80">
        <f t="shared" si="28"/>
        <v>205.82639532758569</v>
      </c>
      <c r="N356" s="81">
        <f t="shared" si="30"/>
        <v>113.15104780150834</v>
      </c>
    </row>
    <row r="357" spans="1:14" x14ac:dyDescent="0.25">
      <c r="B357" s="21">
        <f>'Coord Carte'!D356-'Coord Carte'!H356</f>
        <v>3.9527259393598797</v>
      </c>
      <c r="C357" s="21">
        <f>'Coord Carte'!E356-'Coord Carte'!I356</f>
        <v>31.517862894206985</v>
      </c>
      <c r="D357" s="21">
        <f t="shared" si="26"/>
        <v>31.764756000475085</v>
      </c>
      <c r="E357" s="21"/>
      <c r="F357" s="21">
        <f>'Coord Carte'!D356-'Coord Reel'!C356</f>
        <v>-22.857463256110123</v>
      </c>
      <c r="G357" s="21">
        <f>'Coord Carte'!E356-'Coord Reel'!D356</f>
        <v>13.253157796148969</v>
      </c>
      <c r="H357" s="21">
        <f t="shared" si="27"/>
        <v>26.421767883206616</v>
      </c>
      <c r="I357" s="21"/>
      <c r="J357" s="80">
        <f>'Coord Carte'!H356-'Coord Reel'!C356</f>
        <v>-26.810189195470002</v>
      </c>
      <c r="K357" s="80">
        <f>'Coord Carte'!I356-'Coord Reel'!D356</f>
        <v>-18.264705098058016</v>
      </c>
      <c r="L357" s="80">
        <f t="shared" si="28"/>
        <v>32.440494709790151</v>
      </c>
      <c r="N357" s="81">
        <f t="shared" si="30"/>
        <v>29.431131296498386</v>
      </c>
    </row>
    <row r="358" spans="1:14" x14ac:dyDescent="0.25">
      <c r="B358" s="21">
        <f>'Coord Carte'!D357-'Coord Carte'!H357</f>
        <v>113.16489851925007</v>
      </c>
      <c r="C358" s="21">
        <f>'Coord Carte'!E357-'Coord Carte'!I357</f>
        <v>8.6706205571340433</v>
      </c>
      <c r="D358" s="21">
        <f t="shared" si="26"/>
        <v>113.49658108382809</v>
      </c>
      <c r="E358" s="21"/>
      <c r="F358" s="21">
        <f>'Coord Carte'!D357-'Coord Reel'!C357</f>
        <v>-7.6660773678199803</v>
      </c>
      <c r="G358" s="21">
        <f>'Coord Carte'!E357-'Coord Reel'!D357</f>
        <v>3.0040052537200381</v>
      </c>
      <c r="H358" s="21">
        <f t="shared" si="27"/>
        <v>8.2336376999342953</v>
      </c>
      <c r="I358" s="21"/>
      <c r="J358" s="80">
        <f>'Coord Carte'!H357-'Coord Reel'!C357</f>
        <v>-120.83097588707005</v>
      </c>
      <c r="K358" s="80">
        <f>'Coord Carte'!I357-'Coord Reel'!D357</f>
        <v>-5.6666153034140052</v>
      </c>
      <c r="L358" s="80">
        <f t="shared" si="28"/>
        <v>120.96377665573522</v>
      </c>
      <c r="N358" s="81">
        <f t="shared" si="30"/>
        <v>64.598707177834754</v>
      </c>
    </row>
    <row r="359" spans="1:14" x14ac:dyDescent="0.25">
      <c r="B359" s="21">
        <f>'Coord Carte'!D358-'Coord Carte'!H358</f>
        <v>12.866655725199962</v>
      </c>
      <c r="C359" s="21">
        <f>'Coord Carte'!E358-'Coord Carte'!I358</f>
        <v>18.614167703760018</v>
      </c>
      <c r="D359" s="21">
        <f t="shared" si="26"/>
        <v>22.628258193120466</v>
      </c>
      <c r="E359" s="21"/>
      <c r="F359" s="21">
        <f>'Coord Carte'!D358-'Coord Reel'!C358</f>
        <v>-31.409367679610114</v>
      </c>
      <c r="G359" s="21">
        <f>'Coord Carte'!E358-'Coord Reel'!D358</f>
        <v>9.6289336416180049</v>
      </c>
      <c r="H359" s="21">
        <f t="shared" si="27"/>
        <v>32.852164937909635</v>
      </c>
      <c r="I359" s="21"/>
      <c r="J359" s="80">
        <f>'Coord Carte'!H358-'Coord Reel'!C358</f>
        <v>-44.276023404810076</v>
      </c>
      <c r="K359" s="80">
        <f>'Coord Carte'!I358-'Coord Reel'!D358</f>
        <v>-8.9852340621420126</v>
      </c>
      <c r="L359" s="80">
        <f t="shared" si="28"/>
        <v>45.17854224844762</v>
      </c>
      <c r="N359" s="81">
        <f t="shared" si="30"/>
        <v>39.015353593178631</v>
      </c>
    </row>
    <row r="360" spans="1:14" x14ac:dyDescent="0.25">
      <c r="B360" s="21"/>
      <c r="C360" s="21"/>
      <c r="D360" s="21"/>
      <c r="E360" s="21"/>
      <c r="F360" s="21"/>
      <c r="G360" s="21"/>
      <c r="H360" s="21"/>
      <c r="I360" s="21"/>
      <c r="N360" s="81"/>
    </row>
    <row r="361" spans="1:14" x14ac:dyDescent="0.25">
      <c r="A361" s="21" t="s">
        <v>58</v>
      </c>
      <c r="B361" s="83" t="s">
        <v>39</v>
      </c>
      <c r="C361" s="83"/>
      <c r="D361" s="83"/>
      <c r="E361" s="21"/>
      <c r="F361" s="83" t="s">
        <v>40</v>
      </c>
      <c r="G361" s="83"/>
      <c r="H361" s="83"/>
      <c r="I361" s="21"/>
      <c r="J361" s="83" t="s">
        <v>41</v>
      </c>
      <c r="K361" s="83"/>
      <c r="L361" s="83"/>
      <c r="N361" s="81"/>
    </row>
    <row r="362" spans="1:14" x14ac:dyDescent="0.25">
      <c r="A362" s="21"/>
      <c r="B362" s="21" t="s">
        <v>43</v>
      </c>
      <c r="C362" s="21" t="s">
        <v>42</v>
      </c>
      <c r="D362" s="21" t="s">
        <v>44</v>
      </c>
      <c r="E362" s="21" t="s">
        <v>38</v>
      </c>
      <c r="F362" s="21" t="s">
        <v>43</v>
      </c>
      <c r="G362" s="21" t="s">
        <v>42</v>
      </c>
      <c r="H362" s="21" t="s">
        <v>44</v>
      </c>
      <c r="I362" s="21"/>
      <c r="J362" s="80" t="s">
        <v>43</v>
      </c>
      <c r="K362" s="80" t="s">
        <v>42</v>
      </c>
      <c r="L362" s="80" t="s">
        <v>44</v>
      </c>
      <c r="N362" s="81"/>
    </row>
    <row r="363" spans="1:14" x14ac:dyDescent="0.25">
      <c r="B363" s="21">
        <f>'Coord Carte'!D362-'Coord Carte'!H362</f>
        <v>-32.905042234760003</v>
      </c>
      <c r="C363" s="21">
        <f>'Coord Carte'!E362-'Coord Carte'!I362</f>
        <v>-9.4020112938130183</v>
      </c>
      <c r="D363" s="21">
        <f t="shared" ref="D363:D370" si="31">SQRT(B363^2+C363^2)</f>
        <v>34.221917258393447</v>
      </c>
      <c r="E363" s="21"/>
      <c r="F363" s="21">
        <f>'Coord Carte'!D362-'Coord Reel'!C362</f>
        <v>-4.5539828665100686</v>
      </c>
      <c r="G363" s="21">
        <f>'Coord Carte'!E362-'Coord Reel'!D362</f>
        <v>6.3431188280769959</v>
      </c>
      <c r="H363" s="21">
        <f t="shared" ref="H363:H370" si="32">SQRT(F363^2+G363^2)</f>
        <v>7.8085796669799139</v>
      </c>
      <c r="I363" s="21"/>
      <c r="J363" s="80">
        <f>'Coord Carte'!H362-'Coord Reel'!C362</f>
        <v>28.351059368249935</v>
      </c>
      <c r="K363" s="80">
        <f>'Coord Carte'!I362-'Coord Reel'!D362</f>
        <v>15.745130121890014</v>
      </c>
      <c r="L363" s="80">
        <f t="shared" ref="L363:L370" si="33">SQRT(J363^2+K363^2)</f>
        <v>32.429796327718137</v>
      </c>
      <c r="N363" s="81">
        <f t="shared" si="30"/>
        <v>20.119187997349027</v>
      </c>
    </row>
    <row r="364" spans="1:14" x14ac:dyDescent="0.25">
      <c r="B364" s="21">
        <f>'Coord Carte'!D363-'Coord Carte'!H363</f>
        <v>26.744050792830421</v>
      </c>
      <c r="C364" s="21">
        <f>'Coord Carte'!E363-'Coord Carte'!I363</f>
        <v>23.028980417371002</v>
      </c>
      <c r="D364" s="21">
        <f t="shared" si="31"/>
        <v>35.292749848561677</v>
      </c>
      <c r="E364" s="21"/>
      <c r="F364" s="21">
        <f>'Coord Carte'!D363-'Coord Reel'!C363</f>
        <v>-21.592944835609615</v>
      </c>
      <c r="G364" s="21">
        <f>'Coord Carte'!E363-'Coord Reel'!D363</f>
        <v>27.124652844582002</v>
      </c>
      <c r="H364" s="21">
        <f t="shared" si="32"/>
        <v>34.669901335492291</v>
      </c>
      <c r="I364" s="21"/>
      <c r="J364" s="80">
        <f>'Coord Carte'!H363-'Coord Reel'!C363</f>
        <v>-48.336995628440036</v>
      </c>
      <c r="K364" s="80">
        <f>'Coord Carte'!I363-'Coord Reel'!D363</f>
        <v>4.0956724272109994</v>
      </c>
      <c r="L364" s="80">
        <f t="shared" si="33"/>
        <v>48.510201803485089</v>
      </c>
      <c r="N364" s="81">
        <f t="shared" si="30"/>
        <v>41.590051569488693</v>
      </c>
    </row>
    <row r="365" spans="1:14" x14ac:dyDescent="0.25">
      <c r="B365" s="21">
        <f>'Coord Carte'!D364-'Coord Carte'!H364</f>
        <v>94.908020174690137</v>
      </c>
      <c r="C365" s="21">
        <f>'Coord Carte'!E364-'Coord Carte'!I364</f>
        <v>-101.1875490277188</v>
      </c>
      <c r="D365" s="21">
        <f t="shared" si="31"/>
        <v>138.73158390113042</v>
      </c>
      <c r="E365" s="21"/>
      <c r="F365" s="21">
        <f>'Coord Carte'!D364-'Coord Reel'!C364</f>
        <v>-28.293238587339829</v>
      </c>
      <c r="G365" s="21">
        <f>'Coord Carte'!E364-'Coord Reel'!D364</f>
        <v>-65.433320836003816</v>
      </c>
      <c r="H365" s="21">
        <f t="shared" si="32"/>
        <v>71.28833582983647</v>
      </c>
      <c r="I365" s="21"/>
      <c r="J365" s="80">
        <f>'Coord Carte'!H364-'Coord Reel'!C364</f>
        <v>-123.20125876202997</v>
      </c>
      <c r="K365" s="80">
        <f>'Coord Carte'!I364-'Coord Reel'!D364</f>
        <v>35.754228191714986</v>
      </c>
      <c r="L365" s="80">
        <f t="shared" si="33"/>
        <v>128.2845080051909</v>
      </c>
      <c r="N365" s="81">
        <f t="shared" si="30"/>
        <v>99.786421917513678</v>
      </c>
    </row>
    <row r="366" spans="1:14" x14ac:dyDescent="0.25">
      <c r="B366" s="21">
        <f>'Coord Carte'!D365-'Coord Carte'!H365</f>
        <v>-7.1819341095299478</v>
      </c>
      <c r="C366" s="21">
        <f>'Coord Carte'!E365-'Coord Carte'!I365</f>
        <v>20.458240888617212</v>
      </c>
      <c r="D366" s="21">
        <f t="shared" si="31"/>
        <v>21.682246143107932</v>
      </c>
      <c r="E366" s="21"/>
      <c r="F366" s="21">
        <f>'Coord Carte'!D365-'Coord Reel'!C365</f>
        <v>-32.437747856369924</v>
      </c>
      <c r="G366" s="21">
        <f>'Coord Carte'!E365-'Coord Reel'!D365</f>
        <v>-84.949571911814303</v>
      </c>
      <c r="H366" s="21">
        <f t="shared" si="32"/>
        <v>90.93204745299613</v>
      </c>
      <c r="I366" s="21"/>
      <c r="J366" s="80">
        <f>'Coord Carte'!H365-'Coord Reel'!C365</f>
        <v>-25.255813746839976</v>
      </c>
      <c r="K366" s="80">
        <f>'Coord Carte'!I365-'Coord Reel'!D365</f>
        <v>-105.40781280043151</v>
      </c>
      <c r="L366" s="80">
        <f t="shared" si="33"/>
        <v>108.39125023444413</v>
      </c>
      <c r="N366" s="81">
        <f t="shared" si="30"/>
        <v>99.66164884372013</v>
      </c>
    </row>
    <row r="367" spans="1:14" x14ac:dyDescent="0.25">
      <c r="B367" s="21">
        <f>'Coord Carte'!D366-'Coord Carte'!H366</f>
        <v>20.489010874440055</v>
      </c>
      <c r="C367" s="21">
        <f>'Coord Carte'!E366-'Coord Carte'!I366</f>
        <v>-51.777355424703984</v>
      </c>
      <c r="D367" s="21">
        <f t="shared" si="31"/>
        <v>55.683876493910212</v>
      </c>
      <c r="E367" s="21"/>
      <c r="F367" s="21">
        <f>'Coord Carte'!D366-'Coord Reel'!C366</f>
        <v>-51.518720253929814</v>
      </c>
      <c r="G367" s="21">
        <f>'Coord Carte'!E366-'Coord Reel'!D366</f>
        <v>42.36482675661</v>
      </c>
      <c r="H367" s="21">
        <f t="shared" si="32"/>
        <v>66.700502867071833</v>
      </c>
      <c r="I367" s="21"/>
      <c r="J367" s="80">
        <f>'Coord Carte'!H366-'Coord Reel'!C366</f>
        <v>-72.007731128369869</v>
      </c>
      <c r="K367" s="80">
        <f>'Coord Carte'!I366-'Coord Reel'!D366</f>
        <v>94.142182181313984</v>
      </c>
      <c r="L367" s="80">
        <f t="shared" si="33"/>
        <v>118.52368458715463</v>
      </c>
      <c r="N367" s="81">
        <f t="shared" si="30"/>
        <v>92.612093727113233</v>
      </c>
    </row>
    <row r="368" spans="1:14" x14ac:dyDescent="0.25">
      <c r="B368" s="21">
        <f>'Coord Carte'!D367-'Coord Carte'!H367</f>
        <v>-40.222744481070094</v>
      </c>
      <c r="C368" s="21">
        <f>'Coord Carte'!E367-'Coord Carte'!I367</f>
        <v>-7.3704203630859979</v>
      </c>
      <c r="D368" s="21">
        <f t="shared" si="31"/>
        <v>40.892447590209706</v>
      </c>
      <c r="E368" s="21"/>
      <c r="F368" s="21">
        <f>'Coord Carte'!D367-'Coord Reel'!C367</f>
        <v>-32.303112620170168</v>
      </c>
      <c r="G368" s="21">
        <f>'Coord Carte'!E367-'Coord Reel'!D367</f>
        <v>38.571884517579008</v>
      </c>
      <c r="H368" s="21">
        <f t="shared" si="32"/>
        <v>50.311841152842419</v>
      </c>
      <c r="I368" s="21"/>
      <c r="J368" s="80">
        <f>'Coord Carte'!H367-'Coord Reel'!C367</f>
        <v>7.9196318608999263</v>
      </c>
      <c r="K368" s="80">
        <f>'Coord Carte'!I367-'Coord Reel'!D367</f>
        <v>45.942304880665006</v>
      </c>
      <c r="L368" s="80">
        <f t="shared" si="33"/>
        <v>46.619909336678859</v>
      </c>
      <c r="N368" s="81">
        <f t="shared" si="30"/>
        <v>48.465875244760639</v>
      </c>
    </row>
    <row r="369" spans="1:14" x14ac:dyDescent="0.25">
      <c r="B369" s="21">
        <f>'Coord Carte'!D368-'Coord Carte'!H368</f>
        <v>-6.6681675534300666</v>
      </c>
      <c r="C369" s="21">
        <f>'Coord Carte'!E368-'Coord Carte'!I368</f>
        <v>-12.245604306327948</v>
      </c>
      <c r="D369" s="21">
        <f t="shared" si="31"/>
        <v>13.94343154850251</v>
      </c>
      <c r="E369" s="21"/>
      <c r="F369" s="21">
        <f>'Coord Carte'!D368-'Coord Reel'!C368</f>
        <v>-33.702939357630157</v>
      </c>
      <c r="G369" s="21">
        <f>'Coord Carte'!E368-'Coord Reel'!D368</f>
        <v>13.580180626085053</v>
      </c>
      <c r="H369" s="21">
        <f t="shared" si="32"/>
        <v>36.336062351074744</v>
      </c>
      <c r="I369" s="21"/>
      <c r="J369" s="80">
        <f>'Coord Carte'!H368-'Coord Reel'!C368</f>
        <v>-27.034771804200091</v>
      </c>
      <c r="K369" s="80">
        <f>'Coord Carte'!I368-'Coord Reel'!D368</f>
        <v>25.825784932413001</v>
      </c>
      <c r="L369" s="80">
        <f t="shared" si="33"/>
        <v>37.387832965824892</v>
      </c>
      <c r="N369" s="81">
        <f t="shared" si="30"/>
        <v>36.861947658449822</v>
      </c>
    </row>
    <row r="370" spans="1:14" x14ac:dyDescent="0.25">
      <c r="B370" s="21">
        <f>'Coord Carte'!D369-'Coord Carte'!H369</f>
        <v>73.27258168563003</v>
      </c>
      <c r="C370" s="21">
        <f>'Coord Carte'!E369-'Coord Carte'!I369</f>
        <v>-14.416417465541997</v>
      </c>
      <c r="D370" s="21">
        <f t="shared" si="31"/>
        <v>74.677334710192426</v>
      </c>
      <c r="E370" s="21"/>
      <c r="F370" s="21">
        <f>'Coord Carte'!D369-'Coord Reel'!C369</f>
        <v>-39.67447277968995</v>
      </c>
      <c r="G370" s="21">
        <f>'Coord Carte'!E369-'Coord Reel'!D369</f>
        <v>16.772660726676008</v>
      </c>
      <c r="H370" s="21">
        <f t="shared" si="32"/>
        <v>43.074191091633267</v>
      </c>
      <c r="I370" s="21"/>
      <c r="J370" s="80">
        <f>'Coord Carte'!H369-'Coord Reel'!C369</f>
        <v>-112.94705446531998</v>
      </c>
      <c r="K370" s="80">
        <f>'Coord Carte'!I369-'Coord Reel'!D369</f>
        <v>31.189078192218005</v>
      </c>
      <c r="L370" s="80">
        <f t="shared" si="33"/>
        <v>117.17421094623273</v>
      </c>
      <c r="N370" s="81">
        <f t="shared" si="30"/>
        <v>80.124201018933007</v>
      </c>
    </row>
    <row r="371" spans="1:14" x14ac:dyDescent="0.25">
      <c r="A371" s="76"/>
      <c r="B371" s="76"/>
      <c r="C371" s="76"/>
      <c r="D371" s="76"/>
      <c r="E371" s="76"/>
      <c r="F371" s="76"/>
      <c r="G371" s="76"/>
      <c r="H371" s="76"/>
      <c r="I371" s="76"/>
      <c r="N371" s="81"/>
    </row>
    <row r="372" spans="1:14" x14ac:dyDescent="0.25">
      <c r="A372" s="76" t="s">
        <v>98</v>
      </c>
      <c r="B372" s="83" t="s">
        <v>39</v>
      </c>
      <c r="C372" s="83"/>
      <c r="D372" s="83"/>
      <c r="E372" s="76"/>
      <c r="F372" s="83" t="s">
        <v>40</v>
      </c>
      <c r="G372" s="83"/>
      <c r="H372" s="83"/>
      <c r="I372" s="76"/>
      <c r="J372" s="83" t="s">
        <v>41</v>
      </c>
      <c r="K372" s="83"/>
      <c r="L372" s="83"/>
      <c r="N372" s="81"/>
    </row>
    <row r="373" spans="1:14" x14ac:dyDescent="0.25">
      <c r="A373" s="76"/>
      <c r="B373" s="76" t="s">
        <v>43</v>
      </c>
      <c r="C373" s="76" t="s">
        <v>42</v>
      </c>
      <c r="D373" s="76" t="s">
        <v>44</v>
      </c>
      <c r="E373" s="76" t="s">
        <v>38</v>
      </c>
      <c r="F373" s="76" t="s">
        <v>43</v>
      </c>
      <c r="G373" s="76" t="s">
        <v>42</v>
      </c>
      <c r="H373" s="76" t="s">
        <v>44</v>
      </c>
      <c r="I373" s="76"/>
      <c r="J373" s="80" t="s">
        <v>43</v>
      </c>
      <c r="K373" s="80" t="s">
        <v>42</v>
      </c>
      <c r="L373" s="80" t="s">
        <v>44</v>
      </c>
      <c r="N373" s="81"/>
    </row>
    <row r="374" spans="1:14" x14ac:dyDescent="0.25">
      <c r="A374" s="76"/>
      <c r="B374" s="76">
        <f>'Coord Carte'!D373-'Coord Carte'!H373</f>
        <v>56.882092712869962</v>
      </c>
      <c r="C374" s="76">
        <f>'Coord Carte'!E373-'Coord Carte'!I373</f>
        <v>48.416426308913003</v>
      </c>
      <c r="D374" s="76">
        <f t="shared" ref="D374:D434" si="34">SQRT(B374^2+C374^2)</f>
        <v>74.69754218126549</v>
      </c>
      <c r="E374" s="76"/>
      <c r="F374" s="76">
        <f>'Coord Carte'!D373-'Coord Reel'!C373</f>
        <v>53.671265004460111</v>
      </c>
      <c r="G374" s="76">
        <f>'Coord Carte'!E373-'Coord Reel'!D373</f>
        <v>-0.88109406935501511</v>
      </c>
      <c r="H374" s="76">
        <f t="shared" ref="H374:H434" si="35">SQRT(F374^2+G374^2)</f>
        <v>53.678496755572773</v>
      </c>
      <c r="I374" s="76"/>
      <c r="J374" s="80">
        <f>'Coord Carte'!H373-'Coord Reel'!C373</f>
        <v>-3.2108277084098518</v>
      </c>
      <c r="K374" s="80">
        <f>'Coord Carte'!I373-'Coord Reel'!D373</f>
        <v>-49.297520378268018</v>
      </c>
      <c r="L374" s="80">
        <f t="shared" ref="L374:L434" si="36">SQRT(J374^2+K374^2)</f>
        <v>49.401972936501664</v>
      </c>
      <c r="N374" s="81">
        <f t="shared" si="30"/>
        <v>51.540234846037222</v>
      </c>
    </row>
    <row r="375" spans="1:14" x14ac:dyDescent="0.25">
      <c r="A375" s="76"/>
      <c r="B375" s="76">
        <f>'Coord Carte'!D374-'Coord Carte'!H374</f>
        <v>108.10302615547016</v>
      </c>
      <c r="C375" s="76">
        <f>'Coord Carte'!E374-'Coord Carte'!I374</f>
        <v>113.72016662736941</v>
      </c>
      <c r="D375" s="76">
        <f t="shared" si="34"/>
        <v>156.90296543318399</v>
      </c>
      <c r="E375" s="76"/>
      <c r="F375" s="76">
        <f>'Coord Carte'!D374-'Coord Reel'!C374</f>
        <v>79.166276309980276</v>
      </c>
      <c r="G375" s="76">
        <f>'Coord Carte'!E374-'Coord Reel'!D374</f>
        <v>-19.329046913161989</v>
      </c>
      <c r="H375" s="76">
        <f t="shared" si="35"/>
        <v>81.491787066914682</v>
      </c>
      <c r="I375" s="76"/>
      <c r="J375" s="80">
        <f>'Coord Carte'!H374-'Coord Reel'!C374</f>
        <v>-28.936749845489885</v>
      </c>
      <c r="K375" s="80">
        <f>'Coord Carte'!I374-'Coord Reel'!D374</f>
        <v>-133.04921354053141</v>
      </c>
      <c r="L375" s="80">
        <f t="shared" si="36"/>
        <v>136.15957078139746</v>
      </c>
      <c r="N375" s="81">
        <f t="shared" si="30"/>
        <v>108.82567892415608</v>
      </c>
    </row>
    <row r="376" spans="1:14" x14ac:dyDescent="0.25">
      <c r="A376" s="76"/>
      <c r="B376" s="76">
        <f>'Coord Carte'!D375-'Coord Carte'!H375</f>
        <v>49.703015378210239</v>
      </c>
      <c r="C376" s="76">
        <f>'Coord Carte'!E375-'Coord Carte'!I375</f>
        <v>72.832839420532196</v>
      </c>
      <c r="D376" s="76">
        <f t="shared" si="34"/>
        <v>88.176029825251447</v>
      </c>
      <c r="E376" s="76"/>
      <c r="F376" s="76">
        <f>'Coord Carte'!D375-'Coord Reel'!C375</f>
        <v>40.745530773980136</v>
      </c>
      <c r="G376" s="76">
        <f>'Coord Carte'!E375-'Coord Reel'!D375</f>
        <v>-105.91654462040668</v>
      </c>
      <c r="H376" s="76">
        <f t="shared" si="35"/>
        <v>113.48353493956716</v>
      </c>
      <c r="I376" s="76"/>
      <c r="J376" s="80">
        <f>'Coord Carte'!H375-'Coord Reel'!C375</f>
        <v>-8.9574846042301033</v>
      </c>
      <c r="K376" s="80">
        <f>'Coord Carte'!I375-'Coord Reel'!D375</f>
        <v>-178.74938404093888</v>
      </c>
      <c r="L376" s="80">
        <f t="shared" si="36"/>
        <v>178.97368193522217</v>
      </c>
      <c r="N376" s="81">
        <f t="shared" si="30"/>
        <v>146.22860843739466</v>
      </c>
    </row>
    <row r="377" spans="1:14" x14ac:dyDescent="0.25">
      <c r="A377" s="76"/>
      <c r="B377" s="76">
        <f>'Coord Carte'!D376-'Coord Carte'!H376</f>
        <v>49.54993239776968</v>
      </c>
      <c r="C377" s="76">
        <f>'Coord Carte'!E376-'Coord Carte'!I376</f>
        <v>218.18033093829229</v>
      </c>
      <c r="D377" s="76">
        <f t="shared" si="34"/>
        <v>223.73612271818399</v>
      </c>
      <c r="E377" s="76"/>
      <c r="F377" s="76">
        <f>'Coord Carte'!D376-'Coord Reel'!C376</f>
        <v>51.140114641939817</v>
      </c>
      <c r="G377" s="76">
        <f>'Coord Carte'!E376-'Coord Reel'!D376</f>
        <v>-96.941453872047703</v>
      </c>
      <c r="H377" s="76">
        <f t="shared" si="35"/>
        <v>109.60363499636816</v>
      </c>
      <c r="I377" s="76"/>
      <c r="J377" s="80">
        <f>'Coord Carte'!H376-'Coord Reel'!C376</f>
        <v>1.590182244170137</v>
      </c>
      <c r="K377" s="80">
        <f>'Coord Carte'!I376-'Coord Reel'!D376</f>
        <v>-315.12178481033999</v>
      </c>
      <c r="L377" s="80">
        <f t="shared" si="36"/>
        <v>315.12579701069205</v>
      </c>
      <c r="N377" s="81">
        <f t="shared" si="30"/>
        <v>212.36471600353011</v>
      </c>
    </row>
    <row r="378" spans="1:14" x14ac:dyDescent="0.25">
      <c r="A378" s="76"/>
      <c r="B378" s="76">
        <f>'Coord Carte'!D377-'Coord Carte'!H377</f>
        <v>178.0288285762399</v>
      </c>
      <c r="C378" s="76">
        <f>'Coord Carte'!E377-'Coord Carte'!I377</f>
        <v>250.05215187166101</v>
      </c>
      <c r="D378" s="76">
        <f t="shared" si="34"/>
        <v>306.95332293343307</v>
      </c>
      <c r="E378" s="76"/>
      <c r="F378" s="76">
        <f>'Coord Carte'!D377-'Coord Reel'!C377</f>
        <v>-137.83446219973985</v>
      </c>
      <c r="G378" s="76">
        <f>'Coord Carte'!E377-'Coord Reel'!D377</f>
        <v>-2.15360278872501</v>
      </c>
      <c r="H378" s="76">
        <f t="shared" si="35"/>
        <v>137.85128572074731</v>
      </c>
      <c r="I378" s="76"/>
      <c r="J378" s="80">
        <f>'Coord Carte'!H377-'Coord Reel'!C377</f>
        <v>-315.86329077597975</v>
      </c>
      <c r="K378" s="80">
        <f>'Coord Carte'!I377-'Coord Reel'!D377</f>
        <v>-252.20575466038599</v>
      </c>
      <c r="L378" s="80">
        <f t="shared" si="36"/>
        <v>404.19965505136929</v>
      </c>
      <c r="N378" s="81">
        <f t="shared" si="30"/>
        <v>271.02547038605832</v>
      </c>
    </row>
    <row r="379" spans="1:14" x14ac:dyDescent="0.25">
      <c r="A379" s="76"/>
      <c r="B379" s="76">
        <f>'Coord Carte'!D378-'Coord Carte'!H378</f>
        <v>119.55128572148033</v>
      </c>
      <c r="C379" s="76">
        <f>'Coord Carte'!E378-'Coord Carte'!I378</f>
        <v>183.09170061440659</v>
      </c>
      <c r="D379" s="76">
        <f t="shared" si="34"/>
        <v>218.66659724689211</v>
      </c>
      <c r="E379" s="76"/>
      <c r="F379" s="76">
        <f>'Coord Carte'!D378-'Coord Reel'!C378</f>
        <v>-128.19516247736965</v>
      </c>
      <c r="G379" s="76">
        <f>'Coord Carte'!E378-'Coord Reel'!D378</f>
        <v>-132.7309976815724</v>
      </c>
      <c r="H379" s="76">
        <f t="shared" si="35"/>
        <v>184.53053250924299</v>
      </c>
      <c r="I379" s="76"/>
      <c r="J379" s="80">
        <f>'Coord Carte'!H378-'Coord Reel'!C378</f>
        <v>-247.74644819884998</v>
      </c>
      <c r="K379" s="80">
        <f>'Coord Carte'!I378-'Coord Reel'!D378</f>
        <v>-315.82269829597897</v>
      </c>
      <c r="L379" s="80">
        <f t="shared" si="36"/>
        <v>401.40039780012478</v>
      </c>
      <c r="N379" s="81">
        <f t="shared" si="30"/>
        <v>292.9654651546839</v>
      </c>
    </row>
    <row r="380" spans="1:14" x14ac:dyDescent="0.25">
      <c r="A380" s="76"/>
      <c r="B380" s="76">
        <f>'Coord Carte'!D379-'Coord Carte'!H379</f>
        <v>62.392428451679734</v>
      </c>
      <c r="C380" s="76">
        <f>'Coord Carte'!E379-'Coord Carte'!I379</f>
        <v>166.9574942517749</v>
      </c>
      <c r="D380" s="76">
        <f t="shared" si="34"/>
        <v>178.23473290840207</v>
      </c>
      <c r="E380" s="76"/>
      <c r="F380" s="76">
        <f>'Coord Carte'!D379-'Coord Reel'!C379</f>
        <v>-203.23578409306015</v>
      </c>
      <c r="G380" s="76">
        <f>'Coord Carte'!E379-'Coord Reel'!D379</f>
        <v>-160.42042390372808</v>
      </c>
      <c r="H380" s="76">
        <f t="shared" si="35"/>
        <v>258.91986470986109</v>
      </c>
      <c r="I380" s="76"/>
      <c r="J380" s="80">
        <f>'Coord Carte'!H379-'Coord Reel'!C379</f>
        <v>-265.62821254473988</v>
      </c>
      <c r="K380" s="80">
        <f>'Coord Carte'!I379-'Coord Reel'!D379</f>
        <v>-327.37791815550298</v>
      </c>
      <c r="L380" s="80">
        <f t="shared" si="36"/>
        <v>421.58587333489334</v>
      </c>
      <c r="N380" s="81">
        <f t="shared" si="30"/>
        <v>340.25286902237724</v>
      </c>
    </row>
    <row r="381" spans="1:14" x14ac:dyDescent="0.25">
      <c r="A381" s="76"/>
      <c r="B381" s="76">
        <f>'Coord Carte'!D380-'Coord Carte'!H380</f>
        <v>-23.587198002409878</v>
      </c>
      <c r="C381" s="76">
        <f>'Coord Carte'!E380-'Coord Carte'!I380</f>
        <v>133.78987527538399</v>
      </c>
      <c r="D381" s="76">
        <f t="shared" si="34"/>
        <v>135.85318044053182</v>
      </c>
      <c r="E381" s="76"/>
      <c r="F381" s="76">
        <f>'Coord Carte'!D380-'Coord Reel'!C380</f>
        <v>-285.90328350155983</v>
      </c>
      <c r="G381" s="76">
        <f>'Coord Carte'!E380-'Coord Reel'!D380</f>
        <v>-188.71694608832701</v>
      </c>
      <c r="H381" s="76">
        <f t="shared" si="35"/>
        <v>342.5708295489822</v>
      </c>
      <c r="I381" s="76"/>
      <c r="J381" s="80">
        <f>'Coord Carte'!H380-'Coord Reel'!C380</f>
        <v>-262.31608549914995</v>
      </c>
      <c r="K381" s="80">
        <f>'Coord Carte'!I380-'Coord Reel'!D380</f>
        <v>-322.50682136371103</v>
      </c>
      <c r="L381" s="80">
        <f t="shared" si="36"/>
        <v>415.71670466523472</v>
      </c>
      <c r="N381" s="81">
        <f t="shared" si="30"/>
        <v>379.14376710710849</v>
      </c>
    </row>
    <row r="382" spans="1:14" x14ac:dyDescent="0.25">
      <c r="A382" s="76"/>
      <c r="B382" s="76">
        <f>'Coord Carte'!D381-'Coord Carte'!H381</f>
        <v>-48.710515527010102</v>
      </c>
      <c r="C382" s="76">
        <f>'Coord Carte'!E381-'Coord Carte'!I381</f>
        <v>9.3779434943457005</v>
      </c>
      <c r="D382" s="76">
        <f t="shared" si="34"/>
        <v>49.605041549123136</v>
      </c>
      <c r="E382" s="76"/>
      <c r="F382" s="76">
        <f>'Coord Carte'!D381-'Coord Reel'!C381</f>
        <v>-173.17313956114003</v>
      </c>
      <c r="G382" s="76">
        <f>'Coord Carte'!E381-'Coord Reel'!D381</f>
        <v>-100.87597363822331</v>
      </c>
      <c r="H382" s="76">
        <f t="shared" si="35"/>
        <v>200.41182181428721</v>
      </c>
      <c r="I382" s="76"/>
      <c r="J382" s="80">
        <f>'Coord Carte'!H381-'Coord Reel'!C381</f>
        <v>-124.46262403412993</v>
      </c>
      <c r="K382" s="80">
        <f>'Coord Carte'!I381-'Coord Reel'!D381</f>
        <v>-110.253917132569</v>
      </c>
      <c r="L382" s="80">
        <f t="shared" si="36"/>
        <v>166.27348262587324</v>
      </c>
      <c r="N382" s="81">
        <f t="shared" si="30"/>
        <v>183.34265222008023</v>
      </c>
    </row>
    <row r="383" spans="1:14" x14ac:dyDescent="0.25">
      <c r="A383" s="76"/>
      <c r="B383" s="76">
        <f>'Coord Carte'!D382-'Coord Carte'!H382</f>
        <v>-138.89759390833979</v>
      </c>
      <c r="C383" s="76">
        <f>'Coord Carte'!E382-'Coord Carte'!I382</f>
        <v>-35.286103498733894</v>
      </c>
      <c r="D383" s="76">
        <f t="shared" si="34"/>
        <v>143.30963224308906</v>
      </c>
      <c r="E383" s="76"/>
      <c r="F383" s="76">
        <f>'Coord Carte'!D382-'Coord Reel'!C382</f>
        <v>-132.31718696118992</v>
      </c>
      <c r="G383" s="76">
        <f>'Coord Carte'!E382-'Coord Reel'!D382</f>
        <v>-91.872888305767987</v>
      </c>
      <c r="H383" s="76">
        <f t="shared" si="35"/>
        <v>161.08527422134713</v>
      </c>
      <c r="I383" s="76"/>
      <c r="J383" s="80">
        <f>'Coord Carte'!H382-'Coord Reel'!C382</f>
        <v>6.5804069471498678</v>
      </c>
      <c r="K383" s="80">
        <f>'Coord Carte'!I382-'Coord Reel'!D382</f>
        <v>-56.5867848070341</v>
      </c>
      <c r="L383" s="80">
        <f t="shared" si="36"/>
        <v>56.968113628482413</v>
      </c>
      <c r="N383" s="81">
        <f t="shared" si="30"/>
        <v>109.02669392491478</v>
      </c>
    </row>
    <row r="384" spans="1:14" x14ac:dyDescent="0.25">
      <c r="A384" s="76"/>
      <c r="B384" s="76">
        <f>'Coord Carte'!D383-'Coord Carte'!H383</f>
        <v>-105.37525865749012</v>
      </c>
      <c r="C384" s="76">
        <f>'Coord Carte'!E383-'Coord Carte'!I383</f>
        <v>163.3991582735583</v>
      </c>
      <c r="D384" s="76">
        <f t="shared" si="34"/>
        <v>194.43052759698077</v>
      </c>
      <c r="E384" s="76"/>
      <c r="F384" s="76">
        <f>'Coord Carte'!D383-'Coord Reel'!C383</f>
        <v>-5.9156796238100924</v>
      </c>
      <c r="G384" s="76">
        <f>'Coord Carte'!E383-'Coord Reel'!D383</f>
        <v>34.690127080743295</v>
      </c>
      <c r="H384" s="76">
        <f t="shared" si="35"/>
        <v>35.190910506687395</v>
      </c>
      <c r="I384" s="76"/>
      <c r="J384" s="80">
        <f>'Coord Carte'!H383-'Coord Reel'!C383</f>
        <v>99.459579033680029</v>
      </c>
      <c r="K384" s="80">
        <f>'Coord Carte'!I383-'Coord Reel'!D383</f>
        <v>-128.70903119281499</v>
      </c>
      <c r="L384" s="80">
        <f t="shared" si="36"/>
        <v>162.65983699779693</v>
      </c>
      <c r="N384" s="81">
        <f t="shared" si="30"/>
        <v>98.925373752242166</v>
      </c>
    </row>
    <row r="385" spans="1:14" x14ac:dyDescent="0.25">
      <c r="A385" s="76"/>
      <c r="B385" s="76">
        <f>'Coord Carte'!D384-'Coord Carte'!H384</f>
        <v>-97.666511395889984</v>
      </c>
      <c r="C385" s="76">
        <f>'Coord Carte'!E384-'Coord Carte'!I384</f>
        <v>262.80356552137772</v>
      </c>
      <c r="D385" s="76">
        <f t="shared" si="34"/>
        <v>280.36487208456157</v>
      </c>
      <c r="E385" s="76"/>
      <c r="F385" s="76">
        <f>'Coord Carte'!D384-'Coord Reel'!C384</f>
        <v>116.73665909718011</v>
      </c>
      <c r="G385" s="76">
        <f>'Coord Carte'!E384-'Coord Reel'!D384</f>
        <v>232.18656579233968</v>
      </c>
      <c r="H385" s="76">
        <f t="shared" si="35"/>
        <v>259.880835983748</v>
      </c>
      <c r="I385" s="76"/>
      <c r="J385" s="80">
        <f>'Coord Carte'!H384-'Coord Reel'!C384</f>
        <v>214.40317049307009</v>
      </c>
      <c r="K385" s="80">
        <f>'Coord Carte'!I384-'Coord Reel'!D384</f>
        <v>-30.616999729038014</v>
      </c>
      <c r="L385" s="80">
        <f t="shared" si="36"/>
        <v>216.57820802169454</v>
      </c>
      <c r="N385" s="81">
        <f t="shared" si="30"/>
        <v>238.22952200272127</v>
      </c>
    </row>
    <row r="386" spans="1:14" x14ac:dyDescent="0.25">
      <c r="A386" s="76"/>
      <c r="B386" s="76">
        <f>'Coord Carte'!D385-'Coord Carte'!H385</f>
        <v>-62.109733149289923</v>
      </c>
      <c r="C386" s="76">
        <f>'Coord Carte'!E385-'Coord Carte'!I385</f>
        <v>367.16461273705329</v>
      </c>
      <c r="D386" s="76">
        <f t="shared" si="34"/>
        <v>372.38081556147108</v>
      </c>
      <c r="E386" s="76"/>
      <c r="F386" s="76">
        <f>'Coord Carte'!D385-'Coord Reel'!C385</f>
        <v>209.75178965534019</v>
      </c>
      <c r="G386" s="76">
        <f>'Coord Carte'!E385-'Coord Reel'!D385</f>
        <v>296.59699352609431</v>
      </c>
      <c r="H386" s="76">
        <f t="shared" si="35"/>
        <v>363.2706839704191</v>
      </c>
      <c r="I386" s="76"/>
      <c r="J386" s="80">
        <f>'Coord Carte'!H385-'Coord Reel'!C385</f>
        <v>271.86152280463011</v>
      </c>
      <c r="K386" s="80">
        <f>'Coord Carte'!I385-'Coord Reel'!D385</f>
        <v>-70.567619210958981</v>
      </c>
      <c r="L386" s="80">
        <f t="shared" si="36"/>
        <v>280.870924915263</v>
      </c>
      <c r="N386" s="81">
        <f t="shared" si="30"/>
        <v>322.07080444284105</v>
      </c>
    </row>
    <row r="387" spans="1:14" x14ac:dyDescent="0.25">
      <c r="A387" s="76"/>
      <c r="B387" s="76">
        <f>'Coord Carte'!D386-'Coord Carte'!H386</f>
        <v>-0.80415408982025838</v>
      </c>
      <c r="C387" s="76">
        <f>'Coord Carte'!E386-'Coord Carte'!I386</f>
        <v>-112.70905767384819</v>
      </c>
      <c r="D387" s="76">
        <f t="shared" si="34"/>
        <v>112.71192636774076</v>
      </c>
      <c r="E387" s="76"/>
      <c r="F387" s="76">
        <f>'Coord Carte'!D386-'Coord Reel'!C386</f>
        <v>-288.8876502491803</v>
      </c>
      <c r="G387" s="76">
        <f>'Coord Carte'!E386-'Coord Reel'!D386</f>
        <v>360.57000266630882</v>
      </c>
      <c r="H387" s="76">
        <f t="shared" si="35"/>
        <v>462.02467606100294</v>
      </c>
      <c r="I387" s="76"/>
      <c r="J387" s="80">
        <f>'Coord Carte'!H386-'Coord Reel'!C386</f>
        <v>-288.08349615936004</v>
      </c>
      <c r="K387" s="80">
        <f>'Coord Carte'!I386-'Coord Reel'!D386</f>
        <v>473.279060340157</v>
      </c>
      <c r="L387" s="80">
        <f t="shared" si="36"/>
        <v>554.06242402446128</v>
      </c>
      <c r="N387" s="81">
        <f t="shared" si="30"/>
        <v>508.04355004273214</v>
      </c>
    </row>
    <row r="388" spans="1:14" x14ac:dyDescent="0.25">
      <c r="A388" s="76"/>
      <c r="B388" s="76">
        <f>'Coord Carte'!D387-'Coord Carte'!H387</f>
        <v>31.9783333811597</v>
      </c>
      <c r="C388" s="76">
        <f>'Coord Carte'!E387-'Coord Carte'!I387</f>
        <v>-101.0283148377777</v>
      </c>
      <c r="D388" s="76">
        <f t="shared" si="34"/>
        <v>105.96855290508465</v>
      </c>
      <c r="E388" s="76"/>
      <c r="F388" s="76">
        <f>'Coord Carte'!D387-'Coord Reel'!C387</f>
        <v>-265.23071312359025</v>
      </c>
      <c r="G388" s="76">
        <f>'Coord Carte'!E387-'Coord Reel'!D387</f>
        <v>376.27371237005127</v>
      </c>
      <c r="H388" s="76">
        <f t="shared" si="35"/>
        <v>460.35772808196486</v>
      </c>
      <c r="I388" s="76"/>
      <c r="J388" s="80">
        <f>'Coord Carte'!H387-'Coord Reel'!C387</f>
        <v>-297.20904650474995</v>
      </c>
      <c r="K388" s="80">
        <f>'Coord Carte'!I387-'Coord Reel'!D387</f>
        <v>477.30202720782898</v>
      </c>
      <c r="L388" s="80">
        <f t="shared" si="36"/>
        <v>562.27256957899499</v>
      </c>
      <c r="N388" s="81">
        <f t="shared" ref="N388:N443" si="37">(L388+H388)/2</f>
        <v>511.31514883047993</v>
      </c>
    </row>
    <row r="389" spans="1:14" x14ac:dyDescent="0.25">
      <c r="A389" s="76"/>
      <c r="B389" s="76"/>
      <c r="C389" s="76"/>
      <c r="D389" s="76"/>
      <c r="E389" s="76"/>
      <c r="F389" s="76"/>
      <c r="G389" s="76"/>
      <c r="H389" s="76"/>
      <c r="I389" s="76"/>
      <c r="N389" s="81"/>
    </row>
    <row r="390" spans="1:14" x14ac:dyDescent="0.25">
      <c r="A390" s="76" t="s">
        <v>99</v>
      </c>
      <c r="B390" s="83" t="s">
        <v>39</v>
      </c>
      <c r="C390" s="83"/>
      <c r="D390" s="83"/>
      <c r="E390" s="76"/>
      <c r="F390" s="83" t="s">
        <v>40</v>
      </c>
      <c r="G390" s="83"/>
      <c r="H390" s="83"/>
      <c r="I390" s="76"/>
      <c r="J390" s="83" t="s">
        <v>41</v>
      </c>
      <c r="K390" s="83"/>
      <c r="L390" s="83"/>
      <c r="N390" s="81"/>
    </row>
    <row r="391" spans="1:14" x14ac:dyDescent="0.25">
      <c r="A391" s="76"/>
      <c r="B391" s="76" t="s">
        <v>43</v>
      </c>
      <c r="C391" s="76" t="s">
        <v>42</v>
      </c>
      <c r="D391" s="76" t="s">
        <v>44</v>
      </c>
      <c r="E391" s="76" t="s">
        <v>38</v>
      </c>
      <c r="F391" s="76" t="s">
        <v>43</v>
      </c>
      <c r="G391" s="76" t="s">
        <v>42</v>
      </c>
      <c r="H391" s="76" t="s">
        <v>44</v>
      </c>
      <c r="I391" s="76"/>
      <c r="J391" s="80" t="s">
        <v>43</v>
      </c>
      <c r="K391" s="80" t="s">
        <v>42</v>
      </c>
      <c r="L391" s="80" t="s">
        <v>44</v>
      </c>
      <c r="N391" s="81"/>
    </row>
    <row r="392" spans="1:14" x14ac:dyDescent="0.25">
      <c r="A392" s="76"/>
      <c r="B392" s="76">
        <f>'Coord Carte'!D391-'Coord Carte'!H391</f>
        <v>-76.124959624599796</v>
      </c>
      <c r="C392" s="76">
        <f>'Coord Carte'!E391-'Coord Carte'!I391</f>
        <v>21.970701789021007</v>
      </c>
      <c r="D392" s="76">
        <f t="shared" si="34"/>
        <v>79.232071883480629</v>
      </c>
      <c r="E392" s="76"/>
      <c r="F392" s="76">
        <f>'Coord Carte'!D391-'Coord Reel'!C391</f>
        <v>49.206286014170018</v>
      </c>
      <c r="G392" s="76">
        <f>'Coord Carte'!E391-'Coord Reel'!D391</f>
        <v>9.5099381111210164</v>
      </c>
      <c r="H392" s="76">
        <f t="shared" si="35"/>
        <v>50.116838549390323</v>
      </c>
      <c r="I392" s="76"/>
      <c r="J392" s="80">
        <f>'Coord Carte'!H391-'Coord Reel'!C391</f>
        <v>125.33124563876981</v>
      </c>
      <c r="K392" s="80">
        <f>'Coord Carte'!I391-'Coord Reel'!D391</f>
        <v>-12.46076367789999</v>
      </c>
      <c r="L392" s="80">
        <f t="shared" si="36"/>
        <v>125.94916341445914</v>
      </c>
      <c r="N392" s="81">
        <f t="shared" si="37"/>
        <v>88.033000981924729</v>
      </c>
    </row>
    <row r="393" spans="1:14" x14ac:dyDescent="0.25">
      <c r="A393" s="76"/>
      <c r="B393" s="76">
        <f>'Coord Carte'!D392-'Coord Carte'!H392</f>
        <v>-52.608960966450013</v>
      </c>
      <c r="C393" s="76">
        <f>'Coord Carte'!E392-'Coord Carte'!I392</f>
        <v>30.771124628216</v>
      </c>
      <c r="D393" s="76">
        <f t="shared" si="34"/>
        <v>60.94723032964388</v>
      </c>
      <c r="E393" s="76"/>
      <c r="F393" s="76">
        <f>'Coord Carte'!D392-'Coord Reel'!C392</f>
        <v>-11.241077535490149</v>
      </c>
      <c r="G393" s="76">
        <f>'Coord Carte'!E392-'Coord Reel'!D392</f>
        <v>27.779726961409978</v>
      </c>
      <c r="H393" s="76">
        <f t="shared" si="35"/>
        <v>29.967900397081369</v>
      </c>
      <c r="I393" s="76"/>
      <c r="J393" s="80">
        <f>'Coord Carte'!H392-'Coord Reel'!C392</f>
        <v>41.367883430959864</v>
      </c>
      <c r="K393" s="80">
        <f>'Coord Carte'!I392-'Coord Reel'!D392</f>
        <v>-2.9913976668060229</v>
      </c>
      <c r="L393" s="80">
        <f t="shared" si="36"/>
        <v>41.475899502704657</v>
      </c>
      <c r="N393" s="81">
        <f t="shared" si="37"/>
        <v>35.721899949893015</v>
      </c>
    </row>
    <row r="394" spans="1:14" x14ac:dyDescent="0.25">
      <c r="A394" s="76"/>
      <c r="B394" s="76">
        <f>'Coord Carte'!D393-'Coord Carte'!H393</f>
        <v>-53.588250621660336</v>
      </c>
      <c r="C394" s="76">
        <f>'Coord Carte'!E393-'Coord Carte'!I393</f>
        <v>-31.112038747189018</v>
      </c>
      <c r="D394" s="76">
        <f t="shared" si="34"/>
        <v>61.964986562545711</v>
      </c>
      <c r="E394" s="76"/>
      <c r="F394" s="76">
        <f>'Coord Carte'!D393-'Coord Reel'!C393</f>
        <v>-15.999914835140316</v>
      </c>
      <c r="G394" s="76">
        <f>'Coord Carte'!E393-'Coord Reel'!D393</f>
        <v>12.839808887116988</v>
      </c>
      <c r="H394" s="76">
        <f t="shared" si="35"/>
        <v>20.514823104024845</v>
      </c>
      <c r="I394" s="76"/>
      <c r="J394" s="80">
        <f>'Coord Carte'!H393-'Coord Reel'!C393</f>
        <v>37.58833578652002</v>
      </c>
      <c r="K394" s="80">
        <f>'Coord Carte'!I393-'Coord Reel'!D393</f>
        <v>43.951847634306006</v>
      </c>
      <c r="L394" s="80">
        <f t="shared" si="36"/>
        <v>57.832930910247249</v>
      </c>
      <c r="N394" s="81">
        <f t="shared" si="37"/>
        <v>39.173877007136049</v>
      </c>
    </row>
    <row r="395" spans="1:14" x14ac:dyDescent="0.25">
      <c r="A395" s="76"/>
      <c r="B395" s="76">
        <f>'Coord Carte'!D394-'Coord Carte'!H394</f>
        <v>-56.06081584332992</v>
      </c>
      <c r="C395" s="76">
        <f>'Coord Carte'!E394-'Coord Carte'!I394</f>
        <v>-67.596464701018292</v>
      </c>
      <c r="D395" s="76">
        <f t="shared" si="34"/>
        <v>87.818546521197689</v>
      </c>
      <c r="E395" s="76"/>
      <c r="F395" s="76">
        <f>'Coord Carte'!D394-'Coord Reel'!C394</f>
        <v>-56.977926843160049</v>
      </c>
      <c r="G395" s="76">
        <f>'Coord Carte'!E394-'Coord Reel'!D394</f>
        <v>20.343625122642706</v>
      </c>
      <c r="H395" s="76">
        <f t="shared" si="35"/>
        <v>60.500803552309272</v>
      </c>
      <c r="I395" s="76"/>
      <c r="J395" s="80">
        <f>'Coord Carte'!H394-'Coord Reel'!C394</f>
        <v>-0.917110999830129</v>
      </c>
      <c r="K395" s="80">
        <f>'Coord Carte'!I394-'Coord Reel'!D394</f>
        <v>87.940089823660998</v>
      </c>
      <c r="L395" s="80">
        <f t="shared" si="36"/>
        <v>87.944871884491221</v>
      </c>
      <c r="N395" s="81">
        <f t="shared" si="37"/>
        <v>74.222837718400243</v>
      </c>
    </row>
    <row r="396" spans="1:14" x14ac:dyDescent="0.25">
      <c r="A396" s="76"/>
      <c r="B396" s="76">
        <f>'Coord Carte'!D395-'Coord Carte'!H395</f>
        <v>-18.701280380080107</v>
      </c>
      <c r="C396" s="76">
        <f>'Coord Carte'!E395-'Coord Carte'!I395</f>
        <v>-37.330068537694004</v>
      </c>
      <c r="D396" s="76">
        <f t="shared" si="34"/>
        <v>41.752507767597635</v>
      </c>
      <c r="E396" s="76"/>
      <c r="F396" s="76">
        <f>'Coord Carte'!D395-'Coord Reel'!C395</f>
        <v>-144.68205199977001</v>
      </c>
      <c r="G396" s="76">
        <f>'Coord Carte'!E395-'Coord Reel'!D395</f>
        <v>105.812428716542</v>
      </c>
      <c r="H396" s="76">
        <f t="shared" si="35"/>
        <v>179.24610523455576</v>
      </c>
      <c r="I396" s="76"/>
      <c r="J396" s="80">
        <f>'Coord Carte'!H395-'Coord Reel'!C395</f>
        <v>-125.9807716196899</v>
      </c>
      <c r="K396" s="80">
        <f>'Coord Carte'!I395-'Coord Reel'!D395</f>
        <v>143.14249725423602</v>
      </c>
      <c r="L396" s="80">
        <f t="shared" si="36"/>
        <v>190.68541983610447</v>
      </c>
      <c r="N396" s="81">
        <f t="shared" si="37"/>
        <v>184.9657625353301</v>
      </c>
    </row>
    <row r="397" spans="1:14" x14ac:dyDescent="0.25">
      <c r="A397" s="76"/>
      <c r="B397" s="76">
        <f>'Coord Carte'!D396-'Coord Carte'!H396</f>
        <v>17.926406065279934</v>
      </c>
      <c r="C397" s="76">
        <f>'Coord Carte'!E396-'Coord Carte'!I396</f>
        <v>43.606415710997993</v>
      </c>
      <c r="D397" s="76">
        <f t="shared" si="34"/>
        <v>47.147380898387958</v>
      </c>
      <c r="E397" s="76"/>
      <c r="F397" s="76">
        <f>'Coord Carte'!D396-'Coord Reel'!C396</f>
        <v>-45.854045304179863</v>
      </c>
      <c r="G397" s="76">
        <f>'Coord Carte'!E396-'Coord Reel'!D396</f>
        <v>38.145878916834988</v>
      </c>
      <c r="H397" s="76">
        <f t="shared" si="35"/>
        <v>59.646471388470381</v>
      </c>
      <c r="I397" s="76"/>
      <c r="J397" s="80">
        <f>'Coord Carte'!H396-'Coord Reel'!C396</f>
        <v>-63.780451369459797</v>
      </c>
      <c r="K397" s="80">
        <f>'Coord Carte'!I396-'Coord Reel'!D396</f>
        <v>-5.460536794163005</v>
      </c>
      <c r="L397" s="80">
        <f t="shared" si="36"/>
        <v>64.013775384462633</v>
      </c>
      <c r="N397" s="81">
        <f t="shared" si="37"/>
        <v>61.830123386466511</v>
      </c>
    </row>
    <row r="398" spans="1:14" x14ac:dyDescent="0.25">
      <c r="A398" s="76"/>
      <c r="B398" s="76">
        <f>'Coord Carte'!D397-'Coord Carte'!H397</f>
        <v>20.607636198360069</v>
      </c>
      <c r="C398" s="76">
        <f>'Coord Carte'!E397-'Coord Carte'!I397</f>
        <v>-60.575520359131019</v>
      </c>
      <c r="D398" s="76">
        <f t="shared" si="34"/>
        <v>63.984907098967149</v>
      </c>
      <c r="E398" s="76"/>
      <c r="F398" s="76">
        <f>'Coord Carte'!D397-'Coord Reel'!C397</f>
        <v>0.38586509998003748</v>
      </c>
      <c r="G398" s="76">
        <f>'Coord Carte'!E397-'Coord Reel'!D397</f>
        <v>-33.890757878129023</v>
      </c>
      <c r="H398" s="76">
        <f t="shared" si="35"/>
        <v>33.892954451173878</v>
      </c>
      <c r="I398" s="76"/>
      <c r="J398" s="80">
        <f>'Coord Carte'!H397-'Coord Reel'!C397</f>
        <v>-20.221771098380032</v>
      </c>
      <c r="K398" s="80">
        <f>'Coord Carte'!I397-'Coord Reel'!D397</f>
        <v>26.684762481001997</v>
      </c>
      <c r="L398" s="80">
        <f t="shared" si="36"/>
        <v>33.481286937971333</v>
      </c>
      <c r="N398" s="81">
        <f t="shared" si="37"/>
        <v>33.687120694572606</v>
      </c>
    </row>
    <row r="399" spans="1:14" x14ac:dyDescent="0.25">
      <c r="A399" s="76"/>
      <c r="B399" s="76">
        <f>'Coord Carte'!D398-'Coord Carte'!H398</f>
        <v>28.492160845190256</v>
      </c>
      <c r="C399" s="76">
        <f>'Coord Carte'!E398-'Coord Carte'!I398</f>
        <v>-22.94056291167999</v>
      </c>
      <c r="D399" s="76">
        <f t="shared" si="34"/>
        <v>36.579675454177291</v>
      </c>
      <c r="E399" s="76"/>
      <c r="F399" s="76">
        <f>'Coord Carte'!D398-'Coord Reel'!C398</f>
        <v>50.502929524500132</v>
      </c>
      <c r="G399" s="76">
        <f>'Coord Carte'!E398-'Coord Reel'!D398</f>
        <v>-25.645143056788015</v>
      </c>
      <c r="H399" s="76">
        <f t="shared" si="35"/>
        <v>56.641144523744835</v>
      </c>
      <c r="I399" s="76"/>
      <c r="J399" s="80">
        <f>'Coord Carte'!H398-'Coord Reel'!C398</f>
        <v>22.010768679309876</v>
      </c>
      <c r="K399" s="80">
        <f>'Coord Carte'!I398-'Coord Reel'!D398</f>
        <v>-2.7045801451080251</v>
      </c>
      <c r="L399" s="80">
        <f t="shared" si="36"/>
        <v>22.176309242419062</v>
      </c>
      <c r="N399" s="81">
        <f t="shared" si="37"/>
        <v>39.408726883081947</v>
      </c>
    </row>
    <row r="400" spans="1:14" x14ac:dyDescent="0.25">
      <c r="A400" s="76"/>
      <c r="B400" s="76"/>
      <c r="C400" s="76"/>
      <c r="D400" s="76"/>
      <c r="E400" s="76"/>
      <c r="F400" s="76"/>
      <c r="G400" s="76"/>
      <c r="H400" s="76"/>
      <c r="I400" s="76"/>
      <c r="N400" s="81"/>
    </row>
    <row r="401" spans="1:14" x14ac:dyDescent="0.25">
      <c r="A401" s="76" t="s">
        <v>101</v>
      </c>
      <c r="B401" s="83" t="s">
        <v>39</v>
      </c>
      <c r="C401" s="83"/>
      <c r="D401" s="83"/>
      <c r="E401" s="76"/>
      <c r="F401" s="83" t="s">
        <v>40</v>
      </c>
      <c r="G401" s="83"/>
      <c r="H401" s="83"/>
      <c r="I401" s="76"/>
      <c r="J401" s="83" t="s">
        <v>41</v>
      </c>
      <c r="K401" s="83"/>
      <c r="L401" s="83"/>
      <c r="N401" s="81"/>
    </row>
    <row r="402" spans="1:14" x14ac:dyDescent="0.25">
      <c r="A402" s="76"/>
      <c r="B402" s="76" t="s">
        <v>43</v>
      </c>
      <c r="C402" s="76" t="s">
        <v>42</v>
      </c>
      <c r="D402" s="76" t="s">
        <v>44</v>
      </c>
      <c r="E402" s="76" t="s">
        <v>38</v>
      </c>
      <c r="F402" s="76" t="s">
        <v>43</v>
      </c>
      <c r="G402" s="76" t="s">
        <v>42</v>
      </c>
      <c r="H402" s="76" t="s">
        <v>44</v>
      </c>
      <c r="I402" s="76"/>
      <c r="J402" s="80" t="s">
        <v>43</v>
      </c>
      <c r="K402" s="80" t="s">
        <v>42</v>
      </c>
      <c r="L402" s="80" t="s">
        <v>44</v>
      </c>
      <c r="N402" s="81"/>
    </row>
    <row r="403" spans="1:14" x14ac:dyDescent="0.25">
      <c r="A403" s="76"/>
      <c r="B403" s="76">
        <f>'Coord Carte'!D402-'Coord Carte'!H402</f>
        <v>-90.376616917320007</v>
      </c>
      <c r="C403" s="76">
        <f>'Coord Carte'!E402-'Coord Carte'!I402</f>
        <v>-3.1731192044140073</v>
      </c>
      <c r="D403" s="76">
        <f t="shared" si="34"/>
        <v>90.432303801824233</v>
      </c>
      <c r="E403" s="76"/>
      <c r="F403" s="76">
        <f>'Coord Carte'!D402-'Coord Reel'!C402</f>
        <v>-48.873774169740045</v>
      </c>
      <c r="G403" s="76">
        <f>'Coord Carte'!E402-'Coord Reel'!D402</f>
        <v>16.413970598157988</v>
      </c>
      <c r="H403" s="76">
        <f t="shared" si="35"/>
        <v>51.556417955400512</v>
      </c>
      <c r="I403" s="76"/>
      <c r="J403" s="80">
        <f>'Coord Carte'!H402-'Coord Reel'!C402</f>
        <v>41.502842747579962</v>
      </c>
      <c r="K403" s="80">
        <f>'Coord Carte'!I402-'Coord Reel'!D402</f>
        <v>19.587089802571995</v>
      </c>
      <c r="L403" s="80">
        <f t="shared" si="36"/>
        <v>45.892701413889007</v>
      </c>
      <c r="N403" s="81">
        <f t="shared" si="37"/>
        <v>48.72455968464476</v>
      </c>
    </row>
    <row r="404" spans="1:14" x14ac:dyDescent="0.25">
      <c r="A404" s="76"/>
      <c r="B404" s="76">
        <f>'Coord Carte'!D403-'Coord Carte'!H403</f>
        <v>-30.433224340509696</v>
      </c>
      <c r="C404" s="76">
        <f>'Coord Carte'!E403-'Coord Carte'!I403</f>
        <v>-60.073110355561099</v>
      </c>
      <c r="D404" s="76">
        <f t="shared" si="34"/>
        <v>67.342109645831655</v>
      </c>
      <c r="E404" s="76"/>
      <c r="F404" s="76">
        <f>'Coord Carte'!D403-'Coord Reel'!C403</f>
        <v>9.7780834871400657</v>
      </c>
      <c r="G404" s="76">
        <f>'Coord Carte'!E403-'Coord Reel'!D403</f>
        <v>11.496515664062898</v>
      </c>
      <c r="H404" s="76">
        <f t="shared" si="35"/>
        <v>15.092408326556924</v>
      </c>
      <c r="I404" s="76"/>
      <c r="J404" s="80">
        <f>'Coord Carte'!H403-'Coord Reel'!C403</f>
        <v>40.211307827649762</v>
      </c>
      <c r="K404" s="80">
        <f>'Coord Carte'!I403-'Coord Reel'!D403</f>
        <v>71.569626019623996</v>
      </c>
      <c r="L404" s="80">
        <f t="shared" si="36"/>
        <v>82.092390912914993</v>
      </c>
      <c r="N404" s="81">
        <f t="shared" si="37"/>
        <v>48.592399619735957</v>
      </c>
    </row>
    <row r="405" spans="1:14" x14ac:dyDescent="0.25">
      <c r="A405" s="76"/>
      <c r="B405" s="76">
        <f>'Coord Carte'!D404-'Coord Carte'!H404</f>
        <v>-12.696279621480244</v>
      </c>
      <c r="C405" s="76">
        <f>'Coord Carte'!E404-'Coord Carte'!I404</f>
        <v>-17.734917426234098</v>
      </c>
      <c r="D405" s="76">
        <f t="shared" si="34"/>
        <v>21.811070866469542</v>
      </c>
      <c r="E405" s="76"/>
      <c r="F405" s="76">
        <f>'Coord Carte'!D404-'Coord Reel'!C404</f>
        <v>-22.877205599199897</v>
      </c>
      <c r="G405" s="76">
        <f>'Coord Carte'!E404-'Coord Reel'!D404</f>
        <v>-3.8589036028019024</v>
      </c>
      <c r="H405" s="76">
        <f t="shared" si="35"/>
        <v>23.200380881437717</v>
      </c>
      <c r="I405" s="76"/>
      <c r="J405" s="80">
        <f>'Coord Carte'!H404-'Coord Reel'!C404</f>
        <v>-10.180925977719653</v>
      </c>
      <c r="K405" s="80">
        <f>'Coord Carte'!I404-'Coord Reel'!D404</f>
        <v>13.876013823432196</v>
      </c>
      <c r="L405" s="80">
        <f t="shared" si="36"/>
        <v>17.210317062503186</v>
      </c>
      <c r="N405" s="81">
        <f t="shared" si="37"/>
        <v>20.205348971970452</v>
      </c>
    </row>
    <row r="406" spans="1:14" x14ac:dyDescent="0.25">
      <c r="A406" s="76"/>
      <c r="B406" s="76">
        <f>'Coord Carte'!D405-'Coord Carte'!H405</f>
        <v>34.23878416981006</v>
      </c>
      <c r="C406" s="76">
        <f>'Coord Carte'!E405-'Coord Carte'!I405</f>
        <v>97.000965531078535</v>
      </c>
      <c r="D406" s="76">
        <f t="shared" si="34"/>
        <v>102.86632906538621</v>
      </c>
      <c r="E406" s="76"/>
      <c r="F406" s="76">
        <f>'Coord Carte'!D405-'Coord Reel'!C405</f>
        <v>-37.432784027670095</v>
      </c>
      <c r="G406" s="76">
        <f>'Coord Carte'!E405-'Coord Reel'!D405</f>
        <v>111.61415588024084</v>
      </c>
      <c r="H406" s="76">
        <f t="shared" si="35"/>
        <v>117.72397000152898</v>
      </c>
      <c r="I406" s="76"/>
      <c r="J406" s="80">
        <f>'Coord Carte'!H405-'Coord Reel'!C405</f>
        <v>-71.671568197480156</v>
      </c>
      <c r="K406" s="80">
        <f>'Coord Carte'!I405-'Coord Reel'!D405</f>
        <v>14.613190349162309</v>
      </c>
      <c r="L406" s="80">
        <f t="shared" si="36"/>
        <v>73.146148361119458</v>
      </c>
      <c r="N406" s="81">
        <f t="shared" si="37"/>
        <v>95.43505918132422</v>
      </c>
    </row>
    <row r="407" spans="1:14" x14ac:dyDescent="0.25">
      <c r="A407" s="76"/>
      <c r="B407" s="76">
        <f>'Coord Carte'!D406-'Coord Carte'!H406</f>
        <v>27.627429701350138</v>
      </c>
      <c r="C407" s="76">
        <f>'Coord Carte'!E406-'Coord Carte'!I406</f>
        <v>36.506506303950005</v>
      </c>
      <c r="D407" s="76">
        <f t="shared" si="34"/>
        <v>45.782091197578396</v>
      </c>
      <c r="E407" s="76"/>
      <c r="F407" s="76">
        <f>'Coord Carte'!D406-'Coord Reel'!C406</f>
        <v>-13.599779844620116</v>
      </c>
      <c r="G407" s="76">
        <f>'Coord Carte'!E406-'Coord Reel'!D406</f>
        <v>29.073847224383996</v>
      </c>
      <c r="H407" s="76">
        <f t="shared" si="35"/>
        <v>32.097392483641976</v>
      </c>
      <c r="I407" s="76"/>
      <c r="J407" s="80">
        <f>'Coord Carte'!H406-'Coord Reel'!C406</f>
        <v>-41.227209545970254</v>
      </c>
      <c r="K407" s="80">
        <f>'Coord Carte'!I406-'Coord Reel'!D406</f>
        <v>-7.4326590795660081</v>
      </c>
      <c r="L407" s="80">
        <f t="shared" si="36"/>
        <v>41.891851569731266</v>
      </c>
      <c r="N407" s="81">
        <f t="shared" si="37"/>
        <v>36.994622026686621</v>
      </c>
    </row>
    <row r="408" spans="1:14" x14ac:dyDescent="0.25">
      <c r="A408" s="76"/>
      <c r="B408" s="76">
        <f>'Coord Carte'!D407-'Coord Carte'!H407</f>
        <v>-10.633897325069938</v>
      </c>
      <c r="C408" s="76">
        <f>'Coord Carte'!E407-'Coord Carte'!I407</f>
        <v>-2.8838612214210002</v>
      </c>
      <c r="D408" s="76">
        <f t="shared" si="34"/>
        <v>11.018004713401851</v>
      </c>
      <c r="E408" s="76"/>
      <c r="F408" s="76">
        <f>'Coord Carte'!D407-'Coord Reel'!C407</f>
        <v>14.051035158960076</v>
      </c>
      <c r="G408" s="76">
        <f>'Coord Carte'!E407-'Coord Reel'!D407</f>
        <v>-110.921999984389</v>
      </c>
      <c r="H408" s="76">
        <f t="shared" si="35"/>
        <v>111.80841502129938</v>
      </c>
      <c r="I408" s="76"/>
      <c r="J408" s="80">
        <f>'Coord Carte'!H407-'Coord Reel'!C407</f>
        <v>24.684932484030014</v>
      </c>
      <c r="K408" s="80">
        <f>'Coord Carte'!I407-'Coord Reel'!D407</f>
        <v>-108.038138762968</v>
      </c>
      <c r="L408" s="80">
        <f t="shared" si="36"/>
        <v>110.82231417502277</v>
      </c>
      <c r="N408" s="81">
        <f t="shared" si="37"/>
        <v>111.31536459816107</v>
      </c>
    </row>
    <row r="409" spans="1:14" x14ac:dyDescent="0.25">
      <c r="A409" s="76"/>
      <c r="B409" s="76">
        <f>'Coord Carte'!D408-'Coord Carte'!H408</f>
        <v>6.9750766992499393</v>
      </c>
      <c r="C409" s="76">
        <f>'Coord Carte'!E408-'Coord Carte'!I408</f>
        <v>51.784793691930986</v>
      </c>
      <c r="D409" s="76">
        <f t="shared" si="34"/>
        <v>52.252431069532783</v>
      </c>
      <c r="E409" s="76"/>
      <c r="F409" s="76">
        <f>'Coord Carte'!D408-'Coord Reel'!C408</f>
        <v>-65.91345021057009</v>
      </c>
      <c r="G409" s="76">
        <f>'Coord Carte'!E408-'Coord Reel'!D408</f>
        <v>-86.371931553855006</v>
      </c>
      <c r="H409" s="76">
        <f t="shared" si="35"/>
        <v>108.64940625242789</v>
      </c>
      <c r="I409" s="76"/>
      <c r="J409" s="80">
        <f>'Coord Carte'!H408-'Coord Reel'!C408</f>
        <v>-72.88852690982003</v>
      </c>
      <c r="K409" s="80">
        <f>'Coord Carte'!I408-'Coord Reel'!D408</f>
        <v>-138.15672524578599</v>
      </c>
      <c r="L409" s="80">
        <f t="shared" si="36"/>
        <v>156.20505140911146</v>
      </c>
      <c r="N409" s="81">
        <f t="shared" si="37"/>
        <v>132.42722883076968</v>
      </c>
    </row>
    <row r="410" spans="1:14" x14ac:dyDescent="0.25">
      <c r="A410" s="76"/>
      <c r="B410" s="76">
        <f>'Coord Carte'!D409-'Coord Carte'!H409</f>
        <v>-41.810072940830196</v>
      </c>
      <c r="C410" s="76">
        <f>'Coord Carte'!E409-'Coord Carte'!I409</f>
        <v>54.392195413485979</v>
      </c>
      <c r="D410" s="76">
        <f t="shared" si="34"/>
        <v>68.604614430928677</v>
      </c>
      <c r="E410" s="76"/>
      <c r="F410" s="76">
        <f>'Coord Carte'!D409-'Coord Reel'!C409</f>
        <v>-182.41839105984013</v>
      </c>
      <c r="G410" s="76">
        <f>'Coord Carte'!E409-'Coord Reel'!D409</f>
        <v>-10.170982001259063</v>
      </c>
      <c r="H410" s="76">
        <f t="shared" si="35"/>
        <v>182.70171940003931</v>
      </c>
      <c r="I410" s="76"/>
      <c r="J410" s="80">
        <f>'Coord Carte'!H409-'Coord Reel'!C409</f>
        <v>-140.60831811900994</v>
      </c>
      <c r="K410" s="80">
        <f>'Coord Carte'!I409-'Coord Reel'!D409</f>
        <v>-64.563177414745041</v>
      </c>
      <c r="L410" s="80">
        <f t="shared" si="36"/>
        <v>154.72266479783929</v>
      </c>
      <c r="N410" s="81">
        <f t="shared" si="37"/>
        <v>168.71219209893928</v>
      </c>
    </row>
    <row r="411" spans="1:14" x14ac:dyDescent="0.25">
      <c r="A411" s="76"/>
      <c r="B411" s="76">
        <f>'Coord Carte'!D410-'Coord Carte'!H410</f>
        <v>91.39233453020006</v>
      </c>
      <c r="C411" s="76">
        <f>'Coord Carte'!E410-'Coord Carte'!I410</f>
        <v>-99.539737230024059</v>
      </c>
      <c r="D411" s="76">
        <f t="shared" si="34"/>
        <v>135.13222450142021</v>
      </c>
      <c r="E411" s="76"/>
      <c r="F411" s="76">
        <f>'Coord Carte'!D410-'Coord Reel'!C410</f>
        <v>-194.95189793326017</v>
      </c>
      <c r="G411" s="76">
        <f>'Coord Carte'!E410-'Coord Reel'!D410</f>
        <v>-14.817618755981016</v>
      </c>
      <c r="H411" s="76">
        <f t="shared" si="35"/>
        <v>195.51420494014724</v>
      </c>
      <c r="I411" s="76"/>
      <c r="J411" s="80">
        <f>'Coord Carte'!H410-'Coord Reel'!C410</f>
        <v>-286.34423246346023</v>
      </c>
      <c r="K411" s="80">
        <f>'Coord Carte'!I410-'Coord Reel'!D410</f>
        <v>84.722118474043043</v>
      </c>
      <c r="L411" s="80">
        <f t="shared" si="36"/>
        <v>298.61489719003964</v>
      </c>
      <c r="N411" s="81">
        <f t="shared" si="37"/>
        <v>247.06455106509344</v>
      </c>
    </row>
    <row r="412" spans="1:14" x14ac:dyDescent="0.25">
      <c r="A412" s="76"/>
      <c r="B412" s="76">
        <f>'Coord Carte'!D411-'Coord Carte'!H411</f>
        <v>39.206508138870049</v>
      </c>
      <c r="C412" s="76">
        <f>'Coord Carte'!E411-'Coord Carte'!I411</f>
        <v>-45.154278933935984</v>
      </c>
      <c r="D412" s="76">
        <f t="shared" si="34"/>
        <v>59.80016042191675</v>
      </c>
      <c r="E412" s="76"/>
      <c r="F412" s="76">
        <f>'Coord Carte'!D411-'Coord Reel'!C411</f>
        <v>-120.77570119885013</v>
      </c>
      <c r="G412" s="76">
        <f>'Coord Carte'!E411-'Coord Reel'!D411</f>
        <v>38.21439196985898</v>
      </c>
      <c r="H412" s="76">
        <f t="shared" si="35"/>
        <v>126.67718718735409</v>
      </c>
      <c r="I412" s="76"/>
      <c r="J412" s="80">
        <f>'Coord Carte'!H411-'Coord Reel'!C411</f>
        <v>-159.98220933772018</v>
      </c>
      <c r="K412" s="80">
        <f>'Coord Carte'!I411-'Coord Reel'!D411</f>
        <v>83.368670903794964</v>
      </c>
      <c r="L412" s="80">
        <f t="shared" si="36"/>
        <v>180.40133755835456</v>
      </c>
      <c r="N412" s="81">
        <f t="shared" si="37"/>
        <v>153.53926237285432</v>
      </c>
    </row>
    <row r="413" spans="1:14" x14ac:dyDescent="0.25">
      <c r="A413" s="76"/>
      <c r="B413" s="76">
        <f>'Coord Carte'!D412-'Coord Carte'!H412</f>
        <v>56.065215372980219</v>
      </c>
      <c r="C413" s="76">
        <f>'Coord Carte'!E412-'Coord Carte'!I412</f>
        <v>-63.430261335259956</v>
      </c>
      <c r="D413" s="76">
        <f t="shared" si="34"/>
        <v>84.656402167101518</v>
      </c>
      <c r="E413" s="76"/>
      <c r="F413" s="76">
        <f>'Coord Carte'!D412-'Coord Reel'!C412</f>
        <v>-52.495476392080036</v>
      </c>
      <c r="G413" s="76">
        <f>'Coord Carte'!E412-'Coord Reel'!D412</f>
        <v>12.115191275800044</v>
      </c>
      <c r="H413" s="76">
        <f t="shared" si="35"/>
        <v>53.875345950449862</v>
      </c>
      <c r="I413" s="76"/>
      <c r="J413" s="80">
        <f>'Coord Carte'!H412-'Coord Reel'!C412</f>
        <v>-108.56069176506026</v>
      </c>
      <c r="K413" s="80">
        <f>'Coord Carte'!I412-'Coord Reel'!D412</f>
        <v>75.54545261106</v>
      </c>
      <c r="L413" s="80">
        <f t="shared" si="36"/>
        <v>132.25936339903626</v>
      </c>
      <c r="N413" s="81">
        <f t="shared" si="37"/>
        <v>93.067354674743058</v>
      </c>
    </row>
    <row r="414" spans="1:14" x14ac:dyDescent="0.25">
      <c r="A414" s="76"/>
      <c r="B414" s="76"/>
      <c r="C414" s="76"/>
      <c r="D414" s="76"/>
      <c r="E414" s="76"/>
      <c r="F414" s="76"/>
      <c r="G414" s="76"/>
      <c r="H414" s="76"/>
      <c r="I414" s="76"/>
      <c r="N414" s="81"/>
    </row>
    <row r="415" spans="1:14" x14ac:dyDescent="0.25">
      <c r="A415" s="76" t="s">
        <v>102</v>
      </c>
      <c r="B415" s="83" t="s">
        <v>39</v>
      </c>
      <c r="C415" s="83"/>
      <c r="D415" s="83"/>
      <c r="E415" s="76"/>
      <c r="F415" s="83" t="s">
        <v>40</v>
      </c>
      <c r="G415" s="83"/>
      <c r="H415" s="83"/>
      <c r="I415" s="76"/>
      <c r="J415" s="83" t="s">
        <v>41</v>
      </c>
      <c r="K415" s="83"/>
      <c r="L415" s="83"/>
      <c r="N415" s="81"/>
    </row>
    <row r="416" spans="1:14" x14ac:dyDescent="0.25">
      <c r="A416" s="76"/>
      <c r="B416" s="76" t="s">
        <v>43</v>
      </c>
      <c r="C416" s="76" t="s">
        <v>42</v>
      </c>
      <c r="D416" s="76" t="s">
        <v>44</v>
      </c>
      <c r="E416" s="76" t="s">
        <v>38</v>
      </c>
      <c r="F416" s="76" t="s">
        <v>43</v>
      </c>
      <c r="G416" s="76" t="s">
        <v>42</v>
      </c>
      <c r="H416" s="76" t="s">
        <v>44</v>
      </c>
      <c r="I416" s="76"/>
      <c r="J416" s="80" t="s">
        <v>43</v>
      </c>
      <c r="K416" s="80" t="s">
        <v>42</v>
      </c>
      <c r="L416" s="80" t="s">
        <v>44</v>
      </c>
      <c r="N416" s="81"/>
    </row>
    <row r="417" spans="1:14" x14ac:dyDescent="0.25">
      <c r="A417" s="76"/>
      <c r="B417" s="76">
        <f>'Coord Carte'!D416-'Coord Carte'!H416</f>
        <v>25.425535327120087</v>
      </c>
      <c r="C417" s="76">
        <f>'Coord Carte'!E416-'Coord Carte'!I416</f>
        <v>113.3112487341714</v>
      </c>
      <c r="D417" s="76">
        <f t="shared" si="34"/>
        <v>116.1287946048175</v>
      </c>
      <c r="E417" s="76"/>
      <c r="F417" s="76">
        <f>'Coord Carte'!D416-'Coord Reel'!C416</f>
        <v>-49.237387126670001</v>
      </c>
      <c r="G417" s="76">
        <f>'Coord Carte'!E416-'Coord Reel'!D416</f>
        <v>21.286865797279006</v>
      </c>
      <c r="H417" s="76">
        <f t="shared" si="35"/>
        <v>53.641876799129015</v>
      </c>
      <c r="I417" s="76"/>
      <c r="J417" s="80">
        <f>'Coord Carte'!H416-'Coord Reel'!C416</f>
        <v>-74.662922453790088</v>
      </c>
      <c r="K417" s="80">
        <f>'Coord Carte'!I416-'Coord Reel'!D416</f>
        <v>-92.024382936892394</v>
      </c>
      <c r="L417" s="80">
        <f t="shared" si="36"/>
        <v>118.50332925389262</v>
      </c>
      <c r="N417" s="81">
        <f t="shared" si="37"/>
        <v>86.072603026510819</v>
      </c>
    </row>
    <row r="418" spans="1:14" x14ac:dyDescent="0.25">
      <c r="A418" s="76"/>
      <c r="B418" s="76">
        <f>'Coord Carte'!D417-'Coord Carte'!H417</f>
        <v>49.545329526919886</v>
      </c>
      <c r="C418" s="76">
        <f>'Coord Carte'!E417-'Coord Carte'!I417</f>
        <v>58.184033898365151</v>
      </c>
      <c r="D418" s="76">
        <f t="shared" si="34"/>
        <v>76.420687504216971</v>
      </c>
      <c r="E418" s="76"/>
      <c r="F418" s="76">
        <f>'Coord Carte'!D417-'Coord Reel'!C417</f>
        <v>-41.067256147260196</v>
      </c>
      <c r="G418" s="76">
        <f>'Coord Carte'!E417-'Coord Reel'!D417</f>
        <v>-9.1876593840661016</v>
      </c>
      <c r="H418" s="76">
        <f t="shared" si="35"/>
        <v>42.082450171327935</v>
      </c>
      <c r="I418" s="76"/>
      <c r="J418" s="80">
        <f>'Coord Carte'!H417-'Coord Reel'!C417</f>
        <v>-90.612585674180082</v>
      </c>
      <c r="K418" s="80">
        <f>'Coord Carte'!I417-'Coord Reel'!D417</f>
        <v>-67.371693282431252</v>
      </c>
      <c r="L418" s="80">
        <f t="shared" si="36"/>
        <v>112.91406350983307</v>
      </c>
      <c r="N418" s="81">
        <f t="shared" si="37"/>
        <v>77.498256840580495</v>
      </c>
    </row>
    <row r="419" spans="1:14" x14ac:dyDescent="0.25">
      <c r="A419" s="76"/>
      <c r="B419" s="76">
        <f>'Coord Carte'!D418-'Coord Carte'!H418</f>
        <v>-26.151107618629794</v>
      </c>
      <c r="C419" s="76">
        <f>'Coord Carte'!E418-'Coord Carte'!I418</f>
        <v>99.907019654764454</v>
      </c>
      <c r="D419" s="76">
        <f t="shared" si="34"/>
        <v>103.27290547853609</v>
      </c>
      <c r="E419" s="76"/>
      <c r="F419" s="76">
        <f>'Coord Carte'!D418-'Coord Reel'!C418</f>
        <v>-20.936054650419919</v>
      </c>
      <c r="G419" s="76">
        <f>'Coord Carte'!E418-'Coord Reel'!D418</f>
        <v>-48.12202638833044</v>
      </c>
      <c r="H419" s="76">
        <f t="shared" si="35"/>
        <v>52.479022552297415</v>
      </c>
      <c r="I419" s="76"/>
      <c r="J419" s="80">
        <f>'Coord Carte'!H418-'Coord Reel'!C418</f>
        <v>5.215052968209875</v>
      </c>
      <c r="K419" s="80">
        <f>'Coord Carte'!I418-'Coord Reel'!D418</f>
        <v>-148.02904604309489</v>
      </c>
      <c r="L419" s="80">
        <f t="shared" si="36"/>
        <v>148.12088053306309</v>
      </c>
      <c r="N419" s="81">
        <f t="shared" si="37"/>
        <v>100.29995154268025</v>
      </c>
    </row>
    <row r="420" spans="1:14" x14ac:dyDescent="0.25">
      <c r="A420" s="76"/>
      <c r="B420" s="76">
        <f>'Coord Carte'!D419-'Coord Carte'!H419</f>
        <v>100.86470660973009</v>
      </c>
      <c r="C420" s="76">
        <f>'Coord Carte'!E419-'Coord Carte'!I419</f>
        <v>57.827070695678003</v>
      </c>
      <c r="D420" s="76">
        <f t="shared" si="34"/>
        <v>116.26546841048666</v>
      </c>
      <c r="E420" s="76"/>
      <c r="F420" s="76">
        <f>'Coord Carte'!D419-'Coord Reel'!C419</f>
        <v>-52.652549999429993</v>
      </c>
      <c r="G420" s="76">
        <f>'Coord Carte'!E419-'Coord Reel'!D419</f>
        <v>-6.6021924522859763</v>
      </c>
      <c r="H420" s="76">
        <f t="shared" si="35"/>
        <v>53.064865651573051</v>
      </c>
      <c r="I420" s="76"/>
      <c r="J420" s="80">
        <f>'Coord Carte'!H419-'Coord Reel'!C419</f>
        <v>-153.51725660916009</v>
      </c>
      <c r="K420" s="80">
        <f>'Coord Carte'!I419-'Coord Reel'!D419</f>
        <v>-64.429263147963979</v>
      </c>
      <c r="L420" s="80">
        <f t="shared" si="36"/>
        <v>166.48927300757936</v>
      </c>
      <c r="N420" s="81">
        <f t="shared" si="37"/>
        <v>109.77706932957621</v>
      </c>
    </row>
    <row r="421" spans="1:14" x14ac:dyDescent="0.25">
      <c r="A421" s="76"/>
      <c r="B421" s="76">
        <f>'Coord Carte'!D420-'Coord Carte'!H420</f>
        <v>171.41209831449987</v>
      </c>
      <c r="C421" s="76">
        <f>'Coord Carte'!E420-'Coord Carte'!I420</f>
        <v>113.36406859183401</v>
      </c>
      <c r="D421" s="76">
        <f t="shared" si="34"/>
        <v>205.50795482480433</v>
      </c>
      <c r="E421" s="76"/>
      <c r="F421" s="76">
        <f>'Coord Carte'!D420-'Coord Reel'!C420</f>
        <v>116.84969026700992</v>
      </c>
      <c r="G421" s="76">
        <f>'Coord Carte'!E420-'Coord Reel'!D420</f>
        <v>39.551450251980981</v>
      </c>
      <c r="H421" s="76">
        <f t="shared" si="35"/>
        <v>123.36193631964066</v>
      </c>
      <c r="I421" s="76"/>
      <c r="J421" s="80">
        <f>'Coord Carte'!H420-'Coord Reel'!C420</f>
        <v>-54.562408047489953</v>
      </c>
      <c r="K421" s="80">
        <f>'Coord Carte'!I420-'Coord Reel'!D420</f>
        <v>-73.812618339853032</v>
      </c>
      <c r="L421" s="80">
        <f t="shared" si="36"/>
        <v>91.789754319998067</v>
      </c>
      <c r="N421" s="81">
        <f t="shared" si="37"/>
        <v>107.57584531981936</v>
      </c>
    </row>
    <row r="422" spans="1:14" x14ac:dyDescent="0.25">
      <c r="A422" s="76"/>
      <c r="B422" s="76">
        <f>'Coord Carte'!D421-'Coord Carte'!H421</f>
        <v>156.56250410528992</v>
      </c>
      <c r="C422" s="76">
        <f>'Coord Carte'!E421-'Coord Carte'!I421</f>
        <v>82.185121249911958</v>
      </c>
      <c r="D422" s="76">
        <f t="shared" si="34"/>
        <v>176.82254337776519</v>
      </c>
      <c r="E422" s="76"/>
      <c r="F422" s="76">
        <f>'Coord Carte'!D421-'Coord Reel'!C421</f>
        <v>16.052768204810036</v>
      </c>
      <c r="G422" s="76">
        <f>'Coord Carte'!E421-'Coord Reel'!D421</f>
        <v>8.832737991002972</v>
      </c>
      <c r="H422" s="76">
        <f t="shared" si="35"/>
        <v>18.322353218270496</v>
      </c>
      <c r="I422" s="76"/>
      <c r="J422" s="80">
        <f>'Coord Carte'!H421-'Coord Reel'!C421</f>
        <v>-140.50973590047988</v>
      </c>
      <c r="K422" s="80">
        <f>'Coord Carte'!I421-'Coord Reel'!D421</f>
        <v>-73.352383258908986</v>
      </c>
      <c r="L422" s="80">
        <f t="shared" si="36"/>
        <v>158.5041261689565</v>
      </c>
      <c r="N422" s="81">
        <f t="shared" si="37"/>
        <v>88.413239693613505</v>
      </c>
    </row>
    <row r="423" spans="1:14" x14ac:dyDescent="0.25">
      <c r="A423" s="76"/>
      <c r="B423" s="76">
        <f>'Coord Carte'!D422-'Coord Carte'!H422</f>
        <v>150.41198528588984</v>
      </c>
      <c r="C423" s="76">
        <f>'Coord Carte'!E422-'Coord Carte'!I422</f>
        <v>-146.57176725154</v>
      </c>
      <c r="D423" s="76">
        <f t="shared" si="34"/>
        <v>210.01678093162545</v>
      </c>
      <c r="E423" s="76"/>
      <c r="F423" s="76">
        <f>'Coord Carte'!D422-'Coord Reel'!C422</f>
        <v>49.162235008119978</v>
      </c>
      <c r="G423" s="76">
        <f>'Coord Carte'!E422-'Coord Reel'!D422</f>
        <v>-178.34359974125701</v>
      </c>
      <c r="H423" s="76">
        <f t="shared" si="35"/>
        <v>184.99558081117317</v>
      </c>
      <c r="I423" s="76"/>
      <c r="J423" s="80">
        <f>'Coord Carte'!H422-'Coord Reel'!C422</f>
        <v>-101.24975027776986</v>
      </c>
      <c r="K423" s="80">
        <f>'Coord Carte'!I422-'Coord Reel'!D422</f>
        <v>-31.771832489717013</v>
      </c>
      <c r="L423" s="80">
        <f t="shared" si="36"/>
        <v>106.11767652500406</v>
      </c>
      <c r="N423" s="81">
        <f t="shared" si="37"/>
        <v>145.55662866808862</v>
      </c>
    </row>
    <row r="424" spans="1:14" x14ac:dyDescent="0.25">
      <c r="A424" s="76"/>
      <c r="B424" s="76">
        <f>'Coord Carte'!D423-'Coord Carte'!H423</f>
        <v>10.894726759230025</v>
      </c>
      <c r="C424" s="76">
        <f>'Coord Carte'!E423-'Coord Carte'!I423</f>
        <v>-14.343458004272009</v>
      </c>
      <c r="D424" s="76">
        <f t="shared" si="34"/>
        <v>18.011936561030787</v>
      </c>
      <c r="E424" s="76"/>
      <c r="F424" s="76">
        <f>'Coord Carte'!D423-'Coord Reel'!C423</f>
        <v>-97.266920494559827</v>
      </c>
      <c r="G424" s="76">
        <f>'Coord Carte'!E423-'Coord Reel'!D423</f>
        <v>-70.832373289998998</v>
      </c>
      <c r="H424" s="76">
        <f t="shared" si="35"/>
        <v>120.32488906451893</v>
      </c>
      <c r="I424" s="76"/>
      <c r="J424" s="80">
        <f>'Coord Carte'!H423-'Coord Reel'!C423</f>
        <v>-108.16164725378985</v>
      </c>
      <c r="K424" s="80">
        <f>'Coord Carte'!I423-'Coord Reel'!D423</f>
        <v>-56.488915285726989</v>
      </c>
      <c r="L424" s="80">
        <f t="shared" si="36"/>
        <v>122.02433973110162</v>
      </c>
      <c r="N424" s="81">
        <f t="shared" si="37"/>
        <v>121.17461439781027</v>
      </c>
    </row>
    <row r="425" spans="1:14" x14ac:dyDescent="0.25">
      <c r="A425" s="76"/>
      <c r="B425" s="76">
        <f>'Coord Carte'!D424-'Coord Carte'!H424</f>
        <v>74.972930136530067</v>
      </c>
      <c r="C425" s="76">
        <f>'Coord Carte'!E424-'Coord Carte'!I424</f>
        <v>-29.178534727135002</v>
      </c>
      <c r="D425" s="76">
        <f t="shared" si="34"/>
        <v>80.450774651830685</v>
      </c>
      <c r="E425" s="76"/>
      <c r="F425" s="76">
        <f>'Coord Carte'!D424-'Coord Reel'!C424</f>
        <v>-37.994649505509642</v>
      </c>
      <c r="G425" s="76">
        <f>'Coord Carte'!E424-'Coord Reel'!D424</f>
        <v>13.082573142145975</v>
      </c>
      <c r="H425" s="76">
        <f t="shared" si="35"/>
        <v>40.183916074296732</v>
      </c>
      <c r="I425" s="76"/>
      <c r="J425" s="80">
        <f>'Coord Carte'!H424-'Coord Reel'!C424</f>
        <v>-112.96757964203971</v>
      </c>
      <c r="K425" s="80">
        <f>'Coord Carte'!I424-'Coord Reel'!D424</f>
        <v>42.261107869280977</v>
      </c>
      <c r="L425" s="80">
        <f t="shared" si="36"/>
        <v>120.61374419409916</v>
      </c>
      <c r="N425" s="81">
        <f t="shared" si="37"/>
        <v>80.398830134197937</v>
      </c>
    </row>
    <row r="426" spans="1:14" x14ac:dyDescent="0.25">
      <c r="A426" s="76"/>
      <c r="B426" s="76">
        <f>'Coord Carte'!D425-'Coord Carte'!H425</f>
        <v>27.327665655629971</v>
      </c>
      <c r="C426" s="76">
        <f>'Coord Carte'!E425-'Coord Carte'!I425</f>
        <v>-35.373476341949981</v>
      </c>
      <c r="D426" s="76">
        <f t="shared" si="34"/>
        <v>44.699934437316493</v>
      </c>
      <c r="E426" s="76"/>
      <c r="F426" s="76">
        <f>'Coord Carte'!D425-'Coord Reel'!C425</f>
        <v>-61.560692988670326</v>
      </c>
      <c r="G426" s="76">
        <f>'Coord Carte'!E425-'Coord Reel'!D425</f>
        <v>-43.601014597777009</v>
      </c>
      <c r="H426" s="76">
        <f t="shared" si="35"/>
        <v>75.437175153904633</v>
      </c>
      <c r="I426" s="76"/>
      <c r="J426" s="80">
        <f>'Coord Carte'!H425-'Coord Reel'!C425</f>
        <v>-88.888358644300297</v>
      </c>
      <c r="K426" s="80">
        <f>'Coord Carte'!I425-'Coord Reel'!D425</f>
        <v>-8.227538255827028</v>
      </c>
      <c r="L426" s="80">
        <f t="shared" si="36"/>
        <v>89.268318502304354</v>
      </c>
      <c r="N426" s="81">
        <f t="shared" si="37"/>
        <v>82.3527468281045</v>
      </c>
    </row>
    <row r="427" spans="1:14" x14ac:dyDescent="0.25">
      <c r="A427" s="76"/>
      <c r="B427" s="76">
        <f>'Coord Carte'!D426-'Coord Carte'!H426</f>
        <v>32.641311423520165</v>
      </c>
      <c r="C427" s="76">
        <f>'Coord Carte'!E426-'Coord Carte'!I426</f>
        <v>-60.385568622742994</v>
      </c>
      <c r="D427" s="76">
        <f t="shared" si="34"/>
        <v>68.643077650548506</v>
      </c>
      <c r="E427" s="76"/>
      <c r="F427" s="76">
        <f>'Coord Carte'!D426-'Coord Reel'!C426</f>
        <v>20.858243626600142</v>
      </c>
      <c r="G427" s="76">
        <f>'Coord Carte'!E426-'Coord Reel'!D426</f>
        <v>-53.358115029615988</v>
      </c>
      <c r="H427" s="76">
        <f t="shared" si="35"/>
        <v>57.290093093835488</v>
      </c>
      <c r="I427" s="76"/>
      <c r="J427" s="80">
        <f>'Coord Carte'!H426-'Coord Reel'!C426</f>
        <v>-11.783067796920022</v>
      </c>
      <c r="K427" s="80">
        <f>'Coord Carte'!I426-'Coord Reel'!D426</f>
        <v>7.0274535931270066</v>
      </c>
      <c r="L427" s="80">
        <f t="shared" si="36"/>
        <v>13.719540470087448</v>
      </c>
      <c r="N427" s="81">
        <f t="shared" si="37"/>
        <v>35.504816781961466</v>
      </c>
    </row>
    <row r="428" spans="1:14" x14ac:dyDescent="0.25">
      <c r="A428" s="76"/>
      <c r="B428" s="76">
        <f>'Coord Carte'!D427-'Coord Carte'!H427</f>
        <v>-1.1211144624103326</v>
      </c>
      <c r="C428" s="76">
        <f>'Coord Carte'!E427-'Coord Carte'!I427</f>
        <v>-41.203795560567016</v>
      </c>
      <c r="D428" s="76">
        <f t="shared" si="34"/>
        <v>41.219044945690186</v>
      </c>
      <c r="E428" s="76"/>
      <c r="F428" s="76">
        <f>'Coord Carte'!D427-'Coord Reel'!C427</f>
        <v>-12.086759331150006</v>
      </c>
      <c r="G428" s="76">
        <f>'Coord Carte'!E427-'Coord Reel'!D427</f>
        <v>-53.907104071366007</v>
      </c>
      <c r="H428" s="76">
        <f t="shared" si="35"/>
        <v>55.245503169852903</v>
      </c>
      <c r="I428" s="76"/>
      <c r="J428" s="80">
        <f>'Coord Carte'!H427-'Coord Reel'!C427</f>
        <v>-10.965644868739673</v>
      </c>
      <c r="K428" s="80">
        <f>'Coord Carte'!I427-'Coord Reel'!D427</f>
        <v>-12.70330851079899</v>
      </c>
      <c r="L428" s="80">
        <f t="shared" si="36"/>
        <v>16.781520029718845</v>
      </c>
      <c r="N428" s="81">
        <f t="shared" si="37"/>
        <v>36.013511599785872</v>
      </c>
    </row>
    <row r="429" spans="1:14" x14ac:dyDescent="0.25">
      <c r="A429" s="76"/>
      <c r="B429" s="76"/>
      <c r="C429" s="76"/>
      <c r="D429" s="76"/>
      <c r="E429" s="76"/>
      <c r="F429" s="76"/>
      <c r="G429" s="76"/>
      <c r="H429" s="76"/>
      <c r="I429" s="76"/>
      <c r="N429" s="81"/>
    </row>
    <row r="430" spans="1:14" x14ac:dyDescent="0.25">
      <c r="A430" s="76" t="s">
        <v>103</v>
      </c>
      <c r="B430" s="83" t="s">
        <v>39</v>
      </c>
      <c r="C430" s="83"/>
      <c r="D430" s="83"/>
      <c r="E430" s="76"/>
      <c r="F430" s="83" t="s">
        <v>40</v>
      </c>
      <c r="G430" s="83"/>
      <c r="H430" s="83"/>
      <c r="I430" s="76"/>
      <c r="J430" s="83" t="s">
        <v>41</v>
      </c>
      <c r="K430" s="83"/>
      <c r="L430" s="83"/>
      <c r="N430" s="81"/>
    </row>
    <row r="431" spans="1:14" x14ac:dyDescent="0.25">
      <c r="A431" s="76"/>
      <c r="B431" s="76" t="s">
        <v>43</v>
      </c>
      <c r="C431" s="76" t="s">
        <v>42</v>
      </c>
      <c r="D431" s="76" t="s">
        <v>44</v>
      </c>
      <c r="E431" s="76" t="s">
        <v>38</v>
      </c>
      <c r="F431" s="76" t="s">
        <v>43</v>
      </c>
      <c r="G431" s="76" t="s">
        <v>42</v>
      </c>
      <c r="H431" s="76" t="s">
        <v>44</v>
      </c>
      <c r="I431" s="76"/>
      <c r="J431" s="80" t="s">
        <v>43</v>
      </c>
      <c r="K431" s="80" t="s">
        <v>42</v>
      </c>
      <c r="L431" s="80" t="s">
        <v>44</v>
      </c>
      <c r="N431" s="81"/>
    </row>
    <row r="432" spans="1:14" x14ac:dyDescent="0.25">
      <c r="A432" s="76"/>
      <c r="B432" s="76">
        <f>'Coord Carte'!D431-'Coord Carte'!H431</f>
        <v>-28.249043574060124</v>
      </c>
      <c r="C432" s="76">
        <f>'Coord Carte'!E431-'Coord Carte'!I431</f>
        <v>17.965917117906997</v>
      </c>
      <c r="D432" s="76">
        <f t="shared" si="34"/>
        <v>33.478091951851901</v>
      </c>
      <c r="E432" s="76"/>
      <c r="F432" s="76">
        <f>'Coord Carte'!D431-'Coord Reel'!C431</f>
        <v>-95.551547416969697</v>
      </c>
      <c r="G432" s="76">
        <f>'Coord Carte'!E431-'Coord Reel'!D431</f>
        <v>26.034893420521001</v>
      </c>
      <c r="H432" s="76">
        <f t="shared" si="35"/>
        <v>99.03491247633481</v>
      </c>
      <c r="I432" s="76"/>
      <c r="J432" s="80">
        <f>'Coord Carte'!H431-'Coord Reel'!C431</f>
        <v>-67.302503842909573</v>
      </c>
      <c r="K432" s="80">
        <f>'Coord Carte'!I431-'Coord Reel'!D431</f>
        <v>8.0689763026140042</v>
      </c>
      <c r="L432" s="80">
        <f t="shared" si="36"/>
        <v>67.784477589614895</v>
      </c>
      <c r="N432" s="81">
        <f t="shared" si="37"/>
        <v>83.409695032974852</v>
      </c>
    </row>
    <row r="433" spans="1:14" x14ac:dyDescent="0.25">
      <c r="A433" s="76"/>
      <c r="B433" s="76">
        <f>'Coord Carte'!D432-'Coord Carte'!H432</f>
        <v>118.39468009098027</v>
      </c>
      <c r="C433" s="76">
        <f>'Coord Carte'!E432-'Coord Carte'!I432</f>
        <v>-7.8355292477409932</v>
      </c>
      <c r="D433" s="76">
        <f t="shared" si="34"/>
        <v>118.65368006276823</v>
      </c>
      <c r="E433" s="76"/>
      <c r="F433" s="76">
        <f>'Coord Carte'!D432-'Coord Reel'!C432</f>
        <v>-201.48813587899986</v>
      </c>
      <c r="G433" s="76">
        <f>'Coord Carte'!E432-'Coord Reel'!D432</f>
        <v>-93.280883988814992</v>
      </c>
      <c r="H433" s="76">
        <f t="shared" si="35"/>
        <v>222.03331330619977</v>
      </c>
      <c r="I433" s="76"/>
      <c r="J433" s="80">
        <f>'Coord Carte'!H432-'Coord Reel'!C432</f>
        <v>-319.88281596998013</v>
      </c>
      <c r="K433" s="80">
        <f>'Coord Carte'!I432-'Coord Reel'!D432</f>
        <v>-85.445354741073999</v>
      </c>
      <c r="L433" s="80">
        <f t="shared" si="36"/>
        <v>331.0980588884691</v>
      </c>
      <c r="N433" s="81">
        <f t="shared" si="37"/>
        <v>276.56568609733444</v>
      </c>
    </row>
    <row r="434" spans="1:14" x14ac:dyDescent="0.25">
      <c r="A434" s="76"/>
      <c r="B434" s="76">
        <f>'Coord Carte'!D433-'Coord Carte'!H433</f>
        <v>151.68834140751005</v>
      </c>
      <c r="C434" s="76">
        <f>'Coord Carte'!E433-'Coord Carte'!I433</f>
        <v>172.02185167218903</v>
      </c>
      <c r="D434" s="76">
        <f t="shared" si="34"/>
        <v>229.34879631620029</v>
      </c>
      <c r="E434" s="76"/>
      <c r="F434" s="76">
        <f>'Coord Carte'!D433-'Coord Reel'!C433</f>
        <v>-32.481125005910144</v>
      </c>
      <c r="G434" s="76">
        <f>'Coord Carte'!E433-'Coord Reel'!D433</f>
        <v>2.7649276343159954</v>
      </c>
      <c r="H434" s="76">
        <f t="shared" si="35"/>
        <v>32.598593627219039</v>
      </c>
      <c r="I434" s="76"/>
      <c r="J434" s="80">
        <f>'Coord Carte'!H433-'Coord Reel'!C433</f>
        <v>-184.1694664134202</v>
      </c>
      <c r="K434" s="80">
        <f>'Coord Carte'!I433-'Coord Reel'!D433</f>
        <v>-169.25692403787303</v>
      </c>
      <c r="L434" s="80">
        <f t="shared" si="36"/>
        <v>250.13256224203644</v>
      </c>
      <c r="N434" s="81">
        <f t="shared" si="37"/>
        <v>141.36557793462774</v>
      </c>
    </row>
    <row r="435" spans="1:14" x14ac:dyDescent="0.25">
      <c r="A435" s="76"/>
      <c r="B435" s="76">
        <f>'Coord Carte'!D434-'Coord Carte'!H434</f>
        <v>-99.887698934090167</v>
      </c>
      <c r="C435" s="76">
        <f>'Coord Carte'!E434-'Coord Carte'!I434</f>
        <v>363.84236951814813</v>
      </c>
      <c r="D435" s="76">
        <f t="shared" ref="D435:D443" si="38">SQRT(B435^2+C435^2)</f>
        <v>377.30468093429226</v>
      </c>
      <c r="E435" s="76"/>
      <c r="F435" s="76">
        <f>'Coord Carte'!D434-'Coord Reel'!C434</f>
        <v>-20.503602586830084</v>
      </c>
      <c r="G435" s="76">
        <f>'Coord Carte'!E434-'Coord Reel'!D434</f>
        <v>-38.750177800382971</v>
      </c>
      <c r="H435" s="76">
        <f t="shared" ref="H435:H443" si="39">SQRT(F435^2+G435^2)</f>
        <v>43.840323887945431</v>
      </c>
      <c r="I435" s="76"/>
      <c r="J435" s="80">
        <f>'Coord Carte'!H434-'Coord Reel'!C434</f>
        <v>79.384096347260083</v>
      </c>
      <c r="K435" s="80">
        <f>'Coord Carte'!I434-'Coord Reel'!D434</f>
        <v>-402.5925473185311</v>
      </c>
      <c r="L435" s="80">
        <f t="shared" ref="L435:L443" si="40">SQRT(J435^2+K435^2)</f>
        <v>410.34448200176251</v>
      </c>
      <c r="N435" s="81">
        <f t="shared" si="37"/>
        <v>227.09240294485397</v>
      </c>
    </row>
    <row r="436" spans="1:14" x14ac:dyDescent="0.25">
      <c r="A436" s="76"/>
      <c r="B436" s="76">
        <f>'Coord Carte'!D435-'Coord Carte'!H435</f>
        <v>108.31618411778004</v>
      </c>
      <c r="C436" s="76">
        <f>'Coord Carte'!E435-'Coord Carte'!I435</f>
        <v>218.18989992262101</v>
      </c>
      <c r="D436" s="76">
        <f t="shared" si="38"/>
        <v>243.59644531495158</v>
      </c>
      <c r="E436" s="76"/>
      <c r="F436" s="76">
        <f>'Coord Carte'!D435-'Coord Reel'!C435</f>
        <v>-178.61899958442996</v>
      </c>
      <c r="G436" s="76">
        <f>'Coord Carte'!E435-'Coord Reel'!D435</f>
        <v>-159.69675642670597</v>
      </c>
      <c r="H436" s="76">
        <f t="shared" si="39"/>
        <v>239.59925088729565</v>
      </c>
      <c r="I436" s="76"/>
      <c r="J436" s="80">
        <f>'Coord Carte'!H435-'Coord Reel'!C435</f>
        <v>-286.93518370221</v>
      </c>
      <c r="K436" s="80">
        <f>'Coord Carte'!I435-'Coord Reel'!D435</f>
        <v>-377.88665634932698</v>
      </c>
      <c r="L436" s="80">
        <f t="shared" si="40"/>
        <v>474.47879266948837</v>
      </c>
      <c r="N436" s="81">
        <f t="shared" si="37"/>
        <v>357.039021778392</v>
      </c>
    </row>
    <row r="437" spans="1:14" x14ac:dyDescent="0.25">
      <c r="A437" s="76"/>
      <c r="B437" s="76">
        <f>'Coord Carte'!D436-'Coord Carte'!H436</f>
        <v>-31.529390894220114</v>
      </c>
      <c r="C437" s="76">
        <f>'Coord Carte'!E436-'Coord Carte'!I436</f>
        <v>92.564940085637801</v>
      </c>
      <c r="D437" s="76">
        <f t="shared" si="38"/>
        <v>97.787374559389036</v>
      </c>
      <c r="E437" s="76"/>
      <c r="F437" s="76">
        <f>'Coord Carte'!D436-'Coord Reel'!C436</f>
        <v>-240.30252732597</v>
      </c>
      <c r="G437" s="76">
        <f>'Coord Carte'!E436-'Coord Reel'!D436</f>
        <v>-298.4765125429102</v>
      </c>
      <c r="H437" s="76">
        <f t="shared" si="39"/>
        <v>383.1886391570431</v>
      </c>
      <c r="I437" s="76"/>
      <c r="J437" s="80">
        <f>'Coord Carte'!H436-'Coord Reel'!C436</f>
        <v>-208.77313643174989</v>
      </c>
      <c r="K437" s="80">
        <f>'Coord Carte'!I436-'Coord Reel'!D436</f>
        <v>-391.04145262854797</v>
      </c>
      <c r="L437" s="80">
        <f t="shared" si="40"/>
        <v>443.28279931596148</v>
      </c>
      <c r="N437" s="81">
        <f t="shared" si="37"/>
        <v>413.23571923650229</v>
      </c>
    </row>
    <row r="438" spans="1:14" x14ac:dyDescent="0.25">
      <c r="A438" s="76"/>
      <c r="B438" s="76">
        <f>'Coord Carte'!D437-'Coord Carte'!H437</f>
        <v>12.729545890550071</v>
      </c>
      <c r="C438" s="76">
        <f>'Coord Carte'!E437-'Coord Carte'!I437</f>
        <v>-63.341170030059004</v>
      </c>
      <c r="D438" s="76">
        <f t="shared" si="38"/>
        <v>64.607624622458189</v>
      </c>
      <c r="E438" s="76"/>
      <c r="F438" s="76">
        <f>'Coord Carte'!D437-'Coord Reel'!C437</f>
        <v>-248.16544949804006</v>
      </c>
      <c r="G438" s="76">
        <f>'Coord Carte'!E437-'Coord Reel'!D437</f>
        <v>-204.759111535431</v>
      </c>
      <c r="H438" s="76">
        <f t="shared" si="39"/>
        <v>321.7334052928656</v>
      </c>
      <c r="I438" s="76"/>
      <c r="J438" s="80">
        <f>'Coord Carte'!H437-'Coord Reel'!C437</f>
        <v>-260.89499538859013</v>
      </c>
      <c r="K438" s="80">
        <f>'Coord Carte'!I437-'Coord Reel'!D437</f>
        <v>-141.417941505372</v>
      </c>
      <c r="L438" s="80">
        <f t="shared" si="40"/>
        <v>296.75786897474057</v>
      </c>
      <c r="N438" s="81">
        <f t="shared" si="37"/>
        <v>309.24563713380309</v>
      </c>
    </row>
    <row r="439" spans="1:14" x14ac:dyDescent="0.25">
      <c r="A439" s="76"/>
      <c r="B439" s="76">
        <f>'Coord Carte'!D438-'Coord Carte'!H438</f>
        <v>115.24293270953012</v>
      </c>
      <c r="C439" s="76">
        <f>'Coord Carte'!E438-'Coord Carte'!I438</f>
        <v>-23.75555978887499</v>
      </c>
      <c r="D439" s="76">
        <f t="shared" si="38"/>
        <v>117.66588358728328</v>
      </c>
      <c r="E439" s="76"/>
      <c r="F439" s="76">
        <f>'Coord Carte'!D438-'Coord Reel'!C438</f>
        <v>-36.837605333309966</v>
      </c>
      <c r="G439" s="76">
        <f>'Coord Carte'!E438-'Coord Reel'!D438</f>
        <v>6.4753044897790062</v>
      </c>
      <c r="H439" s="76">
        <f t="shared" si="39"/>
        <v>37.40238942805739</v>
      </c>
      <c r="I439" s="76"/>
      <c r="J439" s="80">
        <f>'Coord Carte'!H438-'Coord Reel'!C438</f>
        <v>-152.08053804284009</v>
      </c>
      <c r="K439" s="80">
        <f>'Coord Carte'!I438-'Coord Reel'!D438</f>
        <v>30.230864278653996</v>
      </c>
      <c r="L439" s="80">
        <f t="shared" si="40"/>
        <v>155.05610341561575</v>
      </c>
      <c r="N439" s="81">
        <f t="shared" si="37"/>
        <v>96.229246421836564</v>
      </c>
    </row>
    <row r="440" spans="1:14" x14ac:dyDescent="0.25">
      <c r="A440" s="76"/>
      <c r="B440" s="76">
        <f>'Coord Carte'!D439-'Coord Carte'!H439</f>
        <v>-67.649124772080086</v>
      </c>
      <c r="C440" s="76">
        <f>'Coord Carte'!E439-'Coord Carte'!I439</f>
        <v>-70.165399151284987</v>
      </c>
      <c r="D440" s="76">
        <f t="shared" si="38"/>
        <v>97.465826423868194</v>
      </c>
      <c r="E440" s="76"/>
      <c r="F440" s="76">
        <f>'Coord Carte'!D439-'Coord Reel'!C439</f>
        <v>-70.807468104290137</v>
      </c>
      <c r="G440" s="76">
        <f>'Coord Carte'!E439-'Coord Reel'!D439</f>
        <v>22.746356991024015</v>
      </c>
      <c r="H440" s="76">
        <f t="shared" si="39"/>
        <v>74.371327107314499</v>
      </c>
      <c r="I440" s="76"/>
      <c r="J440" s="80">
        <f>'Coord Carte'!H439-'Coord Reel'!C439</f>
        <v>-3.1583433322100518</v>
      </c>
      <c r="K440" s="80">
        <f>'Coord Carte'!I439-'Coord Reel'!D439</f>
        <v>92.911756142309002</v>
      </c>
      <c r="L440" s="80">
        <f t="shared" si="40"/>
        <v>92.96542132455491</v>
      </c>
      <c r="N440" s="81">
        <f t="shared" si="37"/>
        <v>83.668374215934705</v>
      </c>
    </row>
    <row r="441" spans="1:14" x14ac:dyDescent="0.25">
      <c r="A441" s="76"/>
      <c r="B441" s="76">
        <f>'Coord Carte'!D440-'Coord Carte'!H440</f>
        <v>-43.448653507969993</v>
      </c>
      <c r="C441" s="76">
        <f>'Coord Carte'!E440-'Coord Carte'!I440</f>
        <v>-45.939606881768981</v>
      </c>
      <c r="D441" s="76">
        <f t="shared" si="38"/>
        <v>63.231582078160194</v>
      </c>
      <c r="E441" s="76"/>
      <c r="F441" s="76">
        <f>'Coord Carte'!D440-'Coord Reel'!C440</f>
        <v>-35.722397504589935</v>
      </c>
      <c r="G441" s="76">
        <f>'Coord Carte'!E440-'Coord Reel'!D440</f>
        <v>97.398357539860996</v>
      </c>
      <c r="H441" s="76">
        <f t="shared" si="39"/>
        <v>103.74261291744358</v>
      </c>
      <c r="I441" s="76"/>
      <c r="J441" s="80">
        <f>'Coord Carte'!H440-'Coord Reel'!C440</f>
        <v>7.7262560033800582</v>
      </c>
      <c r="K441" s="80">
        <f>'Coord Carte'!I440-'Coord Reel'!D440</f>
        <v>143.33796442162998</v>
      </c>
      <c r="L441" s="80">
        <f t="shared" si="40"/>
        <v>143.54604514359227</v>
      </c>
      <c r="N441" s="81">
        <f t="shared" si="37"/>
        <v>123.64432903051792</v>
      </c>
    </row>
    <row r="442" spans="1:14" x14ac:dyDescent="0.25">
      <c r="A442" s="76"/>
      <c r="B442" s="76">
        <f>'Coord Carte'!D441-'Coord Carte'!H441</f>
        <v>-33.131504974830023</v>
      </c>
      <c r="C442" s="76">
        <f>'Coord Carte'!E441-'Coord Carte'!I441</f>
        <v>-92.394950050222974</v>
      </c>
      <c r="D442" s="76">
        <f t="shared" si="38"/>
        <v>98.155608177426046</v>
      </c>
      <c r="E442" s="76"/>
      <c r="F442" s="76">
        <f>'Coord Carte'!D441-'Coord Reel'!C441</f>
        <v>-104.89160214747994</v>
      </c>
      <c r="G442" s="76">
        <f>'Coord Carte'!E441-'Coord Reel'!D441</f>
        <v>277.50830083696201</v>
      </c>
      <c r="H442" s="76">
        <f t="shared" si="39"/>
        <v>296.67002752971695</v>
      </c>
      <c r="I442" s="76"/>
      <c r="J442" s="80">
        <f>'Coord Carte'!H441-'Coord Reel'!C441</f>
        <v>-71.760097172649921</v>
      </c>
      <c r="K442" s="80">
        <f>'Coord Carte'!I441-'Coord Reel'!D441</f>
        <v>369.90325088718498</v>
      </c>
      <c r="L442" s="80">
        <f t="shared" si="40"/>
        <v>376.79958408036475</v>
      </c>
      <c r="N442" s="81">
        <f t="shared" si="37"/>
        <v>336.73480580504088</v>
      </c>
    </row>
    <row r="443" spans="1:14" x14ac:dyDescent="0.25">
      <c r="A443" s="76"/>
      <c r="B443" s="76">
        <f>'Coord Carte'!D442-'Coord Carte'!H442</f>
        <v>-75.380639710940159</v>
      </c>
      <c r="C443" s="76">
        <f>'Coord Carte'!E442-'Coord Carte'!I442</f>
        <v>54.535423649449996</v>
      </c>
      <c r="D443" s="76">
        <f t="shared" si="38"/>
        <v>93.039525341951091</v>
      </c>
      <c r="E443" s="76"/>
      <c r="F443" s="76">
        <f>'Coord Carte'!D442-'Coord Reel'!C442</f>
        <v>-127.52291378430004</v>
      </c>
      <c r="G443" s="76">
        <f>'Coord Carte'!E442-'Coord Reel'!D442</f>
        <v>395.10057826351397</v>
      </c>
      <c r="H443" s="76">
        <f t="shared" si="39"/>
        <v>415.17051976772279</v>
      </c>
      <c r="I443" s="76"/>
      <c r="J443" s="80">
        <f>'Coord Carte'!H442-'Coord Reel'!C442</f>
        <v>-52.142274073359886</v>
      </c>
      <c r="K443" s="80">
        <f>'Coord Carte'!I442-'Coord Reel'!D442</f>
        <v>340.565154614064</v>
      </c>
      <c r="L443" s="80">
        <f t="shared" si="40"/>
        <v>344.53365769231124</v>
      </c>
      <c r="N443" s="81">
        <f t="shared" si="37"/>
        <v>379.85208873001704</v>
      </c>
    </row>
    <row r="444" spans="1:14" x14ac:dyDescent="0.25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</row>
    <row r="445" spans="1:14" x14ac:dyDescent="0.2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</row>
    <row r="446" spans="1:14" x14ac:dyDescent="0.25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</row>
    <row r="447" spans="1:14" x14ac:dyDescent="0.25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</row>
    <row r="448" spans="1:14" x14ac:dyDescent="0.25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</row>
    <row r="449" spans="1:14" x14ac:dyDescent="0.25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</row>
    <row r="450" spans="1:14" x14ac:dyDescent="0.25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</row>
    <row r="451" spans="1:14" x14ac:dyDescent="0.25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</row>
    <row r="452" spans="1:14" x14ac:dyDescent="0.25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</row>
    <row r="453" spans="1:14" x14ac:dyDescent="0.25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</row>
    <row r="454" spans="1:14" x14ac:dyDescent="0.25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</row>
    <row r="455" spans="1:14" x14ac:dyDescent="0.2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</row>
    <row r="456" spans="1:14" x14ac:dyDescent="0.25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</row>
    <row r="457" spans="1:14" x14ac:dyDescent="0.25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</row>
    <row r="458" spans="1:14" x14ac:dyDescent="0.25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</row>
    <row r="459" spans="1:14" x14ac:dyDescent="0.25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</row>
    <row r="460" spans="1:14" x14ac:dyDescent="0.25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</row>
    <row r="461" spans="1:14" x14ac:dyDescent="0.25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</row>
    <row r="462" spans="1:14" x14ac:dyDescent="0.25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</row>
    <row r="463" spans="1:14" x14ac:dyDescent="0.25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</row>
    <row r="464" spans="1:14" x14ac:dyDescent="0.25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</row>
    <row r="465" spans="1:14" x14ac:dyDescent="0.2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</row>
    <row r="466" spans="1:14" x14ac:dyDescent="0.25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</row>
    <row r="467" spans="1:14" x14ac:dyDescent="0.25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</row>
    <row r="468" spans="1:14" x14ac:dyDescent="0.25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</row>
    <row r="469" spans="1:14" x14ac:dyDescent="0.25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</row>
    <row r="470" spans="1:14" x14ac:dyDescent="0.25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</row>
    <row r="471" spans="1:14" x14ac:dyDescent="0.25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</row>
    <row r="472" spans="1:14" x14ac:dyDescent="0.25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</row>
    <row r="473" spans="1:14" x14ac:dyDescent="0.25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</row>
    <row r="474" spans="1:14" x14ac:dyDescent="0.25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</row>
    <row r="475" spans="1:14" x14ac:dyDescent="0.2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</row>
    <row r="476" spans="1:14" x14ac:dyDescent="0.25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</row>
    <row r="477" spans="1:14" x14ac:dyDescent="0.25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</row>
    <row r="478" spans="1:14" x14ac:dyDescent="0.25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</row>
    <row r="479" spans="1:14" x14ac:dyDescent="0.25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</row>
    <row r="480" spans="1:14" x14ac:dyDescent="0.25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</row>
    <row r="481" spans="1:14" x14ac:dyDescent="0.25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</row>
    <row r="482" spans="1:14" x14ac:dyDescent="0.25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</row>
    <row r="483" spans="1:14" x14ac:dyDescent="0.25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</row>
    <row r="484" spans="1:14" x14ac:dyDescent="0.25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</row>
    <row r="485" spans="1:14" x14ac:dyDescent="0.2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</row>
    <row r="486" spans="1:14" x14ac:dyDescent="0.25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</row>
    <row r="487" spans="1:14" x14ac:dyDescent="0.25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</row>
    <row r="488" spans="1:14" x14ac:dyDescent="0.25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</row>
    <row r="489" spans="1:14" x14ac:dyDescent="0.25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</row>
    <row r="490" spans="1:14" x14ac:dyDescent="0.25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</row>
    <row r="491" spans="1:14" x14ac:dyDescent="0.25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</row>
    <row r="492" spans="1:14" x14ac:dyDescent="0.25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</row>
    <row r="493" spans="1:14" x14ac:dyDescent="0.25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</row>
    <row r="494" spans="1:14" x14ac:dyDescent="0.25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</row>
    <row r="495" spans="1:14" x14ac:dyDescent="0.2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</row>
    <row r="496" spans="1:14" x14ac:dyDescent="0.25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</row>
    <row r="497" spans="1:14" x14ac:dyDescent="0.25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</row>
    <row r="498" spans="1:14" x14ac:dyDescent="0.25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</row>
    <row r="499" spans="1:14" x14ac:dyDescent="0.25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</row>
    <row r="500" spans="1:14" x14ac:dyDescent="0.25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</row>
    <row r="501" spans="1:14" x14ac:dyDescent="0.25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</row>
    <row r="502" spans="1:14" x14ac:dyDescent="0.25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</row>
    <row r="503" spans="1:14" x14ac:dyDescent="0.25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</row>
    <row r="504" spans="1:14" x14ac:dyDescent="0.25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</row>
    <row r="505" spans="1:14" x14ac:dyDescent="0.2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</row>
    <row r="506" spans="1:14" x14ac:dyDescent="0.25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</row>
    <row r="507" spans="1:14" x14ac:dyDescent="0.25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</row>
    <row r="508" spans="1:14" x14ac:dyDescent="0.25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</row>
    <row r="509" spans="1:14" x14ac:dyDescent="0.25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</row>
    <row r="510" spans="1:14" x14ac:dyDescent="0.25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</row>
    <row r="511" spans="1:14" x14ac:dyDescent="0.25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</row>
    <row r="512" spans="1:14" x14ac:dyDescent="0.25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</row>
    <row r="513" spans="1:14" x14ac:dyDescent="0.25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</row>
    <row r="514" spans="1:14" x14ac:dyDescent="0.25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</row>
    <row r="515" spans="1:14" x14ac:dyDescent="0.2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</row>
    <row r="516" spans="1:14" x14ac:dyDescent="0.25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</row>
    <row r="517" spans="1:14" x14ac:dyDescent="0.25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</row>
    <row r="518" spans="1:14" x14ac:dyDescent="0.25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</row>
    <row r="519" spans="1:14" x14ac:dyDescent="0.25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</row>
    <row r="520" spans="1:14" x14ac:dyDescent="0.25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</row>
    <row r="521" spans="1:14" x14ac:dyDescent="0.25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</row>
    <row r="522" spans="1:14" x14ac:dyDescent="0.25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</row>
    <row r="523" spans="1:14" x14ac:dyDescent="0.25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</row>
    <row r="524" spans="1:14" x14ac:dyDescent="0.25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</row>
    <row r="525" spans="1:14" x14ac:dyDescent="0.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</row>
    <row r="526" spans="1:14" x14ac:dyDescent="0.25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</row>
    <row r="527" spans="1:14" x14ac:dyDescent="0.25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</row>
    <row r="528" spans="1:14" x14ac:dyDescent="0.25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</row>
    <row r="529" spans="1:14" x14ac:dyDescent="0.25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</row>
    <row r="530" spans="1:14" x14ac:dyDescent="0.25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</row>
    <row r="531" spans="1:14" x14ac:dyDescent="0.25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</row>
    <row r="532" spans="1:14" x14ac:dyDescent="0.25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</row>
    <row r="533" spans="1:14" x14ac:dyDescent="0.25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</row>
    <row r="534" spans="1:14" x14ac:dyDescent="0.25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</row>
    <row r="535" spans="1:14" x14ac:dyDescent="0.2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</row>
    <row r="536" spans="1:14" x14ac:dyDescent="0.25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</row>
    <row r="537" spans="1:14" x14ac:dyDescent="0.25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</row>
    <row r="538" spans="1:14" x14ac:dyDescent="0.25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</row>
    <row r="539" spans="1:14" x14ac:dyDescent="0.25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</row>
    <row r="540" spans="1:14" x14ac:dyDescent="0.25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</row>
    <row r="541" spans="1:14" x14ac:dyDescent="0.25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</row>
    <row r="542" spans="1:14" x14ac:dyDescent="0.25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</row>
    <row r="543" spans="1:14" x14ac:dyDescent="0.25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</row>
    <row r="544" spans="1:14" x14ac:dyDescent="0.25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</row>
    <row r="545" spans="1:14" x14ac:dyDescent="0.2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</row>
    <row r="546" spans="1:14" x14ac:dyDescent="0.25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</row>
    <row r="547" spans="1:14" x14ac:dyDescent="0.25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</row>
    <row r="548" spans="1:14" x14ac:dyDescent="0.25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</row>
    <row r="549" spans="1:14" x14ac:dyDescent="0.25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</row>
    <row r="550" spans="1:14" x14ac:dyDescent="0.25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</row>
    <row r="551" spans="1:14" x14ac:dyDescent="0.25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</row>
    <row r="552" spans="1:14" x14ac:dyDescent="0.25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</row>
    <row r="553" spans="1:14" x14ac:dyDescent="0.25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</row>
    <row r="554" spans="1:14" x14ac:dyDescent="0.25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</row>
    <row r="555" spans="1:14" x14ac:dyDescent="0.2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</row>
    <row r="556" spans="1:14" x14ac:dyDescent="0.25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</row>
    <row r="557" spans="1:14" x14ac:dyDescent="0.25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</row>
    <row r="558" spans="1:14" x14ac:dyDescent="0.25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</row>
    <row r="559" spans="1:14" x14ac:dyDescent="0.25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</row>
    <row r="560" spans="1:14" x14ac:dyDescent="0.25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</row>
    <row r="561" spans="1:14" x14ac:dyDescent="0.25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</row>
    <row r="562" spans="1:14" x14ac:dyDescent="0.25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</row>
    <row r="563" spans="1:14" x14ac:dyDescent="0.25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</row>
    <row r="564" spans="1:14" x14ac:dyDescent="0.25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</row>
    <row r="565" spans="1:14" x14ac:dyDescent="0.2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</row>
    <row r="566" spans="1:14" x14ac:dyDescent="0.25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</row>
    <row r="567" spans="1:14" x14ac:dyDescent="0.25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</row>
    <row r="568" spans="1:14" x14ac:dyDescent="0.25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</row>
    <row r="569" spans="1:14" x14ac:dyDescent="0.25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</row>
    <row r="570" spans="1:14" x14ac:dyDescent="0.25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</row>
    <row r="571" spans="1:14" x14ac:dyDescent="0.25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</row>
    <row r="572" spans="1:14" x14ac:dyDescent="0.25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</row>
    <row r="573" spans="1:14" x14ac:dyDescent="0.25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</row>
    <row r="574" spans="1:14" x14ac:dyDescent="0.25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</row>
    <row r="575" spans="1:14" x14ac:dyDescent="0.2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</row>
    <row r="576" spans="1:14" x14ac:dyDescent="0.25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</row>
    <row r="577" spans="1:14" x14ac:dyDescent="0.25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</row>
    <row r="578" spans="1:14" x14ac:dyDescent="0.25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</row>
    <row r="579" spans="1:14" x14ac:dyDescent="0.25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</row>
    <row r="580" spans="1:14" x14ac:dyDescent="0.25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</row>
    <row r="581" spans="1:14" x14ac:dyDescent="0.25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</row>
    <row r="582" spans="1:14" x14ac:dyDescent="0.25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</row>
    <row r="583" spans="1:14" x14ac:dyDescent="0.25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</row>
    <row r="584" spans="1:14" x14ac:dyDescent="0.25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</row>
    <row r="585" spans="1:14" x14ac:dyDescent="0.2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</row>
    <row r="586" spans="1:14" x14ac:dyDescent="0.25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</row>
    <row r="587" spans="1:14" x14ac:dyDescent="0.25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</row>
    <row r="588" spans="1:14" x14ac:dyDescent="0.25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</row>
    <row r="589" spans="1:14" x14ac:dyDescent="0.25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</row>
    <row r="590" spans="1:14" x14ac:dyDescent="0.25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</row>
    <row r="591" spans="1:14" x14ac:dyDescent="0.25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</row>
    <row r="592" spans="1:14" x14ac:dyDescent="0.25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</row>
    <row r="593" spans="1:14" x14ac:dyDescent="0.25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</row>
    <row r="594" spans="1:14" x14ac:dyDescent="0.25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</row>
    <row r="595" spans="1:14" x14ac:dyDescent="0.2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</row>
    <row r="596" spans="1:14" x14ac:dyDescent="0.25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</row>
    <row r="597" spans="1:14" x14ac:dyDescent="0.25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</row>
    <row r="598" spans="1:14" x14ac:dyDescent="0.25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</row>
    <row r="599" spans="1:14" x14ac:dyDescent="0.25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</row>
    <row r="600" spans="1:14" x14ac:dyDescent="0.25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</row>
    <row r="601" spans="1:14" x14ac:dyDescent="0.25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</row>
    <row r="602" spans="1:14" x14ac:dyDescent="0.25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</row>
    <row r="603" spans="1:14" x14ac:dyDescent="0.25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</row>
    <row r="604" spans="1:14" x14ac:dyDescent="0.25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</row>
    <row r="605" spans="1:14" x14ac:dyDescent="0.2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</row>
    <row r="606" spans="1:14" x14ac:dyDescent="0.25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</row>
    <row r="607" spans="1:14" x14ac:dyDescent="0.25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</row>
    <row r="608" spans="1:14" x14ac:dyDescent="0.25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</row>
    <row r="609" spans="1:14" x14ac:dyDescent="0.25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</row>
    <row r="610" spans="1:14" x14ac:dyDescent="0.25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</row>
    <row r="611" spans="1:14" x14ac:dyDescent="0.25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</row>
    <row r="612" spans="1:14" x14ac:dyDescent="0.25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</row>
    <row r="613" spans="1:14" x14ac:dyDescent="0.25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</row>
    <row r="614" spans="1:14" x14ac:dyDescent="0.25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</row>
    <row r="615" spans="1:14" x14ac:dyDescent="0.2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</row>
    <row r="616" spans="1:14" x14ac:dyDescent="0.25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</row>
    <row r="617" spans="1:14" x14ac:dyDescent="0.25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</row>
    <row r="618" spans="1:14" x14ac:dyDescent="0.25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</row>
    <row r="619" spans="1:14" x14ac:dyDescent="0.25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</row>
    <row r="620" spans="1:14" x14ac:dyDescent="0.25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</row>
    <row r="621" spans="1:14" x14ac:dyDescent="0.25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</row>
    <row r="622" spans="1:14" x14ac:dyDescent="0.25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</row>
    <row r="623" spans="1:14" x14ac:dyDescent="0.25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</row>
    <row r="624" spans="1:14" x14ac:dyDescent="0.25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</row>
    <row r="625" spans="1:14" x14ac:dyDescent="0.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</row>
    <row r="626" spans="1:14" x14ac:dyDescent="0.25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</row>
    <row r="627" spans="1:14" x14ac:dyDescent="0.25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</row>
    <row r="628" spans="1:14" x14ac:dyDescent="0.25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</row>
    <row r="629" spans="1:14" x14ac:dyDescent="0.25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</row>
    <row r="630" spans="1:14" x14ac:dyDescent="0.25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</row>
    <row r="631" spans="1:14" x14ac:dyDescent="0.25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</row>
    <row r="632" spans="1:14" x14ac:dyDescent="0.25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</row>
    <row r="633" spans="1:14" x14ac:dyDescent="0.25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</row>
    <row r="634" spans="1:14" x14ac:dyDescent="0.25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</row>
    <row r="635" spans="1:14" x14ac:dyDescent="0.2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</row>
    <row r="636" spans="1:14" x14ac:dyDescent="0.25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</row>
    <row r="637" spans="1:14" x14ac:dyDescent="0.25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</row>
    <row r="638" spans="1:14" x14ac:dyDescent="0.25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</row>
    <row r="639" spans="1:14" x14ac:dyDescent="0.25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</row>
    <row r="640" spans="1:14" x14ac:dyDescent="0.25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</row>
    <row r="641" spans="1:14" x14ac:dyDescent="0.25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</row>
    <row r="642" spans="1:14" x14ac:dyDescent="0.25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</row>
    <row r="643" spans="1:14" x14ac:dyDescent="0.25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</row>
    <row r="644" spans="1:14" x14ac:dyDescent="0.25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</row>
    <row r="645" spans="1:14" x14ac:dyDescent="0.2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</row>
    <row r="646" spans="1:14" x14ac:dyDescent="0.25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</row>
    <row r="647" spans="1:14" x14ac:dyDescent="0.25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</row>
    <row r="648" spans="1:14" x14ac:dyDescent="0.25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</row>
    <row r="649" spans="1:14" x14ac:dyDescent="0.25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</row>
    <row r="650" spans="1:14" x14ac:dyDescent="0.25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</row>
    <row r="651" spans="1:14" x14ac:dyDescent="0.25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</row>
    <row r="652" spans="1:14" x14ac:dyDescent="0.25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</row>
    <row r="653" spans="1:14" x14ac:dyDescent="0.25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</row>
    <row r="654" spans="1:14" x14ac:dyDescent="0.25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</row>
    <row r="655" spans="1:14" x14ac:dyDescent="0.2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</row>
    <row r="656" spans="1:14" x14ac:dyDescent="0.25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</row>
    <row r="657" spans="1:14" x14ac:dyDescent="0.25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</row>
    <row r="658" spans="1:14" x14ac:dyDescent="0.25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</row>
    <row r="659" spans="1:14" x14ac:dyDescent="0.25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</row>
    <row r="660" spans="1:14" x14ac:dyDescent="0.25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</row>
    <row r="661" spans="1:14" x14ac:dyDescent="0.25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</row>
    <row r="662" spans="1:14" x14ac:dyDescent="0.25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</row>
    <row r="663" spans="1:14" x14ac:dyDescent="0.25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</row>
    <row r="664" spans="1:14" x14ac:dyDescent="0.25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</row>
    <row r="665" spans="1:14" x14ac:dyDescent="0.2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</row>
    <row r="666" spans="1:14" x14ac:dyDescent="0.25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</row>
    <row r="667" spans="1:14" x14ac:dyDescent="0.25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</row>
    <row r="668" spans="1:14" x14ac:dyDescent="0.25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</row>
    <row r="669" spans="1:14" x14ac:dyDescent="0.25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</row>
    <row r="670" spans="1:14" x14ac:dyDescent="0.25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</row>
    <row r="671" spans="1:14" x14ac:dyDescent="0.25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</row>
    <row r="672" spans="1:14" x14ac:dyDescent="0.25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</row>
    <row r="673" spans="1:14" x14ac:dyDescent="0.25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</row>
    <row r="674" spans="1:14" x14ac:dyDescent="0.25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</row>
    <row r="675" spans="1:14" x14ac:dyDescent="0.2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</row>
    <row r="676" spans="1:14" x14ac:dyDescent="0.25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</row>
    <row r="677" spans="1:14" x14ac:dyDescent="0.25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</row>
    <row r="678" spans="1:14" x14ac:dyDescent="0.25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</row>
    <row r="679" spans="1:14" x14ac:dyDescent="0.25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</row>
    <row r="680" spans="1:14" x14ac:dyDescent="0.25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</row>
    <row r="681" spans="1:14" x14ac:dyDescent="0.25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</row>
    <row r="682" spans="1:14" x14ac:dyDescent="0.25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</row>
    <row r="683" spans="1:14" x14ac:dyDescent="0.25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</row>
    <row r="684" spans="1:14" x14ac:dyDescent="0.25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</row>
    <row r="685" spans="1:14" x14ac:dyDescent="0.2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</row>
    <row r="686" spans="1:14" x14ac:dyDescent="0.25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</row>
    <row r="687" spans="1:14" x14ac:dyDescent="0.25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</row>
    <row r="688" spans="1:14" x14ac:dyDescent="0.25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</row>
    <row r="689" spans="1:14" x14ac:dyDescent="0.25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</row>
    <row r="690" spans="1:14" x14ac:dyDescent="0.25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</row>
    <row r="691" spans="1:14" x14ac:dyDescent="0.25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</row>
    <row r="692" spans="1:14" x14ac:dyDescent="0.25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</row>
    <row r="693" spans="1:14" x14ac:dyDescent="0.25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</row>
    <row r="694" spans="1:14" x14ac:dyDescent="0.25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</row>
    <row r="695" spans="1:14" x14ac:dyDescent="0.2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</row>
    <row r="696" spans="1:14" x14ac:dyDescent="0.25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</row>
    <row r="697" spans="1:14" x14ac:dyDescent="0.25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</row>
    <row r="698" spans="1:14" x14ac:dyDescent="0.25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</row>
    <row r="699" spans="1:14" x14ac:dyDescent="0.25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</row>
    <row r="700" spans="1:14" x14ac:dyDescent="0.25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</row>
    <row r="701" spans="1:14" x14ac:dyDescent="0.25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</row>
    <row r="702" spans="1:14" x14ac:dyDescent="0.25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</row>
    <row r="703" spans="1:14" x14ac:dyDescent="0.25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</row>
    <row r="704" spans="1:14" x14ac:dyDescent="0.25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</row>
    <row r="705" spans="1:14" x14ac:dyDescent="0.2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</row>
    <row r="706" spans="1:14" x14ac:dyDescent="0.25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</row>
    <row r="707" spans="1:14" x14ac:dyDescent="0.25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</row>
    <row r="708" spans="1:14" x14ac:dyDescent="0.25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</row>
    <row r="709" spans="1:14" x14ac:dyDescent="0.25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</row>
    <row r="710" spans="1:14" x14ac:dyDescent="0.25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</row>
    <row r="711" spans="1:14" x14ac:dyDescent="0.25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</row>
    <row r="712" spans="1:14" x14ac:dyDescent="0.25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</row>
    <row r="713" spans="1:14" x14ac:dyDescent="0.25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</row>
    <row r="714" spans="1:14" x14ac:dyDescent="0.25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</row>
    <row r="715" spans="1:14" x14ac:dyDescent="0.2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</row>
    <row r="716" spans="1:14" x14ac:dyDescent="0.25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</row>
    <row r="717" spans="1:14" x14ac:dyDescent="0.25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</row>
    <row r="718" spans="1:14" x14ac:dyDescent="0.25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</row>
    <row r="719" spans="1:14" x14ac:dyDescent="0.25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</row>
    <row r="720" spans="1:14" x14ac:dyDescent="0.25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</row>
    <row r="721" spans="1:14" x14ac:dyDescent="0.25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</row>
    <row r="722" spans="1:14" x14ac:dyDescent="0.25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</row>
    <row r="723" spans="1:14" x14ac:dyDescent="0.25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</row>
    <row r="724" spans="1:14" x14ac:dyDescent="0.25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</row>
    <row r="725" spans="1:14" x14ac:dyDescent="0.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</row>
    <row r="726" spans="1:14" x14ac:dyDescent="0.25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</row>
    <row r="727" spans="1:14" x14ac:dyDescent="0.25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</row>
    <row r="728" spans="1:14" x14ac:dyDescent="0.25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</row>
    <row r="729" spans="1:14" x14ac:dyDescent="0.25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</row>
    <row r="730" spans="1:14" x14ac:dyDescent="0.25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</row>
    <row r="731" spans="1:14" x14ac:dyDescent="0.25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</row>
    <row r="732" spans="1:14" x14ac:dyDescent="0.25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</row>
    <row r="733" spans="1:14" x14ac:dyDescent="0.25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</row>
    <row r="734" spans="1:14" x14ac:dyDescent="0.25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</row>
    <row r="735" spans="1:14" x14ac:dyDescent="0.2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</row>
    <row r="736" spans="1:14" x14ac:dyDescent="0.25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</row>
    <row r="737" spans="1:14" x14ac:dyDescent="0.25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</row>
    <row r="738" spans="1:14" x14ac:dyDescent="0.25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</row>
    <row r="739" spans="1:14" x14ac:dyDescent="0.25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</row>
    <row r="740" spans="1:14" x14ac:dyDescent="0.25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</row>
    <row r="741" spans="1:14" x14ac:dyDescent="0.25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</row>
    <row r="742" spans="1:14" x14ac:dyDescent="0.25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</row>
    <row r="743" spans="1:14" x14ac:dyDescent="0.25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</row>
    <row r="744" spans="1:14" x14ac:dyDescent="0.25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</row>
    <row r="745" spans="1:14" x14ac:dyDescent="0.2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</row>
    <row r="746" spans="1:14" x14ac:dyDescent="0.25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</row>
    <row r="747" spans="1:14" x14ac:dyDescent="0.25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</row>
    <row r="748" spans="1:14" x14ac:dyDescent="0.25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</row>
    <row r="749" spans="1:14" x14ac:dyDescent="0.25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</row>
    <row r="750" spans="1:14" x14ac:dyDescent="0.25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</row>
    <row r="751" spans="1:14" x14ac:dyDescent="0.25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</row>
    <row r="752" spans="1:14" x14ac:dyDescent="0.25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</row>
    <row r="753" spans="1:14" x14ac:dyDescent="0.25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</row>
    <row r="754" spans="1:14" x14ac:dyDescent="0.25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</row>
    <row r="755" spans="1:14" x14ac:dyDescent="0.2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</row>
    <row r="756" spans="1:14" x14ac:dyDescent="0.25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</row>
    <row r="757" spans="1:14" x14ac:dyDescent="0.25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</row>
    <row r="758" spans="1:14" x14ac:dyDescent="0.25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</row>
    <row r="759" spans="1:14" x14ac:dyDescent="0.25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</row>
    <row r="760" spans="1:14" x14ac:dyDescent="0.25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</row>
    <row r="761" spans="1:14" x14ac:dyDescent="0.25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</row>
    <row r="762" spans="1:14" x14ac:dyDescent="0.25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</row>
    <row r="763" spans="1:14" x14ac:dyDescent="0.25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</row>
    <row r="764" spans="1:14" x14ac:dyDescent="0.25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</row>
    <row r="765" spans="1:14" x14ac:dyDescent="0.2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</row>
    <row r="766" spans="1:14" x14ac:dyDescent="0.25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</row>
    <row r="767" spans="1:14" x14ac:dyDescent="0.25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</row>
    <row r="768" spans="1:14" x14ac:dyDescent="0.25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</row>
    <row r="769" spans="1:14" x14ac:dyDescent="0.25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</row>
    <row r="770" spans="1:14" x14ac:dyDescent="0.25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</row>
    <row r="771" spans="1:14" x14ac:dyDescent="0.25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</row>
    <row r="772" spans="1:14" x14ac:dyDescent="0.25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</row>
    <row r="773" spans="1:14" x14ac:dyDescent="0.25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</row>
    <row r="774" spans="1:14" x14ac:dyDescent="0.25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</row>
    <row r="775" spans="1:14" x14ac:dyDescent="0.2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</row>
    <row r="776" spans="1:14" x14ac:dyDescent="0.25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</row>
    <row r="777" spans="1:14" x14ac:dyDescent="0.25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</row>
    <row r="778" spans="1:14" x14ac:dyDescent="0.25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</row>
    <row r="779" spans="1:14" x14ac:dyDescent="0.25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</row>
    <row r="780" spans="1:14" x14ac:dyDescent="0.25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</row>
    <row r="781" spans="1:14" x14ac:dyDescent="0.25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</row>
    <row r="782" spans="1:14" x14ac:dyDescent="0.25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</row>
    <row r="783" spans="1:14" x14ac:dyDescent="0.25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</row>
    <row r="784" spans="1:14" x14ac:dyDescent="0.25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</row>
    <row r="785" spans="1:14" x14ac:dyDescent="0.2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</row>
    <row r="786" spans="1:14" x14ac:dyDescent="0.25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</row>
    <row r="787" spans="1:14" x14ac:dyDescent="0.25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</row>
    <row r="788" spans="1:14" x14ac:dyDescent="0.25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</row>
    <row r="789" spans="1:14" x14ac:dyDescent="0.25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</row>
    <row r="790" spans="1:14" x14ac:dyDescent="0.25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</row>
    <row r="791" spans="1:14" x14ac:dyDescent="0.25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</row>
    <row r="792" spans="1:14" x14ac:dyDescent="0.25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</row>
    <row r="793" spans="1:14" x14ac:dyDescent="0.25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</row>
    <row r="794" spans="1:14" x14ac:dyDescent="0.25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</row>
    <row r="795" spans="1:14" x14ac:dyDescent="0.2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</row>
    <row r="796" spans="1:14" x14ac:dyDescent="0.25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</row>
    <row r="797" spans="1:14" x14ac:dyDescent="0.25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</row>
    <row r="798" spans="1:14" x14ac:dyDescent="0.25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</row>
    <row r="799" spans="1:14" x14ac:dyDescent="0.25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</row>
    <row r="800" spans="1:14" x14ac:dyDescent="0.25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</row>
    <row r="801" spans="1:14" x14ac:dyDescent="0.25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</row>
    <row r="802" spans="1:14" x14ac:dyDescent="0.25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</row>
    <row r="803" spans="1:14" x14ac:dyDescent="0.25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</row>
    <row r="804" spans="1:14" x14ac:dyDescent="0.25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</row>
    <row r="805" spans="1:14" x14ac:dyDescent="0.2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</row>
    <row r="806" spans="1:14" x14ac:dyDescent="0.25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</row>
    <row r="807" spans="1:14" x14ac:dyDescent="0.25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</row>
    <row r="808" spans="1:14" x14ac:dyDescent="0.25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</row>
    <row r="809" spans="1:14" x14ac:dyDescent="0.25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</row>
    <row r="810" spans="1:14" x14ac:dyDescent="0.25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</row>
    <row r="811" spans="1:14" x14ac:dyDescent="0.25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</row>
    <row r="812" spans="1:14" x14ac:dyDescent="0.25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</row>
    <row r="813" spans="1:14" x14ac:dyDescent="0.25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</row>
    <row r="814" spans="1:14" x14ac:dyDescent="0.25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</row>
    <row r="815" spans="1:14" x14ac:dyDescent="0.2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</row>
    <row r="816" spans="1:14" x14ac:dyDescent="0.25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</row>
    <row r="817" spans="1:14" x14ac:dyDescent="0.25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</row>
    <row r="818" spans="1:14" x14ac:dyDescent="0.25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</row>
    <row r="819" spans="1:14" x14ac:dyDescent="0.25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</row>
    <row r="820" spans="1:14" x14ac:dyDescent="0.25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</row>
    <row r="821" spans="1:14" x14ac:dyDescent="0.25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</row>
    <row r="822" spans="1:14" x14ac:dyDescent="0.25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</row>
    <row r="823" spans="1:14" x14ac:dyDescent="0.25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</row>
    <row r="824" spans="1:14" x14ac:dyDescent="0.25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</row>
    <row r="825" spans="1:14" x14ac:dyDescent="0.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</row>
    <row r="826" spans="1:14" x14ac:dyDescent="0.25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</row>
    <row r="827" spans="1:14" x14ac:dyDescent="0.25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</row>
    <row r="828" spans="1:14" x14ac:dyDescent="0.25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</row>
    <row r="829" spans="1:14" x14ac:dyDescent="0.25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</row>
    <row r="830" spans="1:14" x14ac:dyDescent="0.25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</row>
    <row r="831" spans="1:14" x14ac:dyDescent="0.25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</row>
    <row r="832" spans="1:14" x14ac:dyDescent="0.25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</row>
    <row r="833" spans="1:14" x14ac:dyDescent="0.25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</row>
    <row r="834" spans="1:14" x14ac:dyDescent="0.25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</row>
    <row r="835" spans="1:14" x14ac:dyDescent="0.2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</row>
    <row r="836" spans="1:14" x14ac:dyDescent="0.25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</row>
    <row r="837" spans="1:14" x14ac:dyDescent="0.25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</row>
    <row r="838" spans="1:14" x14ac:dyDescent="0.25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</row>
    <row r="839" spans="1:14" x14ac:dyDescent="0.25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</row>
    <row r="840" spans="1:14" x14ac:dyDescent="0.25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</row>
    <row r="841" spans="1:14" x14ac:dyDescent="0.25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</row>
    <row r="842" spans="1:14" x14ac:dyDescent="0.25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</row>
    <row r="843" spans="1:14" x14ac:dyDescent="0.25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</row>
    <row r="844" spans="1:14" x14ac:dyDescent="0.25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</row>
    <row r="845" spans="1:14" x14ac:dyDescent="0.2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</row>
    <row r="846" spans="1:14" x14ac:dyDescent="0.25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</row>
    <row r="847" spans="1:14" x14ac:dyDescent="0.25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</row>
    <row r="848" spans="1:14" x14ac:dyDescent="0.25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</row>
    <row r="849" spans="1:14" x14ac:dyDescent="0.25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</row>
    <row r="850" spans="1:14" x14ac:dyDescent="0.25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</row>
    <row r="851" spans="1:14" x14ac:dyDescent="0.25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</row>
    <row r="852" spans="1:14" x14ac:dyDescent="0.25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</row>
    <row r="853" spans="1:14" x14ac:dyDescent="0.25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</row>
    <row r="854" spans="1:14" x14ac:dyDescent="0.25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</row>
    <row r="855" spans="1:14" x14ac:dyDescent="0.2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</row>
    <row r="856" spans="1:14" x14ac:dyDescent="0.25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</row>
    <row r="857" spans="1:14" x14ac:dyDescent="0.25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</row>
    <row r="858" spans="1:14" x14ac:dyDescent="0.25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</row>
    <row r="859" spans="1:14" x14ac:dyDescent="0.25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</row>
    <row r="860" spans="1:14" x14ac:dyDescent="0.25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</row>
    <row r="861" spans="1:14" x14ac:dyDescent="0.25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</row>
    <row r="862" spans="1:14" x14ac:dyDescent="0.25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</row>
    <row r="863" spans="1:14" x14ac:dyDescent="0.25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</row>
    <row r="864" spans="1:14" x14ac:dyDescent="0.25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</row>
    <row r="865" spans="1:14" x14ac:dyDescent="0.2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</row>
    <row r="866" spans="1:14" x14ac:dyDescent="0.25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</row>
    <row r="867" spans="1:14" x14ac:dyDescent="0.25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</row>
    <row r="868" spans="1:14" x14ac:dyDescent="0.25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</row>
    <row r="869" spans="1:14" x14ac:dyDescent="0.25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</row>
    <row r="870" spans="1:14" x14ac:dyDescent="0.25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</row>
    <row r="871" spans="1:14" x14ac:dyDescent="0.25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</row>
    <row r="872" spans="1:14" x14ac:dyDescent="0.25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</row>
    <row r="873" spans="1:14" x14ac:dyDescent="0.25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</row>
    <row r="874" spans="1:14" x14ac:dyDescent="0.25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</row>
    <row r="875" spans="1:14" x14ac:dyDescent="0.2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</row>
    <row r="876" spans="1:14" x14ac:dyDescent="0.25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</row>
    <row r="877" spans="1:14" x14ac:dyDescent="0.25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</row>
    <row r="878" spans="1:14" x14ac:dyDescent="0.25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</row>
    <row r="879" spans="1:14" x14ac:dyDescent="0.25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</row>
    <row r="880" spans="1:14" x14ac:dyDescent="0.25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</row>
    <row r="881" spans="1:14" x14ac:dyDescent="0.25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</row>
    <row r="882" spans="1:14" x14ac:dyDescent="0.25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</row>
    <row r="883" spans="1:14" x14ac:dyDescent="0.25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</row>
    <row r="884" spans="1:14" x14ac:dyDescent="0.25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</row>
    <row r="885" spans="1:14" x14ac:dyDescent="0.2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</row>
    <row r="886" spans="1:14" x14ac:dyDescent="0.25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</row>
    <row r="887" spans="1:14" x14ac:dyDescent="0.25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</row>
    <row r="888" spans="1:14" x14ac:dyDescent="0.25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</row>
    <row r="889" spans="1:14" x14ac:dyDescent="0.25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</row>
    <row r="890" spans="1:14" x14ac:dyDescent="0.25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</row>
    <row r="891" spans="1:14" x14ac:dyDescent="0.25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</row>
    <row r="892" spans="1:14" x14ac:dyDescent="0.25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</row>
    <row r="893" spans="1:14" x14ac:dyDescent="0.25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</row>
    <row r="894" spans="1:14" x14ac:dyDescent="0.25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</row>
    <row r="895" spans="1:14" x14ac:dyDescent="0.2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</row>
    <row r="896" spans="1:14" x14ac:dyDescent="0.25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</row>
    <row r="897" spans="1:14" x14ac:dyDescent="0.25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</row>
    <row r="898" spans="1:14" x14ac:dyDescent="0.25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</row>
    <row r="899" spans="1:14" x14ac:dyDescent="0.25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</row>
    <row r="900" spans="1:14" x14ac:dyDescent="0.25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</row>
    <row r="901" spans="1:14" x14ac:dyDescent="0.25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</row>
    <row r="902" spans="1:14" x14ac:dyDescent="0.25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</row>
    <row r="903" spans="1:14" x14ac:dyDescent="0.25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</row>
    <row r="904" spans="1:14" x14ac:dyDescent="0.25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</row>
    <row r="905" spans="1:14" x14ac:dyDescent="0.2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</row>
    <row r="906" spans="1:14" x14ac:dyDescent="0.25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</row>
    <row r="907" spans="1:14" x14ac:dyDescent="0.25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</row>
    <row r="908" spans="1:14" x14ac:dyDescent="0.25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</row>
    <row r="909" spans="1:14" x14ac:dyDescent="0.25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</row>
    <row r="910" spans="1:14" x14ac:dyDescent="0.25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</row>
    <row r="911" spans="1:14" x14ac:dyDescent="0.25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</row>
    <row r="912" spans="1:14" x14ac:dyDescent="0.25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</row>
    <row r="913" spans="1:14" x14ac:dyDescent="0.25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</row>
    <row r="914" spans="1:14" x14ac:dyDescent="0.25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</row>
    <row r="915" spans="1:14" x14ac:dyDescent="0.2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</row>
    <row r="916" spans="1:14" x14ac:dyDescent="0.25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</row>
    <row r="917" spans="1:14" x14ac:dyDescent="0.25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</row>
    <row r="918" spans="1:14" x14ac:dyDescent="0.25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</row>
    <row r="919" spans="1:14" x14ac:dyDescent="0.25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</row>
    <row r="920" spans="1:14" x14ac:dyDescent="0.25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</row>
    <row r="921" spans="1:14" x14ac:dyDescent="0.25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</row>
    <row r="922" spans="1:14" x14ac:dyDescent="0.25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</row>
    <row r="923" spans="1:14" x14ac:dyDescent="0.25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</row>
    <row r="924" spans="1:14" x14ac:dyDescent="0.25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</row>
    <row r="925" spans="1:14" x14ac:dyDescent="0.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</row>
    <row r="926" spans="1:14" x14ac:dyDescent="0.25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</row>
    <row r="927" spans="1:14" x14ac:dyDescent="0.25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</row>
    <row r="928" spans="1:14" x14ac:dyDescent="0.25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</row>
    <row r="929" spans="1:14" x14ac:dyDescent="0.25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</row>
    <row r="930" spans="1:14" x14ac:dyDescent="0.25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</row>
    <row r="931" spans="1:14" x14ac:dyDescent="0.25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</row>
    <row r="932" spans="1:14" x14ac:dyDescent="0.25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</row>
    <row r="933" spans="1:14" x14ac:dyDescent="0.25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</row>
  </sheetData>
  <mergeCells count="93">
    <mergeCell ref="J372:L372"/>
    <mergeCell ref="J390:L390"/>
    <mergeCell ref="J401:L401"/>
    <mergeCell ref="J415:L415"/>
    <mergeCell ref="J430:L430"/>
    <mergeCell ref="J232:L232"/>
    <mergeCell ref="J243:L243"/>
    <mergeCell ref="J284:L284"/>
    <mergeCell ref="J254:L254"/>
    <mergeCell ref="J270:L270"/>
    <mergeCell ref="J151:L151"/>
    <mergeCell ref="J163:L163"/>
    <mergeCell ref="J186:L186"/>
    <mergeCell ref="J199:L199"/>
    <mergeCell ref="J216:L216"/>
    <mergeCell ref="J83:L83"/>
    <mergeCell ref="J102:L102"/>
    <mergeCell ref="J111:L111"/>
    <mergeCell ref="J130:L130"/>
    <mergeCell ref="J138:L138"/>
    <mergeCell ref="J1:L1"/>
    <mergeCell ref="J13:L13"/>
    <mergeCell ref="J36:L36"/>
    <mergeCell ref="J45:L45"/>
    <mergeCell ref="J62:L62"/>
    <mergeCell ref="J311:L311"/>
    <mergeCell ref="J324:L324"/>
    <mergeCell ref="J338:L338"/>
    <mergeCell ref="J352:L352"/>
    <mergeCell ref="J361:L361"/>
    <mergeCell ref="J298:L298"/>
    <mergeCell ref="B430:D430"/>
    <mergeCell ref="F430:H430"/>
    <mergeCell ref="B401:D401"/>
    <mergeCell ref="F401:H401"/>
    <mergeCell ref="B415:D415"/>
    <mergeCell ref="F415:H415"/>
    <mergeCell ref="B372:D372"/>
    <mergeCell ref="F372:H372"/>
    <mergeCell ref="B390:D390"/>
    <mergeCell ref="F390:H390"/>
    <mergeCell ref="B352:D352"/>
    <mergeCell ref="F352:H352"/>
    <mergeCell ref="B361:D361"/>
    <mergeCell ref="F361:H361"/>
    <mergeCell ref="B324:D324"/>
    <mergeCell ref="F324:H324"/>
    <mergeCell ref="B338:D338"/>
    <mergeCell ref="F338:H338"/>
    <mergeCell ref="B298:D298"/>
    <mergeCell ref="F298:H298"/>
    <mergeCell ref="B311:D311"/>
    <mergeCell ref="F311:H311"/>
    <mergeCell ref="B243:D243"/>
    <mergeCell ref="F243:H243"/>
    <mergeCell ref="B284:D284"/>
    <mergeCell ref="F284:H284"/>
    <mergeCell ref="B254:D254"/>
    <mergeCell ref="F254:H254"/>
    <mergeCell ref="B270:D270"/>
    <mergeCell ref="F270:H270"/>
    <mergeCell ref="B216:D216"/>
    <mergeCell ref="F216:H216"/>
    <mergeCell ref="B232:D232"/>
    <mergeCell ref="F232:H232"/>
    <mergeCell ref="B186:D186"/>
    <mergeCell ref="F186:H186"/>
    <mergeCell ref="B199:D199"/>
    <mergeCell ref="F199:H199"/>
    <mergeCell ref="B151:D151"/>
    <mergeCell ref="F151:H151"/>
    <mergeCell ref="B163:D163"/>
    <mergeCell ref="F163:H163"/>
    <mergeCell ref="B130:D130"/>
    <mergeCell ref="F130:H130"/>
    <mergeCell ref="B138:D138"/>
    <mergeCell ref="F138:H138"/>
    <mergeCell ref="B102:D102"/>
    <mergeCell ref="F102:H102"/>
    <mergeCell ref="B111:D111"/>
    <mergeCell ref="F111:H111"/>
    <mergeCell ref="B62:D62"/>
    <mergeCell ref="F62:H62"/>
    <mergeCell ref="B83:D83"/>
    <mergeCell ref="F83:H83"/>
    <mergeCell ref="B36:D36"/>
    <mergeCell ref="F36:H36"/>
    <mergeCell ref="B45:D45"/>
    <mergeCell ref="F45:H45"/>
    <mergeCell ref="B1:D1"/>
    <mergeCell ref="F1:H1"/>
    <mergeCell ref="B13:D13"/>
    <mergeCell ref="F13:H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22" zoomScale="85" zoomScaleNormal="85" workbookViewId="0">
      <selection activeCell="C31" sqref="C31"/>
    </sheetView>
  </sheetViews>
  <sheetFormatPr baseColWidth="10" defaultColWidth="11.42578125" defaultRowHeight="21" x14ac:dyDescent="0.35"/>
  <cols>
    <col min="1" max="1" width="0" hidden="1" customWidth="1"/>
    <col min="2" max="2" width="10.5703125" style="49" bestFit="1" customWidth="1"/>
    <col min="3" max="3" width="17" style="49" bestFit="1" customWidth="1"/>
    <col min="12" max="12" width="20.140625" style="42" bestFit="1" customWidth="1"/>
    <col min="13" max="13" width="17" style="42" bestFit="1" customWidth="1"/>
  </cols>
  <sheetData>
    <row r="1" spans="1:13" x14ac:dyDescent="0.35">
      <c r="A1" t="s">
        <v>51</v>
      </c>
      <c r="B1" s="49" t="s">
        <v>31</v>
      </c>
      <c r="C1" s="49" t="s">
        <v>36</v>
      </c>
      <c r="E1" t="s">
        <v>32</v>
      </c>
      <c r="F1" t="s">
        <v>33</v>
      </c>
      <c r="G1" t="s">
        <v>34</v>
      </c>
      <c r="H1" t="s">
        <v>35</v>
      </c>
      <c r="L1" s="42" t="s">
        <v>87</v>
      </c>
      <c r="M1" s="42" t="s">
        <v>36</v>
      </c>
    </row>
    <row r="2" spans="1:13" x14ac:dyDescent="0.35">
      <c r="A2" s="16" t="s">
        <v>47</v>
      </c>
      <c r="B2" s="49">
        <v>1</v>
      </c>
      <c r="C2" s="49">
        <f>G2-H2</f>
        <v>444</v>
      </c>
      <c r="E2">
        <v>9</v>
      </c>
      <c r="G2">
        <v>580</v>
      </c>
      <c r="H2">
        <f>51+112-96+168-157+223-213+275-268+330-320+383-375+435-428+488-480+541-533</f>
        <v>136</v>
      </c>
      <c r="L2" s="42">
        <v>1</v>
      </c>
      <c r="M2" s="42">
        <v>386</v>
      </c>
    </row>
    <row r="3" spans="1:13" x14ac:dyDescent="0.35">
      <c r="A3" s="16" t="s">
        <v>48</v>
      </c>
      <c r="B3" s="49">
        <f>1+B2</f>
        <v>2</v>
      </c>
      <c r="C3" s="49">
        <v>0</v>
      </c>
      <c r="L3" s="42">
        <v>2</v>
      </c>
      <c r="M3" s="42">
        <v>395</v>
      </c>
    </row>
    <row r="4" spans="1:13" x14ac:dyDescent="0.35">
      <c r="A4" s="16" t="s">
        <v>49</v>
      </c>
      <c r="B4" s="49">
        <f t="shared" ref="B4:B28" si="0">1+B3</f>
        <v>3</v>
      </c>
      <c r="C4" s="49">
        <f>G4-H5</f>
        <v>200</v>
      </c>
      <c r="E4">
        <v>6</v>
      </c>
      <c r="F4">
        <v>392</v>
      </c>
      <c r="G4">
        <v>430</v>
      </c>
      <c r="H4">
        <f>41+105-85+168-150+224-213+281-269+342-326+405-387</f>
        <v>136</v>
      </c>
      <c r="L4" s="42">
        <v>3</v>
      </c>
      <c r="M4" s="42">
        <v>343</v>
      </c>
    </row>
    <row r="5" spans="1:13" x14ac:dyDescent="0.35">
      <c r="A5" s="16" t="s">
        <v>48</v>
      </c>
      <c r="B5" s="49">
        <f t="shared" si="0"/>
        <v>4</v>
      </c>
      <c r="C5" s="49">
        <f>G5-H5</f>
        <v>648</v>
      </c>
      <c r="E5">
        <v>14</v>
      </c>
      <c r="F5">
        <v>842</v>
      </c>
      <c r="G5">
        <v>878</v>
      </c>
      <c r="H5">
        <f>35+81-79+144-126+202-190+263-247+320-308+386-365+450-431+510-495+566-555+623-611+681-668+736-726+793-780+859-838</f>
        <v>230</v>
      </c>
      <c r="L5" s="42">
        <v>4</v>
      </c>
      <c r="M5" s="42">
        <v>0</v>
      </c>
    </row>
    <row r="6" spans="1:13" x14ac:dyDescent="0.35">
      <c r="A6" s="16" t="s">
        <v>47</v>
      </c>
      <c r="B6" s="49">
        <f t="shared" si="0"/>
        <v>5</v>
      </c>
      <c r="C6" s="49">
        <v>0</v>
      </c>
      <c r="L6" s="42">
        <v>5</v>
      </c>
      <c r="M6" s="42">
        <v>479</v>
      </c>
    </row>
    <row r="7" spans="1:13" x14ac:dyDescent="0.35">
      <c r="A7" s="16" t="s">
        <v>47</v>
      </c>
      <c r="B7" s="49">
        <f t="shared" si="0"/>
        <v>6</v>
      </c>
      <c r="C7" s="49">
        <v>0</v>
      </c>
      <c r="L7" s="42">
        <v>6</v>
      </c>
      <c r="M7" s="42">
        <v>0</v>
      </c>
    </row>
    <row r="8" spans="1:13" x14ac:dyDescent="0.35">
      <c r="A8" s="16" t="s">
        <v>47</v>
      </c>
      <c r="B8" s="49">
        <f t="shared" si="0"/>
        <v>7</v>
      </c>
      <c r="C8" s="49">
        <f>G8-H8</f>
        <v>274</v>
      </c>
      <c r="E8">
        <v>6</v>
      </c>
      <c r="F8">
        <v>370</v>
      </c>
      <c r="G8">
        <v>362</v>
      </c>
      <c r="H8">
        <f>30+87-74+142-132+197-187+251-242+305-296+357-350</f>
        <v>88</v>
      </c>
      <c r="L8" s="42">
        <v>7</v>
      </c>
      <c r="M8" s="42">
        <v>339</v>
      </c>
    </row>
    <row r="9" spans="1:13" x14ac:dyDescent="0.35">
      <c r="A9" s="16" t="s">
        <v>47</v>
      </c>
      <c r="B9" s="49">
        <f t="shared" si="0"/>
        <v>8</v>
      </c>
      <c r="C9" s="49">
        <v>0</v>
      </c>
      <c r="L9" s="42">
        <v>8</v>
      </c>
      <c r="M9" s="42">
        <v>0</v>
      </c>
    </row>
    <row r="10" spans="1:13" x14ac:dyDescent="0.35">
      <c r="A10" s="16" t="s">
        <v>49</v>
      </c>
      <c r="B10" s="49">
        <f t="shared" si="0"/>
        <v>9</v>
      </c>
      <c r="C10" s="49">
        <v>0</v>
      </c>
      <c r="L10" s="42">
        <v>9</v>
      </c>
      <c r="M10" s="42">
        <v>0</v>
      </c>
    </row>
    <row r="11" spans="1:13" x14ac:dyDescent="0.35">
      <c r="A11" s="16" t="s">
        <v>48</v>
      </c>
      <c r="B11" s="49">
        <f t="shared" si="0"/>
        <v>10</v>
      </c>
      <c r="C11" s="49">
        <f>G11-H11</f>
        <v>477</v>
      </c>
      <c r="E11">
        <v>10</v>
      </c>
      <c r="F11">
        <v>606</v>
      </c>
      <c r="G11">
        <v>721</v>
      </c>
      <c r="H11">
        <f>103+184-147+243-229+303-288+357-348+412-402+463-457+517-508+570-562+625-615+693-670</f>
        <v>244</v>
      </c>
      <c r="L11" s="42">
        <v>10</v>
      </c>
      <c r="M11" s="42">
        <v>756</v>
      </c>
    </row>
    <row r="12" spans="1:13" x14ac:dyDescent="0.35">
      <c r="A12" s="16" t="s">
        <v>50</v>
      </c>
      <c r="B12" s="49">
        <f t="shared" si="0"/>
        <v>11</v>
      </c>
      <c r="C12" s="49">
        <f>G12-H12</f>
        <v>449</v>
      </c>
      <c r="E12">
        <v>10</v>
      </c>
      <c r="F12">
        <v>543</v>
      </c>
      <c r="G12">
        <v>711</v>
      </c>
      <c r="H12">
        <f>148+209-192+275-254+332-320+386-377+439-431+507-484+559-552+611-604+666-656</f>
        <v>262</v>
      </c>
      <c r="L12" s="42">
        <v>11</v>
      </c>
      <c r="M12" s="42">
        <v>304</v>
      </c>
    </row>
    <row r="13" spans="1:13" x14ac:dyDescent="0.35">
      <c r="A13" s="16" t="s">
        <v>47</v>
      </c>
      <c r="B13" s="49">
        <f t="shared" si="0"/>
        <v>12</v>
      </c>
      <c r="C13" s="49">
        <v>0</v>
      </c>
      <c r="L13" s="42">
        <v>12</v>
      </c>
      <c r="M13" s="42">
        <v>585</v>
      </c>
    </row>
    <row r="14" spans="1:13" x14ac:dyDescent="0.35">
      <c r="A14" s="16" t="s">
        <v>49</v>
      </c>
      <c r="B14" s="49">
        <f t="shared" si="0"/>
        <v>13</v>
      </c>
      <c r="C14" s="49">
        <v>0</v>
      </c>
      <c r="L14" s="42">
        <v>13</v>
      </c>
      <c r="M14" s="42">
        <v>0</v>
      </c>
    </row>
    <row r="15" spans="1:13" x14ac:dyDescent="0.35">
      <c r="A15" s="16" t="s">
        <v>47</v>
      </c>
      <c r="B15" s="49">
        <f t="shared" si="0"/>
        <v>14</v>
      </c>
      <c r="C15" s="49">
        <v>0</v>
      </c>
      <c r="L15" s="42">
        <v>14</v>
      </c>
      <c r="M15" s="42">
        <v>483</v>
      </c>
    </row>
    <row r="16" spans="1:13" x14ac:dyDescent="0.35">
      <c r="A16" s="16" t="s">
        <v>50</v>
      </c>
      <c r="B16" s="49">
        <f t="shared" si="0"/>
        <v>15</v>
      </c>
      <c r="C16" s="49">
        <f t="shared" ref="C16:C20" si="1">G16-H16</f>
        <v>604</v>
      </c>
      <c r="E16">
        <v>13</v>
      </c>
      <c r="F16">
        <v>785</v>
      </c>
      <c r="G16">
        <v>816</v>
      </c>
      <c r="H16">
        <f>31+97-75+156-142+215-201+278-260+339-323+396-384+454-441+511-499+566-556+624-611+682-669+737-727+796-782</f>
        <v>212</v>
      </c>
      <c r="L16" s="42">
        <v>15</v>
      </c>
      <c r="M16" s="42">
        <v>296</v>
      </c>
    </row>
    <row r="17" spans="1:14" x14ac:dyDescent="0.35">
      <c r="A17" s="16" t="s">
        <v>48</v>
      </c>
      <c r="B17" s="49">
        <f t="shared" si="0"/>
        <v>16</v>
      </c>
      <c r="C17" s="49">
        <f t="shared" si="1"/>
        <v>387</v>
      </c>
      <c r="E17">
        <v>8</v>
      </c>
      <c r="F17">
        <f>8*60+31</f>
        <v>511</v>
      </c>
      <c r="G17">
        <v>646</v>
      </c>
      <c r="H17">
        <f>135+195-179+255-240+315-300+373-360+431-418+507-476+563-552+618-608</f>
        <v>259</v>
      </c>
      <c r="L17" s="42">
        <v>16</v>
      </c>
      <c r="M17" s="42">
        <v>483</v>
      </c>
    </row>
    <row r="18" spans="1:14" x14ac:dyDescent="0.35">
      <c r="A18" s="16" t="s">
        <v>48</v>
      </c>
      <c r="B18" s="49">
        <f t="shared" si="0"/>
        <v>17</v>
      </c>
      <c r="C18" s="49">
        <f t="shared" si="1"/>
        <v>401</v>
      </c>
      <c r="E18">
        <v>8</v>
      </c>
      <c r="F18">
        <f>8*60+1</f>
        <v>481</v>
      </c>
      <c r="G18">
        <v>546</v>
      </c>
      <c r="H18">
        <f>65+125-109+179-170+233-224+286-278+341-331+397-386+451-442+504-496</f>
        <v>145</v>
      </c>
      <c r="L18" s="42">
        <v>17</v>
      </c>
      <c r="M18" s="42">
        <v>686</v>
      </c>
    </row>
    <row r="19" spans="1:14" x14ac:dyDescent="0.35">
      <c r="A19" s="16" t="s">
        <v>48</v>
      </c>
      <c r="B19" s="49">
        <f t="shared" si="0"/>
        <v>18</v>
      </c>
      <c r="C19" s="49">
        <f t="shared" si="1"/>
        <v>599</v>
      </c>
      <c r="E19">
        <v>13</v>
      </c>
      <c r="F19">
        <f>12*60+30</f>
        <v>750</v>
      </c>
      <c r="G19">
        <v>810</v>
      </c>
      <c r="H19">
        <f>53+115-97+171-160+228-216+284-273+342-329+401-387+458-446+516-503+577-561+633-622+685-678+743-730+795-788</f>
        <v>211</v>
      </c>
      <c r="L19" s="42">
        <v>18</v>
      </c>
      <c r="M19" s="42">
        <v>495</v>
      </c>
    </row>
    <row r="20" spans="1:14" x14ac:dyDescent="0.35">
      <c r="A20" s="16" t="s">
        <v>48</v>
      </c>
      <c r="B20" s="49">
        <f t="shared" si="0"/>
        <v>19</v>
      </c>
      <c r="C20" s="49">
        <f t="shared" si="1"/>
        <v>512</v>
      </c>
      <c r="E20">
        <v>11</v>
      </c>
      <c r="F20">
        <f>10*60+29</f>
        <v>629</v>
      </c>
      <c r="G20">
        <v>678</v>
      </c>
      <c r="H20">
        <f>49+117-93+169-162+221-214+274-266+327-319+382-372+449-427+503-494+555-548+606-600+660-651</f>
        <v>166</v>
      </c>
      <c r="L20" s="42">
        <v>19</v>
      </c>
      <c r="M20" s="42">
        <v>685</v>
      </c>
    </row>
    <row r="21" spans="1:14" x14ac:dyDescent="0.35">
      <c r="A21" s="16" t="s">
        <v>49</v>
      </c>
      <c r="B21" s="49">
        <f t="shared" si="0"/>
        <v>20</v>
      </c>
      <c r="C21" s="49">
        <f>G21-H21</f>
        <v>514</v>
      </c>
      <c r="E21">
        <v>11</v>
      </c>
      <c r="F21">
        <f>10*60+41</f>
        <v>641</v>
      </c>
      <c r="G21">
        <v>753</v>
      </c>
      <c r="H21">
        <f>112+188-156+243-233+298-288+350-343+405-395+458-450+512-503+565-557+620-610+676-665+733-721</f>
        <v>239</v>
      </c>
      <c r="L21" s="42">
        <v>20</v>
      </c>
      <c r="M21" s="42">
        <v>0</v>
      </c>
    </row>
    <row r="22" spans="1:14" x14ac:dyDescent="0.35">
      <c r="A22" s="16" t="s">
        <v>47</v>
      </c>
      <c r="B22" s="49">
        <f t="shared" si="0"/>
        <v>21</v>
      </c>
      <c r="C22" s="49">
        <f t="shared" ref="C22:C31" si="2">G22-H22</f>
        <v>476</v>
      </c>
      <c r="E22" s="18">
        <v>10</v>
      </c>
      <c r="F22">
        <v>605</v>
      </c>
      <c r="G22">
        <v>624</v>
      </c>
      <c r="H22" s="18">
        <f>27+85-71+139-130+212-184+265-257+319-310+372-365+426-417+479-470+534-524+597-579</f>
        <v>148</v>
      </c>
      <c r="L22" s="42">
        <v>21</v>
      </c>
      <c r="M22" s="42">
        <v>515</v>
      </c>
      <c r="N22" s="21"/>
    </row>
    <row r="23" spans="1:14" x14ac:dyDescent="0.35">
      <c r="A23" s="16" t="s">
        <v>47</v>
      </c>
      <c r="B23" s="49">
        <f t="shared" si="0"/>
        <v>22</v>
      </c>
      <c r="C23" s="49">
        <f t="shared" si="2"/>
        <v>462</v>
      </c>
      <c r="E23">
        <v>11</v>
      </c>
      <c r="F23">
        <v>592</v>
      </c>
      <c r="G23">
        <v>838</v>
      </c>
      <c r="H23" s="18">
        <f>255+331-305+390-376+449-435+508-494+567-553+621-612+674-666+730-719+780-775+831-825</f>
        <v>376</v>
      </c>
      <c r="L23" s="42">
        <v>22</v>
      </c>
      <c r="M23" s="42">
        <v>315</v>
      </c>
    </row>
    <row r="24" spans="1:14" x14ac:dyDescent="0.35">
      <c r="A24" s="16" t="s">
        <v>48</v>
      </c>
      <c r="B24" s="49">
        <f t="shared" si="0"/>
        <v>23</v>
      </c>
      <c r="C24" s="49">
        <f t="shared" si="2"/>
        <v>513</v>
      </c>
      <c r="E24">
        <v>11</v>
      </c>
      <c r="F24">
        <v>638</v>
      </c>
      <c r="G24">
        <v>703</v>
      </c>
      <c r="H24" s="18">
        <f>65+125-109+182-170+238-227+293-283+350-338+406-395+463-451+518-508+573-563+628-618+684-673</f>
        <v>190</v>
      </c>
      <c r="L24" s="42">
        <v>23</v>
      </c>
      <c r="M24" s="42">
        <v>360</v>
      </c>
    </row>
    <row r="25" spans="1:14" x14ac:dyDescent="0.35">
      <c r="A25" s="16" t="s">
        <v>47</v>
      </c>
      <c r="B25" s="49">
        <f t="shared" si="0"/>
        <v>24</v>
      </c>
      <c r="C25" s="49">
        <f t="shared" si="2"/>
        <v>516</v>
      </c>
      <c r="E25">
        <v>12</v>
      </c>
      <c r="F25">
        <v>704</v>
      </c>
      <c r="G25">
        <v>746</v>
      </c>
      <c r="H25" s="18">
        <f>45+124-89+194-169+250-239+311-295+366-356+427-411+495-472+550-540+611-595+667-656+724-712</f>
        <v>230</v>
      </c>
      <c r="L25" s="42">
        <v>24</v>
      </c>
      <c r="M25" s="42">
        <v>468</v>
      </c>
    </row>
    <row r="26" spans="1:14" x14ac:dyDescent="0.35">
      <c r="A26" s="16" t="s">
        <v>50</v>
      </c>
      <c r="B26" s="49">
        <f t="shared" si="0"/>
        <v>25</v>
      </c>
      <c r="C26" s="49">
        <f t="shared" si="2"/>
        <v>283</v>
      </c>
      <c r="E26">
        <v>6</v>
      </c>
      <c r="F26">
        <v>352</v>
      </c>
      <c r="G26">
        <v>358</v>
      </c>
      <c r="H26">
        <f>6+68-50+126-113+184-172+238-229+293-283+345-338</f>
        <v>75</v>
      </c>
      <c r="L26" s="42">
        <v>26</v>
      </c>
      <c r="M26" s="42">
        <v>569</v>
      </c>
    </row>
    <row r="27" spans="1:14" x14ac:dyDescent="0.35">
      <c r="A27" s="16" t="s">
        <v>48</v>
      </c>
      <c r="B27" s="49">
        <f t="shared" si="0"/>
        <v>26</v>
      </c>
      <c r="C27" s="49">
        <f t="shared" si="2"/>
        <v>439</v>
      </c>
      <c r="E27">
        <v>9</v>
      </c>
      <c r="F27">
        <v>525</v>
      </c>
      <c r="G27">
        <v>712</v>
      </c>
      <c r="H27">
        <f>186+244-230+298-289+352-343+409-397+462-454+514-507+569-559+623-614+677-668</f>
        <v>273</v>
      </c>
      <c r="J27" s="10"/>
    </row>
    <row r="28" spans="1:14" x14ac:dyDescent="0.35">
      <c r="B28" s="49">
        <f t="shared" si="0"/>
        <v>27</v>
      </c>
      <c r="C28" s="49">
        <f t="shared" si="2"/>
        <v>0</v>
      </c>
      <c r="J28" s="10"/>
    </row>
    <row r="29" spans="1:14" x14ac:dyDescent="0.35">
      <c r="B29" s="49">
        <f t="shared" ref="B29:B32" si="3">1+B28</f>
        <v>28</v>
      </c>
      <c r="C29" s="49">
        <f t="shared" si="2"/>
        <v>391</v>
      </c>
      <c r="E29">
        <v>8</v>
      </c>
      <c r="F29" t="s">
        <v>100</v>
      </c>
      <c r="G29">
        <v>569</v>
      </c>
      <c r="H29">
        <v>178</v>
      </c>
      <c r="J29" s="10"/>
    </row>
    <row r="30" spans="1:14" x14ac:dyDescent="0.35">
      <c r="B30" s="49">
        <f t="shared" si="3"/>
        <v>29</v>
      </c>
      <c r="C30" s="49">
        <f t="shared" si="2"/>
        <v>527</v>
      </c>
      <c r="E30">
        <v>11</v>
      </c>
      <c r="F30" t="s">
        <v>100</v>
      </c>
      <c r="G30">
        <v>703</v>
      </c>
      <c r="H30">
        <v>176</v>
      </c>
      <c r="J30" s="10"/>
    </row>
    <row r="31" spans="1:14" x14ac:dyDescent="0.35">
      <c r="B31" s="49">
        <f t="shared" si="3"/>
        <v>30</v>
      </c>
      <c r="C31" s="49">
        <f t="shared" si="2"/>
        <v>858</v>
      </c>
      <c r="E31">
        <v>12</v>
      </c>
      <c r="F31" t="s">
        <v>100</v>
      </c>
      <c r="G31">
        <v>1102</v>
      </c>
      <c r="H31">
        <v>244</v>
      </c>
      <c r="J31" s="10"/>
    </row>
    <row r="32" spans="1:14" x14ac:dyDescent="0.35">
      <c r="B32" s="49">
        <f t="shared" si="3"/>
        <v>31</v>
      </c>
      <c r="J32" s="6"/>
    </row>
    <row r="33" spans="5:10" x14ac:dyDescent="0.35">
      <c r="J33" s="6"/>
    </row>
    <row r="34" spans="5:10" ht="21.75" thickBot="1" x14ac:dyDescent="0.4">
      <c r="J34" s="6"/>
    </row>
    <row r="35" spans="5:10" x14ac:dyDescent="0.35">
      <c r="E35" s="11" t="s">
        <v>29</v>
      </c>
      <c r="F35" s="43"/>
      <c r="G35" s="44"/>
      <c r="J35" s="10"/>
    </row>
    <row r="36" spans="5:10" x14ac:dyDescent="0.35">
      <c r="E36" s="12" t="s">
        <v>0</v>
      </c>
      <c r="F36" s="45" t="s">
        <v>30</v>
      </c>
      <c r="G36" s="46" t="s">
        <v>1</v>
      </c>
      <c r="J36" s="10"/>
    </row>
    <row r="37" spans="5:10" ht="21.75" thickBot="1" x14ac:dyDescent="0.4">
      <c r="E37" s="13">
        <v>-2256</v>
      </c>
      <c r="F37" s="47">
        <v>18</v>
      </c>
      <c r="G37" s="48">
        <v>-551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D57" zoomScale="115" zoomScaleNormal="115" workbookViewId="0">
      <selection activeCell="I88" sqref="I88"/>
    </sheetView>
  </sheetViews>
  <sheetFormatPr baseColWidth="10" defaultColWidth="11.42578125" defaultRowHeight="15" x14ac:dyDescent="0.25"/>
  <cols>
    <col min="2" max="2" width="7.5703125" bestFit="1" customWidth="1"/>
    <col min="3" max="3" width="10" bestFit="1" customWidth="1"/>
    <col min="4" max="4" width="7.85546875" bestFit="1" customWidth="1"/>
    <col min="5" max="5" width="12.7109375" bestFit="1" customWidth="1"/>
    <col min="6" max="6" width="6.85546875" bestFit="1" customWidth="1"/>
    <col min="7" max="7" width="16.28515625" bestFit="1" customWidth="1"/>
    <col min="8" max="8" width="19.28515625" bestFit="1" customWidth="1"/>
    <col min="9" max="9" width="17" bestFit="1" customWidth="1"/>
    <col min="10" max="10" width="20" bestFit="1" customWidth="1"/>
    <col min="11" max="11" width="32.28515625" style="79" bestFit="1" customWidth="1"/>
    <col min="12" max="12" width="32.7109375" bestFit="1" customWidth="1"/>
    <col min="13" max="13" width="31.5703125" bestFit="1" customWidth="1"/>
    <col min="14" max="14" width="36" bestFit="1" customWidth="1"/>
    <col min="15" max="15" width="36.42578125" bestFit="1" customWidth="1"/>
    <col min="16" max="16" width="35.28515625" bestFit="1" customWidth="1"/>
    <col min="17" max="17" width="38.42578125" bestFit="1" customWidth="1"/>
    <col min="18" max="18" width="38.85546875" bestFit="1" customWidth="1"/>
    <col min="19" max="21" width="12" bestFit="1" customWidth="1"/>
    <col min="22" max="22" width="11" customWidth="1"/>
    <col min="23" max="25" width="12" bestFit="1" customWidth="1"/>
    <col min="26" max="26" width="11" customWidth="1"/>
    <col min="27" max="33" width="12" bestFit="1" customWidth="1"/>
    <col min="34" max="34" width="6.28515625" customWidth="1"/>
    <col min="35" max="35" width="12.5703125" bestFit="1" customWidth="1"/>
  </cols>
  <sheetData>
    <row r="1" spans="1:18" x14ac:dyDescent="0.25">
      <c r="L1" s="21"/>
      <c r="M1" s="21"/>
    </row>
    <row r="2" spans="1:18" x14ac:dyDescent="0.25">
      <c r="A2" t="s">
        <v>91</v>
      </c>
      <c r="B2" t="s">
        <v>31</v>
      </c>
      <c r="C2" t="s">
        <v>90</v>
      </c>
      <c r="D2" t="s">
        <v>51</v>
      </c>
      <c r="E2" t="s">
        <v>92</v>
      </c>
      <c r="F2" t="s">
        <v>94</v>
      </c>
      <c r="G2" t="s">
        <v>113</v>
      </c>
      <c r="H2" t="s">
        <v>114</v>
      </c>
      <c r="I2" t="s">
        <v>115</v>
      </c>
      <c r="J2" s="81" t="s">
        <v>116</v>
      </c>
      <c r="K2" t="s">
        <v>95</v>
      </c>
      <c r="L2" t="s">
        <v>96</v>
      </c>
      <c r="M2" t="s">
        <v>97</v>
      </c>
      <c r="N2" s="76" t="s">
        <v>106</v>
      </c>
      <c r="O2" s="79" t="s">
        <v>107</v>
      </c>
      <c r="P2" s="76" t="s">
        <v>108</v>
      </c>
      <c r="Q2" s="76" t="s">
        <v>109</v>
      </c>
      <c r="R2" s="79" t="s">
        <v>110</v>
      </c>
    </row>
    <row r="3" spans="1:18" x14ac:dyDescent="0.25">
      <c r="A3">
        <v>2017</v>
      </c>
      <c r="B3">
        <v>1</v>
      </c>
      <c r="C3" t="s">
        <v>27</v>
      </c>
      <c r="D3" t="s">
        <v>53</v>
      </c>
      <c r="E3" t="s">
        <v>93</v>
      </c>
      <c r="F3">
        <f>Temps!M2</f>
        <v>386</v>
      </c>
      <c r="G3" t="s">
        <v>93</v>
      </c>
      <c r="H3" s="81" t="s">
        <v>93</v>
      </c>
      <c r="I3" s="81" t="s">
        <v>93</v>
      </c>
      <c r="J3" s="81" t="s">
        <v>93</v>
      </c>
      <c r="K3" s="21">
        <f>AVERAGE('calcule coord'!AB3:AB11)</f>
        <v>86.379511900139562</v>
      </c>
      <c r="L3" s="21">
        <f>STDEVA('calcule coord'!AB3:AB11)</f>
        <v>60.061577821961087</v>
      </c>
      <c r="M3" s="21">
        <f t="shared" ref="M3:M27" si="0">L3^2</f>
        <v>3607.393130463488</v>
      </c>
      <c r="N3" t="s">
        <v>93</v>
      </c>
      <c r="O3" s="79" t="s">
        <v>93</v>
      </c>
      <c r="P3" s="76" t="s">
        <v>93</v>
      </c>
      <c r="Q3" s="76" t="s">
        <v>93</v>
      </c>
      <c r="R3" s="76" t="s">
        <v>93</v>
      </c>
    </row>
    <row r="4" spans="1:18" x14ac:dyDescent="0.25">
      <c r="A4" s="21">
        <v>2017</v>
      </c>
      <c r="B4" s="21">
        <v>2</v>
      </c>
      <c r="C4" s="21" t="s">
        <v>27</v>
      </c>
      <c r="D4" s="21" t="s">
        <v>53</v>
      </c>
      <c r="E4" s="21" t="s">
        <v>93</v>
      </c>
      <c r="F4" s="21">
        <f>Temps!M3</f>
        <v>395</v>
      </c>
      <c r="G4" s="81" t="s">
        <v>93</v>
      </c>
      <c r="H4" s="81" t="s">
        <v>93</v>
      </c>
      <c r="I4" s="81" t="s">
        <v>93</v>
      </c>
      <c r="J4" s="81" t="s">
        <v>93</v>
      </c>
      <c r="K4" s="21">
        <f>AVERAGE('calcule coord'!AB15:AB22)</f>
        <v>65.088341429341853</v>
      </c>
      <c r="L4" s="21">
        <f>STDEVA('calcule coord'!AB15:AB22)</f>
        <v>49.742263129926357</v>
      </c>
      <c r="M4" s="21">
        <f t="shared" si="0"/>
        <v>2474.2927412868312</v>
      </c>
      <c r="N4" s="76" t="s">
        <v>93</v>
      </c>
      <c r="O4" s="79" t="s">
        <v>93</v>
      </c>
      <c r="P4" s="76" t="s">
        <v>93</v>
      </c>
      <c r="Q4" s="76" t="s">
        <v>93</v>
      </c>
      <c r="R4" s="76" t="s">
        <v>93</v>
      </c>
    </row>
    <row r="5" spans="1:18" x14ac:dyDescent="0.25">
      <c r="A5" s="21">
        <v>2017</v>
      </c>
      <c r="B5" s="21">
        <v>3</v>
      </c>
      <c r="C5" s="21" t="s">
        <v>27</v>
      </c>
      <c r="D5" s="21" t="s">
        <v>53</v>
      </c>
      <c r="E5" s="21" t="s">
        <v>93</v>
      </c>
      <c r="F5" s="21">
        <f>Temps!M4</f>
        <v>343</v>
      </c>
      <c r="G5" s="81" t="s">
        <v>93</v>
      </c>
      <c r="H5" s="81" t="s">
        <v>93</v>
      </c>
      <c r="I5" s="81" t="s">
        <v>93</v>
      </c>
      <c r="J5" s="81" t="s">
        <v>93</v>
      </c>
      <c r="K5" s="21">
        <f>AVERAGE('calcule coord'!AB26:AB33)</f>
        <v>97.345339330119245</v>
      </c>
      <c r="L5" s="21">
        <f>STDEVA('calcule coord'!AB26:AB33)</f>
        <v>61.044200344066283</v>
      </c>
      <c r="M5" s="21">
        <f t="shared" si="0"/>
        <v>3726.3943956465023</v>
      </c>
      <c r="N5" s="76" t="s">
        <v>93</v>
      </c>
      <c r="O5" s="79" t="s">
        <v>93</v>
      </c>
      <c r="P5" s="76" t="s">
        <v>93</v>
      </c>
      <c r="Q5" s="76" t="s">
        <v>93</v>
      </c>
      <c r="R5" s="76" t="s">
        <v>93</v>
      </c>
    </row>
    <row r="6" spans="1:18" x14ac:dyDescent="0.25">
      <c r="A6" s="21">
        <v>2017</v>
      </c>
      <c r="B6" s="21">
        <v>4</v>
      </c>
      <c r="C6" t="s">
        <v>28</v>
      </c>
      <c r="D6" s="21" t="s">
        <v>53</v>
      </c>
      <c r="E6" s="21" t="s">
        <v>93</v>
      </c>
      <c r="F6" s="21">
        <f>Temps!M5</f>
        <v>0</v>
      </c>
      <c r="G6" s="81" t="s">
        <v>93</v>
      </c>
      <c r="H6" s="81" t="s">
        <v>93</v>
      </c>
      <c r="I6" s="81" t="s">
        <v>93</v>
      </c>
      <c r="J6" s="81" t="s">
        <v>93</v>
      </c>
      <c r="K6" s="21">
        <f>AVERAGE('calcule coord'!AB37:AB52)</f>
        <v>249.31850413157585</v>
      </c>
      <c r="L6" s="21">
        <f>STDEVA('calcule coord'!AB37:AB52)</f>
        <v>170.61644548458651</v>
      </c>
      <c r="M6" s="21">
        <f t="shared" si="0"/>
        <v>29109.97146979488</v>
      </c>
      <c r="N6" s="76" t="s">
        <v>93</v>
      </c>
      <c r="O6" s="79" t="s">
        <v>93</v>
      </c>
      <c r="P6" s="76" t="s">
        <v>93</v>
      </c>
      <c r="Q6" s="76" t="s">
        <v>93</v>
      </c>
      <c r="R6" s="76" t="s">
        <v>93</v>
      </c>
    </row>
    <row r="7" spans="1:18" x14ac:dyDescent="0.25">
      <c r="A7" s="21">
        <v>2017</v>
      </c>
      <c r="B7" s="21">
        <v>5</v>
      </c>
      <c r="C7" s="21" t="s">
        <v>27</v>
      </c>
      <c r="D7" s="21" t="s">
        <v>53</v>
      </c>
      <c r="E7" s="21" t="s">
        <v>93</v>
      </c>
      <c r="F7" s="21">
        <f>Temps!M6</f>
        <v>479</v>
      </c>
      <c r="G7" s="81" t="s">
        <v>93</v>
      </c>
      <c r="H7" s="81" t="s">
        <v>93</v>
      </c>
      <c r="I7" s="81" t="s">
        <v>93</v>
      </c>
      <c r="J7" s="81" t="s">
        <v>93</v>
      </c>
      <c r="K7" s="21">
        <f>AVERAGE('calcule coord'!AB56:AB66)</f>
        <v>66.295140993361699</v>
      </c>
      <c r="L7" s="21">
        <f>STDEVA('calcule coord'!AB56:AB66)</f>
        <v>48.442173043878348</v>
      </c>
      <c r="M7" s="21">
        <f t="shared" si="0"/>
        <v>2346.6441292130539</v>
      </c>
      <c r="N7" s="76" t="s">
        <v>93</v>
      </c>
      <c r="O7" s="79" t="s">
        <v>93</v>
      </c>
      <c r="P7" s="76" t="s">
        <v>93</v>
      </c>
      <c r="Q7" s="76" t="s">
        <v>93</v>
      </c>
      <c r="R7" s="76" t="s">
        <v>93</v>
      </c>
    </row>
    <row r="8" spans="1:18" x14ac:dyDescent="0.25">
      <c r="A8" s="21">
        <v>2017</v>
      </c>
      <c r="B8" s="21">
        <v>6</v>
      </c>
      <c r="C8" s="21" t="s">
        <v>28</v>
      </c>
      <c r="D8" s="21" t="s">
        <v>53</v>
      </c>
      <c r="E8" s="21" t="s">
        <v>93</v>
      </c>
      <c r="F8" s="21">
        <f>Temps!M7</f>
        <v>0</v>
      </c>
      <c r="G8" s="81" t="s">
        <v>93</v>
      </c>
      <c r="H8" s="81" t="s">
        <v>93</v>
      </c>
      <c r="I8" s="81" t="s">
        <v>93</v>
      </c>
      <c r="J8" s="81" t="s">
        <v>93</v>
      </c>
      <c r="K8" s="21">
        <f>AVERAGE('calcule coord'!AB70:AB76)</f>
        <v>159.62902609784032</v>
      </c>
      <c r="L8" s="21">
        <f>STDEVA('calcule coord'!AB70:AB76)</f>
        <v>134.63298944453703</v>
      </c>
      <c r="M8" s="21">
        <f t="shared" si="0"/>
        <v>18126.04184677282</v>
      </c>
      <c r="N8" s="76" t="s">
        <v>93</v>
      </c>
      <c r="O8" s="79" t="s">
        <v>93</v>
      </c>
      <c r="P8" s="76" t="s">
        <v>93</v>
      </c>
      <c r="Q8" s="76" t="s">
        <v>93</v>
      </c>
      <c r="R8" s="76" t="s">
        <v>93</v>
      </c>
    </row>
    <row r="9" spans="1:18" x14ac:dyDescent="0.25">
      <c r="A9" s="21">
        <v>2017</v>
      </c>
      <c r="B9" s="21">
        <v>7</v>
      </c>
      <c r="C9" s="21" t="s">
        <v>27</v>
      </c>
      <c r="D9" s="21" t="s">
        <v>53</v>
      </c>
      <c r="E9" s="21" t="s">
        <v>93</v>
      </c>
      <c r="F9" s="21">
        <f>Temps!M8</f>
        <v>339</v>
      </c>
      <c r="G9" s="81" t="s">
        <v>93</v>
      </c>
      <c r="H9" s="81" t="s">
        <v>93</v>
      </c>
      <c r="I9" s="81" t="s">
        <v>93</v>
      </c>
      <c r="J9" s="81" t="s">
        <v>93</v>
      </c>
      <c r="K9" s="21">
        <f>AVERAGE('calcule coord'!AB80:AB87)</f>
        <v>183.63003044256075</v>
      </c>
      <c r="L9" s="21">
        <f>STDEVA('calcule coord'!AB80:AB87)</f>
        <v>74.920514100350644</v>
      </c>
      <c r="M9" s="21">
        <f t="shared" si="0"/>
        <v>5613.0834330608395</v>
      </c>
      <c r="N9" s="76" t="s">
        <v>93</v>
      </c>
      <c r="O9" s="79" t="s">
        <v>93</v>
      </c>
      <c r="P9" s="76" t="s">
        <v>93</v>
      </c>
      <c r="Q9" s="76" t="s">
        <v>93</v>
      </c>
      <c r="R9" s="76" t="s">
        <v>93</v>
      </c>
    </row>
    <row r="10" spans="1:18" x14ac:dyDescent="0.25">
      <c r="A10" s="21">
        <v>2017</v>
      </c>
      <c r="B10" s="21">
        <v>8</v>
      </c>
      <c r="C10" s="21" t="s">
        <v>28</v>
      </c>
      <c r="D10" s="21" t="s">
        <v>53</v>
      </c>
      <c r="E10" s="21" t="s">
        <v>93</v>
      </c>
      <c r="F10" s="21">
        <f>Temps!M9</f>
        <v>0</v>
      </c>
      <c r="G10" s="81" t="s">
        <v>93</v>
      </c>
      <c r="H10" s="81" t="s">
        <v>93</v>
      </c>
      <c r="I10" s="81" t="s">
        <v>93</v>
      </c>
      <c r="J10" s="81" t="s">
        <v>93</v>
      </c>
      <c r="K10" s="21">
        <f>AVERAGE('calcule coord'!AB91:AB106)</f>
        <v>321.05857535795781</v>
      </c>
      <c r="L10" s="21">
        <f>STDEVA('calcule coord'!AB91:AB106)</f>
        <v>87.535238813514923</v>
      </c>
      <c r="M10" s="21">
        <f t="shared" si="0"/>
        <v>7662.4180341390893</v>
      </c>
      <c r="N10" s="76" t="s">
        <v>93</v>
      </c>
      <c r="O10" s="79" t="s">
        <v>93</v>
      </c>
      <c r="P10" s="76" t="s">
        <v>93</v>
      </c>
      <c r="Q10" s="76" t="s">
        <v>93</v>
      </c>
      <c r="R10" s="76" t="s">
        <v>93</v>
      </c>
    </row>
    <row r="11" spans="1:18" x14ac:dyDescent="0.25">
      <c r="A11" s="21">
        <v>2017</v>
      </c>
      <c r="B11" s="21">
        <v>9</v>
      </c>
      <c r="C11" s="21" t="s">
        <v>28</v>
      </c>
      <c r="D11" s="21" t="s">
        <v>53</v>
      </c>
      <c r="E11" s="21" t="s">
        <v>93</v>
      </c>
      <c r="F11" s="21">
        <f>Temps!M10</f>
        <v>0</v>
      </c>
      <c r="G11" s="81" t="s">
        <v>93</v>
      </c>
      <c r="H11" s="81" t="s">
        <v>93</v>
      </c>
      <c r="I11" s="81" t="s">
        <v>93</v>
      </c>
      <c r="J11" s="81" t="s">
        <v>93</v>
      </c>
      <c r="K11" s="21">
        <f>AVERAGE('calcule coord'!AB110:AB125)</f>
        <v>110.62220185033159</v>
      </c>
      <c r="L11" s="21">
        <f>STDEVA('calcule coord'!AB110:AB125)</f>
        <v>98.503390720926717</v>
      </c>
      <c r="M11" s="21">
        <f t="shared" si="0"/>
        <v>9702.9179835195519</v>
      </c>
      <c r="N11" s="76" t="s">
        <v>93</v>
      </c>
      <c r="O11" s="79" t="s">
        <v>93</v>
      </c>
      <c r="P11" s="76" t="s">
        <v>93</v>
      </c>
      <c r="Q11" s="76" t="s">
        <v>93</v>
      </c>
      <c r="R11" s="76" t="s">
        <v>93</v>
      </c>
    </row>
    <row r="12" spans="1:18" x14ac:dyDescent="0.25">
      <c r="A12" s="21">
        <v>2017</v>
      </c>
      <c r="B12" s="21">
        <v>10</v>
      </c>
      <c r="C12" s="21" t="s">
        <v>27</v>
      </c>
      <c r="D12" s="21" t="s">
        <v>53</v>
      </c>
      <c r="E12" s="21" t="s">
        <v>93</v>
      </c>
      <c r="F12" s="21">
        <f>Temps!M11</f>
        <v>756</v>
      </c>
      <c r="G12" s="81" t="s">
        <v>93</v>
      </c>
      <c r="H12" s="81" t="s">
        <v>93</v>
      </c>
      <c r="I12" s="81" t="s">
        <v>93</v>
      </c>
      <c r="J12" s="81" t="s">
        <v>93</v>
      </c>
      <c r="K12" s="21">
        <f>AVERAGE('calcule coord'!AB129:AB144)</f>
        <v>140.60425450230863</v>
      </c>
      <c r="L12" s="21">
        <f>STDEVA('calcule coord'!AB129:AB144)</f>
        <v>101.06651090630338</v>
      </c>
      <c r="M12" s="21">
        <f t="shared" si="0"/>
        <v>10214.439626773939</v>
      </c>
      <c r="N12" s="76" t="s">
        <v>93</v>
      </c>
      <c r="O12" s="79" t="s">
        <v>93</v>
      </c>
      <c r="P12" s="76" t="s">
        <v>93</v>
      </c>
      <c r="Q12" s="76" t="s">
        <v>93</v>
      </c>
      <c r="R12" s="76" t="s">
        <v>93</v>
      </c>
    </row>
    <row r="13" spans="1:18" x14ac:dyDescent="0.25">
      <c r="A13" s="21">
        <v>2017</v>
      </c>
      <c r="B13" s="21">
        <v>11</v>
      </c>
      <c r="C13" s="21" t="s">
        <v>27</v>
      </c>
      <c r="D13" s="21" t="s">
        <v>53</v>
      </c>
      <c r="E13" s="21" t="s">
        <v>93</v>
      </c>
      <c r="F13" s="21">
        <f>Temps!M12</f>
        <v>304</v>
      </c>
      <c r="G13" s="81" t="s">
        <v>93</v>
      </c>
      <c r="H13" s="81" t="s">
        <v>93</v>
      </c>
      <c r="I13" s="81" t="s">
        <v>93</v>
      </c>
      <c r="J13" s="81" t="s">
        <v>93</v>
      </c>
      <c r="K13" s="21">
        <f>AVERAGE('calcule coord'!AB148:AB154)</f>
        <v>69.140535721608458</v>
      </c>
      <c r="L13" s="21">
        <f>STDEVA('calcule coord'!AB148:AB154)</f>
        <v>40.473488757733165</v>
      </c>
      <c r="M13" s="21">
        <f t="shared" si="0"/>
        <v>1638.1032922223528</v>
      </c>
      <c r="N13" s="76" t="s">
        <v>93</v>
      </c>
      <c r="O13" s="79" t="s">
        <v>93</v>
      </c>
      <c r="P13" s="76" t="s">
        <v>93</v>
      </c>
      <c r="Q13" s="76" t="s">
        <v>93</v>
      </c>
      <c r="R13" s="76" t="s">
        <v>93</v>
      </c>
    </row>
    <row r="14" spans="1:18" x14ac:dyDescent="0.25">
      <c r="A14" s="21">
        <v>2017</v>
      </c>
      <c r="B14" s="21">
        <v>12</v>
      </c>
      <c r="C14" s="21" t="s">
        <v>27</v>
      </c>
      <c r="D14" s="21" t="s">
        <v>53</v>
      </c>
      <c r="E14" s="21" t="s">
        <v>93</v>
      </c>
      <c r="F14" s="21">
        <f>Temps!M13</f>
        <v>585</v>
      </c>
      <c r="G14" s="81" t="s">
        <v>93</v>
      </c>
      <c r="H14" s="81" t="s">
        <v>93</v>
      </c>
      <c r="I14" s="81" t="s">
        <v>93</v>
      </c>
      <c r="J14" s="81" t="s">
        <v>93</v>
      </c>
      <c r="K14" s="21">
        <f>AVERAGE('calcule coord'!AB158:AB169)</f>
        <v>155.03666204272363</v>
      </c>
      <c r="L14" s="21">
        <f>STDEVA('calcule coord'!AB158:AB169)</f>
        <v>129.15948080966356</v>
      </c>
      <c r="M14" s="21">
        <f t="shared" si="0"/>
        <v>16682.171483021852</v>
      </c>
      <c r="N14" s="76" t="s">
        <v>93</v>
      </c>
      <c r="O14" s="79" t="s">
        <v>93</v>
      </c>
      <c r="P14" s="76" t="s">
        <v>93</v>
      </c>
      <c r="Q14" s="76" t="s">
        <v>93</v>
      </c>
      <c r="R14" s="76" t="s">
        <v>93</v>
      </c>
    </row>
    <row r="15" spans="1:18" x14ac:dyDescent="0.25">
      <c r="A15" s="21">
        <v>2017</v>
      </c>
      <c r="B15" s="21">
        <v>13</v>
      </c>
      <c r="C15" s="21" t="s">
        <v>28</v>
      </c>
      <c r="D15" s="21" t="s">
        <v>53</v>
      </c>
      <c r="E15" s="21" t="s">
        <v>93</v>
      </c>
      <c r="F15" s="21">
        <f>Temps!M14</f>
        <v>0</v>
      </c>
      <c r="G15" s="81" t="s">
        <v>93</v>
      </c>
      <c r="H15" s="81" t="s">
        <v>93</v>
      </c>
      <c r="I15" s="81" t="s">
        <v>93</v>
      </c>
      <c r="J15" s="81" t="s">
        <v>93</v>
      </c>
      <c r="K15" s="21">
        <f>AVERAGE('calcule coord'!AB173:AB186)</f>
        <v>53.47695975459505</v>
      </c>
      <c r="L15" s="21">
        <f>STDEVA('calcule coord'!AB173:AB186)</f>
        <v>22.955848224907179</v>
      </c>
      <c r="M15" s="21">
        <f t="shared" si="0"/>
        <v>526.97096772497412</v>
      </c>
      <c r="N15" s="76" t="s">
        <v>93</v>
      </c>
      <c r="O15" s="79" t="s">
        <v>93</v>
      </c>
      <c r="P15" s="76" t="s">
        <v>93</v>
      </c>
      <c r="Q15" s="76" t="s">
        <v>93</v>
      </c>
      <c r="R15" s="76" t="s">
        <v>93</v>
      </c>
    </row>
    <row r="16" spans="1:18" x14ac:dyDescent="0.25">
      <c r="A16" s="21">
        <v>2017</v>
      </c>
      <c r="B16" s="21">
        <v>14</v>
      </c>
      <c r="C16" s="21" t="s">
        <v>27</v>
      </c>
      <c r="D16" s="21" t="s">
        <v>53</v>
      </c>
      <c r="E16" s="21" t="s">
        <v>93</v>
      </c>
      <c r="F16" s="21">
        <f>Temps!M15</f>
        <v>483</v>
      </c>
      <c r="G16" s="81" t="s">
        <v>93</v>
      </c>
      <c r="H16" s="81" t="s">
        <v>93</v>
      </c>
      <c r="I16" s="81" t="s">
        <v>93</v>
      </c>
      <c r="J16" s="81" t="s">
        <v>93</v>
      </c>
      <c r="K16" s="21">
        <f>AVERAGE('calcule coord'!AB190:AB199)</f>
        <v>50.295589244504313</v>
      </c>
      <c r="L16" s="21">
        <f>STDEVA('calcule coord'!AB190:AB199)</f>
        <v>27.051508198516725</v>
      </c>
      <c r="M16" s="21">
        <f t="shared" si="0"/>
        <v>731.78409581441758</v>
      </c>
      <c r="N16" s="76" t="s">
        <v>93</v>
      </c>
      <c r="O16" s="79" t="s">
        <v>93</v>
      </c>
      <c r="P16" s="76" t="s">
        <v>93</v>
      </c>
      <c r="Q16" s="76" t="s">
        <v>93</v>
      </c>
      <c r="R16" s="76" t="s">
        <v>93</v>
      </c>
    </row>
    <row r="17" spans="1:18" x14ac:dyDescent="0.25">
      <c r="A17" s="21">
        <v>2017</v>
      </c>
      <c r="B17" s="21">
        <v>15</v>
      </c>
      <c r="C17" s="21" t="s">
        <v>27</v>
      </c>
      <c r="D17" t="s">
        <v>52</v>
      </c>
      <c r="E17" s="21" t="s">
        <v>93</v>
      </c>
      <c r="F17" s="21">
        <f>Temps!M16</f>
        <v>296</v>
      </c>
      <c r="G17" s="81" t="s">
        <v>93</v>
      </c>
      <c r="H17" s="81" t="s">
        <v>93</v>
      </c>
      <c r="I17" s="81" t="s">
        <v>93</v>
      </c>
      <c r="J17" s="81" t="s">
        <v>93</v>
      </c>
      <c r="K17" s="21">
        <f>AVERAGE('calcule coord'!AB203:AB208)</f>
        <v>84.97518631530609</v>
      </c>
      <c r="L17" s="21">
        <f>STDEVA('calcule coord'!AB203:AB208)</f>
        <v>41.03025197461092</v>
      </c>
      <c r="M17" s="21">
        <f t="shared" si="0"/>
        <v>1683.4815771000633</v>
      </c>
      <c r="N17" s="76" t="s">
        <v>93</v>
      </c>
      <c r="O17" s="79" t="s">
        <v>93</v>
      </c>
      <c r="P17" s="76" t="s">
        <v>93</v>
      </c>
      <c r="Q17" s="76" t="s">
        <v>93</v>
      </c>
      <c r="R17" s="76" t="s">
        <v>93</v>
      </c>
    </row>
    <row r="18" spans="1:18" x14ac:dyDescent="0.25">
      <c r="A18" s="21">
        <v>2017</v>
      </c>
      <c r="B18" s="21">
        <v>16</v>
      </c>
      <c r="C18" s="21" t="s">
        <v>27</v>
      </c>
      <c r="D18" s="21" t="s">
        <v>52</v>
      </c>
      <c r="E18" s="21" t="s">
        <v>93</v>
      </c>
      <c r="F18" s="21">
        <f>Temps!M17</f>
        <v>483</v>
      </c>
      <c r="G18" s="81" t="s">
        <v>93</v>
      </c>
      <c r="H18" s="81" t="s">
        <v>93</v>
      </c>
      <c r="I18" s="81" t="s">
        <v>93</v>
      </c>
      <c r="J18" s="81" t="s">
        <v>93</v>
      </c>
      <c r="K18" s="21">
        <f>AVERAGE('calcule coord'!AB212:AB221)</f>
        <v>81.700855281604191</v>
      </c>
      <c r="L18" s="21">
        <f>STDEVA('calcule coord'!AB212:AB221)</f>
        <v>47.449943444392829</v>
      </c>
      <c r="M18" s="21">
        <f t="shared" si="0"/>
        <v>2251.497132876078</v>
      </c>
      <c r="N18" s="76" t="s">
        <v>93</v>
      </c>
      <c r="O18" s="79" t="s">
        <v>93</v>
      </c>
      <c r="P18" s="76" t="s">
        <v>93</v>
      </c>
      <c r="Q18" s="76" t="s">
        <v>93</v>
      </c>
      <c r="R18" s="76" t="s">
        <v>93</v>
      </c>
    </row>
    <row r="19" spans="1:18" x14ac:dyDescent="0.25">
      <c r="A19" s="21">
        <v>2017</v>
      </c>
      <c r="B19" s="21">
        <v>17</v>
      </c>
      <c r="C19" s="21" t="s">
        <v>27</v>
      </c>
      <c r="D19" s="21" t="s">
        <v>52</v>
      </c>
      <c r="E19" s="21" t="s">
        <v>93</v>
      </c>
      <c r="F19" s="21">
        <f>Temps!M18</f>
        <v>686</v>
      </c>
      <c r="G19" s="81" t="s">
        <v>93</v>
      </c>
      <c r="H19" s="81" t="s">
        <v>93</v>
      </c>
      <c r="I19" s="81" t="s">
        <v>93</v>
      </c>
      <c r="J19" s="81" t="s">
        <v>93</v>
      </c>
      <c r="K19" s="21">
        <f>AVERAGE('calcule coord'!AB225:AB239)</f>
        <v>130.92261994307773</v>
      </c>
      <c r="L19" s="21">
        <f>STDEVA('calcule coord'!AB225:AB239)</f>
        <v>124.69846471685278</v>
      </c>
      <c r="M19" s="21">
        <f t="shared" si="0"/>
        <v>15549.707102740178</v>
      </c>
      <c r="N19" s="76" t="s">
        <v>93</v>
      </c>
      <c r="O19" s="79" t="s">
        <v>93</v>
      </c>
      <c r="P19" s="76" t="s">
        <v>93</v>
      </c>
      <c r="Q19" s="76" t="s">
        <v>93</v>
      </c>
      <c r="R19" s="76" t="s">
        <v>93</v>
      </c>
    </row>
    <row r="20" spans="1:18" x14ac:dyDescent="0.25">
      <c r="A20" s="21">
        <v>2017</v>
      </c>
      <c r="B20" s="21">
        <v>18</v>
      </c>
      <c r="C20" s="21" t="s">
        <v>27</v>
      </c>
      <c r="D20" s="21" t="s">
        <v>52</v>
      </c>
      <c r="E20" s="21" t="s">
        <v>93</v>
      </c>
      <c r="F20" s="21">
        <f>Temps!M19</f>
        <v>495</v>
      </c>
      <c r="G20" s="81" t="s">
        <v>93</v>
      </c>
      <c r="H20" s="81" t="s">
        <v>93</v>
      </c>
      <c r="I20" s="81" t="s">
        <v>93</v>
      </c>
      <c r="J20" s="81" t="s">
        <v>93</v>
      </c>
      <c r="K20" s="21">
        <f>AVERAGE('calcule coord'!AB243:AB253)</f>
        <v>110.68847926425669</v>
      </c>
      <c r="L20" s="21">
        <f>STDEVA('calcule coord'!AB243:AB253)</f>
        <v>71.03960368183489</v>
      </c>
      <c r="M20" s="21">
        <f t="shared" si="0"/>
        <v>5046.6252912721693</v>
      </c>
      <c r="N20" s="76" t="s">
        <v>93</v>
      </c>
      <c r="O20" s="79" t="s">
        <v>93</v>
      </c>
      <c r="P20" s="76" t="s">
        <v>93</v>
      </c>
      <c r="Q20" s="76" t="s">
        <v>93</v>
      </c>
      <c r="R20" s="76" t="s">
        <v>93</v>
      </c>
    </row>
    <row r="21" spans="1:18" x14ac:dyDescent="0.25">
      <c r="A21" s="21">
        <v>2017</v>
      </c>
      <c r="B21" s="21">
        <v>19</v>
      </c>
      <c r="C21" s="21" t="s">
        <v>27</v>
      </c>
      <c r="D21" s="21" t="s">
        <v>52</v>
      </c>
      <c r="E21" s="21" t="s">
        <v>93</v>
      </c>
      <c r="F21" s="21">
        <f>Temps!M20</f>
        <v>685</v>
      </c>
      <c r="G21" s="81" t="s">
        <v>93</v>
      </c>
      <c r="H21" s="81" t="s">
        <v>93</v>
      </c>
      <c r="I21" s="81" t="s">
        <v>93</v>
      </c>
      <c r="J21" s="81" t="s">
        <v>93</v>
      </c>
      <c r="K21" s="21">
        <f>AVERAGE('calcule coord'!AB257:AB266)</f>
        <v>87.796849080085465</v>
      </c>
      <c r="L21" s="21">
        <f>STDEVA('calcule coord'!AB257:AB266)</f>
        <v>105.41463543512266</v>
      </c>
      <c r="M21" s="21">
        <f t="shared" si="0"/>
        <v>11112.245363919819</v>
      </c>
      <c r="N21" s="76" t="s">
        <v>93</v>
      </c>
      <c r="O21" s="79" t="s">
        <v>93</v>
      </c>
      <c r="P21" s="76" t="s">
        <v>93</v>
      </c>
      <c r="Q21" s="76" t="s">
        <v>93</v>
      </c>
      <c r="R21" s="76" t="s">
        <v>93</v>
      </c>
    </row>
    <row r="22" spans="1:18" x14ac:dyDescent="0.25">
      <c r="A22" s="21">
        <v>2017</v>
      </c>
      <c r="B22" s="21">
        <v>20</v>
      </c>
      <c r="C22" s="21" t="s">
        <v>28</v>
      </c>
      <c r="D22" s="21" t="s">
        <v>52</v>
      </c>
      <c r="E22" s="21" t="s">
        <v>93</v>
      </c>
      <c r="F22" s="21">
        <f>Temps!M21</f>
        <v>0</v>
      </c>
      <c r="G22" s="81" t="s">
        <v>93</v>
      </c>
      <c r="H22" s="81" t="s">
        <v>93</v>
      </c>
      <c r="I22" s="81" t="s">
        <v>93</v>
      </c>
      <c r="J22" s="81" t="s">
        <v>93</v>
      </c>
      <c r="K22" s="21">
        <f>AVERAGE('calcule coord'!AB270:AB274)</f>
        <v>62.484587713453131</v>
      </c>
      <c r="L22" s="21">
        <f>STDEVA('calcule coord'!AB270:AB274)</f>
        <v>31.977230977232743</v>
      </c>
      <c r="M22" s="21">
        <f t="shared" si="0"/>
        <v>1022.5433009712933</v>
      </c>
      <c r="N22" s="76" t="s">
        <v>93</v>
      </c>
      <c r="O22" s="79" t="s">
        <v>93</v>
      </c>
      <c r="P22" s="76" t="s">
        <v>93</v>
      </c>
      <c r="Q22" s="76" t="s">
        <v>93</v>
      </c>
      <c r="R22" s="76" t="s">
        <v>93</v>
      </c>
    </row>
    <row r="23" spans="1:18" x14ac:dyDescent="0.25">
      <c r="A23" s="21">
        <v>2017</v>
      </c>
      <c r="B23" s="21">
        <v>21</v>
      </c>
      <c r="C23" s="21" t="s">
        <v>27</v>
      </c>
      <c r="D23" s="21" t="s">
        <v>52</v>
      </c>
      <c r="E23" s="21" t="s">
        <v>93</v>
      </c>
      <c r="F23" s="21">
        <f>Temps!M22</f>
        <v>515</v>
      </c>
      <c r="G23" s="81" t="s">
        <v>93</v>
      </c>
      <c r="H23" s="81" t="s">
        <v>93</v>
      </c>
      <c r="I23" s="81" t="s">
        <v>93</v>
      </c>
      <c r="J23" s="81" t="s">
        <v>93</v>
      </c>
      <c r="K23" s="21">
        <f>AVERAGE('calcule coord'!AB278:AB285)</f>
        <v>54.917787181932987</v>
      </c>
      <c r="L23" s="21">
        <f>STDEVA('calcule coord'!AB278:AB285)</f>
        <v>29.964221305215688</v>
      </c>
      <c r="M23" s="21">
        <f t="shared" si="0"/>
        <v>897.8545584279417</v>
      </c>
      <c r="N23" s="76" t="s">
        <v>93</v>
      </c>
      <c r="O23" s="79" t="s">
        <v>93</v>
      </c>
      <c r="P23" s="76" t="s">
        <v>93</v>
      </c>
      <c r="Q23" s="76" t="s">
        <v>93</v>
      </c>
      <c r="R23" s="76" t="s">
        <v>93</v>
      </c>
    </row>
    <row r="24" spans="1:18" x14ac:dyDescent="0.25">
      <c r="A24" s="21">
        <v>2017</v>
      </c>
      <c r="B24" s="21">
        <v>22</v>
      </c>
      <c r="C24" s="21" t="s">
        <v>27</v>
      </c>
      <c r="D24" s="21" t="s">
        <v>52</v>
      </c>
      <c r="E24" s="21" t="s">
        <v>93</v>
      </c>
      <c r="F24" s="21">
        <f>Temps!M23</f>
        <v>315</v>
      </c>
      <c r="G24" s="81" t="s">
        <v>93</v>
      </c>
      <c r="H24" s="81" t="s">
        <v>93</v>
      </c>
      <c r="I24" s="81" t="s">
        <v>93</v>
      </c>
      <c r="J24" s="81" t="s">
        <v>93</v>
      </c>
      <c r="K24" s="21">
        <f>AVERAGE('calcule coord'!AB289:AB295)</f>
        <v>61.709867374050354</v>
      </c>
      <c r="L24" s="21">
        <f>STDEVA('calcule coord'!AB289:AB295)</f>
        <v>37.86746865080142</v>
      </c>
      <c r="M24" s="21">
        <f t="shared" si="0"/>
        <v>1433.9451820194283</v>
      </c>
      <c r="N24" s="76" t="s">
        <v>93</v>
      </c>
      <c r="O24" s="79" t="s">
        <v>93</v>
      </c>
      <c r="P24" s="76" t="s">
        <v>93</v>
      </c>
      <c r="Q24" s="76" t="s">
        <v>93</v>
      </c>
      <c r="R24" s="76" t="s">
        <v>93</v>
      </c>
    </row>
    <row r="25" spans="1:18" x14ac:dyDescent="0.25">
      <c r="A25" s="21">
        <v>2017</v>
      </c>
      <c r="B25" s="21">
        <v>23</v>
      </c>
      <c r="C25" s="21" t="s">
        <v>27</v>
      </c>
      <c r="D25" s="21" t="s">
        <v>52</v>
      </c>
      <c r="E25" s="21" t="s">
        <v>93</v>
      </c>
      <c r="F25" s="21">
        <f>Temps!M24</f>
        <v>360</v>
      </c>
      <c r="G25" s="81" t="s">
        <v>93</v>
      </c>
      <c r="H25" s="81" t="s">
        <v>93</v>
      </c>
      <c r="I25" s="81" t="s">
        <v>93</v>
      </c>
      <c r="J25" s="81" t="s">
        <v>93</v>
      </c>
      <c r="K25" s="21">
        <f>AVERAGE('calcule coord'!AB299:AB306)</f>
        <v>113.85708827740783</v>
      </c>
      <c r="L25" s="21">
        <f>STDEVA('calcule coord'!AB299:AB306)</f>
        <v>90.187881615397956</v>
      </c>
      <c r="M25" s="21">
        <f t="shared" si="0"/>
        <v>8133.8539902730363</v>
      </c>
      <c r="N25" s="76" t="s">
        <v>93</v>
      </c>
      <c r="O25" s="79" t="s">
        <v>93</v>
      </c>
      <c r="P25" s="76" t="s">
        <v>93</v>
      </c>
      <c r="Q25" s="76" t="s">
        <v>93</v>
      </c>
      <c r="R25" s="76" t="s">
        <v>93</v>
      </c>
    </row>
    <row r="26" spans="1:18" x14ac:dyDescent="0.25">
      <c r="A26" s="21">
        <v>2017</v>
      </c>
      <c r="B26" s="21">
        <v>24</v>
      </c>
      <c r="C26" s="21" t="s">
        <v>27</v>
      </c>
      <c r="D26" s="21" t="s">
        <v>52</v>
      </c>
      <c r="E26" s="21" t="s">
        <v>93</v>
      </c>
      <c r="F26" s="21">
        <f>Temps!M25</f>
        <v>468</v>
      </c>
      <c r="G26" s="81" t="s">
        <v>93</v>
      </c>
      <c r="H26" s="81" t="s">
        <v>93</v>
      </c>
      <c r="I26" s="81" t="s">
        <v>93</v>
      </c>
      <c r="J26" s="81" t="s">
        <v>93</v>
      </c>
      <c r="K26" s="21">
        <f>AVERAGE('calcule coord'!AB310:AB319)</f>
        <v>27.870084092093652</v>
      </c>
      <c r="L26" s="21">
        <f>STDEVA('calcule coord'!AB310:AB319)</f>
        <v>12.286467259241617</v>
      </c>
      <c r="M26" s="21">
        <f t="shared" si="0"/>
        <v>150.95727771241621</v>
      </c>
      <c r="N26" s="76" t="s">
        <v>93</v>
      </c>
      <c r="O26" s="79" t="s">
        <v>93</v>
      </c>
      <c r="P26" s="76" t="s">
        <v>93</v>
      </c>
      <c r="Q26" s="76" t="s">
        <v>93</v>
      </c>
      <c r="R26" s="76" t="s">
        <v>93</v>
      </c>
    </row>
    <row r="27" spans="1:18" x14ac:dyDescent="0.25">
      <c r="A27" s="21">
        <v>2017</v>
      </c>
      <c r="B27" s="21">
        <v>26</v>
      </c>
      <c r="C27" s="21" t="s">
        <v>27</v>
      </c>
      <c r="D27" s="21" t="s">
        <v>52</v>
      </c>
      <c r="E27" s="21" t="s">
        <v>93</v>
      </c>
      <c r="F27" s="21">
        <f>Temps!M26</f>
        <v>569</v>
      </c>
      <c r="G27" s="81" t="s">
        <v>93</v>
      </c>
      <c r="H27" s="81" t="s">
        <v>93</v>
      </c>
      <c r="I27" s="81" t="s">
        <v>93</v>
      </c>
      <c r="J27" s="81" t="s">
        <v>93</v>
      </c>
      <c r="K27" s="21">
        <f>AVERAGE('calcule coord'!AB323:AB334)</f>
        <v>153.23885215115993</v>
      </c>
      <c r="L27" s="21">
        <f>STDEVA('calcule coord'!AB323:AB334)</f>
        <v>82.038899849218367</v>
      </c>
      <c r="M27" s="21">
        <f t="shared" si="0"/>
        <v>6730.3810884700815</v>
      </c>
      <c r="N27" s="76" t="s">
        <v>93</v>
      </c>
      <c r="O27" s="79" t="s">
        <v>93</v>
      </c>
      <c r="P27" s="76" t="s">
        <v>93</v>
      </c>
      <c r="Q27" s="76" t="s">
        <v>93</v>
      </c>
      <c r="R27" s="76" t="s">
        <v>93</v>
      </c>
    </row>
    <row r="28" spans="1:18" x14ac:dyDescent="0.25">
      <c r="A28">
        <v>2019</v>
      </c>
      <c r="B28">
        <v>1</v>
      </c>
      <c r="C28" s="21" t="s">
        <v>27</v>
      </c>
      <c r="D28" s="16" t="s">
        <v>52</v>
      </c>
      <c r="E28" s="16" t="s">
        <v>47</v>
      </c>
      <c r="F28">
        <f>Temps!C2</f>
        <v>444</v>
      </c>
      <c r="G28">
        <f>AVERAGE('calcule coord'!D3:D11)</f>
        <v>79.77943616512772</v>
      </c>
      <c r="H28">
        <f>STDEVA('calcule coord'!D3:D11)</f>
        <v>45.387765604837128</v>
      </c>
      <c r="I28">
        <f>AVERAGE('calcule coord'!N3:N11)</f>
        <v>52.315774054100359</v>
      </c>
      <c r="J28">
        <f>STDEVA('calcule coord'!N3:N11)</f>
        <v>14.762674674639708</v>
      </c>
      <c r="K28">
        <f>AVERAGE('calcule coord'!D3:D11)</f>
        <v>79.77943616512772</v>
      </c>
      <c r="L28">
        <f>STDEVA('calcule coord'!D3:D11)</f>
        <v>45.387765604837128</v>
      </c>
      <c r="M28">
        <f t="shared" ref="M28:M53" si="1">L28^2</f>
        <v>2060.0492665996362</v>
      </c>
      <c r="N28">
        <f>AVERAGE('calcule coord'!H3:H11)</f>
        <v>39.246879299260954</v>
      </c>
      <c r="O28" s="79">
        <f>STDEVA('calcule coord'!H3:H11)</f>
        <v>18.155930983035095</v>
      </c>
      <c r="P28" s="50">
        <f>O28^2</f>
        <v>329.63782986073369</v>
      </c>
      <c r="Q28" s="51">
        <f>AVERAGE('calcule coord'!L3:L11)</f>
        <v>65.384668808939779</v>
      </c>
      <c r="R28">
        <f>STDEVA('calcule coord'!L3:L11)</f>
        <v>34.771267334787062</v>
      </c>
    </row>
    <row r="29" spans="1:18" x14ac:dyDescent="0.25">
      <c r="A29" s="21">
        <v>2019</v>
      </c>
      <c r="B29">
        <v>2</v>
      </c>
      <c r="C29" s="21" t="s">
        <v>28</v>
      </c>
      <c r="D29" s="16" t="s">
        <v>53</v>
      </c>
      <c r="E29" s="16" t="s">
        <v>48</v>
      </c>
      <c r="F29" s="21">
        <f>Temps!C3</f>
        <v>0</v>
      </c>
      <c r="G29">
        <f>AVERAGE('calcule coord'!D15:D34)</f>
        <v>103.14445699115001</v>
      </c>
      <c r="H29">
        <f>STDEVA('calcule coord'!D15:D34)</f>
        <v>57.652114878038915</v>
      </c>
      <c r="I29">
        <f>AVERAGE('calcule coord'!N15:N34)</f>
        <v>261.12546353281209</v>
      </c>
      <c r="J29">
        <f>STDEVA('calcule coord'!N15:N34)</f>
        <v>143.35463977594955</v>
      </c>
      <c r="K29">
        <f>AVERAGE('calcule coord'!D15:D34)</f>
        <v>103.14445699115001</v>
      </c>
      <c r="L29">
        <f>STDEVA('calcule coord'!D15:D34)</f>
        <v>57.652114878038915</v>
      </c>
      <c r="M29">
        <f t="shared" si="1"/>
        <v>3323.7663499105961</v>
      </c>
      <c r="N29">
        <f>AVERAGE('calcule coord'!H15:H34)</f>
        <v>243.28118946998694</v>
      </c>
      <c r="O29" s="79">
        <f>STDEVA('calcule coord'!H15:H34)</f>
        <v>147.30301629091969</v>
      </c>
      <c r="P29" s="50">
        <f t="shared" ref="P29:P58" si="2">O29^2</f>
        <v>21698.178608402952</v>
      </c>
      <c r="Q29" s="51">
        <f>AVERAGE('calcule coord'!L15:L34)</f>
        <v>278.96973759563718</v>
      </c>
      <c r="R29">
        <f>STDEVA('calcule coord'!L15:L34)</f>
        <v>152.36518262345137</v>
      </c>
    </row>
    <row r="30" spans="1:18" x14ac:dyDescent="0.25">
      <c r="A30" s="21">
        <v>2019</v>
      </c>
      <c r="B30">
        <v>3</v>
      </c>
      <c r="C30" s="21" t="s">
        <v>27</v>
      </c>
      <c r="D30" s="16" t="s">
        <v>53</v>
      </c>
      <c r="E30" s="16" t="s">
        <v>49</v>
      </c>
      <c r="F30" s="21">
        <f>Temps!C4</f>
        <v>200</v>
      </c>
      <c r="G30">
        <f>AVERAGE('calcule coord'!D37:D43)</f>
        <v>49.651366880310064</v>
      </c>
      <c r="H30">
        <f>STDEVA('calcule coord'!D37:D43)</f>
        <v>40.14444199616117</v>
      </c>
      <c r="I30">
        <f>AVERAGE('calcule coord'!N37:N43)</f>
        <v>46.15725034011507</v>
      </c>
      <c r="J30">
        <f>STDEVA('calcule coord'!N37:N43)</f>
        <v>21.980134281294358</v>
      </c>
      <c r="K30">
        <f>AVERAGE('calcule coord'!D37:D43)</f>
        <v>49.651366880310064</v>
      </c>
      <c r="L30">
        <f>STDEVA('calcule coord'!D37:D43)</f>
        <v>40.14444199616117</v>
      </c>
      <c r="M30">
        <f t="shared" si="1"/>
        <v>1611.5762231831486</v>
      </c>
      <c r="N30">
        <f>AVERAGE('calcule coord'!H37:H43)</f>
        <v>46.567666240673894</v>
      </c>
      <c r="O30" s="79">
        <f>STDEVA('calcule coord'!H37:H43)</f>
        <v>40.014017093192663</v>
      </c>
      <c r="P30" s="50">
        <f t="shared" si="2"/>
        <v>1601.1215639343147</v>
      </c>
      <c r="Q30" s="51">
        <f>AVERAGE('calcule coord'!L37:L43)</f>
        <v>45.746834439556274</v>
      </c>
      <c r="R30" s="21">
        <f>STDEVA('calcule coord'!L37:L43)</f>
        <v>24.238938183268008</v>
      </c>
    </row>
    <row r="31" spans="1:18" x14ac:dyDescent="0.25">
      <c r="A31" s="21">
        <v>2019</v>
      </c>
      <c r="B31">
        <v>4</v>
      </c>
      <c r="C31" s="21" t="s">
        <v>27</v>
      </c>
      <c r="D31" s="16" t="s">
        <v>53</v>
      </c>
      <c r="E31" s="16" t="s">
        <v>48</v>
      </c>
      <c r="F31" s="21">
        <f>Temps!C5</f>
        <v>648</v>
      </c>
      <c r="G31">
        <f>AVERAGE('calcule coord'!D47:D60)</f>
        <v>78.499374690557275</v>
      </c>
      <c r="H31">
        <f>STDEVA('calcule coord'!D47:D60)</f>
        <v>64.345857876993108</v>
      </c>
      <c r="I31">
        <f>AVERAGE('calcule coord'!N47:N60)</f>
        <v>111.41694585511952</v>
      </c>
      <c r="J31">
        <f>STDEVA('calcule coord'!N47:N60)</f>
        <v>79.101036972266613</v>
      </c>
      <c r="K31">
        <f>AVERAGE('calcule coord'!D47:D60)</f>
        <v>78.499374690557275</v>
      </c>
      <c r="L31">
        <f>STDEVA('calcule coord'!D47:D60)</f>
        <v>64.345857876993108</v>
      </c>
      <c r="M31">
        <f t="shared" si="1"/>
        <v>4140.3894259261961</v>
      </c>
      <c r="N31">
        <f>AVERAGE('calcule coord'!H47:H60)</f>
        <v>107.43339695810026</v>
      </c>
      <c r="O31" s="79">
        <f>STDEVA('calcule coord'!H47:H60)</f>
        <v>91.845600834078624</v>
      </c>
      <c r="P31" s="50">
        <f t="shared" si="2"/>
        <v>8435.6143925729048</v>
      </c>
      <c r="Q31" s="51">
        <f>AVERAGE('calcule coord'!L47:L60)</f>
        <v>115.40049475213875</v>
      </c>
      <c r="R31" s="21">
        <f>STDEVA('calcule coord'!L47:L60)</f>
        <v>78.03602678564657</v>
      </c>
    </row>
    <row r="32" spans="1:18" x14ac:dyDescent="0.25">
      <c r="A32" s="21">
        <v>2019</v>
      </c>
      <c r="B32">
        <v>5</v>
      </c>
      <c r="C32" t="s">
        <v>28</v>
      </c>
      <c r="D32" s="16" t="s">
        <v>52</v>
      </c>
      <c r="E32" s="16" t="s">
        <v>47</v>
      </c>
      <c r="F32" s="21">
        <f>Temps!C6</f>
        <v>0</v>
      </c>
      <c r="G32">
        <f>AVERAGE('calcule coord'!D64:D81)</f>
        <v>162.07233969622769</v>
      </c>
      <c r="H32">
        <f>STDEVA('calcule coord'!D64:D81)</f>
        <v>148.46413558339805</v>
      </c>
      <c r="I32">
        <f>AVERAGE('calcule coord'!N64:N81)</f>
        <v>127.12329406586504</v>
      </c>
      <c r="J32">
        <f>STDEVA('calcule coord'!N64:N81)</f>
        <v>80.71090022396281</v>
      </c>
      <c r="K32">
        <f>AVERAGE('calcule coord'!D64:D81)</f>
        <v>162.07233969622769</v>
      </c>
      <c r="L32">
        <f>STDEVA('calcule coord'!D64:D81)</f>
        <v>148.46413558339805</v>
      </c>
      <c r="M32">
        <f t="shared" si="1"/>
        <v>22041.599554525597</v>
      </c>
      <c r="N32">
        <f>AVERAGE('calcule coord'!H64:H81)</f>
        <v>60.739266420569301</v>
      </c>
      <c r="O32" s="79">
        <f>STDEVA('calcule coord'!H64:H81)</f>
        <v>29.288669256494842</v>
      </c>
      <c r="P32" s="50">
        <f t="shared" si="2"/>
        <v>857.82614681634607</v>
      </c>
      <c r="Q32" s="51">
        <f>AVERAGE('calcule coord'!L64:L81)</f>
        <v>193.50732171116073</v>
      </c>
      <c r="R32" s="21">
        <f>STDEVA('calcule coord'!L64:L81)</f>
        <v>157.25894063657506</v>
      </c>
    </row>
    <row r="33" spans="1:18" x14ac:dyDescent="0.25">
      <c r="A33" s="21">
        <v>2019</v>
      </c>
      <c r="B33">
        <v>6</v>
      </c>
      <c r="C33" s="21" t="s">
        <v>28</v>
      </c>
      <c r="D33" s="16" t="s">
        <v>52</v>
      </c>
      <c r="E33" s="16" t="s">
        <v>47</v>
      </c>
      <c r="F33" s="21">
        <f>Temps!C7</f>
        <v>0</v>
      </c>
      <c r="G33">
        <f>AVERAGE('calcule coord'!D85:D100)</f>
        <v>238.29547861675579</v>
      </c>
      <c r="H33">
        <f>STDEVA('calcule coord'!D85:D100)</f>
        <v>171.6590964899971</v>
      </c>
      <c r="I33">
        <f>AVERAGE('calcule coord'!N85:N100)</f>
        <v>159.40837449464354</v>
      </c>
      <c r="J33">
        <f>STDEVA('calcule coord'!N85:N100)</f>
        <v>99.22444133645287</v>
      </c>
      <c r="K33">
        <f>AVERAGE('calcule coord'!D85:D100)</f>
        <v>238.29547861675579</v>
      </c>
      <c r="L33">
        <f>STDEVA('calcule coord'!D85:D100)</f>
        <v>171.6590964899971</v>
      </c>
      <c r="M33">
        <f t="shared" si="1"/>
        <v>29466.845407762135</v>
      </c>
      <c r="N33">
        <f>AVERAGE('calcule coord'!H85:H100)</f>
        <v>50.624684036688294</v>
      </c>
      <c r="O33" s="79">
        <f>STDEVA('calcule coord'!H85:H100)</f>
        <v>27.626228683903271</v>
      </c>
      <c r="P33" s="50">
        <f t="shared" si="2"/>
        <v>763.20851129531991</v>
      </c>
      <c r="Q33" s="51">
        <f>AVERAGE('calcule coord'!L85:L100)</f>
        <v>268.19206495259874</v>
      </c>
      <c r="R33" s="21">
        <f>STDEVA('calcule coord'!L85:L100)</f>
        <v>187.87036501729736</v>
      </c>
    </row>
    <row r="34" spans="1:18" x14ac:dyDescent="0.25">
      <c r="A34" s="21">
        <v>2019</v>
      </c>
      <c r="B34">
        <v>7</v>
      </c>
      <c r="C34" s="21" t="s">
        <v>27</v>
      </c>
      <c r="D34" s="16" t="s">
        <v>52</v>
      </c>
      <c r="E34" s="16" t="s">
        <v>47</v>
      </c>
      <c r="F34" s="21">
        <f>Temps!C8</f>
        <v>274</v>
      </c>
      <c r="G34">
        <f>AVERAGE('calcule coord'!D104:D109)</f>
        <v>85.78143934915056</v>
      </c>
      <c r="H34">
        <f>STDEVA('calcule coord'!D104:D109)</f>
        <v>64.510013530277774</v>
      </c>
      <c r="I34">
        <f>AVERAGE('calcule coord'!N104:N109)</f>
        <v>66.42511262844404</v>
      </c>
      <c r="J34">
        <f>STDEVA('calcule coord'!N104:N109)</f>
        <v>28.983145931390354</v>
      </c>
      <c r="K34">
        <f>AVERAGE('calcule coord'!D104:D109)</f>
        <v>85.78143934915056</v>
      </c>
      <c r="L34">
        <f>STDEVA('calcule coord'!D104:D109)</f>
        <v>64.510013530277774</v>
      </c>
      <c r="M34">
        <f t="shared" si="1"/>
        <v>4161.541845676622</v>
      </c>
      <c r="N34">
        <f>AVERAGE('calcule coord'!H104:H109)</f>
        <v>40.669231199040119</v>
      </c>
      <c r="O34" s="79">
        <f>STDEVA('calcule coord'!H104:H109)</f>
        <v>19.307095163241421</v>
      </c>
      <c r="P34" s="50">
        <f t="shared" si="2"/>
        <v>372.76392364246027</v>
      </c>
      <c r="Q34" s="51">
        <f>AVERAGE('calcule coord'!L104:L109)</f>
        <v>92.180994057847968</v>
      </c>
      <c r="R34" s="21">
        <f>STDEVA('calcule coord'!L104:L109)</f>
        <v>53.749641530575964</v>
      </c>
    </row>
    <row r="35" spans="1:18" x14ac:dyDescent="0.25">
      <c r="A35" s="21">
        <v>2019</v>
      </c>
      <c r="B35">
        <v>8</v>
      </c>
      <c r="C35" s="21" t="s">
        <v>28</v>
      </c>
      <c r="D35" s="16" t="s">
        <v>52</v>
      </c>
      <c r="E35" s="16" t="s">
        <v>47</v>
      </c>
      <c r="F35" s="21">
        <f>Temps!C9</f>
        <v>0</v>
      </c>
      <c r="G35">
        <f>AVERAGE('calcule coord'!D113:D128)</f>
        <v>304.71887958040969</v>
      </c>
      <c r="H35">
        <f>STDEVA('calcule coord'!D113:D128)</f>
        <v>286.02231427810733</v>
      </c>
      <c r="I35">
        <f>AVERAGE('calcule coord'!N113:N128)</f>
        <v>284.90415310331286</v>
      </c>
      <c r="J35">
        <f>STDEVA('calcule coord'!N113:N128)</f>
        <v>202.08093976048804</v>
      </c>
      <c r="K35">
        <f>AVERAGE('calcule coord'!D113:D128)</f>
        <v>304.71887958040969</v>
      </c>
      <c r="L35">
        <f>STDEVA('calcule coord'!D113:D128)</f>
        <v>286.02231427810733</v>
      </c>
      <c r="M35">
        <f t="shared" si="1"/>
        <v>81808.7642650044</v>
      </c>
      <c r="N35">
        <f>AVERAGE('calcule coord'!H113:H128)</f>
        <v>195.01504589751912</v>
      </c>
      <c r="O35" s="79">
        <f>STDEVA('calcule coord'!H113:H128)</f>
        <v>232.19007580939763</v>
      </c>
      <c r="P35" s="50">
        <f t="shared" si="2"/>
        <v>53912.231304373818</v>
      </c>
      <c r="Q35" s="51">
        <f>AVERAGE('calcule coord'!L113:L128)</f>
        <v>374.79326030910676</v>
      </c>
      <c r="R35" s="21">
        <f>STDEVA('calcule coord'!L113:L128)</f>
        <v>268.8532305622216</v>
      </c>
    </row>
    <row r="36" spans="1:18" x14ac:dyDescent="0.25">
      <c r="A36" s="21">
        <v>2019</v>
      </c>
      <c r="B36">
        <v>9</v>
      </c>
      <c r="C36" s="21" t="s">
        <v>89</v>
      </c>
      <c r="D36" s="16" t="s">
        <v>53</v>
      </c>
      <c r="E36" s="16" t="s">
        <v>49</v>
      </c>
      <c r="F36" s="21">
        <f>Temps!C10</f>
        <v>0</v>
      </c>
      <c r="G36">
        <f>AVERAGE('calcule coord'!D131:D136)</f>
        <v>129.44013018985453</v>
      </c>
      <c r="H36">
        <f>STDEVA('calcule coord'!D131:D136)</f>
        <v>88.736882888204477</v>
      </c>
      <c r="I36">
        <f>AVERAGE('calcule coord'!N131:N136)</f>
        <v>74.835498612405189</v>
      </c>
      <c r="J36">
        <f>STDEVA('calcule coord'!N131:N136)</f>
        <v>34.21263056633817</v>
      </c>
      <c r="K36">
        <f>AVERAGE('calcule coord'!D131:D136)</f>
        <v>129.44013018985453</v>
      </c>
      <c r="L36">
        <f>STDEVA('calcule coord'!D131:D136)</f>
        <v>88.736882888204477</v>
      </c>
      <c r="M36">
        <f t="shared" si="1"/>
        <v>7874.2343847149168</v>
      </c>
      <c r="N36">
        <f>AVERAGE('calcule coord'!H131:H136)</f>
        <v>31.652628733295963</v>
      </c>
      <c r="O36" s="79">
        <f>STDEVA('calcule coord'!H131:H136)</f>
        <v>26.752958669584398</v>
      </c>
      <c r="P36" s="50">
        <f t="shared" si="2"/>
        <v>715.72079757649101</v>
      </c>
      <c r="Q36" s="51">
        <f>AVERAGE('calcule coord'!L131:L136)</f>
        <v>118.01836849151441</v>
      </c>
      <c r="R36" s="21">
        <f>STDEVA('calcule coord'!L131:L136)</f>
        <v>86.984919382838825</v>
      </c>
    </row>
    <row r="37" spans="1:18" x14ac:dyDescent="0.25">
      <c r="A37" s="21">
        <v>2019</v>
      </c>
      <c r="B37">
        <v>10</v>
      </c>
      <c r="C37" s="21" t="s">
        <v>27</v>
      </c>
      <c r="D37" s="16" t="s">
        <v>53</v>
      </c>
      <c r="E37" s="16" t="s">
        <v>48</v>
      </c>
      <c r="F37" s="21">
        <f>Temps!C11</f>
        <v>477</v>
      </c>
      <c r="G37">
        <f>AVERAGE('calcule coord'!D140:D149)</f>
        <v>81.391481800678989</v>
      </c>
      <c r="H37">
        <f>STDEVA('calcule coord'!D140:D149)</f>
        <v>39.353705954530028</v>
      </c>
      <c r="I37">
        <f>AVERAGE('calcule coord'!N140:N149)</f>
        <v>318.86900736944864</v>
      </c>
      <c r="J37">
        <f>STDEVA('calcule coord'!N140:N149)</f>
        <v>94.385673181698138</v>
      </c>
      <c r="K37">
        <f>AVERAGE('calcule coord'!D140:D149)</f>
        <v>81.391481800678989</v>
      </c>
      <c r="L37">
        <f>STDEVA('calcule coord'!D140:D149)</f>
        <v>39.353705954530028</v>
      </c>
      <c r="M37">
        <f t="shared" si="1"/>
        <v>1548.7141723556122</v>
      </c>
      <c r="N37">
        <f>AVERAGE('calcule coord'!H140:H149)</f>
        <v>312.56169644871932</v>
      </c>
      <c r="O37" s="79">
        <f>STDEVA('calcule coord'!H140:H149)</f>
        <v>102.04425283671344</v>
      </c>
      <c r="P37" s="50">
        <f t="shared" si="2"/>
        <v>10413.029537003098</v>
      </c>
      <c r="Q37" s="51">
        <f>AVERAGE('calcule coord'!L140:L149)</f>
        <v>325.17631829017802</v>
      </c>
      <c r="R37" s="21">
        <f>STDEVA('calcule coord'!L140:L149)</f>
        <v>93.116708366313944</v>
      </c>
    </row>
    <row r="38" spans="1:18" x14ac:dyDescent="0.25">
      <c r="A38" s="21">
        <v>2019</v>
      </c>
      <c r="B38">
        <v>11</v>
      </c>
      <c r="C38" s="21" t="s">
        <v>27</v>
      </c>
      <c r="D38" s="16" t="s">
        <v>52</v>
      </c>
      <c r="E38" s="16" t="s">
        <v>50</v>
      </c>
      <c r="F38" s="21">
        <f>Temps!C12</f>
        <v>449</v>
      </c>
      <c r="G38">
        <f>AVERAGE('calcule coord'!D153:D161)</f>
        <v>84.845049076729055</v>
      </c>
      <c r="H38">
        <f>STDEVA('calcule coord'!D153:D161)</f>
        <v>60.110839579466791</v>
      </c>
      <c r="I38">
        <f>AVERAGE('calcule coord'!N153:N161)</f>
        <v>66.797903205048328</v>
      </c>
      <c r="J38">
        <f>STDEVA('calcule coord'!N153:N161)</f>
        <v>39.195884559107363</v>
      </c>
      <c r="K38">
        <f>AVERAGE('calcule coord'!D153:D161)</f>
        <v>84.845049076729055</v>
      </c>
      <c r="L38">
        <f>STDEVA('calcule coord'!D153:D161)</f>
        <v>60.110839579466791</v>
      </c>
      <c r="M38">
        <f t="shared" si="1"/>
        <v>3613.3130349483913</v>
      </c>
      <c r="N38">
        <f>AVERAGE('calcule coord'!H153:H161)</f>
        <v>69.520978487738603</v>
      </c>
      <c r="O38" s="79">
        <f>STDEVA('calcule coord'!H153:H161)</f>
        <v>70.016749558146813</v>
      </c>
      <c r="P38" s="50">
        <f t="shared" si="2"/>
        <v>4902.3452186882523</v>
      </c>
      <c r="Q38" s="51">
        <f>AVERAGE('calcule coord'!L153:L161)</f>
        <v>64.074827922358054</v>
      </c>
      <c r="R38" s="21">
        <f>STDEVA('calcule coord'!L153:L161)</f>
        <v>33.480089086154301</v>
      </c>
    </row>
    <row r="39" spans="1:18" x14ac:dyDescent="0.25">
      <c r="A39" s="21">
        <v>2019</v>
      </c>
      <c r="B39">
        <v>12</v>
      </c>
      <c r="C39" s="21" t="s">
        <v>28</v>
      </c>
      <c r="D39" s="16" t="s">
        <v>52</v>
      </c>
      <c r="E39" s="16" t="s">
        <v>47</v>
      </c>
      <c r="F39" s="21">
        <f>Temps!C13</f>
        <v>0</v>
      </c>
      <c r="G39">
        <f>AVERAGE('calcule coord'!D165:D184)</f>
        <v>94.006291969381095</v>
      </c>
      <c r="H39">
        <f>STDEVA('calcule coord'!D165:D184)</f>
        <v>34.485122819623186</v>
      </c>
      <c r="I39">
        <f>AVERAGE('calcule coord'!N165:N184)</f>
        <v>138.13578518687797</v>
      </c>
      <c r="J39">
        <f>STDEVA('calcule coord'!N165:N184)</f>
        <v>75.045788363287144</v>
      </c>
      <c r="K39">
        <f>AVERAGE('calcule coord'!D165:D184)</f>
        <v>94.006291969381095</v>
      </c>
      <c r="L39">
        <f>STDEVA('calcule coord'!D165:D184)</f>
        <v>34.485122819623186</v>
      </c>
      <c r="M39">
        <f t="shared" si="1"/>
        <v>1189.2236958844958</v>
      </c>
      <c r="N39">
        <f>AVERAGE('calcule coord'!H165:H184)</f>
        <v>150.95235196803552</v>
      </c>
      <c r="O39" s="79">
        <f>STDEVA('calcule coord'!H165:H184)</f>
        <v>68.964815343798421</v>
      </c>
      <c r="P39" s="50">
        <f t="shared" si="2"/>
        <v>4756.1457554042145</v>
      </c>
      <c r="Q39" s="51">
        <f>AVERAGE('calcule coord'!L165:L184)</f>
        <v>125.31921840572041</v>
      </c>
      <c r="R39" s="21">
        <f>STDEVA('calcule coord'!L165:L184)</f>
        <v>92.588363274845577</v>
      </c>
    </row>
    <row r="40" spans="1:18" x14ac:dyDescent="0.25">
      <c r="A40" s="21">
        <v>2019</v>
      </c>
      <c r="B40">
        <v>13</v>
      </c>
      <c r="C40" s="21" t="s">
        <v>28</v>
      </c>
      <c r="D40" s="16" t="s">
        <v>53</v>
      </c>
      <c r="E40" s="16" t="s">
        <v>49</v>
      </c>
      <c r="F40" s="21">
        <f>Temps!C14</f>
        <v>0</v>
      </c>
      <c r="G40">
        <f>AVERAGE('calcule coord'!D188:D197)</f>
        <v>138.93874147431441</v>
      </c>
      <c r="H40">
        <f>STDEVA('calcule coord'!D188:D197)</f>
        <v>50.053581324770043</v>
      </c>
      <c r="I40">
        <f>AVERAGE('calcule coord'!N188:N197)</f>
        <v>174.70548242712903</v>
      </c>
      <c r="J40">
        <f>STDEVA('calcule coord'!N188:N197)</f>
        <v>73.684457290210176</v>
      </c>
      <c r="K40">
        <f>AVERAGE('calcule coord'!D188:D197)</f>
        <v>138.93874147431441</v>
      </c>
      <c r="L40">
        <f>STDEVA('calcule coord'!D188:D197)</f>
        <v>50.053581324770043</v>
      </c>
      <c r="M40">
        <f t="shared" si="1"/>
        <v>2505.3610034353683</v>
      </c>
      <c r="N40">
        <f>AVERAGE('calcule coord'!H188:H197)</f>
        <v>138.82071711691154</v>
      </c>
      <c r="O40" s="79">
        <f>STDEVA('calcule coord'!H188:H197)</f>
        <v>85.928820564131172</v>
      </c>
      <c r="P40" s="50">
        <f t="shared" si="2"/>
        <v>7383.7622035426521</v>
      </c>
      <c r="Q40" s="51">
        <f>AVERAGE('calcule coord'!L188:L197)</f>
        <v>210.59024773734654</v>
      </c>
      <c r="R40" s="21">
        <f>STDEVA('calcule coord'!L188:L197)</f>
        <v>82.976736664768836</v>
      </c>
    </row>
    <row r="41" spans="1:18" x14ac:dyDescent="0.25">
      <c r="A41" s="21">
        <v>2019</v>
      </c>
      <c r="B41">
        <v>14</v>
      </c>
      <c r="C41" s="21" t="s">
        <v>28</v>
      </c>
      <c r="D41" s="16" t="s">
        <v>52</v>
      </c>
      <c r="E41" s="16" t="s">
        <v>47</v>
      </c>
      <c r="F41" s="21">
        <f>Temps!C15</f>
        <v>0</v>
      </c>
      <c r="G41">
        <f>AVERAGE('calcule coord'!D201:D214)</f>
        <v>179.31289594624596</v>
      </c>
      <c r="H41">
        <f>STDEVA('calcule coord'!D201:D214)</f>
        <v>144.72026840352177</v>
      </c>
      <c r="I41">
        <f>AVERAGE('calcule coord'!N201:N214)</f>
        <v>314.39677459411132</v>
      </c>
      <c r="J41">
        <f>STDEVA('calcule coord'!N201:N214)</f>
        <v>155.27028906771994</v>
      </c>
      <c r="K41">
        <f>AVERAGE('calcule coord'!D201:D214)</f>
        <v>179.31289594624596</v>
      </c>
      <c r="L41">
        <f>STDEVA('calcule coord'!D201:D214)</f>
        <v>144.72026840352177</v>
      </c>
      <c r="M41">
        <f t="shared" si="1"/>
        <v>20943.956086787381</v>
      </c>
      <c r="N41">
        <f>AVERAGE('calcule coord'!H201:H214)</f>
        <v>289.37669497333133</v>
      </c>
      <c r="O41" s="79">
        <f>STDEVA('calcule coord'!H201:H214)</f>
        <v>160.03615723715217</v>
      </c>
      <c r="P41" s="50">
        <f t="shared" si="2"/>
        <v>25611.571623234493</v>
      </c>
      <c r="Q41" s="21">
        <f>AVERAGE('calcule coord'!L201:L214)</f>
        <v>339.41685421489143</v>
      </c>
      <c r="R41" s="21">
        <f>STDEVA('calcule coord'!L201:L214)</f>
        <v>172.92360772980265</v>
      </c>
    </row>
    <row r="42" spans="1:18" x14ac:dyDescent="0.25">
      <c r="A42" s="21">
        <v>2019</v>
      </c>
      <c r="B42">
        <v>15</v>
      </c>
      <c r="C42" s="21" t="s">
        <v>27</v>
      </c>
      <c r="D42" s="16" t="s">
        <v>52</v>
      </c>
      <c r="E42" s="16" t="s">
        <v>50</v>
      </c>
      <c r="F42" s="21">
        <f>Temps!C16</f>
        <v>604</v>
      </c>
      <c r="G42">
        <f>AVERAGE('calcule coord'!D218:D230)</f>
        <v>115.88802761422764</v>
      </c>
      <c r="H42">
        <f>STDEVA('calcule coord'!D218:D230)</f>
        <v>72.800617107461889</v>
      </c>
      <c r="I42">
        <f>AVERAGE('calcule coord'!N218:N230)</f>
        <v>84.129818390997102</v>
      </c>
      <c r="J42">
        <f>STDEVA('calcule coord'!N218:N230)</f>
        <v>48.528242514812767</v>
      </c>
      <c r="K42">
        <f>AVERAGE('calcule coord'!D218:D230)</f>
        <v>115.88802761422764</v>
      </c>
      <c r="L42">
        <f>STDEVA('calcule coord'!D218:D230)</f>
        <v>72.800617107461889</v>
      </c>
      <c r="M42">
        <f t="shared" si="1"/>
        <v>5299.9298512272726</v>
      </c>
      <c r="N42">
        <f>AVERAGE('calcule coord'!H218:H230)</f>
        <v>47.95855419580279</v>
      </c>
      <c r="O42" s="79">
        <f>STDEVA('calcule coord'!H218:H230)</f>
        <v>23.690589840741584</v>
      </c>
      <c r="P42" s="50">
        <f t="shared" si="2"/>
        <v>561.24404700224841</v>
      </c>
      <c r="Q42" s="21">
        <f>AVERAGE('calcule coord'!L218:L230)</f>
        <v>120.30108258619141</v>
      </c>
      <c r="R42" s="21">
        <f>STDEVA('calcule coord'!L218:L230)</f>
        <v>85.517375523230911</v>
      </c>
    </row>
    <row r="43" spans="1:18" x14ac:dyDescent="0.25">
      <c r="A43" s="21">
        <v>2019</v>
      </c>
      <c r="B43">
        <v>16</v>
      </c>
      <c r="C43" s="21" t="s">
        <v>27</v>
      </c>
      <c r="D43" s="16" t="s">
        <v>53</v>
      </c>
      <c r="E43" s="16" t="s">
        <v>48</v>
      </c>
      <c r="F43" s="21">
        <f>Temps!C17</f>
        <v>387</v>
      </c>
      <c r="G43">
        <f>AVERAGE('calcule coord'!D234:D241)</f>
        <v>201.07799084638941</v>
      </c>
      <c r="H43">
        <f>STDEVA('calcule coord'!D234:D241)</f>
        <v>100.32971852466993</v>
      </c>
      <c r="I43">
        <f>AVERAGE('calcule coord'!N234:N241)</f>
        <v>238.17200235917997</v>
      </c>
      <c r="J43">
        <f>STDEVA('calcule coord'!N234:N241)</f>
        <v>123.86645733915151</v>
      </c>
      <c r="K43">
        <f>AVERAGE('calcule coord'!D234:D241)</f>
        <v>201.07799084638941</v>
      </c>
      <c r="L43">
        <f>STDEVA('calcule coord'!D234:D241)</f>
        <v>100.32971852466993</v>
      </c>
      <c r="M43">
        <f t="shared" si="1"/>
        <v>10066.052419239497</v>
      </c>
      <c r="N43">
        <f>AVERAGE('calcule coord'!H234:H241)</f>
        <v>188.92951093144072</v>
      </c>
      <c r="O43" s="79">
        <f>STDEVA('calcule coord'!H234:H241)</f>
        <v>109.93072643986011</v>
      </c>
      <c r="P43" s="50">
        <f t="shared" si="2"/>
        <v>12084.764615595359</v>
      </c>
      <c r="Q43" s="21">
        <f>AVERAGE('calcule coord'!L234:L241)</f>
        <v>287.41449378691919</v>
      </c>
      <c r="R43" s="21">
        <f>STDEVA('calcule coord'!L234:L241)</f>
        <v>149.00050576086252</v>
      </c>
    </row>
    <row r="44" spans="1:18" x14ac:dyDescent="0.25">
      <c r="A44" s="21">
        <v>2019</v>
      </c>
      <c r="B44">
        <v>17</v>
      </c>
      <c r="C44" s="21" t="s">
        <v>27</v>
      </c>
      <c r="D44" s="16" t="s">
        <v>53</v>
      </c>
      <c r="E44" s="16" t="s">
        <v>48</v>
      </c>
      <c r="F44" s="21">
        <f>Temps!C18</f>
        <v>401</v>
      </c>
      <c r="G44">
        <f>AVERAGE('calcule coord'!D245:D252)</f>
        <v>68.736793103355154</v>
      </c>
      <c r="H44">
        <f>STDEVA('calcule coord'!D245:D252)</f>
        <v>42.143904968786082</v>
      </c>
      <c r="I44">
        <f>AVERAGE('calcule coord'!N245:N252)</f>
        <v>75.560411666672451</v>
      </c>
      <c r="J44">
        <f>STDEVA('calcule coord'!N245:N252)</f>
        <v>41.009885408208454</v>
      </c>
      <c r="K44">
        <f>AVERAGE('calcule coord'!D245:D252)</f>
        <v>68.736793103355154</v>
      </c>
      <c r="L44">
        <f>STDEVA('calcule coord'!D245:D252)</f>
        <v>42.143904968786082</v>
      </c>
      <c r="M44">
        <f t="shared" si="1"/>
        <v>1776.1087260180723</v>
      </c>
      <c r="N44">
        <f>AVERAGE('calcule coord'!H245:H252)</f>
        <v>81.105407803692515</v>
      </c>
      <c r="O44" s="79">
        <f>STDEVA('calcule coord'!H245:H252)</f>
        <v>51.890675513038168</v>
      </c>
      <c r="P44" s="50">
        <f t="shared" si="2"/>
        <v>2692.6422051994191</v>
      </c>
      <c r="Q44">
        <f>AVERAGE('calcule coord'!L245:L252)</f>
        <v>70.015415529652387</v>
      </c>
      <c r="R44">
        <f>STDEVA('calcule coord'!L245:L252)</f>
        <v>48.48067389940455</v>
      </c>
    </row>
    <row r="45" spans="1:18" x14ac:dyDescent="0.25">
      <c r="A45" s="21">
        <v>2019</v>
      </c>
      <c r="B45">
        <v>18</v>
      </c>
      <c r="C45" s="21" t="s">
        <v>27</v>
      </c>
      <c r="D45" s="16" t="s">
        <v>53</v>
      </c>
      <c r="E45" s="16" t="s">
        <v>48</v>
      </c>
      <c r="F45" s="21">
        <f>Temps!C19</f>
        <v>599</v>
      </c>
      <c r="G45">
        <f>AVERAGE('calcule coord'!D256:D268)</f>
        <v>114.00354585248134</v>
      </c>
      <c r="H45">
        <f>STDEVA('calcule coord'!D256:D268)</f>
        <v>55.35113706814694</v>
      </c>
      <c r="I45">
        <f>AVERAGE('calcule coord'!N256:N268)</f>
        <v>110.10831136524908</v>
      </c>
      <c r="J45">
        <f>STDEVA('calcule coord'!N256:N268)</f>
        <v>70.74911046044727</v>
      </c>
      <c r="K45">
        <f>AVERAGE('calcule coord'!D256:D268)</f>
        <v>114.00354585248134</v>
      </c>
      <c r="L45">
        <f>STDEVA('calcule coord'!D256:D268)</f>
        <v>55.35113706814694</v>
      </c>
      <c r="M45">
        <f t="shared" si="1"/>
        <v>3063.7483747367901</v>
      </c>
      <c r="N45">
        <f>AVERAGE('calcule coord'!H256:H268)</f>
        <v>82.371735038398612</v>
      </c>
      <c r="O45" s="79">
        <f>STDEVA('calcule coord'!H256:H268)</f>
        <v>76.208305154307126</v>
      </c>
      <c r="P45" s="50">
        <f t="shared" si="2"/>
        <v>5807.7057744919939</v>
      </c>
      <c r="Q45">
        <f>AVERAGE('calcule coord'!L256:L268)</f>
        <v>137.84488769209949</v>
      </c>
      <c r="R45">
        <f>STDEVA('calcule coord'!L256:L268)</f>
        <v>77.14021160063416</v>
      </c>
    </row>
    <row r="46" spans="1:18" x14ac:dyDescent="0.25">
      <c r="A46" s="21">
        <v>2019</v>
      </c>
      <c r="B46">
        <v>19</v>
      </c>
      <c r="C46" s="21" t="s">
        <v>27</v>
      </c>
      <c r="D46" s="16" t="s">
        <v>53</v>
      </c>
      <c r="E46" s="16" t="s">
        <v>48</v>
      </c>
      <c r="F46" s="21">
        <f>Temps!C20</f>
        <v>512</v>
      </c>
      <c r="G46">
        <f>AVERAGE('calcule coord'!D272:D282)</f>
        <v>84.345572854859569</v>
      </c>
      <c r="H46">
        <f>STDEVA('calcule coord'!D272:D282)</f>
        <v>93.686249851868837</v>
      </c>
      <c r="I46">
        <f>AVERAGE('calcule coord'!N272:N282)</f>
        <v>101.90504042089582</v>
      </c>
      <c r="J46">
        <f>STDEVA('calcule coord'!N272:N282)</f>
        <v>63.140583034016572</v>
      </c>
      <c r="K46">
        <f>AVERAGE('calcule coord'!D272:D282)</f>
        <v>84.345572854859569</v>
      </c>
      <c r="L46">
        <f>STDEVA('calcule coord'!D272:D282)</f>
        <v>93.686249851868837</v>
      </c>
      <c r="M46">
        <f t="shared" si="1"/>
        <v>8777.1134113067928</v>
      </c>
      <c r="N46">
        <f>AVERAGE('calcule coord'!H272:H282)</f>
        <v>111.43054684384892</v>
      </c>
      <c r="O46" s="79">
        <f>STDEVA('calcule coord'!H272:H282)</f>
        <v>91.133288885854611</v>
      </c>
      <c r="P46" s="50">
        <f t="shared" si="2"/>
        <v>8305.2763431526309</v>
      </c>
      <c r="Q46">
        <f>AVERAGE('calcule coord'!L272:L282)</f>
        <v>92.379533997942673</v>
      </c>
      <c r="R46">
        <f>STDEVA('calcule coord'!L272:L282)</f>
        <v>41.34098648562707</v>
      </c>
    </row>
    <row r="47" spans="1:18" x14ac:dyDescent="0.25">
      <c r="A47" s="21">
        <v>2019</v>
      </c>
      <c r="B47">
        <v>20</v>
      </c>
      <c r="C47" s="21" t="s">
        <v>27</v>
      </c>
      <c r="D47" s="16" t="s">
        <v>53</v>
      </c>
      <c r="E47" s="16" t="s">
        <v>49</v>
      </c>
      <c r="F47" s="21">
        <f>Temps!C21</f>
        <v>514</v>
      </c>
      <c r="G47">
        <f>AVERAGE('calcule coord'!D286:D296)</f>
        <v>107.1971368848025</v>
      </c>
      <c r="H47">
        <f>STDEVA('calcule coord'!D286:D296)</f>
        <v>72.763446581558554</v>
      </c>
      <c r="I47">
        <f>AVERAGE('calcule coord'!N286:N296)</f>
        <v>105.52614418732955</v>
      </c>
      <c r="J47">
        <f>STDEVA('calcule coord'!N286:N296)</f>
        <v>55.800514187384252</v>
      </c>
      <c r="K47">
        <f>AVERAGE('calcule coord'!D286:D296)</f>
        <v>107.1971368848025</v>
      </c>
      <c r="L47">
        <f>STDEVA('calcule coord'!D286:D296)</f>
        <v>72.763446581558554</v>
      </c>
      <c r="M47">
        <f t="shared" si="1"/>
        <v>5294.5191584273252</v>
      </c>
      <c r="N47">
        <f>AVERAGE('calcule coord'!H286:H296)</f>
        <v>78.01574792606246</v>
      </c>
      <c r="O47" s="79">
        <f>STDEVA('calcule coord'!H286:H296)</f>
        <v>50.304495678581162</v>
      </c>
      <c r="P47" s="50">
        <f t="shared" si="2"/>
        <v>2530.5422854763906</v>
      </c>
      <c r="Q47">
        <f>AVERAGE('calcule coord'!L286:L296)</f>
        <v>133.03654044859661</v>
      </c>
      <c r="R47">
        <f>STDEVA('calcule coord'!L286:L296)</f>
        <v>81.819955152873888</v>
      </c>
    </row>
    <row r="48" spans="1:18" x14ac:dyDescent="0.25">
      <c r="A48" s="21">
        <v>2019</v>
      </c>
      <c r="B48">
        <v>21</v>
      </c>
      <c r="C48" s="21" t="s">
        <v>27</v>
      </c>
      <c r="D48" s="16" t="s">
        <v>52</v>
      </c>
      <c r="E48" s="16" t="s">
        <v>47</v>
      </c>
      <c r="F48" s="21">
        <f>Temps!C22</f>
        <v>476</v>
      </c>
      <c r="G48">
        <f>AVERAGE('calcule coord'!D300:D309)</f>
        <v>122.54754944445683</v>
      </c>
      <c r="H48">
        <f>STDEVA('calcule coord'!D300:D309)</f>
        <v>83.756989337424756</v>
      </c>
      <c r="I48">
        <f>AVERAGE('calcule coord'!N300:N309)</f>
        <v>99.417061623229699</v>
      </c>
      <c r="J48">
        <f>STDEVA('calcule coord'!N300:N309)</f>
        <v>45.311383051867203</v>
      </c>
      <c r="K48" s="21">
        <f>AVERAGE('calcule coord'!D300:D309)</f>
        <v>122.54754944445683</v>
      </c>
      <c r="L48" s="21">
        <f>STDEVA('calcule coord'!D300:D309)</f>
        <v>83.756989337424756</v>
      </c>
      <c r="M48" s="21">
        <f t="shared" si="1"/>
        <v>7015.233262869484</v>
      </c>
      <c r="N48">
        <f>AVERAGE('calcule coord'!H300:H309)</f>
        <v>70.025876235632552</v>
      </c>
      <c r="O48" s="79">
        <f>STDEVA('calcule coord'!H300:H309)</f>
        <v>44.622365508409317</v>
      </c>
      <c r="P48" s="50">
        <f t="shared" si="2"/>
        <v>1991.1555035660774</v>
      </c>
      <c r="Q48">
        <f>AVERAGE('calcule coord'!L300:L309)</f>
        <v>128.80824701082685</v>
      </c>
      <c r="R48">
        <f>STDEVA('calcule coord'!L300:L309)</f>
        <v>62.928241928697467</v>
      </c>
    </row>
    <row r="49" spans="1:18" x14ac:dyDescent="0.25">
      <c r="A49" s="21">
        <v>2019</v>
      </c>
      <c r="B49">
        <v>22</v>
      </c>
      <c r="C49" s="21" t="s">
        <v>27</v>
      </c>
      <c r="D49" s="16" t="s">
        <v>52</v>
      </c>
      <c r="E49" s="16" t="s">
        <v>47</v>
      </c>
      <c r="F49" s="21">
        <f>Temps!C23</f>
        <v>462</v>
      </c>
      <c r="G49">
        <f>AVERAGE('calcule coord'!D313:D322)</f>
        <v>75.090021760146257</v>
      </c>
      <c r="H49">
        <f>STDEVA('calcule coord'!D313:D322)</f>
        <v>50.783625663015286</v>
      </c>
      <c r="I49">
        <f>AVERAGE('calcule coord'!N313:N322)</f>
        <v>72.161440253941763</v>
      </c>
      <c r="J49">
        <f>STDEVA('calcule coord'!N313:N322)</f>
        <v>22.840050157508021</v>
      </c>
      <c r="K49" s="21">
        <f>AVERAGE('calcule coord'!D313:D322)</f>
        <v>75.090021760146257</v>
      </c>
      <c r="L49" s="21">
        <f>STDEVA('calcule coord'!D313:D322)</f>
        <v>50.783625663015286</v>
      </c>
      <c r="M49" s="21">
        <f t="shared" si="1"/>
        <v>2578.9766354812646</v>
      </c>
      <c r="N49">
        <f>AVERAGE('calcule coord'!H313:H322)</f>
        <v>75.103764526345344</v>
      </c>
      <c r="O49" s="79">
        <f>STDEVA('calcule coord'!H313:H322)</f>
        <v>33.686940116345752</v>
      </c>
      <c r="P49" s="50">
        <f t="shared" si="2"/>
        <v>1134.8099344022648</v>
      </c>
      <c r="Q49">
        <f>AVERAGE('calcule coord'!L313:L322)</f>
        <v>69.219115981538124</v>
      </c>
      <c r="R49">
        <f>STDEVA('calcule coord'!L313:L322)</f>
        <v>36.910908447667261</v>
      </c>
    </row>
    <row r="50" spans="1:18" x14ac:dyDescent="0.25">
      <c r="A50" s="21">
        <v>2019</v>
      </c>
      <c r="B50">
        <v>23</v>
      </c>
      <c r="C50" s="21" t="s">
        <v>27</v>
      </c>
      <c r="D50" s="16" t="s">
        <v>53</v>
      </c>
      <c r="E50" s="16" t="s">
        <v>48</v>
      </c>
      <c r="F50" s="21">
        <f>Temps!C24</f>
        <v>513</v>
      </c>
      <c r="G50">
        <f>AVERAGE('calcule coord'!D326:D336)</f>
        <v>148.45293535779049</v>
      </c>
      <c r="H50">
        <f>STDEVA('calcule coord'!D326:D336)</f>
        <v>94.742560768285273</v>
      </c>
      <c r="I50">
        <f>AVERAGE('calcule coord'!N326:N336)</f>
        <v>125.65103544523241</v>
      </c>
      <c r="J50">
        <f>STDEVA('calcule coord'!N326:N336)</f>
        <v>76.281061881313846</v>
      </c>
      <c r="K50" s="21">
        <f>AVERAGE('calcule coord'!D326:D336)</f>
        <v>148.45293535779049</v>
      </c>
      <c r="L50" s="21">
        <f>STDEVA('calcule coord'!D326:D336)</f>
        <v>94.742560768285273</v>
      </c>
      <c r="M50" s="21">
        <f t="shared" si="1"/>
        <v>8976.1528209322278</v>
      </c>
      <c r="N50">
        <f>AVERAGE('calcule coord'!H326:H336)</f>
        <v>75.398491404255481</v>
      </c>
      <c r="O50" s="79">
        <f>STDEVA('calcule coord'!H326:H336)</f>
        <v>46.756883716064053</v>
      </c>
      <c r="P50" s="50">
        <f t="shared" si="2"/>
        <v>2186.2061748375359</v>
      </c>
      <c r="Q50">
        <f>AVERAGE('calcule coord'!L326:L336)</f>
        <v>175.9035794862094</v>
      </c>
      <c r="R50">
        <f>STDEVA('calcule coord'!L326:L336)</f>
        <v>128.34597212580542</v>
      </c>
    </row>
    <row r="51" spans="1:18" x14ac:dyDescent="0.25">
      <c r="A51" s="21">
        <v>2019</v>
      </c>
      <c r="B51">
        <v>24</v>
      </c>
      <c r="C51" s="21" t="s">
        <v>27</v>
      </c>
      <c r="D51" s="16" t="s">
        <v>52</v>
      </c>
      <c r="E51" s="16" t="s">
        <v>47</v>
      </c>
      <c r="F51" s="21">
        <f>Temps!C25</f>
        <v>516</v>
      </c>
      <c r="G51">
        <f>AVERAGE('calcule coord'!D340:D350)</f>
        <v>102.00166503940828</v>
      </c>
      <c r="H51">
        <f>STDEVA('calcule coord'!D340:D350)</f>
        <v>88.908010224404535</v>
      </c>
      <c r="I51">
        <f>AVERAGE('calcule coord'!N340:N350)</f>
        <v>103.89626756818842</v>
      </c>
      <c r="J51">
        <f>STDEVA('calcule coord'!N340:N350)</f>
        <v>96.257940192562117</v>
      </c>
      <c r="K51" s="21">
        <f>AVERAGE('calcule coord'!D340:D350)</f>
        <v>102.00166503940828</v>
      </c>
      <c r="L51" s="21">
        <f>STDEVA('calcule coord'!D340:D350)</f>
        <v>88.908010224404535</v>
      </c>
      <c r="M51" s="21">
        <f t="shared" si="1"/>
        <v>7904.6342820628215</v>
      </c>
      <c r="N51">
        <f>AVERAGE('calcule coord'!H340:H350)</f>
        <v>107.96305577601383</v>
      </c>
      <c r="O51" s="79">
        <f>STDEVA('calcule coord'!H340:H350)</f>
        <v>87.327667423295807</v>
      </c>
      <c r="P51" s="50">
        <f t="shared" si="2"/>
        <v>7626.1214975937601</v>
      </c>
      <c r="Q51">
        <f>AVERAGE('calcule coord'!L340:L350)</f>
        <v>99.829479360362953</v>
      </c>
      <c r="R51">
        <f>STDEVA('calcule coord'!L340:L350)</f>
        <v>112.91452774035315</v>
      </c>
    </row>
    <row r="52" spans="1:18" x14ac:dyDescent="0.25">
      <c r="A52" s="21">
        <v>2019</v>
      </c>
      <c r="B52">
        <v>25</v>
      </c>
      <c r="C52" s="21" t="s">
        <v>27</v>
      </c>
      <c r="D52" s="16" t="s">
        <v>52</v>
      </c>
      <c r="E52" s="16" t="s">
        <v>50</v>
      </c>
      <c r="F52" s="21">
        <f>Temps!C26</f>
        <v>283</v>
      </c>
      <c r="G52">
        <f>AVERAGE('calcule coord'!D354:D359)</f>
        <v>80.482253634825341</v>
      </c>
      <c r="H52">
        <f>STDEVA('calcule coord'!D354:D359)</f>
        <v>68.938042196312082</v>
      </c>
      <c r="I52">
        <f>AVERAGE('calcule coord'!N354:N359)</f>
        <v>54.206071744065099</v>
      </c>
      <c r="J52">
        <f>STDEVA('calcule coord'!N354:N359)</f>
        <v>31.438222407158882</v>
      </c>
      <c r="K52" s="21">
        <f>AVERAGE('calcule coord'!D354:D359)</f>
        <v>80.482253634825341</v>
      </c>
      <c r="L52" s="21">
        <f>STDEVA('calcule coord'!D354:D359)</f>
        <v>68.938042196312082</v>
      </c>
      <c r="M52" s="21">
        <f t="shared" si="1"/>
        <v>4752.4536618605052</v>
      </c>
      <c r="N52">
        <f>AVERAGE('calcule coord'!H354:H359)</f>
        <v>28.706793299190664</v>
      </c>
      <c r="O52" s="79">
        <f>STDEVA('calcule coord'!H354:H359)</f>
        <v>14.718857363805391</v>
      </c>
      <c r="P52" s="50">
        <f t="shared" si="2"/>
        <v>216.6447620960482</v>
      </c>
      <c r="Q52">
        <f>AVERAGE('calcule coord'!L354:L359)</f>
        <v>79.705350188939533</v>
      </c>
      <c r="R52">
        <f>STDEVA('calcule coord'!L354:L359)</f>
        <v>70.300467827615392</v>
      </c>
    </row>
    <row r="53" spans="1:18" x14ac:dyDescent="0.25">
      <c r="A53" s="21">
        <v>2019</v>
      </c>
      <c r="B53">
        <v>26</v>
      </c>
      <c r="C53" s="21" t="s">
        <v>27</v>
      </c>
      <c r="D53" s="16" t="s">
        <v>53</v>
      </c>
      <c r="E53" s="16" t="s">
        <v>48</v>
      </c>
      <c r="F53" s="21">
        <f>Temps!C27</f>
        <v>439</v>
      </c>
      <c r="G53">
        <f>AVERAGE('calcule coord'!D363:D370)</f>
        <v>51.890698436751045</v>
      </c>
      <c r="H53">
        <f>STDEVA('calcule coord'!D363:D370)</f>
        <v>39.885807146836555</v>
      </c>
      <c r="I53">
        <f>AVERAGE('calcule coord'!N363:N370)</f>
        <v>64.902678497166022</v>
      </c>
      <c r="J53">
        <f>STDEVA('calcule coord'!N363:N370)</f>
        <v>31.69059954709294</v>
      </c>
      <c r="K53" s="21">
        <f>AVERAGE('calcule coord'!D363:D370)</f>
        <v>51.890698436751045</v>
      </c>
      <c r="L53" s="21">
        <f>STDEVA('calcule coord'!D363:D370)</f>
        <v>39.885807146836555</v>
      </c>
      <c r="M53" s="21">
        <f t="shared" si="1"/>
        <v>1590.8776117546381</v>
      </c>
      <c r="N53">
        <f>AVERAGE('calcule coord'!H363:H370)</f>
        <v>50.140182718490884</v>
      </c>
      <c r="O53" s="79">
        <f>STDEVA('calcule coord'!H363:H370)</f>
        <v>25.79388210506362</v>
      </c>
      <c r="P53" s="50">
        <f t="shared" si="2"/>
        <v>665.32435404992123</v>
      </c>
      <c r="Q53">
        <f>AVERAGE('calcule coord'!L363:L370)</f>
        <v>79.665174275841167</v>
      </c>
      <c r="R53">
        <f>STDEVA('calcule coord'!L363:L370)</f>
        <v>41.72548907634085</v>
      </c>
    </row>
    <row r="54" spans="1:18" x14ac:dyDescent="0.25">
      <c r="A54" s="76">
        <v>2019</v>
      </c>
      <c r="B54" s="76">
        <v>27</v>
      </c>
      <c r="C54" t="s">
        <v>28</v>
      </c>
      <c r="D54" s="77" t="s">
        <v>53</v>
      </c>
      <c r="E54" s="77" t="s">
        <v>48</v>
      </c>
      <c r="F54" s="76">
        <f>Temps!C28</f>
        <v>0</v>
      </c>
      <c r="G54">
        <f>AVERAGE('calcule coord'!D374:D388)</f>
        <v>176.1327907996797</v>
      </c>
      <c r="H54">
        <f>STDEVA('calcule coord'!D374:D388)</f>
        <v>91.400080065287895</v>
      </c>
      <c r="I54">
        <f>AVERAGE('calcule coord'!N374:N388)</f>
        <v>251.55337033982383</v>
      </c>
      <c r="J54">
        <f>STDEVA('calcule coord'!N374:N388)</f>
        <v>142.90906880415812</v>
      </c>
      <c r="K54" s="76">
        <f>AVERAGE('calcule coord'!D374:D388)</f>
        <v>176.1327907996797</v>
      </c>
      <c r="L54" s="76">
        <f>STDEVA('calcule coord'!D374:D388)</f>
        <v>91.400080065287895</v>
      </c>
      <c r="M54" s="76">
        <f t="shared" ref="M54:M58" si="3">L54^2</f>
        <v>8353.9746359410383</v>
      </c>
      <c r="N54">
        <f>AVERAGE('calcule coord'!H374:H388)</f>
        <v>214.95679312578088</v>
      </c>
      <c r="O54" s="79">
        <f>STDEVA('calcule coord'!H374:H388)</f>
        <v>139.13447352747454</v>
      </c>
      <c r="P54" s="50">
        <f t="shared" si="2"/>
        <v>19358.401723767514</v>
      </c>
      <c r="Q54">
        <f>AVERAGE('calcule coord'!L374:L388)</f>
        <v>288.14994755386681</v>
      </c>
      <c r="R54">
        <f>STDEVA('calcule coord'!L374:L388)</f>
        <v>166.51797036239938</v>
      </c>
    </row>
    <row r="55" spans="1:18" x14ac:dyDescent="0.25">
      <c r="A55" s="76">
        <v>2019</v>
      </c>
      <c r="B55" s="76">
        <v>28</v>
      </c>
      <c r="C55" s="76" t="s">
        <v>27</v>
      </c>
      <c r="D55" s="77" t="s">
        <v>53</v>
      </c>
      <c r="E55" s="77" t="s">
        <v>49</v>
      </c>
      <c r="F55" s="76">
        <f>Temps!C29</f>
        <v>391</v>
      </c>
      <c r="G55">
        <f>AVERAGE('calcule coord'!D391:D399)</f>
        <v>59.928413314499743</v>
      </c>
      <c r="H55">
        <f>STDEVA('calcule coord'!D391:D399)</f>
        <v>25.988896809100993</v>
      </c>
      <c r="I55">
        <f>AVERAGE('calcule coord'!N391:N399)</f>
        <v>69.630418644600653</v>
      </c>
      <c r="J55">
        <f>STDEVA('calcule coord'!N391:N399)</f>
        <v>50.716989820508552</v>
      </c>
      <c r="K55" s="76">
        <f>AVERAGE('calcule coord'!D391:D399)</f>
        <v>59.928413314499743</v>
      </c>
      <c r="L55" s="76">
        <f>STDEVA('calcule coord'!D391:D399)</f>
        <v>25.988896809100993</v>
      </c>
      <c r="M55" s="76">
        <f t="shared" si="3"/>
        <v>675.42275735409976</v>
      </c>
      <c r="N55">
        <f>AVERAGE('calcule coord'!H391:H399)</f>
        <v>61.315880150093832</v>
      </c>
      <c r="O55" s="79">
        <f>STDEVA('calcule coord'!H391:H399)</f>
        <v>50.989704341872454</v>
      </c>
      <c r="P55" s="50">
        <f t="shared" si="2"/>
        <v>2599.9499488715664</v>
      </c>
      <c r="Q55">
        <f>AVERAGE('calcule coord'!L391:L399)</f>
        <v>77.944957139107473</v>
      </c>
      <c r="R55">
        <f>STDEVA('calcule coord'!L391:L399)</f>
        <v>58.663135541188495</v>
      </c>
    </row>
    <row r="56" spans="1:18" x14ac:dyDescent="0.25">
      <c r="A56" s="76">
        <v>2019</v>
      </c>
      <c r="B56" s="76">
        <v>29</v>
      </c>
      <c r="C56" s="76" t="s">
        <v>27</v>
      </c>
      <c r="D56" s="77" t="s">
        <v>53</v>
      </c>
      <c r="E56" s="77" t="s">
        <v>48</v>
      </c>
      <c r="F56" s="76">
        <f>Temps!C30</f>
        <v>527</v>
      </c>
      <c r="G56">
        <f>AVERAGE('calcule coord'!D403:D413)</f>
        <v>67.245249261944707</v>
      </c>
      <c r="H56">
        <f>STDEVA('calcule coord'!D403:D413)</f>
        <v>35.61852948694419</v>
      </c>
      <c r="I56">
        <f>AVERAGE('calcule coord'!N403:N413)</f>
        <v>105.09799482953844</v>
      </c>
      <c r="J56">
        <f>STDEVA('calcule coord'!N403:N413)</f>
        <v>67.666205833117459</v>
      </c>
      <c r="K56" s="76">
        <f>AVERAGE('calcule coord'!D403:D413)</f>
        <v>67.245249261944707</v>
      </c>
      <c r="L56" s="76">
        <f>STDEVA('calcule coord'!D403:D413)</f>
        <v>35.61852948694419</v>
      </c>
      <c r="M56" s="76">
        <f t="shared" si="3"/>
        <v>1268.6796428123127</v>
      </c>
      <c r="N56">
        <f>AVERAGE('calcule coord'!H403:H413)</f>
        <v>92.626986218207634</v>
      </c>
      <c r="O56" s="79">
        <f>STDEVA('calcule coord'!H403:H413)</f>
        <v>62.287345814236019</v>
      </c>
      <c r="P56" s="50">
        <f t="shared" si="2"/>
        <v>3879.7134485822253</v>
      </c>
      <c r="Q56">
        <f>AVERAGE('calcule coord'!L403:L413)</f>
        <v>117.56900344086927</v>
      </c>
      <c r="R56">
        <f>STDEVA('calcule coord'!L403:L413)</f>
        <v>80.017717231714855</v>
      </c>
    </row>
    <row r="57" spans="1:18" x14ac:dyDescent="0.25">
      <c r="A57" s="76">
        <v>2019</v>
      </c>
      <c r="B57" s="76">
        <v>30</v>
      </c>
      <c r="C57" s="76" t="s">
        <v>27</v>
      </c>
      <c r="D57" s="77" t="s">
        <v>53</v>
      </c>
      <c r="E57" s="77" t="s">
        <v>48</v>
      </c>
      <c r="F57" s="76">
        <f>Temps!C31</f>
        <v>858</v>
      </c>
      <c r="G57">
        <f>AVERAGE('calcule coord'!D417:D428)</f>
        <v>104.78832528155574</v>
      </c>
      <c r="H57">
        <f>STDEVA('calcule coord'!D417:D428)</f>
        <v>63.642721295373498</v>
      </c>
      <c r="I57">
        <f>AVERAGE('calcule coord'!N417:N428)</f>
        <v>89.21984284689411</v>
      </c>
      <c r="J57">
        <f>STDEVA('calcule coord'!N417:N428)</f>
        <v>31.718059590813951</v>
      </c>
      <c r="K57" s="76">
        <f>AVERAGE('calcule coord'!D417:D428)</f>
        <v>104.78832528155574</v>
      </c>
      <c r="L57" s="76">
        <f>STDEVA('calcule coord'!D417:D428)</f>
        <v>63.642721295373498</v>
      </c>
      <c r="M57" s="76">
        <f t="shared" si="3"/>
        <v>4050.3959738805875</v>
      </c>
      <c r="N57">
        <f>AVERAGE('calcule coord'!H417:H428)</f>
        <v>73.035805173318366</v>
      </c>
      <c r="O57" s="79">
        <f>STDEVA('calcule coord'!H417:H428)</f>
        <v>46.809692068801382</v>
      </c>
      <c r="P57" s="50">
        <f t="shared" si="2"/>
        <v>2191.1472715760069</v>
      </c>
      <c r="Q57">
        <f>AVERAGE('calcule coord'!L417:L428)</f>
        <v>105.40388052046984</v>
      </c>
      <c r="R57">
        <f>STDEVA('calcule coord'!L417:L428)</f>
        <v>48.446345827404315</v>
      </c>
    </row>
    <row r="58" spans="1:18" x14ac:dyDescent="0.25">
      <c r="A58" s="76">
        <v>2019</v>
      </c>
      <c r="B58" s="76">
        <v>31</v>
      </c>
      <c r="C58" s="76" t="s">
        <v>89</v>
      </c>
      <c r="D58" s="77" t="s">
        <v>52</v>
      </c>
      <c r="E58" s="77" t="s">
        <v>50</v>
      </c>
      <c r="F58" s="76">
        <f>Temps!C32</f>
        <v>0</v>
      </c>
      <c r="G58">
        <f>AVERAGE('calcule coord'!D432:D443)</f>
        <v>136.19459328088337</v>
      </c>
      <c r="H58">
        <f>STDEVA('calcule coord'!D432:D443)</f>
        <v>98.295133186935445</v>
      </c>
      <c r="I58">
        <f>AVERAGE('calcule coord'!N432:N443)</f>
        <v>235.67354869681961</v>
      </c>
      <c r="J58">
        <f>STDEVA('calcule coord'!N432:N443)</f>
        <v>124.89868394563315</v>
      </c>
      <c r="K58" s="76">
        <f>AVERAGE('calcule coord'!D432:D443)</f>
        <v>136.19459328088337</v>
      </c>
      <c r="L58" s="76">
        <f>STDEVA('calcule coord'!D432:D443)</f>
        <v>98.295133186935445</v>
      </c>
      <c r="M58" s="76">
        <f t="shared" si="3"/>
        <v>9661.9332082373785</v>
      </c>
      <c r="N58">
        <f>AVERAGE('calcule coord'!H432:H443)</f>
        <v>189.11544294876319</v>
      </c>
      <c r="O58" s="79">
        <f>STDEVA('calcule coord'!H432:H443)</f>
        <v>141.01627438055482</v>
      </c>
      <c r="P58" s="50">
        <f t="shared" si="2"/>
        <v>19885.589640171922</v>
      </c>
      <c r="Q58">
        <f>AVERAGE('calcule coord'!L432:L443)</f>
        <v>282.23165444487603</v>
      </c>
      <c r="R58">
        <f>STDEVA('calcule coord'!L432:L443)</f>
        <v>139.14670763697825</v>
      </c>
    </row>
    <row r="59" spans="1:18" x14ac:dyDescent="0.25">
      <c r="O59" s="50"/>
      <c r="P59" s="51"/>
    </row>
    <row r="60" spans="1:18" x14ac:dyDescent="0.25">
      <c r="O60" s="50"/>
      <c r="P60" s="51"/>
    </row>
    <row r="61" spans="1:18" x14ac:dyDescent="0.25">
      <c r="O61" s="50"/>
      <c r="P61" s="51"/>
    </row>
    <row r="62" spans="1:18" x14ac:dyDescent="0.25">
      <c r="O62" s="50"/>
      <c r="P62" s="51"/>
    </row>
    <row r="63" spans="1:18" x14ac:dyDescent="0.25">
      <c r="O63" s="50"/>
      <c r="P63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Coord Carte</vt:lpstr>
      <vt:lpstr>Coord Reel</vt:lpstr>
      <vt:lpstr>calcule coord</vt:lpstr>
      <vt:lpstr>Temps</vt:lpstr>
      <vt:lpstr>Tableau des données</vt:lpstr>
      <vt:lpstr>'Coord Carte'!G1_astro</vt:lpstr>
      <vt:lpstr>'Coord Carte'!G1_capcom</vt:lpstr>
      <vt:lpstr>'Coord Carte'!G2_Astro</vt:lpstr>
      <vt:lpstr>'Coord Carte'!G2_CapCom</vt:lpstr>
      <vt:lpstr>'Coord Carte'!G3_CapCom</vt:lpstr>
      <vt:lpstr>'Coord Carte'!G3_CapCom_1</vt:lpstr>
      <vt:lpstr>'Coord Carte'!G4_Astro</vt:lpstr>
      <vt:lpstr>'Coord Carte'!G4_CapCom</vt:lpstr>
      <vt:lpstr>'Coord Carte'!G5_Astro</vt:lpstr>
    </vt:vector>
  </TitlesOfParts>
  <Company>Bordeaux INP - ENSC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2019-02-08T09:49:54Z</dcterms:created>
  <dcterms:modified xsi:type="dcterms:W3CDTF">2019-06-03T13:07:31Z</dcterms:modified>
</cp:coreProperties>
</file>