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Data0\IT Returns\Kennedy Sekar\"/>
    </mc:Choice>
  </mc:AlternateContent>
  <xr:revisionPtr revIDLastSave="0" documentId="10_ncr:8100000_{9A83F266-5C68-4F58-819C-4819652823CF}" xr6:coauthVersionLast="32" xr6:coauthVersionMax="32" xr10:uidLastSave="{00000000-0000-0000-0000-000000000000}"/>
  <bookViews>
    <workbookView xWindow="0" yWindow="0" windowWidth="20490" windowHeight="7530" tabRatio="656" activeTab="3" xr2:uid="{00000000-000D-0000-FFFF-FFFF00000000}"/>
  </bookViews>
  <sheets>
    <sheet name="Comp AY 2015-16" sheetId="6" r:id="rId1"/>
    <sheet name="FS AY 2016-17" sheetId="1" r:id="rId2"/>
    <sheet name="Comp AY 2017-18" sheetId="8" r:id="rId3"/>
    <sheet name="FS AY 2017-18" sheetId="7" r:id="rId4"/>
  </sheets>
  <externalReferences>
    <externalReference r:id="rId5"/>
  </externalReferences>
  <definedNames>
    <definedName name="a" localSheetId="2">#REF!</definedName>
    <definedName name="a">#REF!</definedName>
    <definedName name="cmb_TDS2.StateCode">[1]IT_DDTP!$H$65:$H$100</definedName>
    <definedName name="_xlnm.Print_Area" localSheetId="0">'Comp AY 2015-16'!$A$1:$H$35</definedName>
    <definedName name="_xlnm.Print_Area" localSheetId="2">'Comp AY 2017-18'!$A$1:$H$35</definedName>
    <definedName name="_xlnm.Print_Area" localSheetId="1">'FS AY 2016-17'!$A$1:$F$48</definedName>
    <definedName name="_xlnm.Print_Area" localSheetId="3">'FS AY 2017-18'!$A$1:$F$44</definedName>
    <definedName name="_xlnm.Print_Area">#REF!</definedName>
    <definedName name="PRINT_AREA_MI" localSheetId="0">#REF!</definedName>
    <definedName name="PRINT_AREA_MI" localSheetId="2">#REF!</definedName>
    <definedName name="PRINT_AREA_MI" localSheetId="3">#REF!</definedName>
    <definedName name="PRINT_AREA_MI">#REF!</definedName>
    <definedName name="s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7" l="1"/>
  <c r="F38" i="7"/>
  <c r="F6" i="7"/>
  <c r="C46" i="1" l="1"/>
  <c r="F41" i="1"/>
  <c r="I44" i="1"/>
  <c r="I43" i="1"/>
  <c r="I45" i="1" l="1"/>
  <c r="C6" i="1"/>
  <c r="J22" i="8" l="1"/>
  <c r="J21" i="8"/>
  <c r="C11" i="7"/>
  <c r="C12" i="7"/>
  <c r="C13" i="7"/>
  <c r="C14" i="7"/>
  <c r="C15" i="7"/>
  <c r="C16" i="7"/>
  <c r="C9" i="7"/>
  <c r="F20" i="1"/>
  <c r="H25" i="8" l="1"/>
  <c r="G28" i="8" s="1"/>
  <c r="F39" i="7"/>
  <c r="F40" i="7"/>
  <c r="B28" i="7"/>
  <c r="H35" i="6"/>
  <c r="I39" i="7" l="1"/>
  <c r="I40" i="7"/>
  <c r="G29" i="8"/>
  <c r="H29" i="8" s="1"/>
  <c r="H31" i="8" s="1"/>
  <c r="H35" i="8" s="1"/>
  <c r="E38" i="1"/>
  <c r="F38" i="1" s="1"/>
  <c r="E33" i="7" s="1"/>
  <c r="E34" i="7" s="1"/>
  <c r="F34" i="7" s="1"/>
  <c r="E35" i="1"/>
  <c r="F35" i="1" s="1"/>
  <c r="E30" i="7" s="1"/>
  <c r="E31" i="7" s="1"/>
  <c r="F31" i="7" s="1"/>
  <c r="E32" i="1"/>
  <c r="C12" i="1"/>
  <c r="H25" i="6"/>
  <c r="G28" i="6" s="1"/>
  <c r="I41" i="7" l="1"/>
  <c r="G29" i="6"/>
  <c r="H29" i="6" s="1"/>
  <c r="H31" i="6" s="1"/>
  <c r="C14" i="1"/>
  <c r="A18" i="7"/>
  <c r="G15" i="8"/>
  <c r="C4" i="8"/>
  <c r="A2" i="7" l="1"/>
  <c r="A15" i="8"/>
  <c r="C6" i="8"/>
  <c r="C5" i="8"/>
  <c r="C3" i="8"/>
  <c r="B32" i="1"/>
  <c r="F20" i="7"/>
  <c r="H16" i="8"/>
  <c r="G18" i="8" s="1"/>
  <c r="H16" i="6"/>
  <c r="G18" i="6" s="1"/>
  <c r="C32" i="1" l="1"/>
  <c r="H19" i="6"/>
  <c r="H21" i="6" s="1"/>
  <c r="H19" i="8"/>
  <c r="H21" i="8" s="1"/>
  <c r="B26" i="7" l="1"/>
  <c r="C28" i="7" s="1"/>
  <c r="C42" i="7" s="1"/>
  <c r="F32" i="1"/>
  <c r="E28" i="7" s="1"/>
  <c r="F24" i="1"/>
  <c r="C24" i="1"/>
  <c r="G24" i="1" s="1"/>
  <c r="F28" i="7" l="1"/>
  <c r="F42" i="7" s="1"/>
  <c r="C10" i="7"/>
  <c r="G43" i="7"/>
  <c r="F46" i="1"/>
  <c r="G46" i="1" s="1"/>
  <c r="C20" i="7" l="1"/>
  <c r="G21" i="7" s="1"/>
</calcChain>
</file>

<file path=xl/sharedStrings.xml><?xml version="1.0" encoding="utf-8"?>
<sst xmlns="http://schemas.openxmlformats.org/spreadsheetml/2006/main" count="190" uniqueCount="86">
  <si>
    <t>Particulars</t>
  </si>
  <si>
    <t>Amt (Rs.)</t>
  </si>
  <si>
    <t>To Depreciation</t>
  </si>
  <si>
    <t>To Electricity Expenses</t>
  </si>
  <si>
    <t>To Water Charges</t>
  </si>
  <si>
    <t>By Gross receipts</t>
  </si>
  <si>
    <t>To Net Profit</t>
  </si>
  <si>
    <t>Liabilities</t>
  </si>
  <si>
    <t>Assets</t>
  </si>
  <si>
    <t>:</t>
  </si>
  <si>
    <t>Address</t>
  </si>
  <si>
    <t>Status</t>
  </si>
  <si>
    <t>Individual</t>
  </si>
  <si>
    <t>Due Date</t>
  </si>
  <si>
    <t>Add : Net Profit</t>
  </si>
  <si>
    <t>Capital</t>
  </si>
  <si>
    <t>Fixed Assets</t>
  </si>
  <si>
    <t>Sundry Debtors</t>
  </si>
  <si>
    <t>Stock</t>
  </si>
  <si>
    <t>Cash in Hand</t>
  </si>
  <si>
    <t>Cash in Bank</t>
  </si>
  <si>
    <t>INCOME TAX RETURN</t>
  </si>
  <si>
    <t>PAN</t>
  </si>
  <si>
    <t>DOB</t>
  </si>
  <si>
    <t>Assessment Year</t>
  </si>
  <si>
    <t>Financial Year</t>
  </si>
  <si>
    <t>Income from Business and Profession :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</si>
  <si>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</si>
  <si>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</si>
  <si>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</si>
  <si>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</si>
  <si>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</si>
  <si>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</si>
  <si>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Less : Rebate u/s 87 A</t>
  </si>
  <si>
    <t>Add : Edu Cess</t>
  </si>
  <si>
    <t>Add : SAH Cess</t>
  </si>
  <si>
    <t>Name of the Assessee</t>
  </si>
  <si>
    <t>Tax payable on total income</t>
  </si>
  <si>
    <t>Tax Payable after Rebate</t>
  </si>
  <si>
    <t>Total Tax Payable</t>
  </si>
  <si>
    <t>To Salaries</t>
  </si>
  <si>
    <t>Other Payables</t>
  </si>
  <si>
    <t>To Misc. Expense</t>
  </si>
  <si>
    <t>To Insurance</t>
  </si>
  <si>
    <t>To Rates and Taxes</t>
  </si>
  <si>
    <t>Current Assets</t>
  </si>
  <si>
    <t>A/2 14 2/2, Laxmi Chawl, Anna Nagar, Kumbharwada Road, Dharavi, Mumbai - 400017.</t>
  </si>
  <si>
    <t>AGQPN5351F</t>
  </si>
  <si>
    <t>2017-2018</t>
  </si>
  <si>
    <t>2016-17</t>
  </si>
  <si>
    <t>Total Taxes Paid</t>
  </si>
  <si>
    <t>Refund</t>
  </si>
  <si>
    <t>Profit and Loss Account for the year ended 31st March, 2017</t>
  </si>
  <si>
    <t>Garments Business</t>
  </si>
  <si>
    <t>To Bank Charges</t>
  </si>
  <si>
    <t>To Wages</t>
  </si>
  <si>
    <t>To Conveyance</t>
  </si>
  <si>
    <t xml:space="preserve">     :- Cash Credit Loan</t>
  </si>
  <si>
    <t xml:space="preserve">     :- Term Loan</t>
  </si>
  <si>
    <t>To Telephone Charges</t>
  </si>
  <si>
    <t>Balance Sheet as on 31st March, 2017</t>
  </si>
  <si>
    <t>Plant &amp; Machinery</t>
  </si>
  <si>
    <t>Tools and Equipments</t>
  </si>
  <si>
    <t>Furniture and Fittings</t>
  </si>
  <si>
    <t>Less : Depreciation @ 10 %</t>
  </si>
  <si>
    <t>Less : Depreciation @ 15 %</t>
  </si>
  <si>
    <t>Books of Mr. Kennedy Sekar - (Prop. Kennedy Garments )</t>
  </si>
  <si>
    <t>Less : Drawings</t>
  </si>
  <si>
    <t>2018-2019</t>
  </si>
  <si>
    <t>Kennedy Sekar Ponraj Nadar</t>
  </si>
  <si>
    <t xml:space="preserve">PROVISIONAL COMPUTATION  OF  TOTAL  INCOME </t>
  </si>
  <si>
    <t>PROVISIONAL INCOME TAX RETURN</t>
  </si>
  <si>
    <t>Projected Profit and Loss Account for the year ended 31st March, 2018</t>
  </si>
  <si>
    <t>Projected Balance Sheet as on 31st March, 2018</t>
  </si>
  <si>
    <t>By Closing Stock</t>
  </si>
  <si>
    <t>To Material Purchses</t>
  </si>
  <si>
    <t>To Material Purchases</t>
  </si>
  <si>
    <t>To Interest on loan</t>
  </si>
  <si>
    <t>Long Term Loan</t>
  </si>
  <si>
    <t>Cash Credit : Canara Bank</t>
  </si>
  <si>
    <t>Term Loan : Canara Bank</t>
  </si>
  <si>
    <t xml:space="preserve"> </t>
  </si>
  <si>
    <t>Current Liabilities</t>
  </si>
  <si>
    <t>Current Asstes</t>
  </si>
  <si>
    <t>Current Ratio</t>
  </si>
  <si>
    <t>Creditors for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</si>
</sst>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5" fillId="0" borderId="0" applyBorder="0" applyProtection="0"/>
    <xf numFmtId="164" fontId="6" fillId="0" borderId="0" applyFont="0" applyFill="0" applyBorder="0" applyAlignment="0" applyProtection="0"/>
  </cellStyleXfs>
  <cellXfs count="134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3" xfId="0" applyBorder="1"/>
    <xf numFmtId="0" fontId="1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Border="1"/>
    <xf numFmtId="0" fontId="0" fillId="0" borderId="3" xfId="0" applyBorder="1"/>
    <xf numFmtId="0" fontId="1" fillId="0" borderId="5" xfId="0" applyFont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5" fontId="0" fillId="0" borderId="0" xfId="4" applyNumberFormat="1" applyFont="1"/>
    <xf numFmtId="1" fontId="0" fillId="0" borderId="9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165" fontId="0" fillId="0" borderId="8" xfId="4" applyNumberFormat="1" applyFont="1" applyBorder="1"/>
    <xf numFmtId="165" fontId="0" fillId="0" borderId="10" xfId="4" applyNumberFormat="1" applyFont="1" applyBorder="1"/>
    <xf numFmtId="165" fontId="0" fillId="0" borderId="9" xfId="4" applyNumberFormat="1" applyFont="1" applyBorder="1"/>
    <xf numFmtId="165" fontId="1" fillId="0" borderId="10" xfId="4" applyNumberFormat="1" applyFont="1" applyBorder="1"/>
    <xf numFmtId="165" fontId="0" fillId="0" borderId="4" xfId="4" applyNumberFormat="1" applyFont="1" applyBorder="1"/>
    <xf numFmtId="165" fontId="1" fillId="0" borderId="14" xfId="4" applyNumberFormat="1" applyFont="1" applyBorder="1"/>
    <xf numFmtId="165" fontId="1" fillId="0" borderId="2" xfId="4" applyNumberFormat="1" applyFont="1" applyBorder="1"/>
    <xf numFmtId="165" fontId="0" fillId="0" borderId="11" xfId="4" applyNumberFormat="1" applyFont="1" applyBorder="1"/>
    <xf numFmtId="165" fontId="0" fillId="0" borderId="3" xfId="4" applyNumberFormat="1" applyFont="1" applyFill="1" applyBorder="1"/>
    <xf numFmtId="165" fontId="0" fillId="0" borderId="5" xfId="4" applyNumberFormat="1" applyFont="1" applyFill="1" applyBorder="1"/>
    <xf numFmtId="165" fontId="0" fillId="0" borderId="3" xfId="4" applyNumberFormat="1" applyFont="1" applyBorder="1"/>
    <xf numFmtId="165" fontId="1" fillId="0" borderId="5" xfId="4" applyNumberFormat="1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0" xfId="0" applyFont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Border="1" applyAlignment="1">
      <alignment horizontal="left" vertical="top"/>
    </xf>
    <xf numFmtId="0" fontId="0" fillId="0" borderId="8" xfId="0" applyFont="1" applyBorder="1"/>
    <xf numFmtId="0" fontId="0" fillId="0" borderId="13" xfId="0" applyFont="1" applyBorder="1"/>
    <xf numFmtId="0" fontId="0" fillId="0" borderId="9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12" xfId="0" applyFont="1" applyBorder="1"/>
    <xf numFmtId="0" fontId="0" fillId="0" borderId="8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9" xfId="0" applyFont="1" applyFill="1" applyBorder="1" applyAlignment="1">
      <alignment horizontal="right"/>
    </xf>
    <xf numFmtId="0" fontId="0" fillId="0" borderId="6" xfId="0" applyFont="1" applyBorder="1"/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/>
    <xf numFmtId="14" fontId="0" fillId="0" borderId="0" xfId="0" applyNumberFormat="1" applyFont="1"/>
    <xf numFmtId="0" fontId="0" fillId="0" borderId="9" xfId="0" applyFont="1" applyBorder="1"/>
    <xf numFmtId="0" fontId="0" fillId="0" borderId="10" xfId="0" applyFont="1" applyBorder="1"/>
    <xf numFmtId="1" fontId="0" fillId="0" borderId="0" xfId="0" applyNumberFormat="1" applyFont="1"/>
    <xf numFmtId="0" fontId="0" fillId="0" borderId="3" xfId="0" applyFont="1" applyBorder="1"/>
    <xf numFmtId="0" fontId="1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14" fontId="0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7" xfId="0" applyBorder="1"/>
    <xf numFmtId="0" fontId="1" fillId="0" borderId="9" xfId="0" applyFont="1" applyBorder="1"/>
    <xf numFmtId="165" fontId="0" fillId="0" borderId="0" xfId="4" applyNumberFormat="1" applyFont="1" applyBorder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 vertical="top"/>
    </xf>
    <xf numFmtId="0" fontId="3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" fontId="0" fillId="0" borderId="9" xfId="0" applyNumberFormat="1" applyFont="1" applyBorder="1" applyAlignment="1">
      <alignment horizontal="right"/>
    </xf>
    <xf numFmtId="1" fontId="0" fillId="0" borderId="10" xfId="0" applyNumberFormat="1" applyFont="1" applyFill="1" applyBorder="1" applyAlignment="1">
      <alignment horizontal="right"/>
    </xf>
    <xf numFmtId="1" fontId="0" fillId="0" borderId="10" xfId="0" applyNumberFormat="1" applyFont="1" applyBorder="1" applyAlignment="1">
      <alignment horizontal="right"/>
    </xf>
    <xf numFmtId="1" fontId="0" fillId="0" borderId="4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right"/>
    </xf>
    <xf numFmtId="0" fontId="0" fillId="0" borderId="9" xfId="0" applyFont="1" applyFill="1" applyBorder="1"/>
    <xf numFmtId="0" fontId="1" fillId="0" borderId="16" xfId="0" applyFont="1" applyBorder="1" applyAlignment="1">
      <alignment horizontal="center" vertical="top"/>
    </xf>
    <xf numFmtId="0" fontId="0" fillId="0" borderId="11" xfId="0" applyFont="1" applyBorder="1"/>
    <xf numFmtId="165" fontId="1" fillId="0" borderId="9" xfId="4" applyNumberFormat="1" applyFont="1" applyBorder="1"/>
    <xf numFmtId="0" fontId="0" fillId="0" borderId="5" xfId="0" applyFont="1" applyBorder="1"/>
    <xf numFmtId="0" fontId="1" fillId="0" borderId="3" xfId="0" applyFont="1" applyBorder="1"/>
    <xf numFmtId="165" fontId="0" fillId="0" borderId="12" xfId="4" applyNumberFormat="1" applyFont="1" applyBorder="1"/>
    <xf numFmtId="0" fontId="1" fillId="0" borderId="9" xfId="0" applyFont="1" applyFill="1" applyBorder="1"/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65" fontId="0" fillId="0" borderId="0" xfId="0" applyNumberFormat="1"/>
    <xf numFmtId="165" fontId="0" fillId="0" borderId="9" xfId="0" applyNumberFormat="1" applyBorder="1"/>
    <xf numFmtId="0" fontId="0" fillId="0" borderId="4" xfId="0" applyFont="1" applyBorder="1"/>
    <xf numFmtId="0" fontId="0" fillId="0" borderId="7" xfId="0" applyFont="1" applyBorder="1"/>
    <xf numFmtId="0" fontId="0" fillId="0" borderId="17" xfId="0" applyFont="1" applyBorder="1"/>
    <xf numFmtId="164" fontId="0" fillId="0" borderId="0" xfId="0" applyNumberFormat="1"/>
    <xf numFmtId="165" fontId="0" fillId="0" borderId="6" xfId="0" applyNumberFormat="1" applyBorder="1"/>
    <xf numFmtId="165" fontId="0" fillId="0" borderId="10" xfId="0" applyNumberFormat="1" applyBorder="1"/>
    <xf numFmtId="165" fontId="0" fillId="0" borderId="7" xfId="0" applyNumberFormat="1" applyBorder="1"/>
    <xf numFmtId="1" fontId="0" fillId="0" borderId="0" xfId="0" applyNumberFormat="1" applyBorder="1"/>
    <xf numFmtId="0" fontId="1" fillId="0" borderId="4" xfId="0" applyFont="1" applyFill="1" applyBorder="1"/>
    <xf numFmtId="0" fontId="1" fillId="0" borderId="13" xfId="0" applyFont="1" applyBorder="1"/>
    <xf numFmtId="0" fontId="0" fillId="0" borderId="4" xfId="0" applyFont="1" applyFill="1" applyBorder="1"/>
    <xf numFmtId="0" fontId="1" fillId="0" borderId="7" xfId="0" applyFont="1" applyBorder="1"/>
    <xf numFmtId="165" fontId="0" fillId="0" borderId="0" xfId="0" applyNumberFormat="1" applyFont="1"/>
    <xf numFmtId="0" fontId="1" fillId="0" borderId="3" xfId="0" applyFont="1" applyFill="1" applyBorder="1"/>
    <xf numFmtId="165" fontId="0" fillId="0" borderId="0" xfId="0" applyNumberFormat="1" applyBorder="1"/>
    <xf numFmtId="165" fontId="0" fillId="0" borderId="6" xfId="4" applyNumberFormat="1" applyFont="1" applyBorder="1"/>
    <xf numFmtId="165" fontId="1" fillId="0" borderId="6" xfId="4" applyNumberFormat="1" applyFont="1" applyBorder="1"/>
    <xf numFmtId="164" fontId="0" fillId="0" borderId="0" xfId="0" applyNumberFormat="1" applyFont="1"/>
    <xf numFmtId="0" fontId="7" fillId="0" borderId="0" xfId="0" applyFont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center"/>
    </xf>
  </cellXfs>
  <cellStyles count="5">
    <cellStyle name="Comma" xfId="4" builtinId="3"/>
    <cellStyle name="Comma 2" xfId="1" xr:uid="{00000000-0005-0000-0000-000001000000}"/>
    <cellStyle name="Excel Built-in Normal 1" xfId="3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usiness\Mohite%20Consultancy%20Services\Assignments\IT%20Returns\Kennedy%20Sekar\shilpa\A.Y.2010-11\Tax%20Audit\Anand%20Jaiswal_F.Y.2009-10\Euro%20Texmach\New%20Folder\ITR6_2010_11_R11\2010_ITR6_r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view="pageBreakPreview" zoomScaleSheetLayoutView="100" workbookViewId="0">
      <selection activeCell="E14" sqref="E14"/>
    </sheetView>
  </sheetViews>
  <sheetFormatPr defaultRowHeight="15" x14ac:dyDescent="0.25"/>
  <cols>
    <col min="1" max="1" width="20.85546875" style="44" bestFit="1" customWidth="1"/>
    <col min="2" max="2" width="1.5703125" style="44" bestFit="1" customWidth="1"/>
    <col min="3" max="3" width="23.5703125" style="44" bestFit="1" customWidth="1"/>
    <col min="4" max="4" width="9.140625" style="44"/>
    <col min="5" max="8" width="9.140625" style="44" bestFit="1" customWidth="1"/>
    <col min="9" max="9" width="19.5703125" style="44" bestFit="1" customWidth="1"/>
    <col min="10" max="16384" width="9.140625" style="44"/>
  </cols>
  <sheetData>
    <row r="1" spans="1:9" ht="18.75" x14ac:dyDescent="0.3">
      <c r="A1" s="118" t="s">
        <v>21</v>
      </c>
      <c r="B1" s="118"/>
      <c r="C1" s="118"/>
      <c r="D1" s="118"/>
      <c r="E1" s="118"/>
      <c r="F1" s="118"/>
      <c r="G1" s="118"/>
      <c r="H1" s="118"/>
    </row>
    <row r="2" spans="1:9" x14ac:dyDescent="0.25">
      <c r="I2" s="75"/>
    </row>
    <row r="3" spans="1:9" x14ac:dyDescent="0.25">
      <c r="A3" s="10" t="s">
        <v>36</v>
      </c>
      <c r="B3" s="10" t="s">
        <v>9</v>
      </c>
      <c r="C3" s="43" t="s">
        <v>69</v>
      </c>
      <c r="D3" s="45"/>
      <c r="E3" s="45"/>
      <c r="F3" s="45"/>
      <c r="G3" s="45"/>
    </row>
    <row r="4" spans="1:9" ht="30.75" customHeight="1" x14ac:dyDescent="0.25">
      <c r="A4" s="11" t="s">
        <v>10</v>
      </c>
      <c r="B4" s="11" t="s">
        <v>9</v>
      </c>
      <c r="C4" s="119" t="s">
        <v>46</v>
      </c>
      <c r="D4" s="119"/>
      <c r="E4" s="119"/>
      <c r="F4" s="119"/>
      <c r="G4" s="119"/>
      <c r="H4" s="119"/>
    </row>
    <row r="5" spans="1:9" x14ac:dyDescent="0.25">
      <c r="A5" s="10" t="s">
        <v>22</v>
      </c>
      <c r="B5" s="10" t="s">
        <v>9</v>
      </c>
      <c r="C5" s="46" t="s">
        <v>47</v>
      </c>
      <c r="D5" s="45"/>
      <c r="E5" s="45"/>
      <c r="F5" s="45"/>
      <c r="G5" s="45"/>
    </row>
    <row r="6" spans="1:9" x14ac:dyDescent="0.25">
      <c r="A6" s="10" t="s">
        <v>23</v>
      </c>
      <c r="B6" s="11" t="s">
        <v>9</v>
      </c>
      <c r="C6" s="47">
        <v>24935</v>
      </c>
      <c r="D6" s="45"/>
      <c r="E6" s="45"/>
      <c r="F6" s="45"/>
      <c r="G6" s="45"/>
    </row>
    <row r="7" spans="1:9" x14ac:dyDescent="0.25">
      <c r="A7" s="10" t="s">
        <v>11</v>
      </c>
      <c r="B7" s="11" t="s">
        <v>9</v>
      </c>
      <c r="C7" s="45" t="s">
        <v>12</v>
      </c>
      <c r="D7" s="45"/>
      <c r="E7" s="45"/>
      <c r="F7" s="45"/>
      <c r="G7" s="45"/>
    </row>
    <row r="8" spans="1:9" x14ac:dyDescent="0.25">
      <c r="A8" s="10" t="s">
        <v>24</v>
      </c>
      <c r="B8" s="11" t="s">
        <v>9</v>
      </c>
      <c r="C8" s="45" t="s">
        <v>48</v>
      </c>
      <c r="D8" s="45"/>
      <c r="E8" s="45"/>
      <c r="F8" s="45"/>
      <c r="G8" s="45"/>
    </row>
    <row r="9" spans="1:9" x14ac:dyDescent="0.25">
      <c r="A9" s="10" t="s">
        <v>25</v>
      </c>
      <c r="B9" s="11" t="s">
        <v>9</v>
      </c>
      <c r="C9" s="45" t="s">
        <v>49</v>
      </c>
      <c r="D9" s="45"/>
      <c r="E9" s="45"/>
      <c r="F9" s="45"/>
      <c r="G9" s="45"/>
    </row>
    <row r="10" spans="1:9" x14ac:dyDescent="0.25">
      <c r="A10" s="10" t="s">
        <v>13</v>
      </c>
      <c r="B10" s="11" t="s">
        <v>9</v>
      </c>
      <c r="C10" s="48">
        <v>42947</v>
      </c>
      <c r="D10" s="45"/>
      <c r="E10" s="45"/>
      <c r="F10" s="45"/>
      <c r="G10" s="45"/>
    </row>
    <row r="12" spans="1:9" ht="18.75" x14ac:dyDescent="0.3">
      <c r="A12" s="118" t="s">
        <v>27</v>
      </c>
      <c r="B12" s="118"/>
      <c r="C12" s="118"/>
      <c r="D12" s="118"/>
      <c r="E12" s="118"/>
      <c r="F12" s="118"/>
      <c r="G12" s="118"/>
      <c r="H12" s="118"/>
    </row>
    <row r="13" spans="1:9" x14ac:dyDescent="0.25">
      <c r="A13" s="122" t="s">
        <v>0</v>
      </c>
      <c r="B13" s="122"/>
      <c r="C13" s="122"/>
      <c r="D13" s="122"/>
      <c r="E13" s="8" t="s">
        <v>1</v>
      </c>
      <c r="F13" s="8" t="s">
        <v>1</v>
      </c>
      <c r="G13" s="8" t="s">
        <v>1</v>
      </c>
      <c r="H13" s="8" t="s">
        <v>1</v>
      </c>
      <c r="I13" s="10"/>
    </row>
    <row r="14" spans="1:9" x14ac:dyDescent="0.25">
      <c r="A14" s="120" t="s">
        <v>26</v>
      </c>
      <c r="B14" s="121"/>
      <c r="C14" s="121"/>
      <c r="D14" s="121"/>
      <c r="G14" s="49"/>
      <c r="H14" s="50"/>
    </row>
    <row r="15" spans="1:9" x14ac:dyDescent="0.25">
      <c r="A15" s="123" t="s">
        <v>53</v>
      </c>
      <c r="B15" s="124"/>
      <c r="C15" s="124"/>
      <c r="D15" s="124"/>
      <c r="G15" s="51">
        <v>488680</v>
      </c>
      <c r="H15" s="52"/>
    </row>
    <row r="16" spans="1:9" x14ac:dyDescent="0.25">
      <c r="A16" s="123" t="s">
        <v>28</v>
      </c>
      <c r="B16" s="124"/>
      <c r="C16" s="124"/>
      <c r="D16" s="124"/>
      <c r="G16" s="53" t="s">
        <v>29</v>
      </c>
      <c r="H16" s="53">
        <f>G15</f>
        <v>488680</v>
      </c>
    </row>
    <row r="17" spans="1:8" x14ac:dyDescent="0.25">
      <c r="A17" s="123"/>
      <c r="B17" s="124"/>
      <c r="C17" s="124"/>
      <c r="D17" s="124"/>
      <c r="G17" s="51"/>
      <c r="H17" s="52"/>
    </row>
    <row r="18" spans="1:8" x14ac:dyDescent="0.25">
      <c r="A18" s="120" t="s">
        <v>30</v>
      </c>
      <c r="B18" s="121"/>
      <c r="C18" s="121"/>
      <c r="D18" s="121"/>
      <c r="G18" s="51">
        <f>H16</f>
        <v>488680</v>
      </c>
      <c r="H18" s="52"/>
    </row>
    <row r="19" spans="1:8" x14ac:dyDescent="0.25">
      <c r="A19" s="123" t="s">
        <v>31</v>
      </c>
      <c r="B19" s="124"/>
      <c r="C19" s="124"/>
      <c r="D19" s="124"/>
      <c r="G19" s="53">
        <v>45760</v>
      </c>
      <c r="H19" s="53">
        <f>+G18-G19</f>
        <v>442920</v>
      </c>
    </row>
    <row r="20" spans="1:8" x14ac:dyDescent="0.25">
      <c r="A20" s="123"/>
      <c r="B20" s="124"/>
      <c r="C20" s="124"/>
      <c r="D20" s="124"/>
      <c r="G20" s="51"/>
      <c r="H20" s="52"/>
    </row>
    <row r="21" spans="1:8" x14ac:dyDescent="0.25">
      <c r="A21" s="120" t="s">
        <v>32</v>
      </c>
      <c r="B21" s="121"/>
      <c r="C21" s="121"/>
      <c r="D21" s="121"/>
      <c r="G21" s="51"/>
      <c r="H21" s="52">
        <f>H19</f>
        <v>442920</v>
      </c>
    </row>
    <row r="22" spans="1:8" x14ac:dyDescent="0.25">
      <c r="A22" s="123"/>
      <c r="B22" s="124"/>
      <c r="C22" s="124"/>
      <c r="D22" s="124"/>
      <c r="G22" s="51"/>
      <c r="H22" s="52"/>
    </row>
    <row r="23" spans="1:8" x14ac:dyDescent="0.25">
      <c r="A23" s="127" t="s">
        <v>37</v>
      </c>
      <c r="B23" s="128"/>
      <c r="C23" s="128"/>
      <c r="D23" s="128"/>
      <c r="E23" s="54"/>
      <c r="F23" s="54"/>
      <c r="G23" s="55"/>
      <c r="H23" s="56">
        <v>19292</v>
      </c>
    </row>
    <row r="24" spans="1:8" x14ac:dyDescent="0.25">
      <c r="A24" s="16"/>
      <c r="B24" s="14"/>
      <c r="C24" s="14"/>
      <c r="D24" s="14"/>
      <c r="G24" s="51"/>
      <c r="H24" s="52"/>
    </row>
    <row r="25" spans="1:8" x14ac:dyDescent="0.25">
      <c r="A25" s="123" t="s">
        <v>33</v>
      </c>
      <c r="B25" s="124"/>
      <c r="C25" s="124"/>
      <c r="D25" s="124"/>
      <c r="G25" s="53">
        <v>5000</v>
      </c>
      <c r="H25" s="53">
        <f>H23-G25</f>
        <v>14292</v>
      </c>
    </row>
    <row r="26" spans="1:8" x14ac:dyDescent="0.25">
      <c r="A26" s="123"/>
      <c r="B26" s="124"/>
      <c r="C26" s="124"/>
      <c r="D26" s="124"/>
      <c r="G26" s="51"/>
      <c r="H26" s="52"/>
    </row>
    <row r="27" spans="1:8" x14ac:dyDescent="0.25">
      <c r="A27" s="120" t="s">
        <v>38</v>
      </c>
      <c r="B27" s="121"/>
      <c r="C27" s="121"/>
      <c r="D27" s="121"/>
      <c r="G27" s="51"/>
      <c r="H27" s="52"/>
    </row>
    <row r="28" spans="1:8" x14ac:dyDescent="0.25">
      <c r="A28" s="17" t="s">
        <v>34</v>
      </c>
      <c r="B28" s="24"/>
      <c r="C28" s="24"/>
      <c r="D28" s="24"/>
      <c r="G28" s="81">
        <f>H25*2/100</f>
        <v>285.83999999999997</v>
      </c>
      <c r="H28" s="52"/>
    </row>
    <row r="29" spans="1:8" x14ac:dyDescent="0.25">
      <c r="A29" s="123" t="s">
        <v>35</v>
      </c>
      <c r="B29" s="124"/>
      <c r="C29" s="124"/>
      <c r="D29" s="124"/>
      <c r="G29" s="82">
        <f>H25*1/100</f>
        <v>142.91999999999999</v>
      </c>
      <c r="H29" s="83">
        <f>G29+G28</f>
        <v>428.76</v>
      </c>
    </row>
    <row r="30" spans="1:8" x14ac:dyDescent="0.25">
      <c r="A30" s="17"/>
      <c r="B30" s="57"/>
      <c r="C30" s="57"/>
      <c r="D30" s="57"/>
      <c r="G30" s="51"/>
      <c r="H30" s="52"/>
    </row>
    <row r="31" spans="1:8" x14ac:dyDescent="0.25">
      <c r="A31" s="23" t="s">
        <v>39</v>
      </c>
      <c r="B31" s="57"/>
      <c r="C31" s="57"/>
      <c r="D31" s="57"/>
      <c r="G31" s="58"/>
      <c r="H31" s="84">
        <f>H29+H25</f>
        <v>14720.76</v>
      </c>
    </row>
    <row r="32" spans="1:8" x14ac:dyDescent="0.25">
      <c r="A32" s="123"/>
      <c r="B32" s="124"/>
      <c r="C32" s="124"/>
      <c r="D32" s="124"/>
      <c r="G32" s="51"/>
      <c r="H32" s="52"/>
    </row>
    <row r="33" spans="1:8" x14ac:dyDescent="0.25">
      <c r="A33" s="78" t="s">
        <v>50</v>
      </c>
      <c r="B33" s="80"/>
      <c r="C33" s="80"/>
      <c r="D33" s="80"/>
      <c r="G33" s="51"/>
      <c r="H33" s="52">
        <v>22652</v>
      </c>
    </row>
    <row r="34" spans="1:8" x14ac:dyDescent="0.25">
      <c r="A34" s="79"/>
      <c r="B34" s="80"/>
      <c r="C34" s="80"/>
      <c r="D34" s="80"/>
      <c r="G34" s="51"/>
      <c r="H34" s="52"/>
    </row>
    <row r="35" spans="1:8" x14ac:dyDescent="0.25">
      <c r="A35" s="125" t="s">
        <v>51</v>
      </c>
      <c r="B35" s="126"/>
      <c r="C35" s="126"/>
      <c r="D35" s="126"/>
      <c r="E35" s="59"/>
      <c r="F35" s="59"/>
      <c r="G35" s="53"/>
      <c r="H35" s="85">
        <f>H33-H31-1</f>
        <v>7930.24</v>
      </c>
    </row>
  </sheetData>
  <mergeCells count="20">
    <mergeCell ref="A32:D32"/>
    <mergeCell ref="A35:D35"/>
    <mergeCell ref="A22:D22"/>
    <mergeCell ref="A23:D23"/>
    <mergeCell ref="A25:D25"/>
    <mergeCell ref="A26:D26"/>
    <mergeCell ref="A27:D27"/>
    <mergeCell ref="A29:D29"/>
    <mergeCell ref="A1:H1"/>
    <mergeCell ref="A12:H12"/>
    <mergeCell ref="C4:H4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</mergeCells>
  <pageMargins left="0.7" right="0" top="0.47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"/>
  <sheetViews>
    <sheetView view="pageBreakPreview" topLeftCell="A26" zoomScale="110" zoomScaleSheetLayoutView="110" workbookViewId="0">
      <selection activeCell="E14" sqref="E14"/>
    </sheetView>
  </sheetViews>
  <sheetFormatPr defaultRowHeight="15" x14ac:dyDescent="0.25"/>
  <cols>
    <col min="1" max="1" width="26.7109375" style="60" customWidth="1"/>
    <col min="2" max="3" width="10.28515625" style="60" customWidth="1"/>
    <col min="4" max="4" width="26.7109375" style="60" customWidth="1"/>
    <col min="5" max="6" width="10.28515625" style="60" customWidth="1"/>
    <col min="7" max="7" width="10.42578125" style="66" bestFit="1" customWidth="1"/>
    <col min="8" max="8" width="24.28515625" style="60" bestFit="1" customWidth="1"/>
    <col min="9" max="9" width="10.5703125" style="60" bestFit="1" customWidth="1"/>
    <col min="10" max="10" width="5.140625" style="60" bestFit="1" customWidth="1"/>
    <col min="11" max="16384" width="9.140625" style="60"/>
  </cols>
  <sheetData>
    <row r="1" spans="1:9" x14ac:dyDescent="0.25">
      <c r="I1" s="61"/>
    </row>
    <row r="2" spans="1:9" ht="15.75" x14ac:dyDescent="0.25">
      <c r="A2" s="129" t="s">
        <v>66</v>
      </c>
      <c r="B2" s="129"/>
      <c r="C2" s="129"/>
      <c r="D2" s="129"/>
      <c r="E2" s="129"/>
      <c r="F2" s="129"/>
      <c r="G2" s="76"/>
      <c r="H2" s="62"/>
      <c r="I2" s="61"/>
    </row>
    <row r="3" spans="1:9" ht="15.75" x14ac:dyDescent="0.25">
      <c r="A3" s="129" t="s">
        <v>52</v>
      </c>
      <c r="B3" s="129"/>
      <c r="C3" s="129"/>
      <c r="D3" s="129"/>
      <c r="E3" s="129"/>
      <c r="F3" s="129"/>
      <c r="G3" s="76"/>
      <c r="H3" s="62"/>
    </row>
    <row r="4" spans="1:9" ht="6.75" customHeight="1" x14ac:dyDescent="0.25">
      <c r="A4" s="7"/>
      <c r="B4" s="7"/>
      <c r="C4" s="7"/>
      <c r="D4" s="7"/>
      <c r="E4" s="7"/>
      <c r="F4" s="7"/>
      <c r="I4" s="63"/>
    </row>
    <row r="5" spans="1:9" s="69" customFormat="1" x14ac:dyDescent="0.25">
      <c r="A5" s="68" t="s">
        <v>0</v>
      </c>
      <c r="B5" s="87" t="s">
        <v>1</v>
      </c>
      <c r="C5" s="68" t="s">
        <v>1</v>
      </c>
      <c r="D5" s="72" t="s">
        <v>0</v>
      </c>
      <c r="E5" s="68" t="s">
        <v>1</v>
      </c>
      <c r="F5" s="68" t="s">
        <v>1</v>
      </c>
      <c r="G5" s="77"/>
      <c r="I5" s="70"/>
    </row>
    <row r="6" spans="1:9" x14ac:dyDescent="0.25">
      <c r="A6" s="49" t="s">
        <v>75</v>
      </c>
      <c r="B6" s="88"/>
      <c r="C6" s="29">
        <f>876800+209640+210600-16860+68338</f>
        <v>1348518</v>
      </c>
      <c r="D6" s="44" t="s">
        <v>5</v>
      </c>
      <c r="E6" s="49"/>
      <c r="F6" s="33">
        <v>3404293</v>
      </c>
    </row>
    <row r="7" spans="1:9" x14ac:dyDescent="0.25">
      <c r="A7" s="64" t="s">
        <v>40</v>
      </c>
      <c r="B7" s="67"/>
      <c r="C7" s="31">
        <v>268777</v>
      </c>
      <c r="D7" s="44"/>
      <c r="E7" s="64"/>
      <c r="F7" s="33"/>
    </row>
    <row r="8" spans="1:9" x14ac:dyDescent="0.25">
      <c r="A8" s="64" t="s">
        <v>55</v>
      </c>
      <c r="B8" s="67"/>
      <c r="C8" s="31">
        <v>1143800</v>
      </c>
      <c r="D8" s="44"/>
      <c r="E8" s="64"/>
      <c r="F8" s="33"/>
    </row>
    <row r="9" spans="1:9" x14ac:dyDescent="0.25">
      <c r="A9" s="64" t="s">
        <v>56</v>
      </c>
      <c r="B9" s="67"/>
      <c r="C9" s="31">
        <v>24518</v>
      </c>
      <c r="D9" s="44"/>
      <c r="E9" s="64"/>
      <c r="F9" s="33"/>
    </row>
    <row r="10" spans="1:9" x14ac:dyDescent="0.25">
      <c r="A10" s="64" t="s">
        <v>77</v>
      </c>
      <c r="B10" s="67"/>
      <c r="C10" s="31"/>
      <c r="D10" s="44"/>
      <c r="E10" s="64"/>
      <c r="F10" s="33"/>
      <c r="I10" s="25"/>
    </row>
    <row r="11" spans="1:9" x14ac:dyDescent="0.25">
      <c r="A11" s="64" t="s">
        <v>57</v>
      </c>
      <c r="B11" s="67">
        <v>10465</v>
      </c>
      <c r="C11" s="31"/>
      <c r="D11" s="44"/>
      <c r="E11" s="64"/>
      <c r="F11" s="33"/>
      <c r="I11" s="25"/>
    </row>
    <row r="12" spans="1:9" x14ac:dyDescent="0.25">
      <c r="A12" s="64" t="s">
        <v>58</v>
      </c>
      <c r="B12" s="90">
        <v>39228</v>
      </c>
      <c r="C12" s="31">
        <f>B11+B12</f>
        <v>49693</v>
      </c>
      <c r="D12" s="44"/>
      <c r="E12" s="64"/>
      <c r="F12" s="33"/>
      <c r="I12" s="25"/>
    </row>
    <row r="13" spans="1:9" x14ac:dyDescent="0.25">
      <c r="A13" s="64" t="s">
        <v>54</v>
      </c>
      <c r="B13" s="44"/>
      <c r="C13" s="31">
        <v>16863</v>
      </c>
      <c r="D13" s="44"/>
      <c r="E13" s="64"/>
      <c r="F13" s="33"/>
      <c r="I13" s="25"/>
    </row>
    <row r="14" spans="1:9" x14ac:dyDescent="0.25">
      <c r="A14" s="86" t="s">
        <v>2</v>
      </c>
      <c r="B14" s="44"/>
      <c r="C14" s="31">
        <f>E32+E35+E38</f>
        <v>125568</v>
      </c>
      <c r="D14" s="44"/>
      <c r="E14" s="64"/>
      <c r="F14" s="100"/>
    </row>
    <row r="15" spans="1:9" x14ac:dyDescent="0.25">
      <c r="A15" s="64" t="s">
        <v>3</v>
      </c>
      <c r="B15" s="67"/>
      <c r="C15" s="31">
        <v>43569</v>
      </c>
      <c r="D15" s="44"/>
      <c r="E15" s="64"/>
      <c r="F15" s="33"/>
    </row>
    <row r="16" spans="1:9" x14ac:dyDescent="0.25">
      <c r="A16" s="64" t="s">
        <v>43</v>
      </c>
      <c r="B16" s="67"/>
      <c r="C16" s="31">
        <v>35823</v>
      </c>
      <c r="D16" s="44"/>
      <c r="E16" s="64"/>
      <c r="F16" s="33"/>
    </row>
    <row r="17" spans="1:8" x14ac:dyDescent="0.25">
      <c r="A17" s="64" t="s">
        <v>44</v>
      </c>
      <c r="B17" s="67"/>
      <c r="C17" s="31">
        <v>27452</v>
      </c>
      <c r="D17" s="44"/>
      <c r="E17" s="64"/>
      <c r="F17" s="33"/>
    </row>
    <row r="18" spans="1:8" x14ac:dyDescent="0.25">
      <c r="A18" s="64" t="s">
        <v>59</v>
      </c>
      <c r="B18" s="67"/>
      <c r="C18" s="31">
        <v>8792</v>
      </c>
      <c r="D18" s="44"/>
      <c r="E18" s="64"/>
      <c r="F18" s="33"/>
    </row>
    <row r="19" spans="1:8" x14ac:dyDescent="0.25">
      <c r="A19" s="64" t="s">
        <v>4</v>
      </c>
      <c r="B19" s="67"/>
      <c r="C19" s="31">
        <v>9614</v>
      </c>
      <c r="D19" s="44"/>
      <c r="E19" s="64"/>
      <c r="F19" s="33"/>
    </row>
    <row r="20" spans="1:8" x14ac:dyDescent="0.25">
      <c r="A20" s="64" t="s">
        <v>42</v>
      </c>
      <c r="B20" s="67"/>
      <c r="C20" s="31">
        <v>23226</v>
      </c>
      <c r="D20" s="44" t="s">
        <v>74</v>
      </c>
      <c r="E20" s="64"/>
      <c r="F20" s="33">
        <f>F42</f>
        <v>210600</v>
      </c>
    </row>
    <row r="21" spans="1:8" x14ac:dyDescent="0.25">
      <c r="A21" s="64"/>
      <c r="B21" s="67"/>
      <c r="C21" s="31"/>
      <c r="D21" s="44"/>
      <c r="E21" s="64"/>
      <c r="F21" s="33"/>
    </row>
    <row r="22" spans="1:8" x14ac:dyDescent="0.25">
      <c r="A22" s="74" t="s">
        <v>6</v>
      </c>
      <c r="B22" s="67"/>
      <c r="C22" s="89">
        <v>488680</v>
      </c>
      <c r="D22" s="44"/>
      <c r="E22" s="64"/>
      <c r="F22" s="33"/>
    </row>
    <row r="23" spans="1:8" x14ac:dyDescent="0.25">
      <c r="A23" s="64"/>
      <c r="B23" s="67"/>
      <c r="C23" s="30"/>
      <c r="D23" s="44"/>
      <c r="E23" s="64"/>
      <c r="F23" s="33"/>
    </row>
    <row r="24" spans="1:8" ht="15.75" thickBot="1" x14ac:dyDescent="0.3">
      <c r="A24" s="64"/>
      <c r="B24" s="67"/>
      <c r="C24" s="35">
        <f>SUM(C6:C23)</f>
        <v>3614893</v>
      </c>
      <c r="D24" s="44"/>
      <c r="E24" s="64"/>
      <c r="F24" s="34">
        <f>SUM(F6:F23)</f>
        <v>3614893</v>
      </c>
      <c r="G24" s="66">
        <f>C24-F24</f>
        <v>0</v>
      </c>
    </row>
    <row r="25" spans="1:8" ht="15.75" thickTop="1" x14ac:dyDescent="0.25">
      <c r="A25" s="65"/>
      <c r="B25" s="90"/>
      <c r="C25" s="65"/>
      <c r="D25" s="90"/>
      <c r="E25" s="65"/>
      <c r="F25" s="101"/>
      <c r="H25" s="66"/>
    </row>
    <row r="26" spans="1:8" x14ac:dyDescent="0.25">
      <c r="F26" s="25"/>
    </row>
    <row r="27" spans="1:8" ht="15.75" x14ac:dyDescent="0.25">
      <c r="A27" s="129" t="s">
        <v>60</v>
      </c>
      <c r="B27" s="129"/>
      <c r="C27" s="129"/>
      <c r="D27" s="129"/>
      <c r="E27" s="129"/>
      <c r="F27" s="129"/>
    </row>
    <row r="28" spans="1:8" ht="6.75" customHeight="1" x14ac:dyDescent="0.25">
      <c r="A28" s="7"/>
      <c r="B28" s="7"/>
      <c r="C28" s="7"/>
      <c r="D28" s="7"/>
      <c r="E28" s="7"/>
      <c r="F28" s="7"/>
    </row>
    <row r="29" spans="1:8" s="69" customFormat="1" x14ac:dyDescent="0.25">
      <c r="A29" s="68" t="s">
        <v>7</v>
      </c>
      <c r="B29" s="68" t="s">
        <v>1</v>
      </c>
      <c r="C29" s="68" t="s">
        <v>1</v>
      </c>
      <c r="D29" s="68" t="s">
        <v>8</v>
      </c>
      <c r="E29" s="87" t="s">
        <v>1</v>
      </c>
      <c r="F29" s="68" t="s">
        <v>1</v>
      </c>
      <c r="G29" s="77"/>
    </row>
    <row r="30" spans="1:8" x14ac:dyDescent="0.25">
      <c r="A30" s="41" t="s">
        <v>15</v>
      </c>
      <c r="B30" s="29">
        <v>460320</v>
      </c>
      <c r="C30" s="29"/>
      <c r="D30" s="109" t="s">
        <v>16</v>
      </c>
      <c r="E30" s="36"/>
      <c r="F30" s="29"/>
    </row>
    <row r="31" spans="1:8" x14ac:dyDescent="0.25">
      <c r="A31" s="19" t="s">
        <v>67</v>
      </c>
      <c r="B31" s="31">
        <v>260780</v>
      </c>
      <c r="C31" s="64"/>
      <c r="D31" s="110" t="s">
        <v>61</v>
      </c>
      <c r="E31" s="37">
        <v>690000</v>
      </c>
      <c r="F31" s="31"/>
    </row>
    <row r="32" spans="1:8" x14ac:dyDescent="0.25">
      <c r="A32" s="67" t="s">
        <v>14</v>
      </c>
      <c r="B32" s="30">
        <f>C22</f>
        <v>488680</v>
      </c>
      <c r="C32" s="31">
        <f>B30-B31+B32</f>
        <v>688220</v>
      </c>
      <c r="D32" s="100" t="s">
        <v>65</v>
      </c>
      <c r="E32" s="38">
        <f>ROUND(E31*15/100,0)</f>
        <v>103500</v>
      </c>
      <c r="F32" s="31">
        <f>E31-E32</f>
        <v>586500</v>
      </c>
    </row>
    <row r="33" spans="1:9" x14ac:dyDescent="0.25">
      <c r="A33" s="67"/>
      <c r="B33" s="31"/>
      <c r="C33" s="31"/>
      <c r="D33" s="110"/>
      <c r="E33" s="37"/>
      <c r="F33" s="31"/>
    </row>
    <row r="34" spans="1:9" x14ac:dyDescent="0.25">
      <c r="A34" s="91" t="s">
        <v>78</v>
      </c>
      <c r="B34" s="31"/>
      <c r="C34" s="31"/>
      <c r="D34" s="110" t="s">
        <v>62</v>
      </c>
      <c r="E34" s="37">
        <v>22450</v>
      </c>
      <c r="F34" s="31"/>
    </row>
    <row r="35" spans="1:9" x14ac:dyDescent="0.25">
      <c r="A35" s="67" t="s">
        <v>80</v>
      </c>
      <c r="B35" s="31"/>
      <c r="C35" s="64">
        <v>365660</v>
      </c>
      <c r="D35" s="100" t="s">
        <v>65</v>
      </c>
      <c r="E35" s="38">
        <f>ROUND(E34*15/100,0)</f>
        <v>3368</v>
      </c>
      <c r="F35" s="31">
        <f>E34-E35</f>
        <v>19082</v>
      </c>
    </row>
    <row r="36" spans="1:9" x14ac:dyDescent="0.25">
      <c r="A36" s="67"/>
      <c r="B36" s="64"/>
      <c r="C36" s="64"/>
      <c r="D36" s="110"/>
      <c r="E36" s="37"/>
      <c r="F36" s="31"/>
    </row>
    <row r="37" spans="1:9" x14ac:dyDescent="0.25">
      <c r="A37" s="67"/>
      <c r="B37" s="31"/>
      <c r="C37" s="31"/>
      <c r="D37" s="110" t="s">
        <v>63</v>
      </c>
      <c r="E37" s="37">
        <v>187000</v>
      </c>
      <c r="F37" s="31"/>
    </row>
    <row r="38" spans="1:9" x14ac:dyDescent="0.25">
      <c r="A38" s="67"/>
      <c r="B38" s="64"/>
      <c r="C38" s="64"/>
      <c r="D38" s="100" t="s">
        <v>64</v>
      </c>
      <c r="E38" s="38">
        <f>ROUND(E37*10/100,0)</f>
        <v>18700</v>
      </c>
      <c r="F38" s="31">
        <f>E37-E38</f>
        <v>168300</v>
      </c>
    </row>
    <row r="39" spans="1:9" x14ac:dyDescent="0.25">
      <c r="A39" s="67"/>
      <c r="B39" s="31"/>
      <c r="C39" s="31"/>
      <c r="D39" s="100"/>
      <c r="E39" s="37"/>
      <c r="F39" s="31"/>
    </row>
    <row r="40" spans="1:9" x14ac:dyDescent="0.25">
      <c r="A40" s="113" t="s">
        <v>82</v>
      </c>
      <c r="B40" s="64"/>
      <c r="C40" s="64"/>
      <c r="D40" s="108" t="s">
        <v>45</v>
      </c>
      <c r="E40" s="39"/>
      <c r="F40" s="31"/>
    </row>
    <row r="41" spans="1:9" x14ac:dyDescent="0.25">
      <c r="A41" s="67" t="s">
        <v>79</v>
      </c>
      <c r="B41" s="31"/>
      <c r="C41" s="31">
        <v>150280</v>
      </c>
      <c r="D41" s="110" t="s">
        <v>17</v>
      </c>
      <c r="E41" s="39"/>
      <c r="F41" s="31">
        <f>624620-260780+82638+48000</f>
        <v>494478</v>
      </c>
    </row>
    <row r="42" spans="1:9" x14ac:dyDescent="0.25">
      <c r="A42" s="67" t="s">
        <v>85</v>
      </c>
      <c r="B42" s="31"/>
      <c r="C42" s="31">
        <v>240760</v>
      </c>
      <c r="D42" s="110" t="s">
        <v>18</v>
      </c>
      <c r="E42" s="39"/>
      <c r="F42" s="31">
        <v>210600</v>
      </c>
    </row>
    <row r="43" spans="1:9" x14ac:dyDescent="0.25">
      <c r="A43" s="67" t="s">
        <v>41</v>
      </c>
      <c r="B43" s="31"/>
      <c r="C43" s="31">
        <v>82600</v>
      </c>
      <c r="D43" s="110" t="s">
        <v>19</v>
      </c>
      <c r="E43" s="39"/>
      <c r="F43" s="31">
        <v>12760</v>
      </c>
      <c r="H43" s="60" t="s">
        <v>83</v>
      </c>
      <c r="I43" s="112">
        <f>SUM(F41:F44)</f>
        <v>753638</v>
      </c>
    </row>
    <row r="44" spans="1:9" x14ac:dyDescent="0.25">
      <c r="A44" s="67"/>
      <c r="B44" s="64"/>
      <c r="C44" s="64"/>
      <c r="D44" s="110" t="s">
        <v>20</v>
      </c>
      <c r="E44" s="39"/>
      <c r="F44" s="31">
        <v>35800</v>
      </c>
      <c r="H44" s="60" t="s">
        <v>82</v>
      </c>
      <c r="I44" s="60">
        <f>SUM(C41:C43)</f>
        <v>473640</v>
      </c>
    </row>
    <row r="45" spans="1:9" x14ac:dyDescent="0.25">
      <c r="A45" s="67"/>
      <c r="B45" s="31"/>
      <c r="C45" s="31"/>
      <c r="D45" s="100"/>
      <c r="E45" s="39"/>
      <c r="F45" s="31"/>
      <c r="H45" s="60" t="s">
        <v>84</v>
      </c>
      <c r="I45" s="117">
        <f>I43/I44</f>
        <v>1.5911620640148636</v>
      </c>
    </row>
    <row r="46" spans="1:9" ht="15.75" thickBot="1" x14ac:dyDescent="0.3">
      <c r="A46" s="67"/>
      <c r="B46" s="31"/>
      <c r="C46" s="35">
        <f>SUM(C30:C45)</f>
        <v>1527520</v>
      </c>
      <c r="D46" s="100"/>
      <c r="E46" s="39"/>
      <c r="F46" s="35">
        <f>SUM(F30:F45)</f>
        <v>1527520</v>
      </c>
      <c r="G46" s="66">
        <f>C46-F46</f>
        <v>0</v>
      </c>
    </row>
    <row r="47" spans="1:9" ht="15.75" thickTop="1" x14ac:dyDescent="0.25">
      <c r="A47" s="20"/>
      <c r="B47" s="32"/>
      <c r="C47" s="65"/>
      <c r="D47" s="111"/>
      <c r="E47" s="40"/>
      <c r="F47" s="102"/>
    </row>
  </sheetData>
  <mergeCells count="3">
    <mergeCell ref="A2:F2"/>
    <mergeCell ref="A3:F3"/>
    <mergeCell ref="A27:F27"/>
  </mergeCells>
  <pageMargins left="0.61" right="0.33" top="0.4" bottom="0.34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view="pageBreakPreview" zoomScaleSheetLayoutView="100" workbookViewId="0">
      <selection activeCell="E14" sqref="E14"/>
    </sheetView>
  </sheetViews>
  <sheetFormatPr defaultRowHeight="15" x14ac:dyDescent="0.25"/>
  <cols>
    <col min="1" max="1" width="20.85546875" style="2" bestFit="1" customWidth="1"/>
    <col min="2" max="2" width="1.5703125" style="2" bestFit="1" customWidth="1"/>
    <col min="3" max="3" width="26.7109375" style="2" bestFit="1" customWidth="1"/>
    <col min="4" max="6" width="9.140625" style="2"/>
    <col min="7" max="8" width="9.140625" style="2" bestFit="1" customWidth="1"/>
    <col min="9" max="16384" width="9.140625" style="2"/>
  </cols>
  <sheetData>
    <row r="1" spans="1:9" ht="18.75" x14ac:dyDescent="0.3">
      <c r="A1" s="118" t="s">
        <v>71</v>
      </c>
      <c r="B1" s="118"/>
      <c r="C1" s="118"/>
      <c r="D1" s="118"/>
      <c r="E1" s="118"/>
      <c r="F1" s="118"/>
      <c r="G1" s="118"/>
      <c r="H1" s="118"/>
    </row>
    <row r="3" spans="1:9" x14ac:dyDescent="0.25">
      <c r="A3" s="10" t="s">
        <v>36</v>
      </c>
      <c r="B3" s="10" t="s">
        <v>9</v>
      </c>
      <c r="C3" s="43" t="str">
        <f>'Comp AY 2015-16'!C3</f>
        <v>Kennedy Sekar Ponraj Nadar</v>
      </c>
      <c r="D3" s="12"/>
      <c r="E3" s="12"/>
      <c r="F3" s="12"/>
      <c r="G3" s="12"/>
    </row>
    <row r="4" spans="1:9" x14ac:dyDescent="0.25">
      <c r="A4" s="11" t="s">
        <v>10</v>
      </c>
      <c r="B4" s="11" t="s">
        <v>9</v>
      </c>
      <c r="C4" s="132" t="str">
        <f>'Comp AY 2015-16'!C4:H4</f>
        <v>A/2 14 2/2, Laxmi Chawl, Anna Nagar, Kumbharwada Road, Dharavi, Mumbai - 400017.</v>
      </c>
      <c r="D4" s="132"/>
      <c r="E4" s="132"/>
      <c r="F4" s="132"/>
      <c r="G4" s="132"/>
      <c r="H4" s="132"/>
    </row>
    <row r="5" spans="1:9" x14ac:dyDescent="0.25">
      <c r="A5" s="10" t="s">
        <v>22</v>
      </c>
      <c r="B5" s="10" t="s">
        <v>9</v>
      </c>
      <c r="C5" s="21" t="str">
        <f>'Comp AY 2015-16'!C5</f>
        <v>AGQPN5351F</v>
      </c>
      <c r="D5" s="12"/>
      <c r="E5" s="12"/>
      <c r="F5" s="12"/>
      <c r="G5" s="12"/>
    </row>
    <row r="6" spans="1:9" x14ac:dyDescent="0.25">
      <c r="A6" s="10" t="s">
        <v>23</v>
      </c>
      <c r="B6" s="11" t="s">
        <v>9</v>
      </c>
      <c r="C6" s="22">
        <f>'Comp AY 2015-16'!C6</f>
        <v>24935</v>
      </c>
      <c r="D6" s="12"/>
      <c r="E6" s="12"/>
      <c r="F6" s="12"/>
      <c r="G6" s="12"/>
    </row>
    <row r="7" spans="1:9" x14ac:dyDescent="0.25">
      <c r="A7" s="10" t="s">
        <v>11</v>
      </c>
      <c r="B7" s="11" t="s">
        <v>9</v>
      </c>
      <c r="C7" s="12" t="s">
        <v>12</v>
      </c>
      <c r="D7" s="12"/>
      <c r="E7" s="12"/>
      <c r="F7" s="12"/>
      <c r="G7" s="12"/>
    </row>
    <row r="8" spans="1:9" x14ac:dyDescent="0.25">
      <c r="A8" s="10" t="s">
        <v>24</v>
      </c>
      <c r="B8" s="11" t="s">
        <v>9</v>
      </c>
      <c r="C8" s="12" t="s">
        <v>68</v>
      </c>
      <c r="D8" s="12"/>
      <c r="E8" s="12"/>
      <c r="F8" s="12"/>
      <c r="G8" s="12"/>
    </row>
    <row r="9" spans="1:9" x14ac:dyDescent="0.25">
      <c r="A9" s="10" t="s">
        <v>25</v>
      </c>
      <c r="B9" s="11" t="s">
        <v>9</v>
      </c>
      <c r="C9" s="12" t="s">
        <v>48</v>
      </c>
      <c r="D9" s="12"/>
      <c r="E9" s="12"/>
      <c r="F9" s="12"/>
      <c r="G9" s="12"/>
    </row>
    <row r="10" spans="1:9" x14ac:dyDescent="0.25">
      <c r="A10" s="10" t="s">
        <v>13</v>
      </c>
      <c r="B10" s="11" t="s">
        <v>9</v>
      </c>
      <c r="C10" s="13">
        <v>43312</v>
      </c>
      <c r="D10" s="12"/>
      <c r="E10" s="12"/>
      <c r="F10" s="12"/>
      <c r="G10" s="12"/>
    </row>
    <row r="12" spans="1:9" ht="18.75" x14ac:dyDescent="0.3">
      <c r="A12" s="118" t="s">
        <v>70</v>
      </c>
      <c r="B12" s="118"/>
      <c r="C12" s="118"/>
      <c r="D12" s="118"/>
      <c r="E12" s="118"/>
      <c r="F12" s="118"/>
      <c r="G12" s="118"/>
      <c r="H12" s="118"/>
    </row>
    <row r="13" spans="1:9" x14ac:dyDescent="0.25">
      <c r="A13" s="133" t="s">
        <v>0</v>
      </c>
      <c r="B13" s="133"/>
      <c r="C13" s="133"/>
      <c r="D13" s="133"/>
      <c r="E13" s="8" t="s">
        <v>1</v>
      </c>
      <c r="F13" s="8" t="s">
        <v>1</v>
      </c>
      <c r="G13" s="8" t="s">
        <v>1</v>
      </c>
      <c r="H13" s="8" t="s">
        <v>1</v>
      </c>
      <c r="I13" s="10"/>
    </row>
    <row r="14" spans="1:9" x14ac:dyDescent="0.25">
      <c r="A14" s="120" t="s">
        <v>26</v>
      </c>
      <c r="B14" s="121"/>
      <c r="C14" s="121"/>
      <c r="D14" s="121"/>
      <c r="G14" s="3"/>
      <c r="H14" s="15"/>
    </row>
    <row r="15" spans="1:9" x14ac:dyDescent="0.25">
      <c r="A15" s="130" t="str">
        <f>'Comp AY 2015-16'!A15:D15</f>
        <v>Garments Business</v>
      </c>
      <c r="B15" s="131"/>
      <c r="C15" s="131"/>
      <c r="D15" s="131"/>
      <c r="G15" s="26">
        <f>'FS AY 2017-18'!C18</f>
        <v>298700</v>
      </c>
      <c r="H15" s="27"/>
    </row>
    <row r="16" spans="1:9" x14ac:dyDescent="0.25">
      <c r="A16" s="130" t="s">
        <v>28</v>
      </c>
      <c r="B16" s="131"/>
      <c r="C16" s="131"/>
      <c r="D16" s="131"/>
      <c r="G16" s="28" t="s">
        <v>29</v>
      </c>
      <c r="H16" s="28">
        <f>G15</f>
        <v>298700</v>
      </c>
    </row>
    <row r="17" spans="1:10" x14ac:dyDescent="0.25">
      <c r="A17" s="130"/>
      <c r="B17" s="131"/>
      <c r="C17" s="131"/>
      <c r="D17" s="131"/>
      <c r="G17" s="26"/>
      <c r="H17" s="27"/>
    </row>
    <row r="18" spans="1:10" x14ac:dyDescent="0.25">
      <c r="A18" s="120" t="s">
        <v>30</v>
      </c>
      <c r="B18" s="121"/>
      <c r="C18" s="121"/>
      <c r="D18" s="121"/>
      <c r="G18" s="26">
        <f>H16</f>
        <v>298700</v>
      </c>
      <c r="H18" s="27"/>
    </row>
    <row r="19" spans="1:10" x14ac:dyDescent="0.25">
      <c r="A19" s="130" t="s">
        <v>31</v>
      </c>
      <c r="B19" s="131"/>
      <c r="C19" s="131"/>
      <c r="D19" s="131"/>
      <c r="G19" s="28">
        <v>45760</v>
      </c>
      <c r="H19" s="28">
        <f>G18-G19</f>
        <v>252940</v>
      </c>
    </row>
    <row r="20" spans="1:10" x14ac:dyDescent="0.25">
      <c r="A20" s="130"/>
      <c r="B20" s="131"/>
      <c r="C20" s="131"/>
      <c r="D20" s="131"/>
      <c r="G20" s="26"/>
      <c r="H20" s="27"/>
    </row>
    <row r="21" spans="1:10" x14ac:dyDescent="0.25">
      <c r="A21" s="120" t="s">
        <v>32</v>
      </c>
      <c r="B21" s="121"/>
      <c r="C21" s="121"/>
      <c r="D21" s="121"/>
      <c r="G21" s="26"/>
      <c r="H21" s="27">
        <f>H19</f>
        <v>252940</v>
      </c>
      <c r="J21" s="2">
        <f>250000*5/100</f>
        <v>12500</v>
      </c>
    </row>
    <row r="22" spans="1:10" x14ac:dyDescent="0.25">
      <c r="A22" s="130"/>
      <c r="B22" s="131"/>
      <c r="C22" s="131"/>
      <c r="D22" s="131"/>
      <c r="G22" s="26"/>
      <c r="H22" s="27"/>
      <c r="J22" s="107">
        <f>72544*20/100</f>
        <v>14508.8</v>
      </c>
    </row>
    <row r="23" spans="1:10" x14ac:dyDescent="0.25">
      <c r="A23" s="127" t="s">
        <v>37</v>
      </c>
      <c r="B23" s="128"/>
      <c r="C23" s="128"/>
      <c r="D23" s="128"/>
      <c r="E23" s="54"/>
      <c r="F23" s="54"/>
      <c r="G23" s="55"/>
      <c r="H23" s="56">
        <v>27009</v>
      </c>
    </row>
    <row r="24" spans="1:10" x14ac:dyDescent="0.25">
      <c r="A24" s="16"/>
      <c r="B24" s="14"/>
      <c r="C24" s="14"/>
      <c r="D24" s="14"/>
      <c r="E24" s="44"/>
      <c r="F24" s="44"/>
      <c r="G24" s="51"/>
      <c r="H24" s="52"/>
    </row>
    <row r="25" spans="1:10" x14ac:dyDescent="0.25">
      <c r="A25" s="123" t="s">
        <v>33</v>
      </c>
      <c r="B25" s="124"/>
      <c r="C25" s="124"/>
      <c r="D25" s="124"/>
      <c r="E25" s="44"/>
      <c r="F25" s="44"/>
      <c r="G25" s="53" t="s">
        <v>29</v>
      </c>
      <c r="H25" s="53">
        <f>H23</f>
        <v>27009</v>
      </c>
    </row>
    <row r="26" spans="1:10" x14ac:dyDescent="0.25">
      <c r="A26" s="123"/>
      <c r="B26" s="124"/>
      <c r="C26" s="124"/>
      <c r="D26" s="124"/>
      <c r="E26" s="44"/>
      <c r="F26" s="44"/>
      <c r="G26" s="51"/>
      <c r="H26" s="52"/>
    </row>
    <row r="27" spans="1:10" x14ac:dyDescent="0.25">
      <c r="A27" s="120" t="s">
        <v>38</v>
      </c>
      <c r="B27" s="121"/>
      <c r="C27" s="121"/>
      <c r="D27" s="121"/>
      <c r="E27" s="44"/>
      <c r="F27" s="44"/>
      <c r="G27" s="51"/>
      <c r="H27" s="52"/>
    </row>
    <row r="28" spans="1:10" x14ac:dyDescent="0.25">
      <c r="A28" s="96" t="s">
        <v>34</v>
      </c>
      <c r="B28" s="95"/>
      <c r="C28" s="95"/>
      <c r="D28" s="95"/>
      <c r="E28" s="44"/>
      <c r="F28" s="44"/>
      <c r="G28" s="81">
        <f>H25*2/100</f>
        <v>540.17999999999995</v>
      </c>
      <c r="H28" s="52"/>
    </row>
    <row r="29" spans="1:10" x14ac:dyDescent="0.25">
      <c r="A29" s="123" t="s">
        <v>35</v>
      </c>
      <c r="B29" s="124"/>
      <c r="C29" s="124"/>
      <c r="D29" s="124"/>
      <c r="E29" s="44"/>
      <c r="F29" s="44"/>
      <c r="G29" s="82">
        <f>H25*1/100</f>
        <v>270.08999999999997</v>
      </c>
      <c r="H29" s="83">
        <f>G29+G28</f>
        <v>810.27</v>
      </c>
    </row>
    <row r="30" spans="1:10" x14ac:dyDescent="0.25">
      <c r="A30" s="96"/>
      <c r="B30" s="97"/>
      <c r="C30" s="97"/>
      <c r="D30" s="97"/>
      <c r="E30" s="44"/>
      <c r="F30" s="44"/>
      <c r="G30" s="51"/>
      <c r="H30" s="52"/>
    </row>
    <row r="31" spans="1:10" x14ac:dyDescent="0.25">
      <c r="A31" s="94" t="s">
        <v>39</v>
      </c>
      <c r="B31" s="97"/>
      <c r="C31" s="97"/>
      <c r="D31" s="97"/>
      <c r="E31" s="44"/>
      <c r="F31" s="44"/>
      <c r="G31" s="58"/>
      <c r="H31" s="84">
        <f>H29+H25</f>
        <v>27819.27</v>
      </c>
    </row>
    <row r="32" spans="1:10" x14ac:dyDescent="0.25">
      <c r="A32" s="123"/>
      <c r="B32" s="124"/>
      <c r="C32" s="124"/>
      <c r="D32" s="124"/>
      <c r="E32" s="44"/>
      <c r="F32" s="44"/>
      <c r="G32" s="51"/>
      <c r="H32" s="52"/>
    </row>
    <row r="33" spans="1:8" x14ac:dyDescent="0.25">
      <c r="A33" s="94" t="s">
        <v>50</v>
      </c>
      <c r="B33" s="97"/>
      <c r="C33" s="97"/>
      <c r="D33" s="97"/>
      <c r="E33" s="44"/>
      <c r="F33" s="44"/>
      <c r="G33" s="51"/>
      <c r="H33" s="52">
        <v>35000</v>
      </c>
    </row>
    <row r="34" spans="1:8" x14ac:dyDescent="0.25">
      <c r="A34" s="96"/>
      <c r="B34" s="97"/>
      <c r="C34" s="97"/>
      <c r="D34" s="97"/>
      <c r="E34" s="44"/>
      <c r="F34" s="44"/>
      <c r="G34" s="51"/>
      <c r="H34" s="52"/>
    </row>
    <row r="35" spans="1:8" x14ac:dyDescent="0.25">
      <c r="A35" s="125" t="s">
        <v>51</v>
      </c>
      <c r="B35" s="126"/>
      <c r="C35" s="126"/>
      <c r="D35" s="126"/>
      <c r="E35" s="59"/>
      <c r="F35" s="59"/>
      <c r="G35" s="53"/>
      <c r="H35" s="85">
        <f>H33-H31</f>
        <v>7180.73</v>
      </c>
    </row>
  </sheetData>
  <mergeCells count="20">
    <mergeCell ref="A25:D25"/>
    <mergeCell ref="A26:D26"/>
    <mergeCell ref="A27:D27"/>
    <mergeCell ref="A29:D29"/>
    <mergeCell ref="A35:D35"/>
    <mergeCell ref="A32:D32"/>
    <mergeCell ref="A22:D22"/>
    <mergeCell ref="A23:D23"/>
    <mergeCell ref="C4:H4"/>
    <mergeCell ref="A1:H1"/>
    <mergeCell ref="A12:H12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</mergeCells>
  <pageMargins left="0.7" right="0" top="0.47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43"/>
  <sheetViews>
    <sheetView tabSelected="1" view="pageBreakPreview" topLeftCell="A27" zoomScale="110" zoomScaleSheetLayoutView="110" workbookViewId="0">
      <selection activeCell="D34" sqref="D34"/>
    </sheetView>
  </sheetViews>
  <sheetFormatPr defaultRowHeight="15" x14ac:dyDescent="0.25"/>
  <cols>
    <col min="1" max="1" width="26.7109375" customWidth="1"/>
    <col min="2" max="2" width="10.28515625" customWidth="1"/>
    <col min="3" max="3" width="10.28515625" bestFit="1" customWidth="1"/>
    <col min="4" max="4" width="26.7109375" customWidth="1"/>
    <col min="5" max="5" width="10.28515625" customWidth="1"/>
    <col min="6" max="6" width="10" bestFit="1" customWidth="1"/>
    <col min="7" max="7" width="12.28515625" bestFit="1" customWidth="1"/>
    <col min="8" max="8" width="16.85546875" bestFit="1" customWidth="1"/>
    <col min="9" max="9" width="10.28515625" bestFit="1" customWidth="1"/>
  </cols>
  <sheetData>
    <row r="2" spans="1:8" ht="15.75" x14ac:dyDescent="0.25">
      <c r="A2" s="129" t="str">
        <f>'FS AY 2016-17'!A2:F2</f>
        <v>Books of Mr. Kennedy Sekar - (Prop. Kennedy Garments )</v>
      </c>
      <c r="B2" s="129"/>
      <c r="C2" s="129"/>
      <c r="D2" s="129"/>
      <c r="E2" s="129"/>
      <c r="F2" s="129"/>
      <c r="G2" s="1"/>
      <c r="H2" s="1"/>
    </row>
    <row r="3" spans="1:8" ht="15.75" x14ac:dyDescent="0.25">
      <c r="A3" s="129" t="s">
        <v>72</v>
      </c>
      <c r="B3" s="129"/>
      <c r="C3" s="129"/>
      <c r="D3" s="129"/>
      <c r="E3" s="129"/>
      <c r="F3" s="129"/>
      <c r="G3" s="1"/>
      <c r="H3" s="1"/>
    </row>
    <row r="4" spans="1:8" ht="7.5" customHeight="1" x14ac:dyDescent="0.25">
      <c r="A4" s="7"/>
      <c r="B4" s="7"/>
      <c r="C4" s="7"/>
      <c r="D4" s="7"/>
      <c r="E4" s="7"/>
      <c r="F4" s="7"/>
    </row>
    <row r="5" spans="1:8" s="71" customFormat="1" x14ac:dyDescent="0.25">
      <c r="A5" s="68" t="s">
        <v>0</v>
      </c>
      <c r="B5" s="72" t="s">
        <v>1</v>
      </c>
      <c r="C5" s="68" t="s">
        <v>1</v>
      </c>
      <c r="D5" s="68" t="s">
        <v>0</v>
      </c>
      <c r="E5" s="68" t="s">
        <v>1</v>
      </c>
      <c r="F5" s="68" t="s">
        <v>1</v>
      </c>
    </row>
    <row r="6" spans="1:8" x14ac:dyDescent="0.25">
      <c r="A6" s="49" t="s">
        <v>76</v>
      </c>
      <c r="B6" s="88"/>
      <c r="C6" s="31">
        <v>70860</v>
      </c>
      <c r="D6" s="99" t="s">
        <v>5</v>
      </c>
      <c r="E6" s="99"/>
      <c r="F6" s="31">
        <f>870617+200000+12010-90795</f>
        <v>991832</v>
      </c>
    </row>
    <row r="7" spans="1:8" x14ac:dyDescent="0.25">
      <c r="A7" s="64" t="s">
        <v>40</v>
      </c>
      <c r="B7" s="67"/>
      <c r="C7" s="31">
        <v>60780</v>
      </c>
      <c r="D7" s="99"/>
      <c r="E7" s="99"/>
      <c r="F7" s="31"/>
    </row>
    <row r="8" spans="1:8" x14ac:dyDescent="0.25">
      <c r="A8" s="64" t="s">
        <v>55</v>
      </c>
      <c r="B8" s="67"/>
      <c r="C8" s="31">
        <v>367587</v>
      </c>
      <c r="D8" s="99"/>
      <c r="E8" s="99"/>
      <c r="F8" s="31"/>
    </row>
    <row r="9" spans="1:8" x14ac:dyDescent="0.25">
      <c r="A9" s="64" t="s">
        <v>56</v>
      </c>
      <c r="B9" s="67"/>
      <c r="C9" s="31">
        <f>ROUND('FS AY 2016-17'!C9*115/100,0)</f>
        <v>28196</v>
      </c>
      <c r="D9" s="99" t="s">
        <v>81</v>
      </c>
      <c r="E9" s="99"/>
      <c r="F9" s="31"/>
    </row>
    <row r="10" spans="1:8" x14ac:dyDescent="0.25">
      <c r="A10" s="86" t="s">
        <v>2</v>
      </c>
      <c r="B10" s="44"/>
      <c r="C10" s="31">
        <f>E28+E31+E34</f>
        <v>62832</v>
      </c>
      <c r="D10" s="99"/>
      <c r="E10" s="99"/>
      <c r="F10" s="31"/>
    </row>
    <row r="11" spans="1:8" x14ac:dyDescent="0.25">
      <c r="A11" s="64" t="s">
        <v>3</v>
      </c>
      <c r="B11" s="67"/>
      <c r="C11" s="31">
        <f>ROUND('FS AY 2016-17'!C15*115/100,0)</f>
        <v>50104</v>
      </c>
      <c r="D11" s="99"/>
      <c r="E11" s="99"/>
      <c r="F11" s="31"/>
    </row>
    <row r="12" spans="1:8" x14ac:dyDescent="0.25">
      <c r="A12" s="64" t="s">
        <v>43</v>
      </c>
      <c r="B12" s="67"/>
      <c r="C12" s="31">
        <f>ROUND('FS AY 2016-17'!C16*115/100,0)</f>
        <v>41196</v>
      </c>
      <c r="D12" s="99"/>
      <c r="E12" s="99"/>
      <c r="F12" s="31"/>
    </row>
    <row r="13" spans="1:8" x14ac:dyDescent="0.25">
      <c r="A13" s="64" t="s">
        <v>44</v>
      </c>
      <c r="B13" s="67"/>
      <c r="C13" s="31">
        <f>ROUND('FS AY 2016-17'!C17*115/100,0)</f>
        <v>31570</v>
      </c>
      <c r="D13" s="99"/>
      <c r="E13" s="99"/>
      <c r="F13" s="31"/>
    </row>
    <row r="14" spans="1:8" x14ac:dyDescent="0.25">
      <c r="A14" s="64" t="s">
        <v>59</v>
      </c>
      <c r="B14" s="67"/>
      <c r="C14" s="31">
        <f>ROUND('FS AY 2016-17'!C18*115/100,0)</f>
        <v>10111</v>
      </c>
      <c r="D14" s="99"/>
      <c r="E14" s="99"/>
      <c r="F14" s="31"/>
    </row>
    <row r="15" spans="1:8" x14ac:dyDescent="0.25">
      <c r="A15" s="64" t="s">
        <v>4</v>
      </c>
      <c r="B15" s="67"/>
      <c r="C15" s="31">
        <f>ROUND('FS AY 2016-17'!C19*115/100,0)</f>
        <v>11056</v>
      </c>
      <c r="D15" s="99"/>
      <c r="E15" s="99"/>
      <c r="F15" s="31"/>
    </row>
    <row r="16" spans="1:8" x14ac:dyDescent="0.25">
      <c r="A16" s="64" t="s">
        <v>42</v>
      </c>
      <c r="B16" s="67"/>
      <c r="C16" s="31">
        <f>ROUND('FS AY 2016-17'!C20*115/100,0)</f>
        <v>26710</v>
      </c>
      <c r="D16" s="99" t="s">
        <v>74</v>
      </c>
      <c r="E16" s="99"/>
      <c r="F16" s="31">
        <v>67870</v>
      </c>
    </row>
    <row r="17" spans="1:8" x14ac:dyDescent="0.25">
      <c r="A17" s="4"/>
      <c r="B17" s="18"/>
      <c r="C17" s="31"/>
      <c r="D17" s="99"/>
      <c r="E17" s="99"/>
      <c r="F17" s="31"/>
    </row>
    <row r="18" spans="1:8" x14ac:dyDescent="0.25">
      <c r="A18" s="74" t="str">
        <f>'FS AY 2016-17'!A22</f>
        <v>To Net Profit</v>
      </c>
      <c r="B18" s="18"/>
      <c r="C18" s="89">
        <v>298700</v>
      </c>
      <c r="D18" s="99"/>
      <c r="E18" s="99"/>
      <c r="F18" s="31"/>
    </row>
    <row r="19" spans="1:8" x14ac:dyDescent="0.25">
      <c r="A19" s="4"/>
      <c r="B19" s="18"/>
      <c r="C19" s="33"/>
      <c r="D19" s="99"/>
      <c r="E19" s="99"/>
      <c r="F19" s="31"/>
    </row>
    <row r="20" spans="1:8" ht="15.75" thickBot="1" x14ac:dyDescent="0.3">
      <c r="A20" s="4"/>
      <c r="B20" s="18"/>
      <c r="C20" s="34">
        <f>SUM(C6:C19)</f>
        <v>1059702</v>
      </c>
      <c r="D20" s="99"/>
      <c r="E20" s="99"/>
      <c r="F20" s="35">
        <f>SUM(F6:F19)</f>
        <v>1059702</v>
      </c>
    </row>
    <row r="21" spans="1:8" ht="15.75" thickTop="1" x14ac:dyDescent="0.25">
      <c r="A21" s="5"/>
      <c r="B21" s="73"/>
      <c r="C21" s="104"/>
      <c r="D21" s="105"/>
      <c r="E21" s="105"/>
      <c r="F21" s="106"/>
      <c r="G21" s="103">
        <f>C20-F20</f>
        <v>0</v>
      </c>
      <c r="H21" s="6"/>
    </row>
    <row r="23" spans="1:8" ht="15.75" x14ac:dyDescent="0.25">
      <c r="A23" s="129" t="s">
        <v>73</v>
      </c>
      <c r="B23" s="129"/>
      <c r="C23" s="129"/>
      <c r="D23" s="129"/>
      <c r="E23" s="129"/>
      <c r="F23" s="129"/>
    </row>
    <row r="24" spans="1:8" ht="6" customHeight="1" x14ac:dyDescent="0.25">
      <c r="A24" s="7"/>
      <c r="B24" s="7"/>
      <c r="C24" s="7"/>
      <c r="D24" s="7"/>
      <c r="E24" s="7"/>
      <c r="F24" s="7"/>
    </row>
    <row r="25" spans="1:8" s="71" customFormat="1" x14ac:dyDescent="0.25">
      <c r="A25" s="68" t="s">
        <v>7</v>
      </c>
      <c r="B25" s="68" t="s">
        <v>1</v>
      </c>
      <c r="C25" s="68" t="s">
        <v>1</v>
      </c>
      <c r="D25" s="68" t="s">
        <v>8</v>
      </c>
      <c r="E25" s="68" t="s">
        <v>1</v>
      </c>
      <c r="F25" s="68" t="s">
        <v>1</v>
      </c>
    </row>
    <row r="26" spans="1:8" x14ac:dyDescent="0.25">
      <c r="A26" s="42" t="s">
        <v>15</v>
      </c>
      <c r="B26" s="92">
        <f>'FS AY 2016-17'!C32</f>
        <v>688220</v>
      </c>
      <c r="C26" s="29"/>
      <c r="D26" s="109" t="s">
        <v>16</v>
      </c>
      <c r="E26" s="36"/>
      <c r="F26" s="29"/>
    </row>
    <row r="27" spans="1:8" x14ac:dyDescent="0.25">
      <c r="A27" s="4" t="s">
        <v>67</v>
      </c>
      <c r="B27" s="114">
        <f>564256-137456</f>
        <v>426800</v>
      </c>
      <c r="C27" s="4"/>
      <c r="D27" s="110" t="s">
        <v>61</v>
      </c>
      <c r="E27" s="37">
        <v>287600</v>
      </c>
      <c r="F27" s="31"/>
    </row>
    <row r="28" spans="1:8" x14ac:dyDescent="0.25">
      <c r="A28" s="64" t="s">
        <v>14</v>
      </c>
      <c r="B28" s="115">
        <f>C18</f>
        <v>298700</v>
      </c>
      <c r="C28" s="31">
        <f>B26-B27+B28</f>
        <v>560120</v>
      </c>
      <c r="D28" s="100" t="s">
        <v>65</v>
      </c>
      <c r="E28" s="38">
        <f>ROUND(E27*15/100,0)</f>
        <v>43140</v>
      </c>
      <c r="F28" s="31">
        <f>E27-E28</f>
        <v>244460</v>
      </c>
    </row>
    <row r="29" spans="1:8" x14ac:dyDescent="0.25">
      <c r="A29" s="64"/>
      <c r="B29" s="75"/>
      <c r="C29" s="31"/>
      <c r="D29" s="110"/>
      <c r="E29" s="37"/>
      <c r="F29" s="31"/>
    </row>
    <row r="30" spans="1:8" x14ac:dyDescent="0.25">
      <c r="A30" s="64"/>
      <c r="B30" s="75"/>
      <c r="C30" s="31"/>
      <c r="D30" s="110" t="s">
        <v>62</v>
      </c>
      <c r="E30" s="37">
        <f>'FS AY 2016-17'!F35</f>
        <v>19082</v>
      </c>
      <c r="F30" s="31"/>
      <c r="H30" s="6"/>
    </row>
    <row r="31" spans="1:8" x14ac:dyDescent="0.25">
      <c r="A31" s="74"/>
      <c r="B31" s="75"/>
      <c r="C31" s="31"/>
      <c r="D31" s="100" t="s">
        <v>65</v>
      </c>
      <c r="E31" s="38">
        <f>ROUND(E30*15/100,0)</f>
        <v>2862</v>
      </c>
      <c r="F31" s="31">
        <f>E30-E31</f>
        <v>16220</v>
      </c>
    </row>
    <row r="32" spans="1:8" x14ac:dyDescent="0.25">
      <c r="A32" s="74"/>
      <c r="B32" s="75"/>
      <c r="C32" s="31"/>
      <c r="D32" s="100"/>
      <c r="E32" s="37"/>
      <c r="F32" s="31"/>
    </row>
    <row r="33" spans="1:9" x14ac:dyDescent="0.25">
      <c r="A33" s="64"/>
      <c r="B33" s="75"/>
      <c r="C33" s="31"/>
      <c r="D33" s="110" t="s">
        <v>63</v>
      </c>
      <c r="E33" s="37">
        <f>'FS AY 2016-17'!F38</f>
        <v>168300</v>
      </c>
      <c r="F33" s="31"/>
    </row>
    <row r="34" spans="1:9" x14ac:dyDescent="0.25">
      <c r="A34" s="64"/>
      <c r="B34" s="44"/>
      <c r="C34" s="31"/>
      <c r="D34" s="100" t="s">
        <v>64</v>
      </c>
      <c r="E34" s="38">
        <f>ROUND(E33*10/100,0)</f>
        <v>16830</v>
      </c>
      <c r="F34" s="31">
        <f>E33-E34</f>
        <v>151470</v>
      </c>
    </row>
    <row r="35" spans="1:9" x14ac:dyDescent="0.25">
      <c r="A35" s="4"/>
      <c r="B35" s="2"/>
      <c r="C35" s="31"/>
      <c r="D35" s="100"/>
      <c r="E35" s="37"/>
      <c r="F35" s="31"/>
    </row>
    <row r="36" spans="1:9" x14ac:dyDescent="0.25">
      <c r="A36" s="93" t="s">
        <v>82</v>
      </c>
      <c r="B36" s="75"/>
      <c r="C36" s="31"/>
      <c r="D36" s="108" t="s">
        <v>45</v>
      </c>
      <c r="E36" s="39"/>
      <c r="F36" s="31"/>
    </row>
    <row r="37" spans="1:9" x14ac:dyDescent="0.25">
      <c r="A37" s="64" t="s">
        <v>85</v>
      </c>
      <c r="B37" s="75"/>
      <c r="C37" s="31">
        <v>18654</v>
      </c>
      <c r="D37" s="110" t="s">
        <v>17</v>
      </c>
      <c r="E37" s="39"/>
      <c r="F37" s="31">
        <v>60800</v>
      </c>
    </row>
    <row r="38" spans="1:9" x14ac:dyDescent="0.25">
      <c r="A38" s="64" t="s">
        <v>41</v>
      </c>
      <c r="B38" s="75"/>
      <c r="C38" s="31">
        <v>17890</v>
      </c>
      <c r="D38" s="110" t="s">
        <v>18</v>
      </c>
      <c r="E38" s="39"/>
      <c r="F38" s="31">
        <f>F16</f>
        <v>67870</v>
      </c>
    </row>
    <row r="39" spans="1:9" x14ac:dyDescent="0.25">
      <c r="A39" s="64"/>
      <c r="B39" s="75"/>
      <c r="C39" s="31"/>
      <c r="D39" s="110" t="s">
        <v>19</v>
      </c>
      <c r="E39" s="39"/>
      <c r="F39" s="31">
        <f>'FS AY 2016-17'!F43*115/100</f>
        <v>14674</v>
      </c>
      <c r="H39" s="60" t="s">
        <v>83</v>
      </c>
      <c r="I39" s="112">
        <f>SUM(F37:F40)</f>
        <v>184514</v>
      </c>
    </row>
    <row r="40" spans="1:9" x14ac:dyDescent="0.25">
      <c r="A40" s="4"/>
      <c r="B40" s="2"/>
      <c r="C40" s="31"/>
      <c r="D40" s="110" t="s">
        <v>20</v>
      </c>
      <c r="E40" s="39"/>
      <c r="F40" s="31">
        <f>'FS AY 2016-17'!F44*115/100</f>
        <v>41170</v>
      </c>
      <c r="G40" s="6"/>
      <c r="H40" s="60" t="s">
        <v>82</v>
      </c>
      <c r="I40" s="60">
        <f>SUM(C37:C39)</f>
        <v>36544</v>
      </c>
    </row>
    <row r="41" spans="1:9" x14ac:dyDescent="0.25">
      <c r="A41" s="64"/>
      <c r="B41" s="75"/>
      <c r="C41" s="31"/>
      <c r="D41" s="100"/>
      <c r="E41" s="39"/>
      <c r="F41" s="31"/>
      <c r="H41" s="6"/>
      <c r="I41" s="103">
        <f>I39/I40</f>
        <v>5.0490915061295976</v>
      </c>
    </row>
    <row r="42" spans="1:9" ht="15.75" thickBot="1" x14ac:dyDescent="0.3">
      <c r="A42" s="64"/>
      <c r="B42" s="75"/>
      <c r="C42" s="35">
        <f>SUM(C26:C41)</f>
        <v>596664</v>
      </c>
      <c r="D42" s="100"/>
      <c r="E42" s="39"/>
      <c r="F42" s="35">
        <f>SUM(F26:F41)</f>
        <v>596664</v>
      </c>
      <c r="H42" s="6"/>
    </row>
    <row r="43" spans="1:9" ht="15.75" thickTop="1" x14ac:dyDescent="0.25">
      <c r="A43" s="9"/>
      <c r="B43" s="116"/>
      <c r="C43" s="5"/>
      <c r="D43" s="111"/>
      <c r="E43" s="40"/>
      <c r="F43" s="5"/>
      <c r="G43" s="98">
        <f>C42-F42</f>
        <v>0</v>
      </c>
    </row>
  </sheetData>
  <mergeCells count="3">
    <mergeCell ref="A2:F2"/>
    <mergeCell ref="A3:F3"/>
    <mergeCell ref="A23:F23"/>
  </mergeCells>
  <pageMargins left="0.6" right="0.31" top="0.3" bottom="0.38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 AY 2015-16</vt:lpstr>
      <vt:lpstr>FS AY 2016-17</vt:lpstr>
      <vt:lpstr>Comp AY 2017-18</vt:lpstr>
      <vt:lpstr>FS AY 2017-18</vt:lpstr>
      <vt:lpstr>'Comp AY 2015-16'!Print_Area</vt:lpstr>
      <vt:lpstr>'Comp AY 2017-18'!Print_Area</vt:lpstr>
      <vt:lpstr>'FS AY 2016-17'!Print_Area</vt:lpstr>
      <vt:lpstr>'FS AY 2017-18'!Print_Area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Tushar</cp:lastModifiedBy>
  <cp:lastPrinted>2017-06-19T04:30:21Z</cp:lastPrinted>
  <dcterms:created xsi:type="dcterms:W3CDTF">2016-04-27T15:18:27Z</dcterms:created>
  <dcterms:modified xsi:type="dcterms:W3CDTF">2018-05-24T03:36:46Z</dcterms:modified>
</cp:coreProperties>
</file>