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Data0\IT Returns\Mohd Iliyas\"/>
    </mc:Choice>
  </mc:AlternateContent>
  <xr:revisionPtr revIDLastSave="0" documentId="10_ncr:8100000_{961BEF0A-C5BD-4DC7-AC8E-388875DA7908}" xr6:coauthVersionLast="32" xr6:coauthVersionMax="32" xr10:uidLastSave="{00000000-0000-0000-0000-000000000000}"/>
  <bookViews>
    <workbookView xWindow="0" yWindow="0" windowWidth="20490" windowHeight="7530" tabRatio="656" firstSheet="2" activeTab="3" xr2:uid="{00000000-000D-0000-FFFF-FFFF00000000}"/>
  </bookViews>
  <sheets>
    <sheet name="Comp AY 2015-16" sheetId="6" state="hidden" r:id="rId1"/>
    <sheet name="FS AY 2016-17" sheetId="1" state="hidden" r:id="rId2"/>
    <sheet name="Comp AY 2017-18" sheetId="8" r:id="rId3"/>
    <sheet name="FS AY 2017-18" sheetId="7" r:id="rId4"/>
  </sheets>
  <externalReferences>
    <externalReference r:id="rId5"/>
  </externalReferences>
  <definedNames>
    <definedName name="a" localSheetId="2">#REF!</definedName>
    <definedName name="a">#REF!</definedName>
    <definedName name="cmb_TDS2.StateCode">[1]IT_DDTP!$H$65:$H$100</definedName>
    <definedName name="_xlnm.Print_Area" localSheetId="0">'Comp AY 2015-16'!$A$1:$H$35</definedName>
    <definedName name="_xlnm.Print_Area" localSheetId="2">'Comp AY 2017-18'!$A$1:$H$34</definedName>
    <definedName name="_xlnm.Print_Area" localSheetId="1">'FS AY 2016-17'!$A$1:$F$48</definedName>
    <definedName name="_xlnm.Print_Area" localSheetId="3">'FS AY 2017-18'!$A$1:$F$44</definedName>
    <definedName name="_xlnm.Print_Area">#REF!</definedName>
    <definedName name="PRINT_AREA_MI" localSheetId="0">#REF!</definedName>
    <definedName name="PRINT_AREA_MI" localSheetId="2">#REF!</definedName>
    <definedName name="PRINT_AREA_MI" localSheetId="3">#REF!</definedName>
    <definedName name="PRINT_AREA_MI">#REF!</definedName>
    <definedName name="sd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7" l="1"/>
  <c r="F6" i="7"/>
  <c r="H11" i="7"/>
  <c r="H6" i="7"/>
  <c r="H34" i="8"/>
  <c r="F38" i="7"/>
  <c r="H7" i="7" l="1"/>
  <c r="G7" i="7" s="1"/>
  <c r="C46" i="1"/>
  <c r="F41" i="1"/>
  <c r="I44" i="1"/>
  <c r="I43" i="1"/>
  <c r="I45" i="1" l="1"/>
  <c r="C6" i="1"/>
  <c r="J21" i="8" l="1"/>
  <c r="J20" i="8"/>
  <c r="C12" i="7"/>
  <c r="C13" i="7"/>
  <c r="C14" i="7"/>
  <c r="C15" i="7"/>
  <c r="C16" i="7"/>
  <c r="C9" i="7"/>
  <c r="F20" i="1"/>
  <c r="F39" i="7" l="1"/>
  <c r="F40" i="7"/>
  <c r="B28" i="7"/>
  <c r="H35" i="6"/>
  <c r="I39" i="7" l="1"/>
  <c r="I40" i="7"/>
  <c r="E38" i="1"/>
  <c r="F38" i="1" s="1"/>
  <c r="E33" i="7" s="1"/>
  <c r="E34" i="7" s="1"/>
  <c r="F34" i="7" s="1"/>
  <c r="E35" i="1"/>
  <c r="F35" i="1" s="1"/>
  <c r="E30" i="7" s="1"/>
  <c r="E31" i="7" s="1"/>
  <c r="F31" i="7" s="1"/>
  <c r="E32" i="1"/>
  <c r="C12" i="1"/>
  <c r="H25" i="6"/>
  <c r="G28" i="6" s="1"/>
  <c r="I41" i="7" l="1"/>
  <c r="G29" i="6"/>
  <c r="H29" i="6" s="1"/>
  <c r="H31" i="6" s="1"/>
  <c r="C14" i="1"/>
  <c r="A18" i="7"/>
  <c r="G14" i="8"/>
  <c r="A14" i="8" l="1"/>
  <c r="B32" i="1"/>
  <c r="F20" i="7"/>
  <c r="H15" i="8"/>
  <c r="G17" i="8" s="1"/>
  <c r="H16" i="6"/>
  <c r="G18" i="6" s="1"/>
  <c r="C32" i="1" l="1"/>
  <c r="H19" i="6"/>
  <c r="H21" i="6" s="1"/>
  <c r="H18" i="8"/>
  <c r="H20" i="8" s="1"/>
  <c r="H22" i="8" s="1"/>
  <c r="G24" i="8" l="1"/>
  <c r="H24" i="8"/>
  <c r="C28" i="7"/>
  <c r="C42" i="7" s="1"/>
  <c r="F32" i="1"/>
  <c r="E28" i="7" s="1"/>
  <c r="F24" i="1"/>
  <c r="C24" i="1"/>
  <c r="G24" i="1" s="1"/>
  <c r="F28" i="7" l="1"/>
  <c r="F42" i="7" s="1"/>
  <c r="C10" i="7"/>
  <c r="G43" i="7"/>
  <c r="F46" i="1"/>
  <c r="G46" i="1" s="1"/>
  <c r="C20" i="7" l="1"/>
  <c r="G21" i="7" s="1"/>
</calcChain>
</file>

<file path=xl/sharedStrings.xml><?xml version="1.0" encoding="utf-8"?>
<sst xmlns="http://schemas.openxmlformats.org/spreadsheetml/2006/main" count="194" uniqueCount="89">
  <si>
    <t>Particulars</t>
  </si>
  <si>
    <t>Amt (Rs.)</t>
  </si>
  <si>
    <t>To Depreciation</t>
  </si>
  <si>
    <t>To Electricity Expenses</t>
  </si>
  <si>
    <t>To Water Charges</t>
  </si>
  <si>
    <t>By Gross receipts</t>
  </si>
  <si>
    <t>To Net Profit</t>
  </si>
  <si>
    <t>Liabilities</t>
  </si>
  <si>
    <t>Assets</t>
  </si>
  <si>
    <t>:</t>
  </si>
  <si>
    <t>Address</t>
  </si>
  <si>
    <t>Status</t>
  </si>
  <si>
    <t>Individual</t>
  </si>
  <si>
    <t>Due Date</t>
  </si>
  <si>
    <t>Add : Net Profit</t>
  </si>
  <si>
    <t>Capital</t>
  </si>
  <si>
    <t>Fixed Assets</t>
  </si>
  <si>
    <t>Sundry Debtors</t>
  </si>
  <si>
    <t>Stock</t>
  </si>
  <si>
    <t>Cash in Hand</t>
  </si>
  <si>
    <t>Cash in Bank</t>
  </si>
  <si>
    <t>INCOME TAX RETURN</t>
  </si>
  <si>
    <t>PAN</t>
  </si>
  <si>
    <t>DOB</t>
  </si>
  <si>
    <t>Assessment Year</t>
  </si>
  <si>
    <t>Financial Year</t>
  </si>
  <si>
    <t>Income from Business and Profession :</t>
  </si>
  <si>
    <t xml:space="preserve">COMPUTATION  OF  TOTAL  INCOME </t>
  </si>
  <si>
    <t>Add : Disallowable items</t>
  </si>
  <si>
    <t>NIL</t>
  </si>
  <si>
    <t>Gross Total Income</t>
  </si>
  <si>
    <t>Less : Chapter VI-A deductions</t>
  </si>
  <si>
    <t>Taxable Total Income</t>
  </si>
  <si>
    <t>Less : Rebate u/s 87 A</t>
  </si>
  <si>
    <t>Add : Edu Cess</t>
  </si>
  <si>
    <t>Add : SAH Cess</t>
  </si>
  <si>
    <t>Name of the Assessee</t>
  </si>
  <si>
    <t>Tax payable on total income</t>
  </si>
  <si>
    <t>Tax Payable after Rebate</t>
  </si>
  <si>
    <t>Total Tax Payable</t>
  </si>
  <si>
    <t>To Salaries</t>
  </si>
  <si>
    <t>Other Payables</t>
  </si>
  <si>
    <t>To Misc. Expense</t>
  </si>
  <si>
    <t>To Insurance</t>
  </si>
  <si>
    <t>To Rates and Taxes</t>
  </si>
  <si>
    <t>Current Assets</t>
  </si>
  <si>
    <t>A/2 14 2/2, Laxmi Chawl, Anna Nagar, Kumbharwada Road, Dharavi, Mumbai - 400017.</t>
  </si>
  <si>
    <t>AGQPN5351F</t>
  </si>
  <si>
    <t>2017-2018</t>
  </si>
  <si>
    <t>2016-17</t>
  </si>
  <si>
    <t>Total Taxes Paid</t>
  </si>
  <si>
    <t>Refund</t>
  </si>
  <si>
    <t>Profit and Loss Account for the year ended 31st March, 2017</t>
  </si>
  <si>
    <t>Garments Business</t>
  </si>
  <si>
    <t>To Bank Charges</t>
  </si>
  <si>
    <t>To Wages</t>
  </si>
  <si>
    <t>To Conveyance</t>
  </si>
  <si>
    <t xml:space="preserve">     :- Cash Credit Loan</t>
  </si>
  <si>
    <t xml:space="preserve">     :- Term Loan</t>
  </si>
  <si>
    <t>To Telephone Charges</t>
  </si>
  <si>
    <t>Balance Sheet as on 31st March, 2017</t>
  </si>
  <si>
    <t>Plant &amp; Machinery</t>
  </si>
  <si>
    <t>Tools and Equipments</t>
  </si>
  <si>
    <t>Furniture and Fittings</t>
  </si>
  <si>
    <t>Less : Depreciation @ 10 %</t>
  </si>
  <si>
    <t>Less : Depreciation @ 15 %</t>
  </si>
  <si>
    <t>Books of Mr. Kennedy Sekar - (Prop. Kennedy Garments )</t>
  </si>
  <si>
    <t>Less : Drawings</t>
  </si>
  <si>
    <t>2018-2019</t>
  </si>
  <si>
    <t>Kennedy Sekar Ponraj Nadar</t>
  </si>
  <si>
    <t>By Closing Stock</t>
  </si>
  <si>
    <t>To Material Purchses</t>
  </si>
  <si>
    <t>To Material Purchases</t>
  </si>
  <si>
    <t>To Interest on loan</t>
  </si>
  <si>
    <t>Long Term Loan</t>
  </si>
  <si>
    <t>Cash Credit : Canara Bank</t>
  </si>
  <si>
    <t>Term Loan : Canara Bank</t>
  </si>
  <si>
    <t xml:space="preserve"> </t>
  </si>
  <si>
    <t>Current Liabilities</t>
  </si>
  <si>
    <t>Current Asstes</t>
  </si>
  <si>
    <t>Current Ratio</t>
  </si>
  <si>
    <t>Creditors for expenses</t>
  </si>
  <si>
    <t>Profit and Loss Account for the year ended 31st March, 2018</t>
  </si>
  <si>
    <t>Balance Sheet as on 31st March, 2018</t>
  </si>
  <si>
    <t>Mohd Iliyas Shaikh</t>
  </si>
  <si>
    <t>GGBPS1927K</t>
  </si>
  <si>
    <t xml:space="preserve"> COMPUTATION  OF  TOTAL  INCOME </t>
  </si>
  <si>
    <t>Books of Mr. Mohs Iliyas Shaikh</t>
  </si>
  <si>
    <t>TDS deducted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</si>
</sst>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_ * #,##0_ ;_ * \-#,##0_ ;_ * &quot;-&quot;??_ ;_ @_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2" fillId="0" borderId="0"/>
    <xf numFmtId="0" fontId="5" fillId="0" borderId="0" applyBorder="0" applyProtection="0"/>
    <xf numFmtId="164" fontId="6" fillId="0" borderId="0" applyFont="0" applyFill="0" applyBorder="0" applyAlignment="0" applyProtection="0"/>
  </cellStyleXfs>
  <cellXfs count="139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" fontId="0" fillId="0" borderId="0" xfId="0" applyNumberFormat="1"/>
    <xf numFmtId="0" fontId="1" fillId="0" borderId="0" xfId="0" applyFont="1"/>
    <xf numFmtId="0" fontId="1" fillId="0" borderId="1" xfId="0" applyFont="1" applyBorder="1"/>
    <xf numFmtId="0" fontId="1" fillId="0" borderId="10" xfId="0" applyFont="1" applyBorder="1"/>
    <xf numFmtId="0" fontId="1" fillId="0" borderId="0" xfId="0" applyFont="1" applyBorder="1"/>
    <xf numFmtId="0" fontId="1" fillId="0" borderId="0" xfId="0" applyFont="1" applyBorder="1" applyAlignment="1">
      <alignment vertical="top"/>
    </xf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0" fillId="0" borderId="13" xfId="0" applyBorder="1"/>
    <xf numFmtId="0" fontId="1" fillId="0" borderId="3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Border="1"/>
    <xf numFmtId="0" fontId="0" fillId="0" borderId="3" xfId="0" applyBorder="1"/>
    <xf numFmtId="0" fontId="1" fillId="0" borderId="5" xfId="0" applyFont="1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165" fontId="0" fillId="0" borderId="0" xfId="4" applyNumberFormat="1" applyFont="1"/>
    <xf numFmtId="165" fontId="0" fillId="0" borderId="8" xfId="4" applyNumberFormat="1" applyFont="1" applyBorder="1"/>
    <xf numFmtId="165" fontId="0" fillId="0" borderId="10" xfId="4" applyNumberFormat="1" applyFont="1" applyBorder="1"/>
    <xf numFmtId="165" fontId="0" fillId="0" borderId="9" xfId="4" applyNumberFormat="1" applyFont="1" applyBorder="1"/>
    <xf numFmtId="165" fontId="1" fillId="0" borderId="10" xfId="4" applyNumberFormat="1" applyFont="1" applyBorder="1"/>
    <xf numFmtId="165" fontId="0" fillId="0" borderId="4" xfId="4" applyNumberFormat="1" applyFont="1" applyBorder="1"/>
    <xf numFmtId="165" fontId="1" fillId="0" borderId="14" xfId="4" applyNumberFormat="1" applyFont="1" applyBorder="1"/>
    <xf numFmtId="165" fontId="1" fillId="0" borderId="2" xfId="4" applyNumberFormat="1" applyFont="1" applyBorder="1"/>
    <xf numFmtId="165" fontId="0" fillId="0" borderId="11" xfId="4" applyNumberFormat="1" applyFont="1" applyBorder="1"/>
    <xf numFmtId="165" fontId="0" fillId="0" borderId="3" xfId="4" applyNumberFormat="1" applyFont="1" applyFill="1" applyBorder="1"/>
    <xf numFmtId="165" fontId="0" fillId="0" borderId="5" xfId="4" applyNumberFormat="1" applyFont="1" applyFill="1" applyBorder="1"/>
    <xf numFmtId="165" fontId="0" fillId="0" borderId="3" xfId="4" applyNumberFormat="1" applyFont="1" applyBorder="1"/>
    <xf numFmtId="165" fontId="1" fillId="0" borderId="5" xfId="4" applyNumberFormat="1" applyFont="1" applyBorder="1"/>
    <xf numFmtId="0" fontId="1" fillId="0" borderId="11" xfId="0" applyFont="1" applyBorder="1"/>
    <xf numFmtId="0" fontId="1" fillId="0" borderId="8" xfId="0" applyFont="1" applyBorder="1"/>
    <xf numFmtId="0" fontId="1" fillId="0" borderId="0" xfId="0" applyFont="1" applyAlignment="1">
      <alignment horizontal="left"/>
    </xf>
    <xf numFmtId="0" fontId="0" fillId="0" borderId="0" xfId="0" applyFont="1" applyBorder="1"/>
    <xf numFmtId="0" fontId="0" fillId="0" borderId="0" xfId="0" applyFont="1" applyBorder="1" applyAlignment="1">
      <alignment horizontal="left" vertical="top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14" fontId="0" fillId="0" borderId="0" xfId="0" applyNumberFormat="1" applyFont="1" applyBorder="1" applyAlignment="1">
      <alignment horizontal="left" vertical="top"/>
    </xf>
    <xf numFmtId="0" fontId="0" fillId="0" borderId="8" xfId="0" applyFont="1" applyBorder="1"/>
    <xf numFmtId="0" fontId="0" fillId="0" borderId="13" xfId="0" applyFont="1" applyBorder="1"/>
    <xf numFmtId="0" fontId="0" fillId="0" borderId="9" xfId="0" applyFont="1" applyBorder="1" applyAlignment="1">
      <alignment horizontal="right"/>
    </xf>
    <xf numFmtId="0" fontId="0" fillId="0" borderId="4" xfId="0" applyFont="1" applyBorder="1" applyAlignment="1">
      <alignment horizontal="right"/>
    </xf>
    <xf numFmtId="0" fontId="0" fillId="0" borderId="10" xfId="0" applyFont="1" applyBorder="1" applyAlignment="1">
      <alignment horizontal="right"/>
    </xf>
    <xf numFmtId="0" fontId="0" fillId="0" borderId="12" xfId="0" applyFont="1" applyBorder="1"/>
    <xf numFmtId="0" fontId="0" fillId="0" borderId="8" xfId="0" applyFont="1" applyBorder="1" applyAlignment="1">
      <alignment horizontal="right"/>
    </xf>
    <xf numFmtId="0" fontId="0" fillId="0" borderId="13" xfId="0" applyFont="1" applyBorder="1" applyAlignment="1">
      <alignment horizontal="right"/>
    </xf>
    <xf numFmtId="0" fontId="0" fillId="0" borderId="0" xfId="0" applyFont="1" applyBorder="1" applyAlignment="1">
      <alignment horizontal="left"/>
    </xf>
    <xf numFmtId="0" fontId="0" fillId="0" borderId="9" xfId="0" applyFont="1" applyFill="1" applyBorder="1" applyAlignment="1">
      <alignment horizontal="right"/>
    </xf>
    <xf numFmtId="0" fontId="0" fillId="0" borderId="6" xfId="0" applyFont="1" applyBorder="1"/>
    <xf numFmtId="0" fontId="0" fillId="0" borderId="0" xfId="0" applyFont="1"/>
    <xf numFmtId="3" fontId="0" fillId="0" borderId="0" xfId="0" applyNumberFormat="1" applyFont="1"/>
    <xf numFmtId="0" fontId="0" fillId="0" borderId="0" xfId="0" applyFont="1" applyAlignment="1"/>
    <xf numFmtId="14" fontId="0" fillId="0" borderId="0" xfId="0" applyNumberFormat="1" applyFont="1"/>
    <xf numFmtId="0" fontId="0" fillId="0" borderId="9" xfId="0" applyFont="1" applyBorder="1"/>
    <xf numFmtId="0" fontId="0" fillId="0" borderId="10" xfId="0" applyFont="1" applyBorder="1"/>
    <xf numFmtId="1" fontId="0" fillId="0" borderId="0" xfId="0" applyNumberFormat="1" applyFont="1"/>
    <xf numFmtId="0" fontId="0" fillId="0" borderId="3" xfId="0" applyFont="1" applyBorder="1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horizontal="center" vertical="top"/>
    </xf>
    <xf numFmtId="14" fontId="0" fillId="0" borderId="0" xfId="0" applyNumberFormat="1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0" fillId="0" borderId="7" xfId="0" applyBorder="1"/>
    <xf numFmtId="0" fontId="1" fillId="0" borderId="9" xfId="0" applyFont="1" applyBorder="1"/>
    <xf numFmtId="165" fontId="0" fillId="0" borderId="0" xfId="4" applyNumberFormat="1" applyFont="1" applyBorder="1"/>
    <xf numFmtId="1" fontId="0" fillId="0" borderId="0" xfId="0" applyNumberFormat="1" applyFont="1" applyAlignment="1"/>
    <xf numFmtId="1" fontId="0" fillId="0" borderId="0" xfId="0" applyNumberFormat="1" applyFont="1" applyAlignment="1">
      <alignment horizontal="center" vertical="top"/>
    </xf>
    <xf numFmtId="0" fontId="3" fillId="0" borderId="3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1" fontId="0" fillId="0" borderId="9" xfId="0" applyNumberFormat="1" applyFont="1" applyBorder="1" applyAlignment="1">
      <alignment horizontal="right"/>
    </xf>
    <xf numFmtId="1" fontId="0" fillId="0" borderId="10" xfId="0" applyNumberFormat="1" applyFont="1" applyFill="1" applyBorder="1" applyAlignment="1">
      <alignment horizontal="right"/>
    </xf>
    <xf numFmtId="1" fontId="0" fillId="0" borderId="10" xfId="0" applyNumberFormat="1" applyFont="1" applyBorder="1" applyAlignment="1">
      <alignment horizontal="right"/>
    </xf>
    <xf numFmtId="1" fontId="0" fillId="0" borderId="4" xfId="0" applyNumberFormat="1" applyFont="1" applyBorder="1" applyAlignment="1">
      <alignment horizontal="right"/>
    </xf>
    <xf numFmtId="1" fontId="1" fillId="0" borderId="7" xfId="0" applyNumberFormat="1" applyFont="1" applyBorder="1" applyAlignment="1">
      <alignment horizontal="right"/>
    </xf>
    <xf numFmtId="0" fontId="0" fillId="0" borderId="9" xfId="0" applyFont="1" applyFill="1" applyBorder="1"/>
    <xf numFmtId="0" fontId="1" fillId="0" borderId="16" xfId="0" applyFont="1" applyBorder="1" applyAlignment="1">
      <alignment horizontal="center" vertical="top"/>
    </xf>
    <xf numFmtId="0" fontId="0" fillId="0" borderId="11" xfId="0" applyFont="1" applyBorder="1"/>
    <xf numFmtId="165" fontId="1" fillId="0" borderId="9" xfId="4" applyNumberFormat="1" applyFont="1" applyBorder="1"/>
    <xf numFmtId="0" fontId="0" fillId="0" borderId="5" xfId="0" applyFont="1" applyBorder="1"/>
    <xf numFmtId="0" fontId="1" fillId="0" borderId="3" xfId="0" applyFont="1" applyBorder="1"/>
    <xf numFmtId="165" fontId="0" fillId="0" borderId="12" xfId="4" applyNumberFormat="1" applyFont="1" applyBorder="1"/>
    <xf numFmtId="0" fontId="1" fillId="0" borderId="9" xfId="0" applyFont="1" applyFill="1" applyBorder="1"/>
    <xf numFmtId="0" fontId="3" fillId="0" borderId="3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165" fontId="0" fillId="0" borderId="0" xfId="0" applyNumberFormat="1"/>
    <xf numFmtId="165" fontId="0" fillId="0" borderId="9" xfId="0" applyNumberFormat="1" applyBorder="1"/>
    <xf numFmtId="0" fontId="0" fillId="0" borderId="4" xfId="0" applyFont="1" applyBorder="1"/>
    <xf numFmtId="0" fontId="0" fillId="0" borderId="7" xfId="0" applyFont="1" applyBorder="1"/>
    <xf numFmtId="0" fontId="0" fillId="0" borderId="17" xfId="0" applyFont="1" applyBorder="1"/>
    <xf numFmtId="164" fontId="0" fillId="0" borderId="0" xfId="0" applyNumberFormat="1"/>
    <xf numFmtId="165" fontId="0" fillId="0" borderId="6" xfId="0" applyNumberFormat="1" applyBorder="1"/>
    <xf numFmtId="165" fontId="0" fillId="0" borderId="10" xfId="0" applyNumberFormat="1" applyBorder="1"/>
    <xf numFmtId="165" fontId="0" fillId="0" borderId="7" xfId="0" applyNumberFormat="1" applyBorder="1"/>
    <xf numFmtId="1" fontId="0" fillId="0" borderId="0" xfId="0" applyNumberFormat="1" applyBorder="1"/>
    <xf numFmtId="0" fontId="1" fillId="0" borderId="4" xfId="0" applyFont="1" applyFill="1" applyBorder="1"/>
    <xf numFmtId="0" fontId="1" fillId="0" borderId="13" xfId="0" applyFont="1" applyBorder="1"/>
    <xf numFmtId="0" fontId="0" fillId="0" borderId="4" xfId="0" applyFont="1" applyFill="1" applyBorder="1"/>
    <xf numFmtId="0" fontId="1" fillId="0" borderId="7" xfId="0" applyFont="1" applyBorder="1"/>
    <xf numFmtId="165" fontId="0" fillId="0" borderId="0" xfId="0" applyNumberFormat="1" applyFont="1"/>
    <xf numFmtId="0" fontId="1" fillId="0" borderId="3" xfId="0" applyFont="1" applyFill="1" applyBorder="1"/>
    <xf numFmtId="165" fontId="0" fillId="0" borderId="0" xfId="0" applyNumberFormat="1" applyBorder="1"/>
    <xf numFmtId="165" fontId="0" fillId="0" borderId="6" xfId="4" applyNumberFormat="1" applyFont="1" applyBorder="1"/>
    <xf numFmtId="165" fontId="1" fillId="0" borderId="6" xfId="4" applyNumberFormat="1" applyFont="1" applyBorder="1"/>
    <xf numFmtId="164" fontId="0" fillId="0" borderId="0" xfId="0" applyNumberFormat="1" applyFont="1"/>
    <xf numFmtId="0" fontId="7" fillId="0" borderId="0" xfId="0" applyFont="1" applyAlignment="1">
      <alignment horizontal="center"/>
    </xf>
    <xf numFmtId="0" fontId="0" fillId="0" borderId="0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center"/>
    </xf>
    <xf numFmtId="165" fontId="0" fillId="0" borderId="9" xfId="4" applyNumberFormat="1" applyFont="1" applyBorder="1" applyAlignment="1">
      <alignment horizontal="right"/>
    </xf>
    <xf numFmtId="165" fontId="0" fillId="0" borderId="4" xfId="4" applyNumberFormat="1" applyFont="1" applyBorder="1" applyAlignment="1">
      <alignment horizontal="right"/>
    </xf>
    <xf numFmtId="165" fontId="0" fillId="0" borderId="10" xfId="4" applyNumberFormat="1" applyFont="1" applyBorder="1" applyAlignment="1">
      <alignment horizontal="right"/>
    </xf>
    <xf numFmtId="165" fontId="0" fillId="0" borderId="8" xfId="4" applyNumberFormat="1" applyFont="1" applyBorder="1" applyAlignment="1">
      <alignment horizontal="right"/>
    </xf>
    <xf numFmtId="165" fontId="0" fillId="0" borderId="13" xfId="4" applyNumberFormat="1" applyFont="1" applyBorder="1" applyAlignment="1">
      <alignment horizontal="right"/>
    </xf>
    <xf numFmtId="165" fontId="0" fillId="0" borderId="10" xfId="4" applyNumberFormat="1" applyFont="1" applyFill="1" applyBorder="1" applyAlignment="1">
      <alignment horizontal="right"/>
    </xf>
    <xf numFmtId="165" fontId="0" fillId="0" borderId="9" xfId="4" applyNumberFormat="1" applyFont="1" applyFill="1" applyBorder="1" applyAlignment="1">
      <alignment horizontal="right"/>
    </xf>
    <xf numFmtId="165" fontId="1" fillId="0" borderId="18" xfId="4" applyNumberFormat="1" applyFont="1" applyBorder="1" applyAlignment="1">
      <alignment horizontal="right"/>
    </xf>
    <xf numFmtId="43" fontId="0" fillId="0" borderId="0" xfId="0" applyNumberFormat="1"/>
  </cellXfs>
  <cellStyles count="5">
    <cellStyle name="Comma" xfId="4" builtinId="3"/>
    <cellStyle name="Comma 2" xfId="1" xr:uid="{00000000-0005-0000-0000-000001000000}"/>
    <cellStyle name="Excel Built-in Normal 1" xfId="3" xr:uid="{00000000-0005-0000-0000-000002000000}"/>
    <cellStyle name="Normal" xfId="0" builtinId="0"/>
    <cellStyle name="Normal 2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Business\Mohite%20Consultancy%20Services\Assignments\IT%20Returns\Kennedy%20Sekar\shilpa\A.Y.2010-11\Tax%20Audit\Anand%20Jaiswal_F.Y.2009-10\Euro%20Texmach\New%20Folder\ITR6_2010_11_R11\2010_ITR6_r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Index"/>
      <sheetName val="GENERAL"/>
      <sheetName val="GENERAL2"/>
      <sheetName val="SUBSIDIARY DETAILS"/>
      <sheetName val="NATUREOFBUSINESS"/>
      <sheetName val="BALANCE_SHEET"/>
      <sheetName val="PROFIT_LOSS"/>
      <sheetName val="OTHER_INFORMATION"/>
      <sheetName val="PART_B"/>
      <sheetName val="QUANTITATIVE_DETAILS"/>
      <sheetName val="PART_C"/>
      <sheetName val="HOUSE_PROPERTY"/>
      <sheetName val="BP"/>
      <sheetName val="DPM_DOA"/>
      <sheetName val="DEP_DCG"/>
      <sheetName val="ESR"/>
      <sheetName val="CG_OS"/>
      <sheetName val="CYLA BFLA"/>
      <sheetName val="CFL"/>
      <sheetName val="10A"/>
      <sheetName val="80G"/>
      <sheetName val="80_"/>
      <sheetName val="SI"/>
      <sheetName val="EI"/>
      <sheetName val="FRINGE_BENEFIT_INFO"/>
      <sheetName val="IT_DDTP"/>
      <sheetName val="DDT_TDS_TCS"/>
      <sheetName val="Instructions"/>
      <sheetName val="Pre_XML"/>
      <sheetName val="Calculator"/>
      <sheetName val="Setof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>
        <row r="65">
          <cell r="H65" t="str">
            <v>01-ANDAMAN AND NICOBAR ISLANDS</v>
          </cell>
        </row>
        <row r="66">
          <cell r="H66" t="str">
            <v>02-ANDHRA PRADESH</v>
          </cell>
        </row>
        <row r="67">
          <cell r="H67" t="str">
            <v>03-ARUNACHAL PRADESH</v>
          </cell>
        </row>
        <row r="68">
          <cell r="H68" t="str">
            <v>04-ASSAM</v>
          </cell>
        </row>
        <row r="69">
          <cell r="H69" t="str">
            <v>05-BIHAR</v>
          </cell>
        </row>
        <row r="70">
          <cell r="H70" t="str">
            <v>06-CHANDIGARH</v>
          </cell>
        </row>
        <row r="71">
          <cell r="H71" t="str">
            <v>07-DADRA AND NAGAR HAVELI</v>
          </cell>
        </row>
        <row r="72">
          <cell r="H72" t="str">
            <v>08-DAMAN AND DIU</v>
          </cell>
        </row>
        <row r="73">
          <cell r="H73" t="str">
            <v>09-DELHI</v>
          </cell>
        </row>
        <row r="74">
          <cell r="H74" t="str">
            <v>10-GOA</v>
          </cell>
        </row>
        <row r="75">
          <cell r="H75" t="str">
            <v>11-GUJARAT</v>
          </cell>
        </row>
        <row r="76">
          <cell r="H76" t="str">
            <v>12-HARYANA</v>
          </cell>
        </row>
        <row r="77">
          <cell r="H77" t="str">
            <v>13-HIMACHAL PRADESH</v>
          </cell>
        </row>
        <row r="78">
          <cell r="H78" t="str">
            <v>14-JAMMU AND KASHMIR</v>
          </cell>
        </row>
        <row r="79">
          <cell r="H79" t="str">
            <v>15-KARNATAKA</v>
          </cell>
        </row>
        <row r="80">
          <cell r="H80" t="str">
            <v>16-KERALA</v>
          </cell>
        </row>
        <row r="81">
          <cell r="H81" t="str">
            <v>17-LAKHSWADEEP</v>
          </cell>
        </row>
        <row r="82">
          <cell r="H82" t="str">
            <v>18-MADHYA PRADESH</v>
          </cell>
        </row>
        <row r="83">
          <cell r="H83" t="str">
            <v>19-MAHARASHTRA</v>
          </cell>
        </row>
        <row r="84">
          <cell r="H84" t="str">
            <v>20-MANIPUR</v>
          </cell>
        </row>
        <row r="85">
          <cell r="H85" t="str">
            <v>21-MEGHALAYA</v>
          </cell>
        </row>
        <row r="86">
          <cell r="H86" t="str">
            <v>22-MIZORAM</v>
          </cell>
        </row>
        <row r="87">
          <cell r="H87" t="str">
            <v>23-NAGALAND</v>
          </cell>
        </row>
        <row r="88">
          <cell r="H88" t="str">
            <v>24-ORISSA</v>
          </cell>
        </row>
        <row r="89">
          <cell r="H89" t="str">
            <v>25-PONDICHERRY</v>
          </cell>
        </row>
        <row r="90">
          <cell r="H90" t="str">
            <v>26-PUNJAB</v>
          </cell>
        </row>
        <row r="91">
          <cell r="H91" t="str">
            <v>27-RAJASTHAN</v>
          </cell>
        </row>
        <row r="92">
          <cell r="H92" t="str">
            <v>28-SIKKIM</v>
          </cell>
        </row>
        <row r="93">
          <cell r="H93" t="str">
            <v>29-TAMILNADU</v>
          </cell>
        </row>
        <row r="94">
          <cell r="H94" t="str">
            <v>30-TRIPURA</v>
          </cell>
        </row>
        <row r="95">
          <cell r="H95" t="str">
            <v>31-UTTAR PRADESH</v>
          </cell>
        </row>
        <row r="96">
          <cell r="H96" t="str">
            <v>32-WEST BENGAL</v>
          </cell>
        </row>
        <row r="97">
          <cell r="H97" t="str">
            <v>33-CHHATISHGARH</v>
          </cell>
        </row>
        <row r="98">
          <cell r="H98" t="str">
            <v>34-UTTARANCHAL</v>
          </cell>
        </row>
        <row r="99">
          <cell r="H99" t="str">
            <v>35-JHARKHAND</v>
          </cell>
        </row>
        <row r="100">
          <cell r="H100" t="str">
            <v>99-FOREIGN</v>
          </cell>
        </row>
      </sheetData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view="pageBreakPreview" zoomScaleSheetLayoutView="100" workbookViewId="0">
      <selection activeCell="E14" sqref="E14"/>
    </sheetView>
  </sheetViews>
  <sheetFormatPr defaultRowHeight="15" x14ac:dyDescent="0.25"/>
  <cols>
    <col min="1" max="1" width="20.85546875" style="41" bestFit="1" customWidth="1"/>
    <col min="2" max="2" width="1.5703125" style="41" bestFit="1" customWidth="1"/>
    <col min="3" max="3" width="23.5703125" style="41" bestFit="1" customWidth="1"/>
    <col min="4" max="4" width="9.140625" style="41"/>
    <col min="5" max="8" width="9.140625" style="41" bestFit="1" customWidth="1"/>
    <col min="9" max="9" width="19.5703125" style="41" bestFit="1" customWidth="1"/>
    <col min="10" max="16384" width="9.140625" style="41"/>
  </cols>
  <sheetData>
    <row r="1" spans="1:9" ht="18.75" x14ac:dyDescent="0.3">
      <c r="A1" s="115" t="s">
        <v>21</v>
      </c>
      <c r="B1" s="115"/>
      <c r="C1" s="115"/>
      <c r="D1" s="115"/>
      <c r="E1" s="115"/>
      <c r="F1" s="115"/>
      <c r="G1" s="115"/>
      <c r="H1" s="115"/>
    </row>
    <row r="2" spans="1:9" x14ac:dyDescent="0.25">
      <c r="I2" s="72"/>
    </row>
    <row r="3" spans="1:9" x14ac:dyDescent="0.25">
      <c r="A3" s="10" t="s">
        <v>36</v>
      </c>
      <c r="B3" s="10" t="s">
        <v>9</v>
      </c>
      <c r="C3" s="40" t="s">
        <v>69</v>
      </c>
      <c r="D3" s="42"/>
      <c r="E3" s="42"/>
      <c r="F3" s="42"/>
      <c r="G3" s="42"/>
    </row>
    <row r="4" spans="1:9" ht="30.75" customHeight="1" x14ac:dyDescent="0.25">
      <c r="A4" s="11" t="s">
        <v>10</v>
      </c>
      <c r="B4" s="11" t="s">
        <v>9</v>
      </c>
      <c r="C4" s="116" t="s">
        <v>46</v>
      </c>
      <c r="D4" s="116"/>
      <c r="E4" s="116"/>
      <c r="F4" s="116"/>
      <c r="G4" s="116"/>
      <c r="H4" s="116"/>
    </row>
    <row r="5" spans="1:9" x14ac:dyDescent="0.25">
      <c r="A5" s="10" t="s">
        <v>22</v>
      </c>
      <c r="B5" s="10" t="s">
        <v>9</v>
      </c>
      <c r="C5" s="43" t="s">
        <v>47</v>
      </c>
      <c r="D5" s="42"/>
      <c r="E5" s="42"/>
      <c r="F5" s="42"/>
      <c r="G5" s="42"/>
    </row>
    <row r="6" spans="1:9" x14ac:dyDescent="0.25">
      <c r="A6" s="10" t="s">
        <v>23</v>
      </c>
      <c r="B6" s="11" t="s">
        <v>9</v>
      </c>
      <c r="C6" s="44">
        <v>24935</v>
      </c>
      <c r="D6" s="42"/>
      <c r="E6" s="42"/>
      <c r="F6" s="42"/>
      <c r="G6" s="42"/>
    </row>
    <row r="7" spans="1:9" x14ac:dyDescent="0.25">
      <c r="A7" s="10" t="s">
        <v>11</v>
      </c>
      <c r="B7" s="11" t="s">
        <v>9</v>
      </c>
      <c r="C7" s="42" t="s">
        <v>12</v>
      </c>
      <c r="D7" s="42"/>
      <c r="E7" s="42"/>
      <c r="F7" s="42"/>
      <c r="G7" s="42"/>
    </row>
    <row r="8" spans="1:9" x14ac:dyDescent="0.25">
      <c r="A8" s="10" t="s">
        <v>24</v>
      </c>
      <c r="B8" s="11" t="s">
        <v>9</v>
      </c>
      <c r="C8" s="42" t="s">
        <v>48</v>
      </c>
      <c r="D8" s="42"/>
      <c r="E8" s="42"/>
      <c r="F8" s="42"/>
      <c r="G8" s="42"/>
    </row>
    <row r="9" spans="1:9" x14ac:dyDescent="0.25">
      <c r="A9" s="10" t="s">
        <v>25</v>
      </c>
      <c r="B9" s="11" t="s">
        <v>9</v>
      </c>
      <c r="C9" s="42" t="s">
        <v>49</v>
      </c>
      <c r="D9" s="42"/>
      <c r="E9" s="42"/>
      <c r="F9" s="42"/>
      <c r="G9" s="42"/>
    </row>
    <row r="10" spans="1:9" x14ac:dyDescent="0.25">
      <c r="A10" s="10" t="s">
        <v>13</v>
      </c>
      <c r="B10" s="11" t="s">
        <v>9</v>
      </c>
      <c r="C10" s="45">
        <v>42947</v>
      </c>
      <c r="D10" s="42"/>
      <c r="E10" s="42"/>
      <c r="F10" s="42"/>
      <c r="G10" s="42"/>
    </row>
    <row r="12" spans="1:9" ht="18.75" x14ac:dyDescent="0.3">
      <c r="A12" s="115" t="s">
        <v>27</v>
      </c>
      <c r="B12" s="115"/>
      <c r="C12" s="115"/>
      <c r="D12" s="115"/>
      <c r="E12" s="115"/>
      <c r="F12" s="115"/>
      <c r="G12" s="115"/>
      <c r="H12" s="115"/>
    </row>
    <row r="13" spans="1:9" x14ac:dyDescent="0.25">
      <c r="A13" s="119" t="s">
        <v>0</v>
      </c>
      <c r="B13" s="119"/>
      <c r="C13" s="119"/>
      <c r="D13" s="119"/>
      <c r="E13" s="8" t="s">
        <v>1</v>
      </c>
      <c r="F13" s="8" t="s">
        <v>1</v>
      </c>
      <c r="G13" s="8" t="s">
        <v>1</v>
      </c>
      <c r="H13" s="8" t="s">
        <v>1</v>
      </c>
      <c r="I13" s="10"/>
    </row>
    <row r="14" spans="1:9" x14ac:dyDescent="0.25">
      <c r="A14" s="117" t="s">
        <v>26</v>
      </c>
      <c r="B14" s="118"/>
      <c r="C14" s="118"/>
      <c r="D14" s="118"/>
      <c r="G14" s="46"/>
      <c r="H14" s="47"/>
    </row>
    <row r="15" spans="1:9" x14ac:dyDescent="0.25">
      <c r="A15" s="120" t="s">
        <v>53</v>
      </c>
      <c r="B15" s="121"/>
      <c r="C15" s="121"/>
      <c r="D15" s="121"/>
      <c r="G15" s="48">
        <v>488680</v>
      </c>
      <c r="H15" s="49"/>
    </row>
    <row r="16" spans="1:9" x14ac:dyDescent="0.25">
      <c r="A16" s="120" t="s">
        <v>28</v>
      </c>
      <c r="B16" s="121"/>
      <c r="C16" s="121"/>
      <c r="D16" s="121"/>
      <c r="G16" s="50" t="s">
        <v>29</v>
      </c>
      <c r="H16" s="50">
        <f>G15</f>
        <v>488680</v>
      </c>
    </row>
    <row r="17" spans="1:8" x14ac:dyDescent="0.25">
      <c r="A17" s="120"/>
      <c r="B17" s="121"/>
      <c r="C17" s="121"/>
      <c r="D17" s="121"/>
      <c r="G17" s="48"/>
      <c r="H17" s="49"/>
    </row>
    <row r="18" spans="1:8" x14ac:dyDescent="0.25">
      <c r="A18" s="117" t="s">
        <v>30</v>
      </c>
      <c r="B18" s="118"/>
      <c r="C18" s="118"/>
      <c r="D18" s="118"/>
      <c r="G18" s="48">
        <f>H16</f>
        <v>488680</v>
      </c>
      <c r="H18" s="49"/>
    </row>
    <row r="19" spans="1:8" x14ac:dyDescent="0.25">
      <c r="A19" s="120" t="s">
        <v>31</v>
      </c>
      <c r="B19" s="121"/>
      <c r="C19" s="121"/>
      <c r="D19" s="121"/>
      <c r="G19" s="50">
        <v>45760</v>
      </c>
      <c r="H19" s="50">
        <f>+G18-G19</f>
        <v>442920</v>
      </c>
    </row>
    <row r="20" spans="1:8" x14ac:dyDescent="0.25">
      <c r="A20" s="120"/>
      <c r="B20" s="121"/>
      <c r="C20" s="121"/>
      <c r="D20" s="121"/>
      <c r="G20" s="48"/>
      <c r="H20" s="49"/>
    </row>
    <row r="21" spans="1:8" x14ac:dyDescent="0.25">
      <c r="A21" s="117" t="s">
        <v>32</v>
      </c>
      <c r="B21" s="118"/>
      <c r="C21" s="118"/>
      <c r="D21" s="118"/>
      <c r="G21" s="48"/>
      <c r="H21" s="49">
        <f>H19</f>
        <v>442920</v>
      </c>
    </row>
    <row r="22" spans="1:8" x14ac:dyDescent="0.25">
      <c r="A22" s="120"/>
      <c r="B22" s="121"/>
      <c r="C22" s="121"/>
      <c r="D22" s="121"/>
      <c r="G22" s="48"/>
      <c r="H22" s="49"/>
    </row>
    <row r="23" spans="1:8" x14ac:dyDescent="0.25">
      <c r="A23" s="124" t="s">
        <v>37</v>
      </c>
      <c r="B23" s="125"/>
      <c r="C23" s="125"/>
      <c r="D23" s="125"/>
      <c r="E23" s="51"/>
      <c r="F23" s="51"/>
      <c r="G23" s="52"/>
      <c r="H23" s="53">
        <v>19292</v>
      </c>
    </row>
    <row r="24" spans="1:8" x14ac:dyDescent="0.25">
      <c r="A24" s="16"/>
      <c r="B24" s="14"/>
      <c r="C24" s="14"/>
      <c r="D24" s="14"/>
      <c r="G24" s="48"/>
      <c r="H24" s="49"/>
    </row>
    <row r="25" spans="1:8" x14ac:dyDescent="0.25">
      <c r="A25" s="120" t="s">
        <v>33</v>
      </c>
      <c r="B25" s="121"/>
      <c r="C25" s="121"/>
      <c r="D25" s="121"/>
      <c r="G25" s="50">
        <v>5000</v>
      </c>
      <c r="H25" s="50">
        <f>H23-G25</f>
        <v>14292</v>
      </c>
    </row>
    <row r="26" spans="1:8" x14ac:dyDescent="0.25">
      <c r="A26" s="120"/>
      <c r="B26" s="121"/>
      <c r="C26" s="121"/>
      <c r="D26" s="121"/>
      <c r="G26" s="48"/>
      <c r="H26" s="49"/>
    </row>
    <row r="27" spans="1:8" x14ac:dyDescent="0.25">
      <c r="A27" s="117" t="s">
        <v>38</v>
      </c>
      <c r="B27" s="118"/>
      <c r="C27" s="118"/>
      <c r="D27" s="118"/>
      <c r="G27" s="48"/>
      <c r="H27" s="49"/>
    </row>
    <row r="28" spans="1:8" x14ac:dyDescent="0.25">
      <c r="A28" s="17" t="s">
        <v>34</v>
      </c>
      <c r="B28" s="24"/>
      <c r="C28" s="24"/>
      <c r="D28" s="24"/>
      <c r="G28" s="78">
        <f>H25*2/100</f>
        <v>285.83999999999997</v>
      </c>
      <c r="H28" s="49"/>
    </row>
    <row r="29" spans="1:8" x14ac:dyDescent="0.25">
      <c r="A29" s="120" t="s">
        <v>35</v>
      </c>
      <c r="B29" s="121"/>
      <c r="C29" s="121"/>
      <c r="D29" s="121"/>
      <c r="G29" s="79">
        <f>H25*1/100</f>
        <v>142.91999999999999</v>
      </c>
      <c r="H29" s="80">
        <f>G29+G28</f>
        <v>428.76</v>
      </c>
    </row>
    <row r="30" spans="1:8" x14ac:dyDescent="0.25">
      <c r="A30" s="17"/>
      <c r="B30" s="54"/>
      <c r="C30" s="54"/>
      <c r="D30" s="54"/>
      <c r="G30" s="48"/>
      <c r="H30" s="49"/>
    </row>
    <row r="31" spans="1:8" x14ac:dyDescent="0.25">
      <c r="A31" s="23" t="s">
        <v>39</v>
      </c>
      <c r="B31" s="54"/>
      <c r="C31" s="54"/>
      <c r="D31" s="54"/>
      <c r="G31" s="55"/>
      <c r="H31" s="81">
        <f>H29+H25</f>
        <v>14720.76</v>
      </c>
    </row>
    <row r="32" spans="1:8" x14ac:dyDescent="0.25">
      <c r="A32" s="120"/>
      <c r="B32" s="121"/>
      <c r="C32" s="121"/>
      <c r="D32" s="121"/>
      <c r="G32" s="48"/>
      <c r="H32" s="49"/>
    </row>
    <row r="33" spans="1:8" x14ac:dyDescent="0.25">
      <c r="A33" s="75" t="s">
        <v>50</v>
      </c>
      <c r="B33" s="77"/>
      <c r="C33" s="77"/>
      <c r="D33" s="77"/>
      <c r="G33" s="48"/>
      <c r="H33" s="49">
        <v>22652</v>
      </c>
    </row>
    <row r="34" spans="1:8" x14ac:dyDescent="0.25">
      <c r="A34" s="76"/>
      <c r="B34" s="77"/>
      <c r="C34" s="77"/>
      <c r="D34" s="77"/>
      <c r="G34" s="48"/>
      <c r="H34" s="49"/>
    </row>
    <row r="35" spans="1:8" x14ac:dyDescent="0.25">
      <c r="A35" s="122" t="s">
        <v>51</v>
      </c>
      <c r="B35" s="123"/>
      <c r="C35" s="123"/>
      <c r="D35" s="123"/>
      <c r="E35" s="56"/>
      <c r="F35" s="56"/>
      <c r="G35" s="50"/>
      <c r="H35" s="82">
        <f>H33-H31-1</f>
        <v>7930.24</v>
      </c>
    </row>
  </sheetData>
  <mergeCells count="20">
    <mergeCell ref="A32:D32"/>
    <mergeCell ref="A35:D35"/>
    <mergeCell ref="A22:D22"/>
    <mergeCell ref="A23:D23"/>
    <mergeCell ref="A25:D25"/>
    <mergeCell ref="A26:D26"/>
    <mergeCell ref="A27:D27"/>
    <mergeCell ref="A29:D29"/>
    <mergeCell ref="A1:H1"/>
    <mergeCell ref="A12:H12"/>
    <mergeCell ref="C4:H4"/>
    <mergeCell ref="A21:D21"/>
    <mergeCell ref="A13:D13"/>
    <mergeCell ref="A14:D14"/>
    <mergeCell ref="A15:D15"/>
    <mergeCell ref="A16:D16"/>
    <mergeCell ref="A17:D17"/>
    <mergeCell ref="A18:D18"/>
    <mergeCell ref="A19:D19"/>
    <mergeCell ref="A20:D20"/>
  </mergeCells>
  <pageMargins left="0.7" right="0" top="0.47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7"/>
  <sheetViews>
    <sheetView view="pageBreakPreview" topLeftCell="A26" zoomScale="110" zoomScaleSheetLayoutView="110" workbookViewId="0">
      <selection activeCell="E14" sqref="E14"/>
    </sheetView>
  </sheetViews>
  <sheetFormatPr defaultRowHeight="15" x14ac:dyDescent="0.25"/>
  <cols>
    <col min="1" max="1" width="26.7109375" style="57" customWidth="1"/>
    <col min="2" max="3" width="10.28515625" style="57" customWidth="1"/>
    <col min="4" max="4" width="26.7109375" style="57" customWidth="1"/>
    <col min="5" max="6" width="10.28515625" style="57" customWidth="1"/>
    <col min="7" max="7" width="10.42578125" style="63" bestFit="1" customWidth="1"/>
    <col min="8" max="8" width="24.28515625" style="57" bestFit="1" customWidth="1"/>
    <col min="9" max="9" width="10.5703125" style="57" bestFit="1" customWidth="1"/>
    <col min="10" max="10" width="5.140625" style="57" bestFit="1" customWidth="1"/>
    <col min="11" max="16384" width="9.140625" style="57"/>
  </cols>
  <sheetData>
    <row r="1" spans="1:9" x14ac:dyDescent="0.25">
      <c r="I1" s="58"/>
    </row>
    <row r="2" spans="1:9" ht="15.75" x14ac:dyDescent="0.25">
      <c r="A2" s="126" t="s">
        <v>66</v>
      </c>
      <c r="B2" s="126"/>
      <c r="C2" s="126"/>
      <c r="D2" s="126"/>
      <c r="E2" s="126"/>
      <c r="F2" s="126"/>
      <c r="G2" s="73"/>
      <c r="H2" s="59"/>
      <c r="I2" s="58"/>
    </row>
    <row r="3" spans="1:9" ht="15.75" x14ac:dyDescent="0.25">
      <c r="A3" s="126" t="s">
        <v>52</v>
      </c>
      <c r="B3" s="126"/>
      <c r="C3" s="126"/>
      <c r="D3" s="126"/>
      <c r="E3" s="126"/>
      <c r="F3" s="126"/>
      <c r="G3" s="73"/>
      <c r="H3" s="59"/>
    </row>
    <row r="4" spans="1:9" ht="6.75" customHeight="1" x14ac:dyDescent="0.25">
      <c r="A4" s="7"/>
      <c r="B4" s="7"/>
      <c r="C4" s="7"/>
      <c r="D4" s="7"/>
      <c r="E4" s="7"/>
      <c r="F4" s="7"/>
      <c r="I4" s="60"/>
    </row>
    <row r="5" spans="1:9" s="66" customFormat="1" x14ac:dyDescent="0.25">
      <c r="A5" s="65" t="s">
        <v>0</v>
      </c>
      <c r="B5" s="84" t="s">
        <v>1</v>
      </c>
      <c r="C5" s="65" t="s">
        <v>1</v>
      </c>
      <c r="D5" s="69" t="s">
        <v>0</v>
      </c>
      <c r="E5" s="65" t="s">
        <v>1</v>
      </c>
      <c r="F5" s="65" t="s">
        <v>1</v>
      </c>
      <c r="G5" s="74"/>
      <c r="I5" s="67"/>
    </row>
    <row r="6" spans="1:9" x14ac:dyDescent="0.25">
      <c r="A6" s="46" t="s">
        <v>71</v>
      </c>
      <c r="B6" s="85"/>
      <c r="C6" s="26">
        <f>876800+209640+210600-16860+68338</f>
        <v>1348518</v>
      </c>
      <c r="D6" s="41" t="s">
        <v>5</v>
      </c>
      <c r="E6" s="46"/>
      <c r="F6" s="30">
        <v>3404293</v>
      </c>
    </row>
    <row r="7" spans="1:9" x14ac:dyDescent="0.25">
      <c r="A7" s="61" t="s">
        <v>40</v>
      </c>
      <c r="B7" s="64"/>
      <c r="C7" s="28">
        <v>268777</v>
      </c>
      <c r="D7" s="41"/>
      <c r="E7" s="61"/>
      <c r="F7" s="30"/>
    </row>
    <row r="8" spans="1:9" x14ac:dyDescent="0.25">
      <c r="A8" s="61" t="s">
        <v>55</v>
      </c>
      <c r="B8" s="64"/>
      <c r="C8" s="28">
        <v>1143800</v>
      </c>
      <c r="D8" s="41"/>
      <c r="E8" s="61"/>
      <c r="F8" s="30"/>
    </row>
    <row r="9" spans="1:9" x14ac:dyDescent="0.25">
      <c r="A9" s="61" t="s">
        <v>56</v>
      </c>
      <c r="B9" s="64"/>
      <c r="C9" s="28">
        <v>24518</v>
      </c>
      <c r="D9" s="41"/>
      <c r="E9" s="61"/>
      <c r="F9" s="30"/>
    </row>
    <row r="10" spans="1:9" x14ac:dyDescent="0.25">
      <c r="A10" s="61" t="s">
        <v>73</v>
      </c>
      <c r="B10" s="64"/>
      <c r="C10" s="28"/>
      <c r="D10" s="41"/>
      <c r="E10" s="61"/>
      <c r="F10" s="30"/>
      <c r="I10" s="25"/>
    </row>
    <row r="11" spans="1:9" x14ac:dyDescent="0.25">
      <c r="A11" s="61" t="s">
        <v>57</v>
      </c>
      <c r="B11" s="64">
        <v>10465</v>
      </c>
      <c r="C11" s="28"/>
      <c r="D11" s="41"/>
      <c r="E11" s="61"/>
      <c r="F11" s="30"/>
      <c r="I11" s="25"/>
    </row>
    <row r="12" spans="1:9" x14ac:dyDescent="0.25">
      <c r="A12" s="61" t="s">
        <v>58</v>
      </c>
      <c r="B12" s="87">
        <v>39228</v>
      </c>
      <c r="C12" s="28">
        <f>B11+B12</f>
        <v>49693</v>
      </c>
      <c r="D12" s="41"/>
      <c r="E12" s="61"/>
      <c r="F12" s="30"/>
      <c r="I12" s="25"/>
    </row>
    <row r="13" spans="1:9" x14ac:dyDescent="0.25">
      <c r="A13" s="61" t="s">
        <v>54</v>
      </c>
      <c r="B13" s="41"/>
      <c r="C13" s="28">
        <v>16863</v>
      </c>
      <c r="D13" s="41"/>
      <c r="E13" s="61"/>
      <c r="F13" s="30"/>
      <c r="I13" s="25"/>
    </row>
    <row r="14" spans="1:9" x14ac:dyDescent="0.25">
      <c r="A14" s="83" t="s">
        <v>2</v>
      </c>
      <c r="B14" s="41"/>
      <c r="C14" s="28">
        <f>E32+E35+E38</f>
        <v>125568</v>
      </c>
      <c r="D14" s="41"/>
      <c r="E14" s="61"/>
      <c r="F14" s="97"/>
    </row>
    <row r="15" spans="1:9" x14ac:dyDescent="0.25">
      <c r="A15" s="61" t="s">
        <v>3</v>
      </c>
      <c r="B15" s="64"/>
      <c r="C15" s="28">
        <v>43569</v>
      </c>
      <c r="D15" s="41"/>
      <c r="E15" s="61"/>
      <c r="F15" s="30"/>
    </row>
    <row r="16" spans="1:9" x14ac:dyDescent="0.25">
      <c r="A16" s="61" t="s">
        <v>43</v>
      </c>
      <c r="B16" s="64"/>
      <c r="C16" s="28">
        <v>35823</v>
      </c>
      <c r="D16" s="41"/>
      <c r="E16" s="61"/>
      <c r="F16" s="30"/>
    </row>
    <row r="17" spans="1:8" x14ac:dyDescent="0.25">
      <c r="A17" s="61" t="s">
        <v>44</v>
      </c>
      <c r="B17" s="64"/>
      <c r="C17" s="28">
        <v>27452</v>
      </c>
      <c r="D17" s="41"/>
      <c r="E17" s="61"/>
      <c r="F17" s="30"/>
    </row>
    <row r="18" spans="1:8" x14ac:dyDescent="0.25">
      <c r="A18" s="61" t="s">
        <v>59</v>
      </c>
      <c r="B18" s="64"/>
      <c r="C18" s="28">
        <v>8792</v>
      </c>
      <c r="D18" s="41"/>
      <c r="E18" s="61"/>
      <c r="F18" s="30"/>
    </row>
    <row r="19" spans="1:8" x14ac:dyDescent="0.25">
      <c r="A19" s="61" t="s">
        <v>4</v>
      </c>
      <c r="B19" s="64"/>
      <c r="C19" s="28">
        <v>9614</v>
      </c>
      <c r="D19" s="41"/>
      <c r="E19" s="61"/>
      <c r="F19" s="30"/>
    </row>
    <row r="20" spans="1:8" x14ac:dyDescent="0.25">
      <c r="A20" s="61" t="s">
        <v>42</v>
      </c>
      <c r="B20" s="64"/>
      <c r="C20" s="28">
        <v>23226</v>
      </c>
      <c r="D20" s="41" t="s">
        <v>70</v>
      </c>
      <c r="E20" s="61"/>
      <c r="F20" s="30">
        <f>F42</f>
        <v>210600</v>
      </c>
    </row>
    <row r="21" spans="1:8" x14ac:dyDescent="0.25">
      <c r="A21" s="61"/>
      <c r="B21" s="64"/>
      <c r="C21" s="28"/>
      <c r="D21" s="41"/>
      <c r="E21" s="61"/>
      <c r="F21" s="30"/>
    </row>
    <row r="22" spans="1:8" x14ac:dyDescent="0.25">
      <c r="A22" s="71" t="s">
        <v>6</v>
      </c>
      <c r="B22" s="64"/>
      <c r="C22" s="86">
        <v>488680</v>
      </c>
      <c r="D22" s="41"/>
      <c r="E22" s="61"/>
      <c r="F22" s="30"/>
    </row>
    <row r="23" spans="1:8" x14ac:dyDescent="0.25">
      <c r="A23" s="61"/>
      <c r="B23" s="64"/>
      <c r="C23" s="27"/>
      <c r="D23" s="41"/>
      <c r="E23" s="61"/>
      <c r="F23" s="30"/>
    </row>
    <row r="24" spans="1:8" ht="15.75" thickBot="1" x14ac:dyDescent="0.3">
      <c r="A24" s="61"/>
      <c r="B24" s="64"/>
      <c r="C24" s="32">
        <f>SUM(C6:C23)</f>
        <v>3614893</v>
      </c>
      <c r="D24" s="41"/>
      <c r="E24" s="61"/>
      <c r="F24" s="31">
        <f>SUM(F6:F23)</f>
        <v>3614893</v>
      </c>
      <c r="G24" s="63">
        <f>C24-F24</f>
        <v>0</v>
      </c>
    </row>
    <row r="25" spans="1:8" ht="15.75" thickTop="1" x14ac:dyDescent="0.25">
      <c r="A25" s="62"/>
      <c r="B25" s="87"/>
      <c r="C25" s="62"/>
      <c r="D25" s="87"/>
      <c r="E25" s="62"/>
      <c r="F25" s="98"/>
      <c r="H25" s="63"/>
    </row>
    <row r="26" spans="1:8" x14ac:dyDescent="0.25">
      <c r="F26" s="25"/>
    </row>
    <row r="27" spans="1:8" ht="15.75" x14ac:dyDescent="0.25">
      <c r="A27" s="126" t="s">
        <v>60</v>
      </c>
      <c r="B27" s="126"/>
      <c r="C27" s="126"/>
      <c r="D27" s="126"/>
      <c r="E27" s="126"/>
      <c r="F27" s="126"/>
    </row>
    <row r="28" spans="1:8" ht="6.75" customHeight="1" x14ac:dyDescent="0.25">
      <c r="A28" s="7"/>
      <c r="B28" s="7"/>
      <c r="C28" s="7"/>
      <c r="D28" s="7"/>
      <c r="E28" s="7"/>
      <c r="F28" s="7"/>
    </row>
    <row r="29" spans="1:8" s="66" customFormat="1" x14ac:dyDescent="0.25">
      <c r="A29" s="65" t="s">
        <v>7</v>
      </c>
      <c r="B29" s="65" t="s">
        <v>1</v>
      </c>
      <c r="C29" s="65" t="s">
        <v>1</v>
      </c>
      <c r="D29" s="65" t="s">
        <v>8</v>
      </c>
      <c r="E29" s="84" t="s">
        <v>1</v>
      </c>
      <c r="F29" s="65" t="s">
        <v>1</v>
      </c>
      <c r="G29" s="74"/>
    </row>
    <row r="30" spans="1:8" x14ac:dyDescent="0.25">
      <c r="A30" s="38" t="s">
        <v>15</v>
      </c>
      <c r="B30" s="26">
        <v>460320</v>
      </c>
      <c r="C30" s="26"/>
      <c r="D30" s="106" t="s">
        <v>16</v>
      </c>
      <c r="E30" s="33"/>
      <c r="F30" s="26"/>
    </row>
    <row r="31" spans="1:8" x14ac:dyDescent="0.25">
      <c r="A31" s="19" t="s">
        <v>67</v>
      </c>
      <c r="B31" s="28">
        <v>260780</v>
      </c>
      <c r="C31" s="61"/>
      <c r="D31" s="107" t="s">
        <v>61</v>
      </c>
      <c r="E31" s="34">
        <v>690000</v>
      </c>
      <c r="F31" s="28"/>
    </row>
    <row r="32" spans="1:8" x14ac:dyDescent="0.25">
      <c r="A32" s="64" t="s">
        <v>14</v>
      </c>
      <c r="B32" s="27">
        <f>C22</f>
        <v>488680</v>
      </c>
      <c r="C32" s="28">
        <f>B30-B31+B32</f>
        <v>688220</v>
      </c>
      <c r="D32" s="97" t="s">
        <v>65</v>
      </c>
      <c r="E32" s="35">
        <f>ROUND(E31*15/100,0)</f>
        <v>103500</v>
      </c>
      <c r="F32" s="28">
        <f>E31-E32</f>
        <v>586500</v>
      </c>
    </row>
    <row r="33" spans="1:9" x14ac:dyDescent="0.25">
      <c r="A33" s="64"/>
      <c r="B33" s="28"/>
      <c r="C33" s="28"/>
      <c r="D33" s="107"/>
      <c r="E33" s="34"/>
      <c r="F33" s="28"/>
    </row>
    <row r="34" spans="1:9" x14ac:dyDescent="0.25">
      <c r="A34" s="88" t="s">
        <v>74</v>
      </c>
      <c r="B34" s="28"/>
      <c r="C34" s="28"/>
      <c r="D34" s="107" t="s">
        <v>62</v>
      </c>
      <c r="E34" s="34">
        <v>22450</v>
      </c>
      <c r="F34" s="28"/>
    </row>
    <row r="35" spans="1:9" x14ac:dyDescent="0.25">
      <c r="A35" s="64" t="s">
        <v>76</v>
      </c>
      <c r="B35" s="28"/>
      <c r="C35" s="61">
        <v>365660</v>
      </c>
      <c r="D35" s="97" t="s">
        <v>65</v>
      </c>
      <c r="E35" s="35">
        <f>ROUND(E34*15/100,0)</f>
        <v>3368</v>
      </c>
      <c r="F35" s="28">
        <f>E34-E35</f>
        <v>19082</v>
      </c>
    </row>
    <row r="36" spans="1:9" x14ac:dyDescent="0.25">
      <c r="A36" s="64"/>
      <c r="B36" s="61"/>
      <c r="C36" s="61"/>
      <c r="D36" s="107"/>
      <c r="E36" s="34"/>
      <c r="F36" s="28"/>
    </row>
    <row r="37" spans="1:9" x14ac:dyDescent="0.25">
      <c r="A37" s="64"/>
      <c r="B37" s="28"/>
      <c r="C37" s="28"/>
      <c r="D37" s="107" t="s">
        <v>63</v>
      </c>
      <c r="E37" s="34">
        <v>187000</v>
      </c>
      <c r="F37" s="28"/>
    </row>
    <row r="38" spans="1:9" x14ac:dyDescent="0.25">
      <c r="A38" s="64"/>
      <c r="B38" s="61"/>
      <c r="C38" s="61"/>
      <c r="D38" s="97" t="s">
        <v>64</v>
      </c>
      <c r="E38" s="35">
        <f>ROUND(E37*10/100,0)</f>
        <v>18700</v>
      </c>
      <c r="F38" s="28">
        <f>E37-E38</f>
        <v>168300</v>
      </c>
    </row>
    <row r="39" spans="1:9" x14ac:dyDescent="0.25">
      <c r="A39" s="64"/>
      <c r="B39" s="28"/>
      <c r="C39" s="28"/>
      <c r="D39" s="97"/>
      <c r="E39" s="34"/>
      <c r="F39" s="28"/>
    </row>
    <row r="40" spans="1:9" x14ac:dyDescent="0.25">
      <c r="A40" s="110" t="s">
        <v>78</v>
      </c>
      <c r="B40" s="61"/>
      <c r="C40" s="61"/>
      <c r="D40" s="105" t="s">
        <v>45</v>
      </c>
      <c r="E40" s="36"/>
      <c r="F40" s="28"/>
    </row>
    <row r="41" spans="1:9" x14ac:dyDescent="0.25">
      <c r="A41" s="64" t="s">
        <v>75</v>
      </c>
      <c r="B41" s="28"/>
      <c r="C41" s="28">
        <v>150280</v>
      </c>
      <c r="D41" s="107" t="s">
        <v>17</v>
      </c>
      <c r="E41" s="36"/>
      <c r="F41" s="28">
        <f>624620-260780+82638+48000</f>
        <v>494478</v>
      </c>
    </row>
    <row r="42" spans="1:9" x14ac:dyDescent="0.25">
      <c r="A42" s="64" t="s">
        <v>81</v>
      </c>
      <c r="B42" s="28"/>
      <c r="C42" s="28">
        <v>240760</v>
      </c>
      <c r="D42" s="107" t="s">
        <v>18</v>
      </c>
      <c r="E42" s="36"/>
      <c r="F42" s="28">
        <v>210600</v>
      </c>
    </row>
    <row r="43" spans="1:9" x14ac:dyDescent="0.25">
      <c r="A43" s="64" t="s">
        <v>41</v>
      </c>
      <c r="B43" s="28"/>
      <c r="C43" s="28">
        <v>82600</v>
      </c>
      <c r="D43" s="107" t="s">
        <v>19</v>
      </c>
      <c r="E43" s="36"/>
      <c r="F43" s="28">
        <v>12760</v>
      </c>
      <c r="H43" s="57" t="s">
        <v>79</v>
      </c>
      <c r="I43" s="109">
        <f>SUM(F41:F44)</f>
        <v>753638</v>
      </c>
    </row>
    <row r="44" spans="1:9" x14ac:dyDescent="0.25">
      <c r="A44" s="64"/>
      <c r="B44" s="61"/>
      <c r="C44" s="61"/>
      <c r="D44" s="107" t="s">
        <v>20</v>
      </c>
      <c r="E44" s="36"/>
      <c r="F44" s="28">
        <v>35800</v>
      </c>
      <c r="H44" s="57" t="s">
        <v>78</v>
      </c>
      <c r="I44" s="57">
        <f>SUM(C41:C43)</f>
        <v>473640</v>
      </c>
    </row>
    <row r="45" spans="1:9" x14ac:dyDescent="0.25">
      <c r="A45" s="64"/>
      <c r="B45" s="28"/>
      <c r="C45" s="28"/>
      <c r="D45" s="97"/>
      <c r="E45" s="36"/>
      <c r="F45" s="28"/>
      <c r="H45" s="57" t="s">
        <v>80</v>
      </c>
      <c r="I45" s="114">
        <f>I43/I44</f>
        <v>1.5911620640148636</v>
      </c>
    </row>
    <row r="46" spans="1:9" ht="15.75" thickBot="1" x14ac:dyDescent="0.3">
      <c r="A46" s="64"/>
      <c r="B46" s="28"/>
      <c r="C46" s="32">
        <f>SUM(C30:C45)</f>
        <v>1527520</v>
      </c>
      <c r="D46" s="97"/>
      <c r="E46" s="36"/>
      <c r="F46" s="32">
        <f>SUM(F30:F45)</f>
        <v>1527520</v>
      </c>
      <c r="G46" s="63">
        <f>C46-F46</f>
        <v>0</v>
      </c>
    </row>
    <row r="47" spans="1:9" ht="15.75" thickTop="1" x14ac:dyDescent="0.25">
      <c r="A47" s="20"/>
      <c r="B47" s="29"/>
      <c r="C47" s="62"/>
      <c r="D47" s="108"/>
      <c r="E47" s="37"/>
      <c r="F47" s="99"/>
    </row>
  </sheetData>
  <mergeCells count="3">
    <mergeCell ref="A2:F2"/>
    <mergeCell ref="A3:F3"/>
    <mergeCell ref="A27:F27"/>
  </mergeCells>
  <pageMargins left="0.61" right="0.33" top="0.4" bottom="0.34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5"/>
  <sheetViews>
    <sheetView view="pageBreakPreview" topLeftCell="A4" zoomScaleSheetLayoutView="100" workbookViewId="0">
      <selection activeCell="E32" sqref="E32"/>
    </sheetView>
  </sheetViews>
  <sheetFormatPr defaultRowHeight="15" x14ac:dyDescent="0.25"/>
  <cols>
    <col min="1" max="1" width="20.85546875" style="2" bestFit="1" customWidth="1"/>
    <col min="2" max="2" width="1.5703125" style="2" bestFit="1" customWidth="1"/>
    <col min="3" max="3" width="26.7109375" style="2" bestFit="1" customWidth="1"/>
    <col min="4" max="6" width="9.140625" style="2"/>
    <col min="7" max="8" width="11" style="2" bestFit="1" customWidth="1"/>
    <col min="9" max="16384" width="9.140625" style="2"/>
  </cols>
  <sheetData>
    <row r="1" spans="1:9" ht="18.75" x14ac:dyDescent="0.3">
      <c r="A1" s="115" t="s">
        <v>21</v>
      </c>
      <c r="B1" s="115"/>
      <c r="C1" s="115"/>
      <c r="D1" s="115"/>
      <c r="E1" s="115"/>
      <c r="F1" s="115"/>
      <c r="G1" s="115"/>
      <c r="H1" s="115"/>
    </row>
    <row r="3" spans="1:9" x14ac:dyDescent="0.25">
      <c r="A3" s="10" t="s">
        <v>36</v>
      </c>
      <c r="B3" s="10" t="s">
        <v>9</v>
      </c>
      <c r="C3" s="40" t="s">
        <v>84</v>
      </c>
      <c r="D3" s="12"/>
      <c r="E3" s="12"/>
      <c r="F3" s="12"/>
      <c r="G3" s="12"/>
    </row>
    <row r="4" spans="1:9" x14ac:dyDescent="0.25">
      <c r="A4" s="10" t="s">
        <v>22</v>
      </c>
      <c r="B4" s="10" t="s">
        <v>9</v>
      </c>
      <c r="C4" s="21" t="s">
        <v>85</v>
      </c>
      <c r="D4" s="12"/>
      <c r="E4" s="12"/>
      <c r="F4" s="12"/>
      <c r="G4" s="12"/>
    </row>
    <row r="5" spans="1:9" x14ac:dyDescent="0.25">
      <c r="A5" s="10" t="s">
        <v>23</v>
      </c>
      <c r="B5" s="11" t="s">
        <v>9</v>
      </c>
      <c r="C5" s="22">
        <v>31542</v>
      </c>
      <c r="D5" s="12"/>
      <c r="E5" s="12"/>
      <c r="F5" s="12"/>
      <c r="G5" s="12"/>
    </row>
    <row r="6" spans="1:9" x14ac:dyDescent="0.25">
      <c r="A6" s="10" t="s">
        <v>11</v>
      </c>
      <c r="B6" s="11" t="s">
        <v>9</v>
      </c>
      <c r="C6" s="12" t="s">
        <v>12</v>
      </c>
      <c r="D6" s="12"/>
      <c r="E6" s="12"/>
      <c r="F6" s="12"/>
      <c r="G6" s="12"/>
    </row>
    <row r="7" spans="1:9" x14ac:dyDescent="0.25">
      <c r="A7" s="10" t="s">
        <v>24</v>
      </c>
      <c r="B7" s="11" t="s">
        <v>9</v>
      </c>
      <c r="C7" s="12" t="s">
        <v>68</v>
      </c>
      <c r="D7" s="12"/>
      <c r="E7" s="12"/>
      <c r="F7" s="12"/>
      <c r="G7" s="12"/>
    </row>
    <row r="8" spans="1:9" x14ac:dyDescent="0.25">
      <c r="A8" s="10" t="s">
        <v>25</v>
      </c>
      <c r="B8" s="11" t="s">
        <v>9</v>
      </c>
      <c r="C8" s="12" t="s">
        <v>48</v>
      </c>
      <c r="D8" s="12"/>
      <c r="E8" s="12"/>
      <c r="F8" s="12"/>
      <c r="G8" s="12"/>
    </row>
    <row r="9" spans="1:9" x14ac:dyDescent="0.25">
      <c r="A9" s="10" t="s">
        <v>13</v>
      </c>
      <c r="B9" s="11" t="s">
        <v>9</v>
      </c>
      <c r="C9" s="13">
        <v>43312</v>
      </c>
      <c r="D9" s="12"/>
      <c r="E9" s="12"/>
      <c r="F9" s="12"/>
      <c r="G9" s="12"/>
    </row>
    <row r="11" spans="1:9" ht="18.75" x14ac:dyDescent="0.3">
      <c r="A11" s="115" t="s">
        <v>86</v>
      </c>
      <c r="B11" s="115"/>
      <c r="C11" s="115"/>
      <c r="D11" s="115"/>
      <c r="E11" s="115"/>
      <c r="F11" s="115"/>
      <c r="G11" s="115"/>
      <c r="H11" s="115"/>
    </row>
    <row r="12" spans="1:9" x14ac:dyDescent="0.25">
      <c r="A12" s="129" t="s">
        <v>0</v>
      </c>
      <c r="B12" s="129"/>
      <c r="C12" s="129"/>
      <c r="D12" s="129"/>
      <c r="E12" s="8" t="s">
        <v>1</v>
      </c>
      <c r="F12" s="8" t="s">
        <v>1</v>
      </c>
      <c r="G12" s="8" t="s">
        <v>1</v>
      </c>
      <c r="H12" s="8" t="s">
        <v>1</v>
      </c>
      <c r="I12" s="10"/>
    </row>
    <row r="13" spans="1:9" x14ac:dyDescent="0.25">
      <c r="A13" s="117" t="s">
        <v>26</v>
      </c>
      <c r="B13" s="118"/>
      <c r="C13" s="118"/>
      <c r="D13" s="118"/>
      <c r="G13" s="3"/>
      <c r="H13" s="15"/>
    </row>
    <row r="14" spans="1:9" x14ac:dyDescent="0.25">
      <c r="A14" s="127" t="str">
        <f>'Comp AY 2015-16'!A15:D15</f>
        <v>Garments Business</v>
      </c>
      <c r="B14" s="128"/>
      <c r="C14" s="128"/>
      <c r="D14" s="128"/>
      <c r="G14" s="130">
        <f>'FS AY 2017-18'!C18</f>
        <v>308700</v>
      </c>
      <c r="H14" s="131"/>
    </row>
    <row r="15" spans="1:9" x14ac:dyDescent="0.25">
      <c r="A15" s="127" t="s">
        <v>28</v>
      </c>
      <c r="B15" s="128"/>
      <c r="C15" s="128"/>
      <c r="D15" s="128"/>
      <c r="G15" s="132" t="s">
        <v>29</v>
      </c>
      <c r="H15" s="132">
        <f>G14</f>
        <v>308700</v>
      </c>
    </row>
    <row r="16" spans="1:9" x14ac:dyDescent="0.25">
      <c r="A16" s="127"/>
      <c r="B16" s="128"/>
      <c r="C16" s="128"/>
      <c r="D16" s="128"/>
      <c r="G16" s="130"/>
      <c r="H16" s="131"/>
    </row>
    <row r="17" spans="1:10" x14ac:dyDescent="0.25">
      <c r="A17" s="117" t="s">
        <v>30</v>
      </c>
      <c r="B17" s="118"/>
      <c r="C17" s="118"/>
      <c r="D17" s="118"/>
      <c r="G17" s="130">
        <f>H15</f>
        <v>308700</v>
      </c>
      <c r="H17" s="131"/>
    </row>
    <row r="18" spans="1:10" x14ac:dyDescent="0.25">
      <c r="A18" s="127" t="s">
        <v>31</v>
      </c>
      <c r="B18" s="128"/>
      <c r="C18" s="128"/>
      <c r="D18" s="128"/>
      <c r="G18" s="132">
        <v>7890</v>
      </c>
      <c r="H18" s="132">
        <f>G17-G18</f>
        <v>300810</v>
      </c>
    </row>
    <row r="19" spans="1:10" x14ac:dyDescent="0.25">
      <c r="A19" s="127"/>
      <c r="B19" s="128"/>
      <c r="C19" s="128"/>
      <c r="D19" s="128"/>
      <c r="G19" s="130"/>
      <c r="H19" s="131"/>
    </row>
    <row r="20" spans="1:10" x14ac:dyDescent="0.25">
      <c r="A20" s="117" t="s">
        <v>32</v>
      </c>
      <c r="B20" s="118"/>
      <c r="C20" s="118"/>
      <c r="D20" s="118"/>
      <c r="G20" s="130"/>
      <c r="H20" s="131">
        <f>H18</f>
        <v>300810</v>
      </c>
      <c r="J20" s="2">
        <f>250000*5/100</f>
        <v>12500</v>
      </c>
    </row>
    <row r="21" spans="1:10" x14ac:dyDescent="0.25">
      <c r="A21" s="127"/>
      <c r="B21" s="128"/>
      <c r="C21" s="128"/>
      <c r="D21" s="128"/>
      <c r="G21" s="130"/>
      <c r="H21" s="131"/>
      <c r="J21" s="104">
        <f>72544*20/100</f>
        <v>14508.8</v>
      </c>
    </row>
    <row r="22" spans="1:10" x14ac:dyDescent="0.25">
      <c r="A22" s="124" t="s">
        <v>37</v>
      </c>
      <c r="B22" s="125"/>
      <c r="C22" s="125"/>
      <c r="D22" s="125"/>
      <c r="E22" s="51"/>
      <c r="F22" s="51"/>
      <c r="G22" s="133"/>
      <c r="H22" s="134">
        <f>(H20-250000)*5%</f>
        <v>2540.5</v>
      </c>
    </row>
    <row r="23" spans="1:10" x14ac:dyDescent="0.25">
      <c r="A23" s="16"/>
      <c r="B23" s="14"/>
      <c r="C23" s="14"/>
      <c r="D23" s="14"/>
      <c r="E23" s="41"/>
      <c r="F23" s="41"/>
      <c r="G23" s="130"/>
      <c r="H23" s="131"/>
    </row>
    <row r="24" spans="1:10" x14ac:dyDescent="0.25">
      <c r="A24" s="120" t="s">
        <v>33</v>
      </c>
      <c r="B24" s="121"/>
      <c r="C24" s="121"/>
      <c r="D24" s="121"/>
      <c r="E24" s="41"/>
      <c r="F24" s="41"/>
      <c r="G24" s="132">
        <f>H22</f>
        <v>2540.5</v>
      </c>
      <c r="H24" s="132">
        <f>H22-G24</f>
        <v>0</v>
      </c>
    </row>
    <row r="25" spans="1:10" x14ac:dyDescent="0.25">
      <c r="A25" s="120"/>
      <c r="B25" s="121"/>
      <c r="C25" s="121"/>
      <c r="D25" s="121"/>
      <c r="E25" s="41"/>
      <c r="F25" s="41"/>
      <c r="G25" s="130"/>
      <c r="H25" s="131"/>
    </row>
    <row r="26" spans="1:10" x14ac:dyDescent="0.25">
      <c r="A26" s="117" t="s">
        <v>38</v>
      </c>
      <c r="B26" s="118"/>
      <c r="C26" s="118"/>
      <c r="D26" s="118"/>
      <c r="E26" s="41"/>
      <c r="F26" s="41"/>
      <c r="G26" s="130"/>
      <c r="H26" s="131"/>
    </row>
    <row r="27" spans="1:10" x14ac:dyDescent="0.25">
      <c r="A27" s="93" t="s">
        <v>34</v>
      </c>
      <c r="B27" s="92"/>
      <c r="C27" s="92"/>
      <c r="D27" s="92"/>
      <c r="E27" s="41"/>
      <c r="F27" s="41"/>
      <c r="G27" s="130" t="s">
        <v>29</v>
      </c>
      <c r="H27" s="131"/>
    </row>
    <row r="28" spans="1:10" x14ac:dyDescent="0.25">
      <c r="A28" s="120" t="s">
        <v>35</v>
      </c>
      <c r="B28" s="121"/>
      <c r="C28" s="121"/>
      <c r="D28" s="121"/>
      <c r="E28" s="41"/>
      <c r="F28" s="41"/>
      <c r="G28" s="135" t="s">
        <v>29</v>
      </c>
      <c r="H28" s="132" t="s">
        <v>29</v>
      </c>
    </row>
    <row r="29" spans="1:10" x14ac:dyDescent="0.25">
      <c r="A29" s="93"/>
      <c r="B29" s="94"/>
      <c r="C29" s="94"/>
      <c r="D29" s="94"/>
      <c r="E29" s="41"/>
      <c r="F29" s="41"/>
      <c r="G29" s="130"/>
      <c r="H29" s="131"/>
    </row>
    <row r="30" spans="1:10" x14ac:dyDescent="0.25">
      <c r="A30" s="91" t="s">
        <v>39</v>
      </c>
      <c r="B30" s="94"/>
      <c r="C30" s="94"/>
      <c r="D30" s="94"/>
      <c r="E30" s="41"/>
      <c r="F30" s="41"/>
      <c r="G30" s="136"/>
      <c r="H30" s="131" t="s">
        <v>29</v>
      </c>
    </row>
    <row r="31" spans="1:10" x14ac:dyDescent="0.25">
      <c r="A31" s="120"/>
      <c r="B31" s="121"/>
      <c r="C31" s="121"/>
      <c r="D31" s="121"/>
      <c r="E31" s="41"/>
      <c r="F31" s="41"/>
      <c r="G31" s="130"/>
      <c r="H31" s="131"/>
    </row>
    <row r="32" spans="1:10" x14ac:dyDescent="0.25">
      <c r="A32" s="91" t="s">
        <v>88</v>
      </c>
      <c r="B32" s="94"/>
      <c r="C32" s="94"/>
      <c r="D32" s="94"/>
      <c r="E32" s="41"/>
      <c r="F32" s="41"/>
      <c r="G32" s="130"/>
      <c r="H32" s="131">
        <v>8628</v>
      </c>
    </row>
    <row r="33" spans="1:8" x14ac:dyDescent="0.25">
      <c r="A33" s="93"/>
      <c r="B33" s="94"/>
      <c r="C33" s="94"/>
      <c r="D33" s="94"/>
      <c r="E33" s="41"/>
      <c r="F33" s="41"/>
      <c r="G33" s="130"/>
      <c r="H33" s="131"/>
    </row>
    <row r="34" spans="1:8" ht="15.75" thickBot="1" x14ac:dyDescent="0.3">
      <c r="A34" s="122" t="s">
        <v>51</v>
      </c>
      <c r="B34" s="123"/>
      <c r="C34" s="123"/>
      <c r="D34" s="123"/>
      <c r="E34" s="56"/>
      <c r="F34" s="56"/>
      <c r="G34" s="132"/>
      <c r="H34" s="137">
        <f>H32</f>
        <v>8628</v>
      </c>
    </row>
    <row r="35" spans="1:8" ht="15.75" thickTop="1" x14ac:dyDescent="0.25"/>
  </sheetData>
  <mergeCells count="19">
    <mergeCell ref="A24:D24"/>
    <mergeCell ref="A25:D25"/>
    <mergeCell ref="A26:D26"/>
    <mergeCell ref="A28:D28"/>
    <mergeCell ref="A34:D34"/>
    <mergeCell ref="A31:D31"/>
    <mergeCell ref="A21:D21"/>
    <mergeCell ref="A22:D22"/>
    <mergeCell ref="A1:H1"/>
    <mergeCell ref="A11:H11"/>
    <mergeCell ref="A20:D20"/>
    <mergeCell ref="A12:D12"/>
    <mergeCell ref="A13:D13"/>
    <mergeCell ref="A14:D14"/>
    <mergeCell ref="A15:D15"/>
    <mergeCell ref="A16:D16"/>
    <mergeCell ref="A17:D17"/>
    <mergeCell ref="A18:D18"/>
    <mergeCell ref="A19:D19"/>
  </mergeCells>
  <pageMargins left="0.7" right="0" top="0.47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43"/>
  <sheetViews>
    <sheetView tabSelected="1" view="pageBreakPreview" topLeftCell="A4" zoomScale="110" zoomScaleNormal="100" zoomScaleSheetLayoutView="110" workbookViewId="0">
      <selection activeCell="C12" sqref="C12"/>
    </sheetView>
  </sheetViews>
  <sheetFormatPr defaultRowHeight="15" x14ac:dyDescent="0.25"/>
  <cols>
    <col min="1" max="1" width="26.7109375" customWidth="1"/>
    <col min="2" max="2" width="10.28515625" customWidth="1"/>
    <col min="3" max="3" width="10.28515625" bestFit="1" customWidth="1"/>
    <col min="4" max="4" width="26.7109375" customWidth="1"/>
    <col min="5" max="5" width="10.28515625" customWidth="1"/>
    <col min="6" max="6" width="10" bestFit="1" customWidth="1"/>
    <col min="7" max="7" width="12.28515625" bestFit="1" customWidth="1"/>
    <col min="8" max="8" width="16.85546875" bestFit="1" customWidth="1"/>
    <col min="9" max="9" width="10.28515625" bestFit="1" customWidth="1"/>
  </cols>
  <sheetData>
    <row r="2" spans="1:8" ht="15.75" x14ac:dyDescent="0.25">
      <c r="A2" s="126" t="s">
        <v>87</v>
      </c>
      <c r="B2" s="126"/>
      <c r="C2" s="126"/>
      <c r="D2" s="126"/>
      <c r="E2" s="126"/>
      <c r="F2" s="126"/>
      <c r="G2" s="1"/>
      <c r="H2" s="1"/>
    </row>
    <row r="3" spans="1:8" ht="15.75" x14ac:dyDescent="0.25">
      <c r="A3" s="126" t="s">
        <v>82</v>
      </c>
      <c r="B3" s="126"/>
      <c r="C3" s="126"/>
      <c r="D3" s="126"/>
      <c r="E3" s="126"/>
      <c r="F3" s="126"/>
      <c r="G3" s="1"/>
      <c r="H3" s="1"/>
    </row>
    <row r="4" spans="1:8" ht="7.5" customHeight="1" x14ac:dyDescent="0.25">
      <c r="A4" s="7"/>
      <c r="B4" s="7"/>
      <c r="C4" s="7"/>
      <c r="D4" s="7"/>
      <c r="E4" s="7"/>
      <c r="F4" s="7"/>
    </row>
    <row r="5" spans="1:8" s="68" customFormat="1" x14ac:dyDescent="0.25">
      <c r="A5" s="65" t="s">
        <v>0</v>
      </c>
      <c r="B5" s="69" t="s">
        <v>1</v>
      </c>
      <c r="C5" s="65" t="s">
        <v>1</v>
      </c>
      <c r="D5" s="65" t="s">
        <v>0</v>
      </c>
      <c r="E5" s="65" t="s">
        <v>1</v>
      </c>
      <c r="F5" s="65" t="s">
        <v>1</v>
      </c>
    </row>
    <row r="6" spans="1:8" x14ac:dyDescent="0.25">
      <c r="A6" s="46" t="s">
        <v>72</v>
      </c>
      <c r="B6" s="85"/>
      <c r="C6" s="28">
        <v>70860</v>
      </c>
      <c r="D6" s="96" t="s">
        <v>5</v>
      </c>
      <c r="E6" s="96"/>
      <c r="F6" s="28">
        <f>870617+200000+12010-90795</f>
        <v>991832</v>
      </c>
      <c r="G6">
        <v>862664</v>
      </c>
      <c r="H6" s="95">
        <f>F6-G6</f>
        <v>129168</v>
      </c>
    </row>
    <row r="7" spans="1:8" x14ac:dyDescent="0.25">
      <c r="A7" s="61" t="s">
        <v>40</v>
      </c>
      <c r="B7" s="64"/>
      <c r="C7" s="28">
        <v>60780</v>
      </c>
      <c r="D7" s="96"/>
      <c r="E7" s="96"/>
      <c r="F7" s="28"/>
      <c r="G7" s="138">
        <f>C18-H7</f>
        <v>268497.46408665983</v>
      </c>
      <c r="H7" s="138">
        <f>H6*H11</f>
        <v>40202.535913340165</v>
      </c>
    </row>
    <row r="8" spans="1:8" x14ac:dyDescent="0.25">
      <c r="A8" s="61" t="s">
        <v>55</v>
      </c>
      <c r="B8" s="64"/>
      <c r="C8" s="28">
        <v>367587</v>
      </c>
      <c r="D8" s="96"/>
      <c r="E8" s="96"/>
      <c r="F8" s="28"/>
    </row>
    <row r="9" spans="1:8" x14ac:dyDescent="0.25">
      <c r="A9" s="61" t="s">
        <v>56</v>
      </c>
      <c r="B9" s="64"/>
      <c r="C9" s="28">
        <f>ROUND('FS AY 2016-17'!C9*115/100,0)</f>
        <v>28196</v>
      </c>
      <c r="D9" s="96" t="s">
        <v>77</v>
      </c>
      <c r="E9" s="96"/>
      <c r="F9" s="28"/>
    </row>
    <row r="10" spans="1:8" x14ac:dyDescent="0.25">
      <c r="A10" s="83" t="s">
        <v>2</v>
      </c>
      <c r="B10" s="41"/>
      <c r="C10" s="28">
        <f>E28+E31+E34</f>
        <v>62832</v>
      </c>
      <c r="D10" s="96"/>
      <c r="E10" s="96"/>
      <c r="F10" s="28"/>
    </row>
    <row r="11" spans="1:8" x14ac:dyDescent="0.25">
      <c r="A11" s="61" t="s">
        <v>3</v>
      </c>
      <c r="B11" s="64"/>
      <c r="C11" s="28">
        <f>ROUND('FS AY 2016-17'!C15*115/100,0)-10000</f>
        <v>40104</v>
      </c>
      <c r="D11" s="96"/>
      <c r="E11" s="96"/>
      <c r="F11" s="28"/>
      <c r="H11">
        <f>C18/F6</f>
        <v>0.31124222650610184</v>
      </c>
    </row>
    <row r="12" spans="1:8" x14ac:dyDescent="0.25">
      <c r="A12" s="61" t="s">
        <v>43</v>
      </c>
      <c r="B12" s="64"/>
      <c r="C12" s="28">
        <f>ROUND('FS AY 2016-17'!C16*115/100,0)</f>
        <v>41196</v>
      </c>
      <c r="D12" s="96"/>
      <c r="E12" s="96"/>
      <c r="F12" s="28"/>
    </row>
    <row r="13" spans="1:8" x14ac:dyDescent="0.25">
      <c r="A13" s="61" t="s">
        <v>44</v>
      </c>
      <c r="B13" s="64"/>
      <c r="C13" s="28">
        <f>ROUND('FS AY 2016-17'!C17*115/100,0)</f>
        <v>31570</v>
      </c>
      <c r="D13" s="96"/>
      <c r="E13" s="96"/>
      <c r="F13" s="28"/>
    </row>
    <row r="14" spans="1:8" x14ac:dyDescent="0.25">
      <c r="A14" s="61" t="s">
        <v>59</v>
      </c>
      <c r="B14" s="64"/>
      <c r="C14" s="28">
        <f>ROUND('FS AY 2016-17'!C18*115/100,0)</f>
        <v>10111</v>
      </c>
      <c r="D14" s="96"/>
      <c r="E14" s="96"/>
      <c r="F14" s="28"/>
    </row>
    <row r="15" spans="1:8" x14ac:dyDescent="0.25">
      <c r="A15" s="61" t="s">
        <v>4</v>
      </c>
      <c r="B15" s="64"/>
      <c r="C15" s="28">
        <f>ROUND('FS AY 2016-17'!C19*115/100,0)</f>
        <v>11056</v>
      </c>
      <c r="D15" s="96"/>
      <c r="E15" s="96"/>
      <c r="F15" s="28"/>
    </row>
    <row r="16" spans="1:8" x14ac:dyDescent="0.25">
      <c r="A16" s="61" t="s">
        <v>42</v>
      </c>
      <c r="B16" s="64"/>
      <c r="C16" s="28">
        <f>ROUND('FS AY 2016-17'!C20*115/100,0)</f>
        <v>26710</v>
      </c>
      <c r="D16" s="96" t="s">
        <v>70</v>
      </c>
      <c r="E16" s="96"/>
      <c r="F16" s="28">
        <v>67870</v>
      </c>
    </row>
    <row r="17" spans="1:8" x14ac:dyDescent="0.25">
      <c r="A17" s="4"/>
      <c r="B17" s="18"/>
      <c r="C17" s="28"/>
      <c r="D17" s="96"/>
      <c r="E17" s="96"/>
      <c r="F17" s="28"/>
    </row>
    <row r="18" spans="1:8" x14ac:dyDescent="0.25">
      <c r="A18" s="71" t="str">
        <f>'FS AY 2016-17'!A22</f>
        <v>To Net Profit</v>
      </c>
      <c r="B18" s="18"/>
      <c r="C18" s="86">
        <v>308700</v>
      </c>
      <c r="D18" s="96"/>
      <c r="E18" s="96"/>
      <c r="F18" s="28"/>
    </row>
    <row r="19" spans="1:8" x14ac:dyDescent="0.25">
      <c r="A19" s="4"/>
      <c r="B19" s="18"/>
      <c r="C19" s="30"/>
      <c r="D19" s="96"/>
      <c r="E19" s="96"/>
      <c r="F19" s="28"/>
    </row>
    <row r="20" spans="1:8" ht="15.75" thickBot="1" x14ac:dyDescent="0.3">
      <c r="A20" s="4"/>
      <c r="B20" s="18"/>
      <c r="C20" s="31">
        <f>SUM(C6:C19)</f>
        <v>1059702</v>
      </c>
      <c r="D20" s="96"/>
      <c r="E20" s="96"/>
      <c r="F20" s="32">
        <f>SUM(F6:F19)</f>
        <v>1059702</v>
      </c>
    </row>
    <row r="21" spans="1:8" ht="15.75" thickTop="1" x14ac:dyDescent="0.25">
      <c r="A21" s="5"/>
      <c r="B21" s="70"/>
      <c r="C21" s="101"/>
      <c r="D21" s="102"/>
      <c r="E21" s="102"/>
      <c r="F21" s="103"/>
      <c r="G21" s="100">
        <f>C20-F20</f>
        <v>0</v>
      </c>
      <c r="H21" s="6"/>
    </row>
    <row r="23" spans="1:8" ht="15.75" x14ac:dyDescent="0.25">
      <c r="A23" s="126" t="s">
        <v>83</v>
      </c>
      <c r="B23" s="126"/>
      <c r="C23" s="126"/>
      <c r="D23" s="126"/>
      <c r="E23" s="126"/>
      <c r="F23" s="126"/>
    </row>
    <row r="24" spans="1:8" ht="6" customHeight="1" x14ac:dyDescent="0.25">
      <c r="A24" s="7"/>
      <c r="B24" s="7"/>
      <c r="C24" s="7"/>
      <c r="D24" s="7"/>
      <c r="E24" s="7"/>
      <c r="F24" s="7"/>
    </row>
    <row r="25" spans="1:8" s="68" customFormat="1" x14ac:dyDescent="0.25">
      <c r="A25" s="65" t="s">
        <v>7</v>
      </c>
      <c r="B25" s="65" t="s">
        <v>1</v>
      </c>
      <c r="C25" s="65" t="s">
        <v>1</v>
      </c>
      <c r="D25" s="65" t="s">
        <v>8</v>
      </c>
      <c r="E25" s="65" t="s">
        <v>1</v>
      </c>
      <c r="F25" s="65" t="s">
        <v>1</v>
      </c>
    </row>
    <row r="26" spans="1:8" x14ac:dyDescent="0.25">
      <c r="A26" s="39" t="s">
        <v>15</v>
      </c>
      <c r="B26" s="89">
        <v>280760</v>
      </c>
      <c r="C26" s="26"/>
      <c r="D26" s="106" t="s">
        <v>16</v>
      </c>
      <c r="E26" s="33"/>
      <c r="F26" s="26"/>
    </row>
    <row r="27" spans="1:8" x14ac:dyDescent="0.25">
      <c r="A27" s="4" t="s">
        <v>67</v>
      </c>
      <c r="B27" s="111">
        <v>19340</v>
      </c>
      <c r="C27" s="4"/>
      <c r="D27" s="107" t="s">
        <v>61</v>
      </c>
      <c r="E27" s="34">
        <v>287600</v>
      </c>
      <c r="F27" s="28"/>
    </row>
    <row r="28" spans="1:8" x14ac:dyDescent="0.25">
      <c r="A28" s="61" t="s">
        <v>14</v>
      </c>
      <c r="B28" s="112">
        <f>C18</f>
        <v>308700</v>
      </c>
      <c r="C28" s="28">
        <f>B26-B27+B28</f>
        <v>570120</v>
      </c>
      <c r="D28" s="97" t="s">
        <v>65</v>
      </c>
      <c r="E28" s="35">
        <f>ROUND(E27*15/100,0)</f>
        <v>43140</v>
      </c>
      <c r="F28" s="28">
        <f>E27-E28</f>
        <v>244460</v>
      </c>
    </row>
    <row r="29" spans="1:8" x14ac:dyDescent="0.25">
      <c r="A29" s="61"/>
      <c r="B29" s="72"/>
      <c r="C29" s="28"/>
      <c r="D29" s="107"/>
      <c r="E29" s="34"/>
      <c r="F29" s="28"/>
    </row>
    <row r="30" spans="1:8" x14ac:dyDescent="0.25">
      <c r="A30" s="61"/>
      <c r="B30" s="72"/>
      <c r="C30" s="28"/>
      <c r="D30" s="107" t="s">
        <v>62</v>
      </c>
      <c r="E30" s="34">
        <f>'FS AY 2016-17'!F35</f>
        <v>19082</v>
      </c>
      <c r="F30" s="28"/>
      <c r="H30" s="6"/>
    </row>
    <row r="31" spans="1:8" x14ac:dyDescent="0.25">
      <c r="A31" s="71"/>
      <c r="B31" s="72"/>
      <c r="C31" s="28"/>
      <c r="D31" s="97" t="s">
        <v>65</v>
      </c>
      <c r="E31" s="35">
        <f>ROUND(E30*15/100,0)</f>
        <v>2862</v>
      </c>
      <c r="F31" s="28">
        <f>E30-E31</f>
        <v>16220</v>
      </c>
    </row>
    <row r="32" spans="1:8" x14ac:dyDescent="0.25">
      <c r="A32" s="71"/>
      <c r="B32" s="72"/>
      <c r="C32" s="28"/>
      <c r="D32" s="97"/>
      <c r="E32" s="34"/>
      <c r="F32" s="28"/>
    </row>
    <row r="33" spans="1:9" x14ac:dyDescent="0.25">
      <c r="A33" s="61"/>
      <c r="B33" s="72"/>
      <c r="C33" s="28"/>
      <c r="D33" s="107" t="s">
        <v>63</v>
      </c>
      <c r="E33" s="34">
        <f>'FS AY 2016-17'!F38</f>
        <v>168300</v>
      </c>
      <c r="F33" s="28"/>
    </row>
    <row r="34" spans="1:9" x14ac:dyDescent="0.25">
      <c r="A34" s="61"/>
      <c r="B34" s="41"/>
      <c r="C34" s="28"/>
      <c r="D34" s="97" t="s">
        <v>64</v>
      </c>
      <c r="E34" s="35">
        <f>ROUND(E33*10/100,0)</f>
        <v>16830</v>
      </c>
      <c r="F34" s="28">
        <f>E33-E34</f>
        <v>151470</v>
      </c>
    </row>
    <row r="35" spans="1:9" x14ac:dyDescent="0.25">
      <c r="A35" s="4"/>
      <c r="B35" s="2"/>
      <c r="C35" s="28"/>
      <c r="D35" s="97"/>
      <c r="E35" s="34"/>
      <c r="F35" s="28"/>
    </row>
    <row r="36" spans="1:9" x14ac:dyDescent="0.25">
      <c r="A36" s="90" t="s">
        <v>78</v>
      </c>
      <c r="B36" s="72"/>
      <c r="C36" s="28"/>
      <c r="D36" s="105" t="s">
        <v>45</v>
      </c>
      <c r="E36" s="36"/>
      <c r="F36" s="28"/>
    </row>
    <row r="37" spans="1:9" x14ac:dyDescent="0.25">
      <c r="A37" s="61" t="s">
        <v>81</v>
      </c>
      <c r="B37" s="72"/>
      <c r="C37" s="28">
        <v>18654</v>
      </c>
      <c r="D37" s="107" t="s">
        <v>17</v>
      </c>
      <c r="E37" s="36"/>
      <c r="F37" s="28">
        <v>60800</v>
      </c>
    </row>
    <row r="38" spans="1:9" x14ac:dyDescent="0.25">
      <c r="A38" s="61" t="s">
        <v>41</v>
      </c>
      <c r="B38" s="72"/>
      <c r="C38" s="28">
        <v>17890</v>
      </c>
      <c r="D38" s="107" t="s">
        <v>18</v>
      </c>
      <c r="E38" s="36"/>
      <c r="F38" s="28">
        <f>F16</f>
        <v>67870</v>
      </c>
    </row>
    <row r="39" spans="1:9" x14ac:dyDescent="0.25">
      <c r="A39" s="61"/>
      <c r="B39" s="72"/>
      <c r="C39" s="28"/>
      <c r="D39" s="107" t="s">
        <v>19</v>
      </c>
      <c r="E39" s="36"/>
      <c r="F39" s="28">
        <f>'FS AY 2016-17'!F43*115/100</f>
        <v>14674</v>
      </c>
      <c r="H39" s="57" t="s">
        <v>79</v>
      </c>
      <c r="I39" s="109">
        <f>SUM(F37:F40)</f>
        <v>184514</v>
      </c>
    </row>
    <row r="40" spans="1:9" x14ac:dyDescent="0.25">
      <c r="A40" s="4"/>
      <c r="B40" s="2"/>
      <c r="C40" s="28"/>
      <c r="D40" s="107" t="s">
        <v>20</v>
      </c>
      <c r="E40" s="36"/>
      <c r="F40" s="28">
        <f>'FS AY 2016-17'!F44*115/100</f>
        <v>41170</v>
      </c>
      <c r="G40" s="6"/>
      <c r="H40" s="57" t="s">
        <v>78</v>
      </c>
      <c r="I40" s="57">
        <f>SUM(C37:C39)</f>
        <v>36544</v>
      </c>
    </row>
    <row r="41" spans="1:9" x14ac:dyDescent="0.25">
      <c r="A41" s="61"/>
      <c r="B41" s="72"/>
      <c r="C41" s="28"/>
      <c r="D41" s="97"/>
      <c r="E41" s="36"/>
      <c r="F41" s="28"/>
      <c r="H41" s="6"/>
      <c r="I41" s="100">
        <f>I39/I40</f>
        <v>5.0490915061295976</v>
      </c>
    </row>
    <row r="42" spans="1:9" ht="15.75" thickBot="1" x14ac:dyDescent="0.3">
      <c r="A42" s="61"/>
      <c r="B42" s="72"/>
      <c r="C42" s="32">
        <f>SUM(C26:C41)</f>
        <v>606664</v>
      </c>
      <c r="D42" s="97"/>
      <c r="E42" s="36"/>
      <c r="F42" s="32">
        <f>SUM(F26:F41)</f>
        <v>596664</v>
      </c>
      <c r="H42" s="6"/>
    </row>
    <row r="43" spans="1:9" ht="15.75" thickTop="1" x14ac:dyDescent="0.25">
      <c r="A43" s="9"/>
      <c r="B43" s="113"/>
      <c r="C43" s="5"/>
      <c r="D43" s="108"/>
      <c r="E43" s="37"/>
      <c r="F43" s="5"/>
      <c r="G43" s="95">
        <f>C42-F42</f>
        <v>10000</v>
      </c>
    </row>
  </sheetData>
  <mergeCells count="3">
    <mergeCell ref="A2:F2"/>
    <mergeCell ref="A3:F3"/>
    <mergeCell ref="A23:F23"/>
  </mergeCells>
  <pageMargins left="0.6" right="0.31" top="0.3" bottom="0.38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Comp AY 2015-16</vt:lpstr>
      <vt:lpstr>FS AY 2016-17</vt:lpstr>
      <vt:lpstr>Comp AY 2017-18</vt:lpstr>
      <vt:lpstr>FS AY 2017-18</vt:lpstr>
      <vt:lpstr>'Comp AY 2015-16'!Print_Area</vt:lpstr>
      <vt:lpstr>'Comp AY 2017-18'!Print_Area</vt:lpstr>
      <vt:lpstr>'FS AY 2016-17'!Print_Area</vt:lpstr>
      <vt:lpstr>'FS AY 2017-18'!Print_Area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Mohite</dc:creator>
  <cp:lastModifiedBy>Tushar</cp:lastModifiedBy>
  <cp:lastPrinted>2017-06-19T04:30:21Z</cp:lastPrinted>
  <dcterms:created xsi:type="dcterms:W3CDTF">2016-04-27T15:18:27Z</dcterms:created>
  <dcterms:modified xsi:type="dcterms:W3CDTF">2018-05-24T04:11:20Z</dcterms:modified>
</cp:coreProperties>
</file>