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Revision\Conso\"/>
    </mc:Choice>
  </mc:AlternateContent>
  <bookViews>
    <workbookView xWindow="240" yWindow="120" windowWidth="20055" windowHeight="9210" activeTab="1"/>
  </bookViews>
  <sheets>
    <sheet name="Data" sheetId="1" r:id="rId1"/>
    <sheet name="Depreciation" sheetId="2" r:id="rId2"/>
  </sheets>
  <calcPr calcId="162913"/>
</workbook>
</file>

<file path=xl/calcChain.xml><?xml version="1.0" encoding="utf-8"?>
<calcChain xmlns="http://schemas.openxmlformats.org/spreadsheetml/2006/main">
  <c r="G62" i="2" l="1"/>
  <c r="G61" i="2"/>
  <c r="G54" i="2"/>
  <c r="E15" i="2"/>
  <c r="E14" i="2"/>
  <c r="E16" i="2" s="1"/>
  <c r="E18" i="2" s="1"/>
  <c r="E22" i="2" s="1"/>
  <c r="G8" i="2"/>
  <c r="F8" i="2"/>
  <c r="D8" i="2"/>
  <c r="D9" i="2"/>
  <c r="D11" i="2" s="1"/>
  <c r="D15" i="2" s="1"/>
  <c r="E55" i="2"/>
  <c r="E54" i="2"/>
  <c r="E8" i="2"/>
  <c r="D7" i="2"/>
  <c r="F7" i="2"/>
  <c r="F9" i="2" s="1"/>
  <c r="F11" i="2" s="1"/>
  <c r="G7" i="2"/>
  <c r="G9" i="2" s="1"/>
  <c r="G11" i="2" s="1"/>
  <c r="E7" i="2"/>
  <c r="E9" i="2" s="1"/>
  <c r="E11" i="2" s="1"/>
  <c r="D14" i="2" l="1"/>
  <c r="D16" i="2" s="1"/>
  <c r="D18" i="2" s="1"/>
  <c r="E21" i="2"/>
  <c r="E23" i="2" s="1"/>
  <c r="E25" i="2" s="1"/>
  <c r="G14" i="2"/>
  <c r="G15" i="2"/>
  <c r="F15" i="2"/>
  <c r="F14" i="2"/>
  <c r="F16" i="2" s="1"/>
  <c r="F18" i="2" s="1"/>
  <c r="F21" i="2" s="1"/>
  <c r="E29" i="2" l="1"/>
  <c r="E28" i="2"/>
  <c r="E30" i="2" s="1"/>
  <c r="E32" i="2" s="1"/>
  <c r="D21" i="2"/>
  <c r="D23" i="2" s="1"/>
  <c r="D25" i="2" s="1"/>
  <c r="D22" i="2"/>
  <c r="G16" i="2"/>
  <c r="G18" i="2" s="1"/>
  <c r="F22" i="2"/>
  <c r="F23" i="2" s="1"/>
  <c r="F25" i="2" s="1"/>
  <c r="F28" i="2" s="1"/>
  <c r="F29" i="2"/>
  <c r="D29" i="2" l="1"/>
  <c r="D28" i="2"/>
  <c r="D30" i="2" s="1"/>
  <c r="D32" i="2" s="1"/>
  <c r="E35" i="2"/>
  <c r="E37" i="2" s="1"/>
  <c r="E39" i="2" s="1"/>
  <c r="E36" i="2"/>
  <c r="G21" i="2"/>
  <c r="G22" i="2"/>
  <c r="F30" i="2"/>
  <c r="F32" i="2" s="1"/>
  <c r="E43" i="2" l="1"/>
  <c r="E42" i="2"/>
  <c r="E44" i="2" s="1"/>
  <c r="E46" i="2" s="1"/>
  <c r="D36" i="2"/>
  <c r="D35" i="2"/>
  <c r="G23" i="2"/>
  <c r="G25" i="2" s="1"/>
  <c r="F35" i="2"/>
  <c r="F36" i="2"/>
  <c r="E49" i="2" l="1"/>
  <c r="E50" i="2"/>
  <c r="D37" i="2"/>
  <c r="D39" i="2" s="1"/>
  <c r="G28" i="2"/>
  <c r="G29" i="2"/>
  <c r="F37" i="2"/>
  <c r="F39" i="2" s="1"/>
  <c r="D43" i="2" l="1"/>
  <c r="D42" i="2"/>
  <c r="D44" i="2" s="1"/>
  <c r="D46" i="2" s="1"/>
  <c r="E51" i="2"/>
  <c r="E53" i="2" s="1"/>
  <c r="G30" i="2"/>
  <c r="G32" i="2" s="1"/>
  <c r="F43" i="2"/>
  <c r="F42" i="2"/>
  <c r="F44" i="2" s="1"/>
  <c r="F46" i="2" s="1"/>
  <c r="E57" i="2" l="1"/>
  <c r="E56" i="2"/>
  <c r="E58" i="2" s="1"/>
  <c r="E60" i="2" s="1"/>
  <c r="D50" i="2"/>
  <c r="D49" i="2"/>
  <c r="G36" i="2"/>
  <c r="G35" i="2"/>
  <c r="G37" i="2" s="1"/>
  <c r="G39" i="2" s="1"/>
  <c r="F50" i="2"/>
  <c r="F49" i="2"/>
  <c r="E64" i="2" l="1"/>
  <c r="E63" i="2"/>
  <c r="E65" i="2" s="1"/>
  <c r="E67" i="2" s="1"/>
  <c r="F51" i="2"/>
  <c r="F53" i="2" s="1"/>
  <c r="D51" i="2"/>
  <c r="D53" i="2" s="1"/>
  <c r="G43" i="2"/>
  <c r="G42" i="2"/>
  <c r="F56" i="2"/>
  <c r="F57" i="2"/>
  <c r="E71" i="2" l="1"/>
  <c r="E70" i="2"/>
  <c r="E72" i="2" s="1"/>
  <c r="E74" i="2" s="1"/>
  <c r="D57" i="2"/>
  <c r="D56" i="2"/>
  <c r="G44" i="2"/>
  <c r="G46" i="2" s="1"/>
  <c r="G50" i="2" s="1"/>
  <c r="F58" i="2"/>
  <c r="F60" i="2" s="1"/>
  <c r="E77" i="2" l="1"/>
  <c r="E78" i="2"/>
  <c r="D58" i="2"/>
  <c r="D60" i="2" s="1"/>
  <c r="G49" i="2"/>
  <c r="G51" i="2" s="1"/>
  <c r="G53" i="2" s="1"/>
  <c r="G57" i="2" s="1"/>
  <c r="H57" i="2" s="1"/>
  <c r="F64" i="2"/>
  <c r="F63" i="2"/>
  <c r="E79" i="2" l="1"/>
  <c r="E81" i="2" s="1"/>
  <c r="D63" i="2"/>
  <c r="D64" i="2"/>
  <c r="G56" i="2"/>
  <c r="G58" i="2" s="1"/>
  <c r="G60" i="2" s="1"/>
  <c r="G64" i="2" s="1"/>
  <c r="F65" i="2"/>
  <c r="F67" i="2" s="1"/>
  <c r="F71" i="2" s="1"/>
  <c r="D65" i="2" l="1"/>
  <c r="D67" i="2" s="1"/>
  <c r="H64" i="2"/>
  <c r="G63" i="2"/>
  <c r="G65" i="2" s="1"/>
  <c r="G67" i="2" s="1"/>
  <c r="G71" i="2" s="1"/>
  <c r="F70" i="2"/>
  <c r="F72" i="2" s="1"/>
  <c r="F74" i="2" s="1"/>
  <c r="D70" i="2" l="1"/>
  <c r="D71" i="2"/>
  <c r="F78" i="2"/>
  <c r="F77" i="2"/>
  <c r="G70" i="2"/>
  <c r="G72" i="2" s="1"/>
  <c r="G74" i="2" s="1"/>
  <c r="G78" i="2" l="1"/>
  <c r="G77" i="2"/>
  <c r="G79" i="2" s="1"/>
  <c r="G81" i="2" s="1"/>
  <c r="D72" i="2"/>
  <c r="D74" i="2" s="1"/>
  <c r="F79" i="2"/>
  <c r="F81" i="2" s="1"/>
  <c r="D78" i="2" l="1"/>
  <c r="D77" i="2"/>
  <c r="D79" i="2" s="1"/>
  <c r="D81" i="2" s="1"/>
</calcChain>
</file>

<file path=xl/sharedStrings.xml><?xml version="1.0" encoding="utf-8"?>
<sst xmlns="http://schemas.openxmlformats.org/spreadsheetml/2006/main" count="183" uniqueCount="125">
  <si>
    <t>SHREE OMSAI CO-OP CREDIT SOC LTD,</t>
  </si>
  <si>
    <t>4 AC 1247,NEAR THE NATIONAL SARVODAYA HIGH,,OPP.DUDHESWAR MANDIR,C.G.GIDWANI MARG,</t>
  </si>
  <si>
    <t>CHEMBUR COLONY,CHEMBUR(E),MUMBAI-400074,022-25207567</t>
  </si>
  <si>
    <t xml:space="preserve"> Consolidation Balance Sheet as on  31/03/2016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</si>
  <si>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</si>
  <si>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</si>
  <si>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</si>
  <si>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</si>
  <si>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</si>
  <si>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</si>
  <si>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</si>
  <si>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M.D.C.C BANK CURRENT AC NO 12(MANKHURD)</t>
  </si>
  <si>
    <t>**** INVESTMENT ****</t>
  </si>
  <si>
    <t>M D C C BANK [SHARE]</t>
  </si>
  <si>
    <t>M.D.C.C BANK(RF)</t>
  </si>
  <si>
    <t>M.D.C.C(STAFF P.F)</t>
  </si>
  <si>
    <t>M.D.C.C.(CHARITY FUND)</t>
  </si>
  <si>
    <t>M.D.C.C.BANK(LIQUIDITY)</t>
  </si>
  <si>
    <t>M.S.S.FED(SHARE)</t>
  </si>
  <si>
    <t>MDCC BANK(DIV EQUI)</t>
  </si>
  <si>
    <t>MDCC BANK(ELE FUND)</t>
  </si>
  <si>
    <t>MDCC BANK(FD)CHEMBUR CAMP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</si>
  <si>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</si>
  <si>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</si>
  <si>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</si>
  <si>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</si>
  <si>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</si>
  <si>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</si>
  <si>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</si>
  <si>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</si>
  <si>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</si>
  <si>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</si>
  <si>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</si>
  <si>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</si>
  <si>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</si>
  <si>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</si>
  <si>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</si>
  <si>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</si>
  <si>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OFFICE DEPOSIT</t>
  </si>
  <si>
    <t>**** INTEREST RECIEVABLE ON LOAN ****</t>
  </si>
  <si>
    <t>****OTHER RECEVIABLE****</t>
  </si>
  <si>
    <t>BANK FD INTEREST</t>
  </si>
  <si>
    <t>ADHESIVE STAMP</t>
  </si>
  <si>
    <t>B.S.E.S DEPOSIT</t>
  </si>
  <si>
    <t>WATER CONNECTION DEPOSIT</t>
  </si>
  <si>
    <t>**** AUTHORISED SHARES CAPITAL ****</t>
  </si>
  <si>
    <t>**** SHARES CAPITAL ****</t>
  </si>
  <si>
    <t>SHARE CAPITAL</t>
  </si>
  <si>
    <t>**** B-CLASS MEMBERS ****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</si>
  <si>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</si>
  <si>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</si>
  <si>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</si>
  <si>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</si>
  <si>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</si>
  <si>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</si>
  <si>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</si>
  <si>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</si>
  <si>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</si>
  <si>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</si>
  <si>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</si>
  <si>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</si>
  <si>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</si>
  <si>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</si>
  <si>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</si>
  <si>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</si>
  <si>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</si>
  <si>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</si>
  <si>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</si>
  <si>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</si>
  <si>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</si>
  <si>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</si>
  <si>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</si>
  <si>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</si>
  <si>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</si>
  <si>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</si>
  <si>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</si>
  <si>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</si>
  <si>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</si>
  <si>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</si>
  <si>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</si>
  <si>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</si>
  <si>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</si>
  <si>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AIRCONDITION AMC</t>
  </si>
  <si>
    <t>**** DIVIDEND ****</t>
  </si>
  <si>
    <t>DIVIDEND</t>
  </si>
  <si>
    <t>****M.D.C.C BANK LOAN****</t>
  </si>
  <si>
    <t>BANK LOAN AC NO.50/09/05</t>
  </si>
  <si>
    <t>BANK LOAN AC NO.50/09/06</t>
  </si>
  <si>
    <t>BANK LOAN AC NO.50/09/07</t>
  </si>
  <si>
    <t>**** LAST YEAR PROFIT ****</t>
  </si>
  <si>
    <t>LAST YEAR PROFIT/LOSS</t>
  </si>
  <si>
    <t xml:space="preserve"> Net Profit </t>
  </si>
  <si>
    <t xml:space="preserve"> TOTAL </t>
  </si>
  <si>
    <t xml:space="preserve"> Difference </t>
  </si>
  <si>
    <t>Furnture</t>
  </si>
  <si>
    <t>Vehicle</t>
  </si>
  <si>
    <t>Building</t>
  </si>
  <si>
    <t>Computer</t>
  </si>
  <si>
    <t>2017-18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</si>
  <si>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</si>
  <si>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</si>
  <si>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</si>
  <si>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</si>
  <si>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</si>
  <si>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</si>
  <si>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</si>
  <si>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</si>
  <si>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2016-17</t>
  </si>
  <si>
    <t>2015-16</t>
  </si>
  <si>
    <t>2014-15</t>
  </si>
  <si>
    <t>2013-14</t>
  </si>
  <si>
    <t>2012-13</t>
  </si>
  <si>
    <t>2011-12</t>
  </si>
  <si>
    <t>2010-11</t>
  </si>
  <si>
    <t>Add PTU&gt;180 days</t>
  </si>
  <si>
    <t>Add PTU&lt;180 days</t>
  </si>
  <si>
    <t>Depreciation</t>
  </si>
  <si>
    <t>Closing WDV</t>
  </si>
  <si>
    <t>Opening WDV</t>
  </si>
  <si>
    <t>Year 9</t>
  </si>
  <si>
    <t>Year 10</t>
  </si>
  <si>
    <t>Year 11</t>
  </si>
  <si>
    <t>2009-10</t>
  </si>
  <si>
    <t>2008-09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</si>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</sst>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\-mm\-yyyy"/>
    <numFmt numFmtId="165" formatCode="#########0.0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3" borderId="1">
      <alignment horizontal="center" vertical="center"/>
    </xf>
    <xf numFmtId="0" fontId="3" fillId="2" borderId="1">
      <alignment horizontal="left" vertical="center"/>
    </xf>
    <xf numFmtId="164" fontId="3" fillId="2" borderId="1">
      <alignment horizontal="right"/>
    </xf>
    <xf numFmtId="165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3" fillId="2" borderId="3" xfId="2" applyBorder="1">
      <alignment horizontal="left" vertical="center"/>
    </xf>
    <xf numFmtId="165" fontId="2" fillId="2" borderId="3" xfId="4" applyFont="1" applyBorder="1">
      <alignment horizontal="right"/>
    </xf>
    <xf numFmtId="0" fontId="2" fillId="2" borderId="2" xfId="2" applyFont="1" applyBorder="1">
      <alignment horizontal="left" vertical="center"/>
    </xf>
    <xf numFmtId="0" fontId="2" fillId="2" borderId="3" xfId="2" applyFont="1" applyBorder="1">
      <alignment horizontal="left" vertical="center"/>
    </xf>
    <xf numFmtId="165" fontId="3" fillId="2" borderId="3" xfId="4" applyBorder="1">
      <alignment horizontal="right"/>
    </xf>
    <xf numFmtId="165" fontId="2" fillId="2" borderId="2" xfId="4" applyFont="1" applyBorder="1">
      <alignment horizontal="right"/>
    </xf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166" fontId="0" fillId="0" borderId="0" xfId="10" applyNumberFormat="1" applyFont="1"/>
    <xf numFmtId="0" fontId="0" fillId="7" borderId="0" xfId="0" applyFill="1"/>
    <xf numFmtId="166" fontId="0" fillId="7" borderId="0" xfId="10" applyNumberFormat="1" applyFont="1" applyFill="1"/>
    <xf numFmtId="0" fontId="1" fillId="0" borderId="0" xfId="0" applyFont="1"/>
    <xf numFmtId="166" fontId="1" fillId="0" borderId="0" xfId="0" applyNumberFormat="1" applyFont="1"/>
    <xf numFmtId="0" fontId="1" fillId="7" borderId="0" xfId="0" applyFont="1" applyFill="1"/>
    <xf numFmtId="0" fontId="5" fillId="3" borderId="3" xfId="1" applyFont="1" applyBorder="1">
      <alignment horizontal="center" vertical="center"/>
    </xf>
    <xf numFmtId="0" fontId="5" fillId="3" borderId="2" xfId="1" applyFont="1" applyBorder="1">
      <alignment horizontal="center" vertical="center"/>
    </xf>
    <xf numFmtId="0" fontId="2" fillId="3" borderId="3" xfId="1" applyBorder="1">
      <alignment horizontal="center" vertical="center"/>
    </xf>
    <xf numFmtId="0" fontId="2" fillId="3" borderId="2" xfId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</cellXfs>
  <cellStyles count="11">
    <cellStyle name="A" xfId="1"/>
    <cellStyle name="B" xfId="2"/>
    <cellStyle name="C" xfId="3"/>
    <cellStyle name="Comma" xfId="10" builtin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showGridLines="0" topLeftCell="A44" workbookViewId="0">
      <selection activeCell="C34" sqref="C34"/>
    </sheetView>
  </sheetViews>
  <sheetFormatPr defaultRowHeight="15" x14ac:dyDescent="0.25"/>
  <cols>
    <col min="2" max="2" width="43" bestFit="1" customWidth="1"/>
    <col min="3" max="3" width="13.140625" bestFit="1" customWidth="1"/>
    <col min="4" max="4" width="14.7109375" bestFit="1" customWidth="1"/>
    <col min="5" max="5" width="47.7109375" bestFit="1" customWidth="1"/>
    <col min="6" max="6" width="13.140625" bestFit="1" customWidth="1"/>
    <col min="7" max="7" width="14.85546875" bestFit="1" customWidth="1"/>
  </cols>
  <sheetData>
    <row r="2" spans="2:7" ht="16.5" x14ac:dyDescent="0.25">
      <c r="B2" s="19" t="s">
        <v>0</v>
      </c>
      <c r="C2" s="19"/>
      <c r="D2" s="19"/>
      <c r="E2" s="19"/>
      <c r="F2" s="19"/>
      <c r="G2" s="20"/>
    </row>
    <row r="3" spans="2:7" x14ac:dyDescent="0.25">
      <c r="B3" s="21" t="s">
        <v>1</v>
      </c>
      <c r="C3" s="21"/>
      <c r="D3" s="21"/>
      <c r="E3" s="21"/>
      <c r="F3" s="21"/>
      <c r="G3" s="22"/>
    </row>
    <row r="4" spans="2:7" x14ac:dyDescent="0.25">
      <c r="B4" s="21" t="s">
        <v>2</v>
      </c>
      <c r="C4" s="21"/>
      <c r="D4" s="21"/>
      <c r="E4" s="21"/>
      <c r="F4" s="21"/>
      <c r="G4" s="22"/>
    </row>
    <row r="5" spans="2:7" ht="15.75" thickBot="1" x14ac:dyDescent="0.3">
      <c r="B5" s="21" t="s">
        <v>3</v>
      </c>
      <c r="C5" s="21"/>
      <c r="D5" s="21"/>
      <c r="E5" s="21"/>
      <c r="F5" s="21"/>
      <c r="G5" s="22"/>
    </row>
    <row r="6" spans="2:7" ht="15.75" thickBot="1" x14ac:dyDescent="0.3">
      <c r="B6" s="23"/>
      <c r="C6" s="24"/>
      <c r="D6" s="24"/>
      <c r="E6" s="24"/>
      <c r="F6" s="24"/>
      <c r="G6" s="25"/>
    </row>
    <row r="8" spans="2:7" ht="15.75" thickBot="1" x14ac:dyDescent="0.3"/>
    <row r="9" spans="2:7" ht="15.75" thickBot="1" x14ac:dyDescent="0.3">
      <c r="B9" s="1" t="s">
        <v>4</v>
      </c>
      <c r="C9" s="2"/>
      <c r="D9" s="2" t="s">
        <v>5</v>
      </c>
      <c r="E9" s="2" t="s">
        <v>6</v>
      </c>
      <c r="F9" s="2"/>
      <c r="G9" s="3" t="s">
        <v>5</v>
      </c>
    </row>
    <row r="10" spans="2:7" x14ac:dyDescent="0.25">
      <c r="B10" s="4" t="s">
        <v>45</v>
      </c>
      <c r="C10" s="4"/>
      <c r="D10" s="5">
        <v>15000000</v>
      </c>
      <c r="E10" s="4" t="s">
        <v>7</v>
      </c>
      <c r="F10" s="4"/>
      <c r="G10" s="6"/>
    </row>
    <row r="11" spans="2:7" ht="15.75" x14ac:dyDescent="0.3">
      <c r="B11" s="4" t="s">
        <v>46</v>
      </c>
      <c r="C11" s="4"/>
      <c r="D11" s="7"/>
      <c r="E11" s="4" t="s">
        <v>8</v>
      </c>
      <c r="F11" s="8">
        <v>62864</v>
      </c>
      <c r="G11" s="9"/>
    </row>
    <row r="12" spans="2:7" ht="15.75" x14ac:dyDescent="0.3">
      <c r="B12" s="4" t="s">
        <v>47</v>
      </c>
      <c r="C12" s="8">
        <v>8002200</v>
      </c>
      <c r="D12" s="5">
        <v>8002200</v>
      </c>
      <c r="E12" s="4" t="s">
        <v>9</v>
      </c>
      <c r="F12" s="8">
        <v>3582.39</v>
      </c>
      <c r="G12" s="9"/>
    </row>
    <row r="13" spans="2:7" ht="15.75" x14ac:dyDescent="0.3">
      <c r="B13" s="4" t="s">
        <v>48</v>
      </c>
      <c r="C13" s="4"/>
      <c r="D13" s="7"/>
      <c r="E13" s="4" t="s">
        <v>10</v>
      </c>
      <c r="F13" s="8">
        <v>2737.68</v>
      </c>
      <c r="G13" s="9"/>
    </row>
    <row r="14" spans="2:7" ht="15.75" x14ac:dyDescent="0.3">
      <c r="B14" s="4" t="s">
        <v>49</v>
      </c>
      <c r="C14" s="4"/>
      <c r="D14" s="7"/>
      <c r="E14" s="4" t="s">
        <v>11</v>
      </c>
      <c r="F14" s="8">
        <v>5556</v>
      </c>
      <c r="G14" s="9">
        <v>74740.069999999992</v>
      </c>
    </row>
    <row r="15" spans="2:7" ht="15.75" x14ac:dyDescent="0.3">
      <c r="B15" s="4" t="s">
        <v>50</v>
      </c>
      <c r="C15" s="8">
        <v>6816201</v>
      </c>
      <c r="D15" s="5"/>
      <c r="E15" s="4" t="s">
        <v>12</v>
      </c>
      <c r="F15" s="8"/>
      <c r="G15" s="9"/>
    </row>
    <row r="16" spans="2:7" ht="15.75" x14ac:dyDescent="0.3">
      <c r="B16" s="4" t="s">
        <v>51</v>
      </c>
      <c r="C16" s="8">
        <v>879550</v>
      </c>
      <c r="D16" s="5"/>
      <c r="E16" s="4" t="s">
        <v>13</v>
      </c>
      <c r="F16" s="8">
        <v>2311000</v>
      </c>
      <c r="G16" s="9"/>
    </row>
    <row r="17" spans="2:7" ht="15.75" x14ac:dyDescent="0.3">
      <c r="B17" s="4" t="s">
        <v>52</v>
      </c>
      <c r="C17" s="8">
        <v>495000</v>
      </c>
      <c r="D17" s="5"/>
      <c r="E17" s="4" t="s">
        <v>14</v>
      </c>
      <c r="F17" s="8">
        <v>895500</v>
      </c>
      <c r="G17" s="9"/>
    </row>
    <row r="18" spans="2:7" ht="15.75" x14ac:dyDescent="0.3">
      <c r="B18" s="4" t="s">
        <v>53</v>
      </c>
      <c r="C18" s="8">
        <v>802500</v>
      </c>
      <c r="D18" s="5"/>
      <c r="E18" s="4" t="s">
        <v>15</v>
      </c>
      <c r="F18" s="8">
        <v>120000</v>
      </c>
      <c r="G18" s="9"/>
    </row>
    <row r="19" spans="2:7" ht="15.75" x14ac:dyDescent="0.3">
      <c r="B19" s="4" t="s">
        <v>54</v>
      </c>
      <c r="C19" s="8">
        <v>155000</v>
      </c>
      <c r="D19" s="5"/>
      <c r="E19" s="4" t="s">
        <v>16</v>
      </c>
      <c r="F19" s="8">
        <v>14000</v>
      </c>
      <c r="G19" s="9"/>
    </row>
    <row r="20" spans="2:7" ht="15.75" x14ac:dyDescent="0.3">
      <c r="B20" s="4" t="s">
        <v>55</v>
      </c>
      <c r="C20" s="8">
        <v>50500</v>
      </c>
      <c r="D20" s="5"/>
      <c r="E20" s="4" t="s">
        <v>17</v>
      </c>
      <c r="F20" s="8">
        <v>3449068</v>
      </c>
      <c r="G20" s="9"/>
    </row>
    <row r="21" spans="2:7" ht="15.75" x14ac:dyDescent="0.3">
      <c r="B21" s="4" t="s">
        <v>56</v>
      </c>
      <c r="C21" s="8">
        <v>130000</v>
      </c>
      <c r="D21" s="5"/>
      <c r="E21" s="4" t="s">
        <v>18</v>
      </c>
      <c r="F21" s="8">
        <v>2000</v>
      </c>
      <c r="G21" s="9"/>
    </row>
    <row r="22" spans="2:7" ht="15.75" x14ac:dyDescent="0.3">
      <c r="B22" s="4" t="s">
        <v>57</v>
      </c>
      <c r="C22" s="8">
        <v>130000</v>
      </c>
      <c r="D22" s="5"/>
      <c r="E22" s="4" t="s">
        <v>19</v>
      </c>
      <c r="F22" s="8">
        <v>40000</v>
      </c>
      <c r="G22" s="9"/>
    </row>
    <row r="23" spans="2:7" ht="15.75" x14ac:dyDescent="0.3">
      <c r="B23" s="4" t="s">
        <v>58</v>
      </c>
      <c r="C23" s="8">
        <v>300000</v>
      </c>
      <c r="D23" s="5"/>
      <c r="E23" s="4" t="s">
        <v>20</v>
      </c>
      <c r="F23" s="8">
        <v>80000</v>
      </c>
      <c r="G23" s="9"/>
    </row>
    <row r="24" spans="2:7" ht="15.75" x14ac:dyDescent="0.3">
      <c r="B24" s="4" t="s">
        <v>59</v>
      </c>
      <c r="C24" s="8">
        <v>40441</v>
      </c>
      <c r="D24" s="5">
        <v>9799192</v>
      </c>
      <c r="E24" s="4" t="s">
        <v>21</v>
      </c>
      <c r="F24" s="8">
        <v>12630000</v>
      </c>
      <c r="G24" s="9">
        <v>19541568</v>
      </c>
    </row>
    <row r="25" spans="2:7" ht="15.75" x14ac:dyDescent="0.3">
      <c r="B25" s="4" t="s">
        <v>60</v>
      </c>
      <c r="C25" s="4"/>
      <c r="D25" s="7"/>
      <c r="E25" s="4" t="s">
        <v>22</v>
      </c>
      <c r="F25" s="8"/>
      <c r="G25" s="9"/>
    </row>
    <row r="26" spans="2:7" ht="15.75" x14ac:dyDescent="0.3">
      <c r="B26" s="4" t="s">
        <v>61</v>
      </c>
      <c r="C26" s="8">
        <v>13803510</v>
      </c>
      <c r="D26" s="5"/>
      <c r="E26" s="4" t="s">
        <v>23</v>
      </c>
      <c r="F26" s="8">
        <v>1031547</v>
      </c>
      <c r="G26" s="9"/>
    </row>
    <row r="27" spans="2:7" ht="15.75" x14ac:dyDescent="0.3">
      <c r="B27" s="4" t="s">
        <v>62</v>
      </c>
      <c r="C27" s="8">
        <v>1563500</v>
      </c>
      <c r="D27" s="5"/>
      <c r="E27" s="4" t="s">
        <v>24</v>
      </c>
      <c r="F27" s="8">
        <v>1132924</v>
      </c>
      <c r="G27" s="9"/>
    </row>
    <row r="28" spans="2:7" ht="15.75" x14ac:dyDescent="0.3">
      <c r="B28" s="4" t="s">
        <v>63</v>
      </c>
      <c r="C28" s="8">
        <v>911413</v>
      </c>
      <c r="D28" s="5"/>
      <c r="E28" s="4" t="s">
        <v>25</v>
      </c>
      <c r="F28" s="8">
        <v>1292116</v>
      </c>
      <c r="G28" s="9"/>
    </row>
    <row r="29" spans="2:7" ht="15.75" x14ac:dyDescent="0.3">
      <c r="B29" s="4" t="s">
        <v>64</v>
      </c>
      <c r="C29" s="8">
        <v>115219</v>
      </c>
      <c r="D29" s="5"/>
      <c r="E29" s="4" t="s">
        <v>26</v>
      </c>
      <c r="F29" s="8">
        <v>108754</v>
      </c>
      <c r="G29" s="9"/>
    </row>
    <row r="30" spans="2:7" ht="15.75" x14ac:dyDescent="0.3">
      <c r="B30" s="4" t="s">
        <v>65</v>
      </c>
      <c r="C30" s="8">
        <v>4936304</v>
      </c>
      <c r="D30" s="5"/>
      <c r="E30" s="4" t="s">
        <v>27</v>
      </c>
      <c r="F30" s="8">
        <v>5861321</v>
      </c>
      <c r="G30" s="9"/>
    </row>
    <row r="31" spans="2:7" ht="15.75" x14ac:dyDescent="0.3">
      <c r="B31" s="4" t="s">
        <v>66</v>
      </c>
      <c r="C31" s="8">
        <v>137789</v>
      </c>
      <c r="D31" s="5"/>
      <c r="E31" s="4" t="s">
        <v>28</v>
      </c>
      <c r="F31" s="8">
        <v>4781683</v>
      </c>
      <c r="G31" s="9"/>
    </row>
    <row r="32" spans="2:7" ht="15.75" x14ac:dyDescent="0.3">
      <c r="B32" s="4" t="s">
        <v>67</v>
      </c>
      <c r="C32" s="8">
        <v>1207000</v>
      </c>
      <c r="D32" s="5"/>
      <c r="E32" s="4" t="s">
        <v>29</v>
      </c>
      <c r="F32" s="8">
        <v>28272544</v>
      </c>
      <c r="G32" s="9">
        <v>42480889</v>
      </c>
    </row>
    <row r="33" spans="2:7" ht="15.75" x14ac:dyDescent="0.3">
      <c r="B33" s="4" t="s">
        <v>68</v>
      </c>
      <c r="C33" s="8">
        <v>8985000</v>
      </c>
      <c r="D33" s="5"/>
      <c r="E33" s="4" t="s">
        <v>30</v>
      </c>
      <c r="F33" s="8"/>
      <c r="G33" s="9"/>
    </row>
    <row r="34" spans="2:7" ht="15.75" x14ac:dyDescent="0.3">
      <c r="B34" s="4" t="s">
        <v>69</v>
      </c>
      <c r="C34" s="8">
        <v>1383409.06</v>
      </c>
      <c r="D34" s="5">
        <v>33043144.059999999</v>
      </c>
      <c r="E34" s="4" t="s">
        <v>31</v>
      </c>
      <c r="F34" s="8">
        <v>1936723</v>
      </c>
      <c r="G34" s="9"/>
    </row>
    <row r="35" spans="2:7" ht="15.75" x14ac:dyDescent="0.3">
      <c r="B35" s="4" t="s">
        <v>70</v>
      </c>
      <c r="C35" s="4"/>
      <c r="D35" s="7"/>
      <c r="E35" s="4" t="s">
        <v>32</v>
      </c>
      <c r="F35" s="8">
        <v>7935450</v>
      </c>
      <c r="G35" s="9"/>
    </row>
    <row r="36" spans="2:7" ht="15.75" x14ac:dyDescent="0.3">
      <c r="B36" s="4" t="s">
        <v>61</v>
      </c>
      <c r="C36" s="8">
        <v>578964</v>
      </c>
      <c r="D36" s="5"/>
      <c r="E36" s="4" t="s">
        <v>33</v>
      </c>
      <c r="F36" s="8">
        <v>29742</v>
      </c>
      <c r="G36" s="9">
        <v>9901915</v>
      </c>
    </row>
    <row r="37" spans="2:7" ht="15.75" x14ac:dyDescent="0.3">
      <c r="B37" s="4" t="s">
        <v>62</v>
      </c>
      <c r="C37" s="8">
        <v>470928</v>
      </c>
      <c r="D37" s="5"/>
      <c r="E37" s="4" t="s">
        <v>34</v>
      </c>
      <c r="F37" s="8"/>
      <c r="G37" s="9"/>
    </row>
    <row r="38" spans="2:7" ht="15.75" x14ac:dyDescent="0.3">
      <c r="B38" s="4" t="s">
        <v>63</v>
      </c>
      <c r="C38" s="8">
        <v>103236</v>
      </c>
      <c r="D38" s="5"/>
      <c r="E38" s="4" t="s">
        <v>35</v>
      </c>
      <c r="F38" s="8">
        <v>83750</v>
      </c>
      <c r="G38" s="9">
        <v>83750</v>
      </c>
    </row>
    <row r="39" spans="2:7" ht="15.75" x14ac:dyDescent="0.3">
      <c r="B39" s="4" t="s">
        <v>64</v>
      </c>
      <c r="C39" s="8">
        <v>15438</v>
      </c>
      <c r="D39" s="5"/>
      <c r="E39" s="4" t="s">
        <v>36</v>
      </c>
      <c r="F39" s="8"/>
      <c r="G39" s="9"/>
    </row>
    <row r="40" spans="2:7" ht="15.75" x14ac:dyDescent="0.3">
      <c r="B40" s="4" t="s">
        <v>65</v>
      </c>
      <c r="C40" s="8">
        <v>33601</v>
      </c>
      <c r="D40" s="5"/>
      <c r="E40" s="4" t="s">
        <v>37</v>
      </c>
      <c r="F40" s="8">
        <v>112406</v>
      </c>
      <c r="G40" s="9"/>
    </row>
    <row r="41" spans="2:7" ht="15.75" x14ac:dyDescent="0.3">
      <c r="B41" s="4" t="s">
        <v>67</v>
      </c>
      <c r="C41" s="8">
        <v>606841</v>
      </c>
      <c r="D41" s="5">
        <v>1809008</v>
      </c>
      <c r="E41" s="4" t="s">
        <v>38</v>
      </c>
      <c r="F41" s="8">
        <v>30000</v>
      </c>
      <c r="G41" s="9">
        <v>142406</v>
      </c>
    </row>
    <row r="42" spans="2:7" ht="15.75" x14ac:dyDescent="0.3">
      <c r="B42" s="4" t="s">
        <v>71</v>
      </c>
      <c r="C42" s="4"/>
      <c r="D42" s="7"/>
      <c r="E42" s="4" t="s">
        <v>39</v>
      </c>
      <c r="F42" s="8"/>
      <c r="G42" s="9"/>
    </row>
    <row r="43" spans="2:7" ht="15.75" x14ac:dyDescent="0.3">
      <c r="B43" s="4" t="s">
        <v>72</v>
      </c>
      <c r="C43" s="8">
        <v>4110735.71</v>
      </c>
      <c r="D43" s="5">
        <v>4110735.71</v>
      </c>
      <c r="E43" s="4" t="s">
        <v>40</v>
      </c>
      <c r="F43" s="8"/>
      <c r="G43" s="9"/>
    </row>
    <row r="44" spans="2:7" ht="15.75" x14ac:dyDescent="0.3">
      <c r="B44" s="4" t="s">
        <v>73</v>
      </c>
      <c r="C44" s="4"/>
      <c r="D44" s="7"/>
      <c r="E44" s="4" t="s">
        <v>41</v>
      </c>
      <c r="F44" s="8">
        <v>393579</v>
      </c>
      <c r="G44" s="9"/>
    </row>
    <row r="45" spans="2:7" ht="15.75" x14ac:dyDescent="0.3">
      <c r="B45" s="4" t="s">
        <v>74</v>
      </c>
      <c r="C45" s="8">
        <v>18500</v>
      </c>
      <c r="D45" s="5"/>
      <c r="E45" s="4" t="s">
        <v>42</v>
      </c>
      <c r="F45" s="8">
        <v>16600</v>
      </c>
      <c r="G45" s="9"/>
    </row>
    <row r="46" spans="2:7" ht="15.75" x14ac:dyDescent="0.3">
      <c r="B46" s="4" t="s">
        <v>75</v>
      </c>
      <c r="C46" s="8">
        <v>37000</v>
      </c>
      <c r="D46" s="5"/>
      <c r="E46" s="4" t="s">
        <v>43</v>
      </c>
      <c r="F46" s="8">
        <v>5000</v>
      </c>
      <c r="G46" s="9"/>
    </row>
    <row r="47" spans="2:7" ht="15.75" x14ac:dyDescent="0.3">
      <c r="B47" s="4" t="s">
        <v>76</v>
      </c>
      <c r="C47" s="8">
        <v>3200</v>
      </c>
      <c r="D47" s="5"/>
      <c r="E47" s="4" t="s">
        <v>44</v>
      </c>
      <c r="F47" s="8">
        <v>15000</v>
      </c>
      <c r="G47" s="9">
        <v>430179</v>
      </c>
    </row>
    <row r="48" spans="2:7" ht="15.75" x14ac:dyDescent="0.3">
      <c r="B48" s="4" t="s">
        <v>77</v>
      </c>
      <c r="C48" s="8">
        <v>56038</v>
      </c>
      <c r="D48" s="5"/>
      <c r="E48" s="4"/>
      <c r="F48" s="8"/>
      <c r="G48" s="9"/>
    </row>
    <row r="49" spans="2:7" ht="15.75" x14ac:dyDescent="0.3">
      <c r="B49" s="4" t="s">
        <v>78</v>
      </c>
      <c r="C49" s="8">
        <v>15040</v>
      </c>
      <c r="D49" s="5"/>
      <c r="E49" s="4"/>
      <c r="F49" s="8"/>
      <c r="G49" s="9"/>
    </row>
    <row r="50" spans="2:7" ht="15.75" x14ac:dyDescent="0.3">
      <c r="B50" s="4" t="s">
        <v>79</v>
      </c>
      <c r="C50" s="8">
        <v>27000</v>
      </c>
      <c r="D50" s="5"/>
      <c r="E50" s="4"/>
      <c r="F50" s="8"/>
      <c r="G50" s="9"/>
    </row>
    <row r="51" spans="2:7" ht="15.75" x14ac:dyDescent="0.3">
      <c r="B51" s="4" t="s">
        <v>80</v>
      </c>
      <c r="C51" s="8">
        <v>4800</v>
      </c>
      <c r="D51" s="5"/>
      <c r="E51" s="4"/>
      <c r="F51" s="8"/>
      <c r="G51" s="9"/>
    </row>
    <row r="52" spans="2:7" ht="15.75" x14ac:dyDescent="0.3">
      <c r="B52" s="4" t="s">
        <v>81</v>
      </c>
      <c r="C52" s="8">
        <v>350000</v>
      </c>
      <c r="D52" s="5"/>
      <c r="E52" s="4"/>
      <c r="F52" s="8"/>
      <c r="G52" s="9"/>
    </row>
    <row r="53" spans="2:7" ht="15.75" x14ac:dyDescent="0.3">
      <c r="B53" s="4" t="s">
        <v>82</v>
      </c>
      <c r="C53" s="8">
        <v>15000</v>
      </c>
      <c r="D53" s="5">
        <v>526578</v>
      </c>
      <c r="E53" s="4"/>
      <c r="F53" s="8"/>
      <c r="G53" s="9"/>
    </row>
    <row r="54" spans="2:7" ht="15.75" x14ac:dyDescent="0.3">
      <c r="B54" s="4" t="s">
        <v>83</v>
      </c>
      <c r="C54" s="4"/>
      <c r="D54" s="7"/>
      <c r="E54" s="4"/>
      <c r="F54" s="8"/>
      <c r="G54" s="9"/>
    </row>
    <row r="55" spans="2:7" ht="15.75" x14ac:dyDescent="0.3">
      <c r="B55" s="4" t="s">
        <v>84</v>
      </c>
      <c r="C55" s="8">
        <v>30941</v>
      </c>
      <c r="D55" s="5">
        <v>30941</v>
      </c>
      <c r="E55" s="4"/>
      <c r="F55" s="8"/>
      <c r="G55" s="9"/>
    </row>
    <row r="56" spans="2:7" x14ac:dyDescent="0.25">
      <c r="B56" s="4" t="s">
        <v>85</v>
      </c>
      <c r="C56" s="4"/>
      <c r="D56" s="7"/>
      <c r="E56" s="4"/>
      <c r="F56" s="4"/>
      <c r="G56" s="6"/>
    </row>
    <row r="57" spans="2:7" ht="15.75" x14ac:dyDescent="0.3">
      <c r="B57" s="4" t="s">
        <v>86</v>
      </c>
      <c r="C57" s="8">
        <v>2930200</v>
      </c>
      <c r="D57" s="5"/>
      <c r="E57" s="4"/>
      <c r="F57" s="8"/>
      <c r="G57" s="9"/>
    </row>
    <row r="58" spans="2:7" ht="15.75" x14ac:dyDescent="0.3">
      <c r="B58" s="4" t="s">
        <v>87</v>
      </c>
      <c r="C58" s="8">
        <v>7233300</v>
      </c>
      <c r="D58" s="5"/>
      <c r="E58" s="4"/>
      <c r="F58" s="8"/>
      <c r="G58" s="9"/>
    </row>
    <row r="59" spans="2:7" ht="15.75" x14ac:dyDescent="0.3">
      <c r="B59" s="4" t="s">
        <v>88</v>
      </c>
      <c r="C59" s="8">
        <v>4233372</v>
      </c>
      <c r="D59" s="5">
        <v>14396872</v>
      </c>
      <c r="E59" s="4"/>
      <c r="F59" s="8"/>
      <c r="G59" s="9"/>
    </row>
    <row r="60" spans="2:7" ht="15.75" x14ac:dyDescent="0.3">
      <c r="B60" s="4" t="s">
        <v>89</v>
      </c>
      <c r="C60" s="4"/>
      <c r="D60" s="7"/>
      <c r="E60" s="4"/>
      <c r="F60" s="8"/>
      <c r="G60" s="9"/>
    </row>
    <row r="61" spans="2:7" ht="15.75" x14ac:dyDescent="0.3">
      <c r="B61" s="4" t="s">
        <v>90</v>
      </c>
      <c r="C61" s="8">
        <v>668.84</v>
      </c>
      <c r="D61" s="5"/>
      <c r="E61" s="4"/>
      <c r="F61" s="8"/>
      <c r="G61" s="9"/>
    </row>
    <row r="62" spans="2:7" ht="15.75" x14ac:dyDescent="0.3">
      <c r="B62" s="4" t="s">
        <v>91</v>
      </c>
      <c r="C62" s="8">
        <v>936107.46</v>
      </c>
      <c r="D62" s="5">
        <v>936776.29999999993</v>
      </c>
      <c r="E62" s="4"/>
      <c r="F62" s="8"/>
      <c r="G62" s="9"/>
    </row>
    <row r="63" spans="2:7" x14ac:dyDescent="0.25">
      <c r="B63" s="4" t="s">
        <v>92</v>
      </c>
      <c r="C63" s="4"/>
      <c r="D63" s="5">
        <v>72655447.070000008</v>
      </c>
      <c r="E63" s="4" t="s">
        <v>92</v>
      </c>
      <c r="F63" s="10"/>
      <c r="G63" s="9">
        <v>72655447.069999993</v>
      </c>
    </row>
    <row r="64" spans="2:7" x14ac:dyDescent="0.25">
      <c r="B64" s="4" t="s">
        <v>93</v>
      </c>
      <c r="C64" s="5">
        <v>1.4901161193847656E-8</v>
      </c>
      <c r="D64" s="11"/>
      <c r="E64" s="4"/>
      <c r="F64" s="10"/>
      <c r="G64" s="12"/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2" topLeftCell="A51" activePane="bottomLeft" state="frozen"/>
      <selection pane="bottomLeft" activeCell="G63" sqref="G63"/>
    </sheetView>
  </sheetViews>
  <sheetFormatPr defaultRowHeight="15" x14ac:dyDescent="0.25"/>
  <cols>
    <col min="3" max="3" width="17" bestFit="1" customWidth="1"/>
    <col min="4" max="4" width="12.5703125" style="13" customWidth="1"/>
    <col min="5" max="5" width="12.85546875" style="13" bestFit="1" customWidth="1"/>
    <col min="6" max="6" width="9.28515625" style="13" bestFit="1" customWidth="1"/>
    <col min="7" max="7" width="9.5703125" style="13" bestFit="1" customWidth="1"/>
    <col min="8" max="8" width="9.85546875" style="16" bestFit="1" customWidth="1"/>
  </cols>
  <sheetData>
    <row r="1" spans="1:7" x14ac:dyDescent="0.25">
      <c r="D1" s="13" t="s">
        <v>96</v>
      </c>
      <c r="E1" s="13" t="s">
        <v>94</v>
      </c>
      <c r="F1" s="13" t="s">
        <v>95</v>
      </c>
      <c r="G1" s="13" t="s">
        <v>97</v>
      </c>
    </row>
    <row r="2" spans="1:7" x14ac:dyDescent="0.25">
      <c r="D2" s="13">
        <v>10</v>
      </c>
      <c r="E2" s="13">
        <v>10</v>
      </c>
      <c r="F2" s="13">
        <v>15</v>
      </c>
      <c r="G2" s="13">
        <v>60</v>
      </c>
    </row>
    <row r="4" spans="1:7" x14ac:dyDescent="0.25">
      <c r="A4" t="s">
        <v>99</v>
      </c>
      <c r="B4" t="s">
        <v>123</v>
      </c>
      <c r="C4" t="s">
        <v>118</v>
      </c>
      <c r="D4" s="13">
        <v>0</v>
      </c>
      <c r="E4" s="13">
        <v>57415</v>
      </c>
      <c r="F4" s="13">
        <v>0</v>
      </c>
      <c r="G4" s="13">
        <v>23625</v>
      </c>
    </row>
    <row r="5" spans="1:7" x14ac:dyDescent="0.25">
      <c r="C5" t="s">
        <v>114</v>
      </c>
      <c r="D5" s="13">
        <v>0</v>
      </c>
      <c r="E5" s="13">
        <v>0</v>
      </c>
      <c r="F5" s="13">
        <v>0</v>
      </c>
      <c r="G5" s="13">
        <v>70500</v>
      </c>
    </row>
    <row r="6" spans="1:7" x14ac:dyDescent="0.25">
      <c r="C6" t="s">
        <v>115</v>
      </c>
      <c r="D6" s="13">
        <v>0</v>
      </c>
      <c r="E6" s="13">
        <v>36663</v>
      </c>
      <c r="F6" s="13">
        <v>0</v>
      </c>
      <c r="G6" s="13">
        <v>12110</v>
      </c>
    </row>
    <row r="7" spans="1:7" x14ac:dyDescent="0.25">
      <c r="D7" s="13">
        <f t="shared" ref="D7" si="0">SUM(D4:D6)</f>
        <v>0</v>
      </c>
      <c r="E7" s="13">
        <f t="shared" ref="E7" si="1">SUM(E4:E6)</f>
        <v>94078</v>
      </c>
      <c r="F7" s="13">
        <f t="shared" ref="F7" si="2">SUM(F4:F6)</f>
        <v>0</v>
      </c>
      <c r="G7" s="13">
        <f t="shared" ref="G7" si="3">SUM(G4:G6)</f>
        <v>106235</v>
      </c>
    </row>
    <row r="8" spans="1:7" x14ac:dyDescent="0.25">
      <c r="C8" t="s">
        <v>116</v>
      </c>
      <c r="D8" s="13">
        <f>((D4+D5)*$D$2/100)+(D6*$D$2/2/100)</f>
        <v>0</v>
      </c>
      <c r="E8" s="13">
        <f>((E4+E5)*$E$2/100)+(E6*$E$2/2/100)</f>
        <v>7574.65</v>
      </c>
      <c r="F8" s="13">
        <f>((F4+F5)*$F$2/100)+(F6*$F$2/2/100)</f>
        <v>0</v>
      </c>
      <c r="G8" s="13">
        <f>((G4+G5)*$G$2/100)+(G6*$G$2/2/100)</f>
        <v>60108</v>
      </c>
    </row>
    <row r="9" spans="1:7" x14ac:dyDescent="0.25">
      <c r="C9" t="s">
        <v>117</v>
      </c>
      <c r="D9" s="13">
        <f t="shared" ref="D9" si="4">D7-D8</f>
        <v>0</v>
      </c>
      <c r="E9" s="13">
        <f t="shared" ref="E9" si="5">E7-E8</f>
        <v>86503.35</v>
      </c>
      <c r="F9" s="13">
        <f t="shared" ref="F9" si="6">F7-F8</f>
        <v>0</v>
      </c>
      <c r="G9" s="13">
        <f t="shared" ref="G9" si="7">G7-G8</f>
        <v>46127</v>
      </c>
    </row>
    <row r="11" spans="1:7" x14ac:dyDescent="0.25">
      <c r="A11" t="s">
        <v>100</v>
      </c>
      <c r="B11" t="s">
        <v>122</v>
      </c>
      <c r="C11" t="s">
        <v>118</v>
      </c>
      <c r="D11" s="13">
        <f t="shared" ref="D11" si="8">D9</f>
        <v>0</v>
      </c>
      <c r="E11" s="13">
        <f>E9</f>
        <v>86503.35</v>
      </c>
      <c r="F11" s="13">
        <f t="shared" ref="F11:G11" si="9">F9</f>
        <v>0</v>
      </c>
      <c r="G11" s="13">
        <f t="shared" si="9"/>
        <v>46127</v>
      </c>
    </row>
    <row r="12" spans="1:7" x14ac:dyDescent="0.25">
      <c r="C12" t="s">
        <v>114</v>
      </c>
      <c r="D12" s="13">
        <v>0</v>
      </c>
      <c r="E12" s="13">
        <v>0</v>
      </c>
      <c r="F12" s="13">
        <v>0</v>
      </c>
      <c r="G12" s="13">
        <v>0</v>
      </c>
    </row>
    <row r="13" spans="1:7" x14ac:dyDescent="0.25">
      <c r="C13" t="s">
        <v>115</v>
      </c>
      <c r="D13" s="13">
        <v>0</v>
      </c>
      <c r="E13" s="13">
        <v>0</v>
      </c>
      <c r="F13" s="13">
        <v>0</v>
      </c>
      <c r="G13" s="13">
        <v>54638</v>
      </c>
    </row>
    <row r="14" spans="1:7" x14ac:dyDescent="0.25">
      <c r="D14" s="13">
        <f t="shared" ref="D14" si="10">SUM(D11:D13)</f>
        <v>0</v>
      </c>
      <c r="E14" s="13">
        <f t="shared" ref="E14" si="11">SUM(E11:E13)</f>
        <v>86503.35</v>
      </c>
      <c r="F14" s="13">
        <f t="shared" ref="F14" si="12">SUM(F11:F13)</f>
        <v>0</v>
      </c>
      <c r="G14" s="13">
        <f t="shared" ref="G14" si="13">SUM(G11:G13)</f>
        <v>100765</v>
      </c>
    </row>
    <row r="15" spans="1:7" x14ac:dyDescent="0.25">
      <c r="C15" t="s">
        <v>116</v>
      </c>
      <c r="D15" s="13">
        <f>((D11+D12)*$D$2/100)+(D13*$D$2/2/100)</f>
        <v>0</v>
      </c>
      <c r="E15" s="13">
        <f>((E11+E12)*$E$2/100)+(E13*$E$2/2/100)</f>
        <v>8650.3349999999991</v>
      </c>
      <c r="F15" s="13">
        <f>((F11+F12)*$F$2/100)+(F13*$F$2/2/100)</f>
        <v>0</v>
      </c>
      <c r="G15" s="13">
        <f>((G11+G12)*$G$2/100)+(G13*$G$2/2/100)</f>
        <v>44067.600000000006</v>
      </c>
    </row>
    <row r="16" spans="1:7" x14ac:dyDescent="0.25">
      <c r="C16" t="s">
        <v>117</v>
      </c>
      <c r="D16" s="13">
        <f t="shared" ref="D16" si="14">D14-D15</f>
        <v>0</v>
      </c>
      <c r="E16" s="13">
        <f t="shared" ref="E16" si="15">E14-E15</f>
        <v>77853.015000000014</v>
      </c>
      <c r="F16" s="13">
        <f t="shared" ref="F16" si="16">F14-F15</f>
        <v>0</v>
      </c>
      <c r="G16" s="13">
        <f t="shared" ref="G16" si="17">G14-G15</f>
        <v>56697.399999999994</v>
      </c>
    </row>
    <row r="18" spans="1:7" x14ac:dyDescent="0.25">
      <c r="A18" t="s">
        <v>101</v>
      </c>
      <c r="B18" t="s">
        <v>113</v>
      </c>
      <c r="C18" t="s">
        <v>118</v>
      </c>
      <c r="D18" s="13">
        <f t="shared" ref="D18" si="18">D16</f>
        <v>0</v>
      </c>
      <c r="E18" s="13">
        <f>E16</f>
        <v>77853.015000000014</v>
      </c>
      <c r="F18" s="13">
        <f t="shared" ref="F18:G18" si="19">F16</f>
        <v>0</v>
      </c>
      <c r="G18" s="13">
        <f t="shared" si="19"/>
        <v>56697.399999999994</v>
      </c>
    </row>
    <row r="19" spans="1:7" x14ac:dyDescent="0.25">
      <c r="C19" t="s">
        <v>114</v>
      </c>
      <c r="D19" s="13">
        <v>0</v>
      </c>
      <c r="E19" s="13">
        <v>18000</v>
      </c>
      <c r="F19" s="13">
        <v>0</v>
      </c>
      <c r="G19" s="13">
        <v>12250</v>
      </c>
    </row>
    <row r="20" spans="1:7" x14ac:dyDescent="0.25">
      <c r="C20" t="s">
        <v>115</v>
      </c>
      <c r="D20" s="13">
        <v>2211000</v>
      </c>
      <c r="E20" s="13">
        <v>3900</v>
      </c>
      <c r="F20" s="13">
        <v>0</v>
      </c>
      <c r="G20" s="13">
        <v>0</v>
      </c>
    </row>
    <row r="21" spans="1:7" x14ac:dyDescent="0.25">
      <c r="D21" s="13">
        <f t="shared" ref="D21" si="20">SUM(D18:D20)</f>
        <v>2211000</v>
      </c>
      <c r="E21" s="13">
        <f t="shared" ref="E21" si="21">SUM(E18:E20)</f>
        <v>99753.015000000014</v>
      </c>
      <c r="F21" s="13">
        <f t="shared" ref="F21" si="22">SUM(F18:F20)</f>
        <v>0</v>
      </c>
      <c r="G21" s="13">
        <f t="shared" ref="G21" si="23">SUM(G18:G20)</f>
        <v>68947.399999999994</v>
      </c>
    </row>
    <row r="22" spans="1:7" x14ac:dyDescent="0.25">
      <c r="C22" t="s">
        <v>116</v>
      </c>
      <c r="D22" s="13">
        <f>((D18+D19)*$D$2/100)+(D20*$D$2/2/100)</f>
        <v>110550</v>
      </c>
      <c r="E22" s="13">
        <f>((E18+E19)*$E$2/100)+(E20*$E$2/2/100)</f>
        <v>9780.3015000000014</v>
      </c>
      <c r="F22" s="13">
        <f>((F18+F19)*$F$2/100)+(F20*$F$2/2/100)</f>
        <v>0</v>
      </c>
      <c r="G22" s="13">
        <f>((G18+G19)*$G$2/100)+(G20*$G$2/2/100)</f>
        <v>41368.439999999995</v>
      </c>
    </row>
    <row r="23" spans="1:7" x14ac:dyDescent="0.25">
      <c r="C23" t="s">
        <v>117</v>
      </c>
      <c r="D23" s="13">
        <f t="shared" ref="D23" si="24">D21-D22</f>
        <v>2100450</v>
      </c>
      <c r="E23" s="13">
        <f t="shared" ref="E23" si="25">E21-E22</f>
        <v>89972.713500000013</v>
      </c>
      <c r="F23" s="13">
        <f t="shared" ref="F23" si="26">F21-F22</f>
        <v>0</v>
      </c>
      <c r="G23" s="13">
        <f t="shared" ref="G23" si="27">G21-G22</f>
        <v>27578.959999999999</v>
      </c>
    </row>
    <row r="25" spans="1:7" x14ac:dyDescent="0.25">
      <c r="A25" t="s">
        <v>102</v>
      </c>
      <c r="B25" t="s">
        <v>112</v>
      </c>
      <c r="C25" t="s">
        <v>118</v>
      </c>
      <c r="D25" s="13">
        <f t="shared" ref="D25" si="28">D23</f>
        <v>2100450</v>
      </c>
      <c r="E25" s="13">
        <f>E23</f>
        <v>89972.713500000013</v>
      </c>
      <c r="F25" s="13">
        <f t="shared" ref="F25:G25" si="29">F23</f>
        <v>0</v>
      </c>
      <c r="G25" s="13">
        <f t="shared" si="29"/>
        <v>27578.959999999999</v>
      </c>
    </row>
    <row r="26" spans="1:7" x14ac:dyDescent="0.25">
      <c r="C26" t="s">
        <v>114</v>
      </c>
      <c r="D26" s="13">
        <v>3300000</v>
      </c>
      <c r="E26" s="13">
        <v>350</v>
      </c>
      <c r="F26" s="13">
        <v>0</v>
      </c>
      <c r="G26" s="13">
        <v>0</v>
      </c>
    </row>
    <row r="27" spans="1:7" x14ac:dyDescent="0.25">
      <c r="C27" t="s">
        <v>115</v>
      </c>
      <c r="D27" s="13">
        <v>0</v>
      </c>
      <c r="E27" s="13">
        <v>949289</v>
      </c>
      <c r="F27" s="13">
        <v>0</v>
      </c>
      <c r="G27" s="13">
        <v>0</v>
      </c>
    </row>
    <row r="28" spans="1:7" x14ac:dyDescent="0.25">
      <c r="D28" s="13">
        <f t="shared" ref="D28" si="30">SUM(D25:D27)</f>
        <v>5400450</v>
      </c>
      <c r="E28" s="13">
        <f t="shared" ref="E28" si="31">SUM(E25:E27)</f>
        <v>1039611.7135000001</v>
      </c>
      <c r="F28" s="13">
        <f t="shared" ref="F28" si="32">SUM(F25:F27)</f>
        <v>0</v>
      </c>
      <c r="G28" s="13">
        <f t="shared" ref="G28" si="33">SUM(G25:G27)</f>
        <v>27578.959999999999</v>
      </c>
    </row>
    <row r="29" spans="1:7" x14ac:dyDescent="0.25">
      <c r="C29" t="s">
        <v>116</v>
      </c>
      <c r="D29" s="13">
        <f>((D25+D26)*$D$2/100)+(D27*$D$2/2/100)</f>
        <v>540045</v>
      </c>
      <c r="E29" s="13">
        <f>((E25+E26)*$E$2/100)+(E27*$E$2/2/100)</f>
        <v>56496.72135</v>
      </c>
      <c r="F29" s="13">
        <f>((F25+F26)*$F$2/100)+(F27*$F$2/2/100)</f>
        <v>0</v>
      </c>
      <c r="G29" s="13">
        <f>((G25+G26)*$G$2/100)+(G27*$G$2/2/100)</f>
        <v>16547.376</v>
      </c>
    </row>
    <row r="30" spans="1:7" x14ac:dyDescent="0.25">
      <c r="C30" t="s">
        <v>117</v>
      </c>
      <c r="D30" s="13">
        <f t="shared" ref="D30" si="34">D28-D29</f>
        <v>4860405</v>
      </c>
      <c r="E30" s="13">
        <f t="shared" ref="E30" si="35">E28-E29</f>
        <v>983114.99215000006</v>
      </c>
      <c r="F30" s="13">
        <f t="shared" ref="F30" si="36">F28-F29</f>
        <v>0</v>
      </c>
      <c r="G30" s="13">
        <f t="shared" ref="G30" si="37">G28-G29</f>
        <v>11031.583999999999</v>
      </c>
    </row>
    <row r="32" spans="1:7" x14ac:dyDescent="0.25">
      <c r="A32" t="s">
        <v>103</v>
      </c>
      <c r="B32" t="s">
        <v>111</v>
      </c>
      <c r="C32" t="s">
        <v>118</v>
      </c>
      <c r="D32" s="13">
        <f t="shared" ref="D32" si="38">D30</f>
        <v>4860405</v>
      </c>
      <c r="E32" s="13">
        <f>E30</f>
        <v>983114.99215000006</v>
      </c>
      <c r="F32" s="13">
        <f t="shared" ref="F32:G32" si="39">F30</f>
        <v>0</v>
      </c>
      <c r="G32" s="13">
        <f t="shared" si="39"/>
        <v>11031.583999999999</v>
      </c>
    </row>
    <row r="33" spans="1:7" x14ac:dyDescent="0.25">
      <c r="C33" t="s">
        <v>114</v>
      </c>
      <c r="D33" s="13">
        <v>0</v>
      </c>
      <c r="E33" s="13">
        <v>470432</v>
      </c>
      <c r="F33" s="13">
        <v>0</v>
      </c>
      <c r="G33" s="13">
        <v>225</v>
      </c>
    </row>
    <row r="34" spans="1:7" x14ac:dyDescent="0.25">
      <c r="C34" t="s">
        <v>115</v>
      </c>
      <c r="D34" s="13">
        <v>0</v>
      </c>
      <c r="E34" s="13">
        <v>13819</v>
      </c>
      <c r="F34" s="13">
        <v>0</v>
      </c>
      <c r="G34" s="13">
        <v>18650</v>
      </c>
    </row>
    <row r="35" spans="1:7" x14ac:dyDescent="0.25">
      <c r="D35" s="13">
        <f t="shared" ref="D35" si="40">SUM(D32:D34)</f>
        <v>4860405</v>
      </c>
      <c r="E35" s="13">
        <f t="shared" ref="E35" si="41">SUM(E32:E34)</f>
        <v>1467365.9921500001</v>
      </c>
      <c r="F35" s="13">
        <f t="shared" ref="F35" si="42">SUM(F32:F34)</f>
        <v>0</v>
      </c>
      <c r="G35" s="13">
        <f t="shared" ref="G35" si="43">SUM(G32:G34)</f>
        <v>29906.583999999999</v>
      </c>
    </row>
    <row r="36" spans="1:7" x14ac:dyDescent="0.25">
      <c r="C36" t="s">
        <v>116</v>
      </c>
      <c r="D36" s="13">
        <f>((D32+D33)*$D$2/100)+(D34*$D$2/2/100)</f>
        <v>486040.5</v>
      </c>
      <c r="E36" s="13">
        <f>((E32+E33)*$E$2/100)+(E34*$E$2/2/100)</f>
        <v>146045.64921500001</v>
      </c>
      <c r="F36" s="13">
        <f>((F32+F33)*$F$2/100)+(F34*$F$2/2/100)</f>
        <v>0</v>
      </c>
      <c r="G36" s="13">
        <f>((G32+G33)*$G$2/100)+(G34*$G$2/2/100)</f>
        <v>12348.950399999998</v>
      </c>
    </row>
    <row r="37" spans="1:7" x14ac:dyDescent="0.25">
      <c r="C37" t="s">
        <v>117</v>
      </c>
      <c r="D37" s="13">
        <f t="shared" ref="D37" si="44">D35-D36</f>
        <v>4374364.5</v>
      </c>
      <c r="E37" s="13">
        <f t="shared" ref="E37" si="45">E35-E36</f>
        <v>1321320.3429350001</v>
      </c>
      <c r="F37" s="13">
        <f t="shared" ref="F37" si="46">F35-F36</f>
        <v>0</v>
      </c>
      <c r="G37" s="13">
        <f t="shared" ref="G37" si="47">G35-G36</f>
        <v>17557.633600000001</v>
      </c>
    </row>
    <row r="39" spans="1:7" x14ac:dyDescent="0.25">
      <c r="A39" t="s">
        <v>104</v>
      </c>
      <c r="B39" t="s">
        <v>110</v>
      </c>
      <c r="C39" t="s">
        <v>118</v>
      </c>
      <c r="D39" s="13">
        <f t="shared" ref="D39" si="48">D37</f>
        <v>4374364.5</v>
      </c>
      <c r="E39" s="13">
        <f>E37</f>
        <v>1321320.3429350001</v>
      </c>
      <c r="F39" s="13">
        <f t="shared" ref="F39:G39" si="49">F37</f>
        <v>0</v>
      </c>
      <c r="G39" s="13">
        <f t="shared" si="49"/>
        <v>17557.633600000001</v>
      </c>
    </row>
    <row r="40" spans="1:7" x14ac:dyDescent="0.25">
      <c r="C40" t="s">
        <v>114</v>
      </c>
      <c r="D40" s="13">
        <v>0</v>
      </c>
      <c r="E40" s="13">
        <v>35437</v>
      </c>
      <c r="F40" s="13">
        <v>0</v>
      </c>
      <c r="G40" s="13">
        <v>29000</v>
      </c>
    </row>
    <row r="41" spans="1:7" x14ac:dyDescent="0.25">
      <c r="C41" t="s">
        <v>115</v>
      </c>
      <c r="D41" s="13">
        <v>0</v>
      </c>
      <c r="E41" s="13">
        <v>11600</v>
      </c>
      <c r="F41" s="13">
        <v>70500</v>
      </c>
      <c r="G41" s="13">
        <v>0</v>
      </c>
    </row>
    <row r="42" spans="1:7" x14ac:dyDescent="0.25">
      <c r="D42" s="13">
        <f t="shared" ref="D42" si="50">SUM(D39:D41)</f>
        <v>4374364.5</v>
      </c>
      <c r="E42" s="13">
        <f t="shared" ref="E42" si="51">SUM(E39:E41)</f>
        <v>1368357.3429350001</v>
      </c>
      <c r="F42" s="13">
        <f t="shared" ref="F42" si="52">SUM(F39:F41)</f>
        <v>70500</v>
      </c>
      <c r="G42" s="13">
        <f t="shared" ref="G42" si="53">SUM(G39:G41)</f>
        <v>46557.633600000001</v>
      </c>
    </row>
    <row r="43" spans="1:7" x14ac:dyDescent="0.25">
      <c r="C43" t="s">
        <v>116</v>
      </c>
      <c r="D43" s="13">
        <f>((D39+D40)*$D$2/100)+(D41*$D$2/2/100)</f>
        <v>437436.45</v>
      </c>
      <c r="E43" s="13">
        <f>((E39+E40)*$E$2/100)+(E41*$E$2/2/100)</f>
        <v>136255.73429349999</v>
      </c>
      <c r="F43" s="13">
        <f>((F39+F40)*$F$2/100)+(F41*$F$2/2/100)</f>
        <v>5287.5</v>
      </c>
      <c r="G43" s="13">
        <f>((G39+G40)*$G$2/100)+(G41*$G$2/2/100)</f>
        <v>27934.580159999998</v>
      </c>
    </row>
    <row r="44" spans="1:7" x14ac:dyDescent="0.25">
      <c r="C44" t="s">
        <v>117</v>
      </c>
      <c r="D44" s="13">
        <f t="shared" ref="D44" si="54">D42-D43</f>
        <v>3936928.05</v>
      </c>
      <c r="E44" s="13">
        <f t="shared" ref="E44" si="55">E42-E43</f>
        <v>1232101.6086415001</v>
      </c>
      <c r="F44" s="13">
        <f t="shared" ref="F44" si="56">F42-F43</f>
        <v>65212.5</v>
      </c>
      <c r="G44" s="13">
        <f t="shared" ref="G44" si="57">G42-G43</f>
        <v>18623.053440000003</v>
      </c>
    </row>
    <row r="46" spans="1:7" x14ac:dyDescent="0.25">
      <c r="A46" t="s">
        <v>105</v>
      </c>
      <c r="B46" t="s">
        <v>109</v>
      </c>
      <c r="C46" t="s">
        <v>118</v>
      </c>
      <c r="D46" s="13">
        <f t="shared" ref="D46" si="58">D44</f>
        <v>3936928.05</v>
      </c>
      <c r="E46" s="13">
        <f>E44</f>
        <v>1232101.6086415001</v>
      </c>
      <c r="F46" s="13">
        <f t="shared" ref="F46:G46" si="59">F44</f>
        <v>65212.5</v>
      </c>
      <c r="G46" s="13">
        <f t="shared" si="59"/>
        <v>18623.053440000003</v>
      </c>
    </row>
    <row r="47" spans="1:7" x14ac:dyDescent="0.25">
      <c r="C47" t="s">
        <v>114</v>
      </c>
      <c r="D47" s="13">
        <v>0</v>
      </c>
      <c r="E47" s="13">
        <v>20397</v>
      </c>
      <c r="F47" s="13">
        <v>0</v>
      </c>
      <c r="G47" s="13">
        <v>0</v>
      </c>
    </row>
    <row r="48" spans="1:7" x14ac:dyDescent="0.25">
      <c r="C48" t="s">
        <v>115</v>
      </c>
      <c r="D48" s="13">
        <v>0</v>
      </c>
      <c r="E48" s="13">
        <v>86641</v>
      </c>
      <c r="F48" s="13">
        <v>0</v>
      </c>
      <c r="G48" s="13">
        <v>0</v>
      </c>
    </row>
    <row r="49" spans="1:8" x14ac:dyDescent="0.25">
      <c r="D49" s="13">
        <f t="shared" ref="D49" si="60">SUM(D46:D48)</f>
        <v>3936928.05</v>
      </c>
      <c r="E49" s="13">
        <f t="shared" ref="E49" si="61">SUM(E46:E48)</f>
        <v>1339139.6086415001</v>
      </c>
      <c r="F49" s="13">
        <f t="shared" ref="F49" si="62">SUM(F46:F48)</f>
        <v>65212.5</v>
      </c>
      <c r="G49" s="13">
        <f t="shared" ref="G49" si="63">SUM(G46:G48)</f>
        <v>18623.053440000003</v>
      </c>
    </row>
    <row r="50" spans="1:8" x14ac:dyDescent="0.25">
      <c r="C50" t="s">
        <v>116</v>
      </c>
      <c r="D50" s="13">
        <f>((D46+D47)*$D$2/100)+(D48*$D$2/2/100)</f>
        <v>393692.80499999999</v>
      </c>
      <c r="E50" s="13">
        <f>((E46+E47)*$E$2/100)+(E48*$E$2/2/100)</f>
        <v>129581.91086415001</v>
      </c>
      <c r="F50" s="13">
        <f>((F46+F47)*$F$2/100)+(F48*$F$2/2/100)</f>
        <v>9781.875</v>
      </c>
      <c r="G50" s="13">
        <f>((G46+G47)*$G$2/100)+(G48*$G$2/2/100)</f>
        <v>11173.832064000002</v>
      </c>
    </row>
    <row r="51" spans="1:8" x14ac:dyDescent="0.25">
      <c r="C51" t="s">
        <v>117</v>
      </c>
      <c r="D51" s="13">
        <f t="shared" ref="D51" si="64">D49-D50</f>
        <v>3543235.2449999996</v>
      </c>
      <c r="E51" s="13">
        <f t="shared" ref="E51" si="65">E49-E50</f>
        <v>1209557.6977773502</v>
      </c>
      <c r="F51" s="13">
        <f t="shared" ref="F51" si="66">F49-F50</f>
        <v>55430.625</v>
      </c>
      <c r="G51" s="13">
        <f t="shared" ref="G51" si="67">G49-G50</f>
        <v>7449.2213760000013</v>
      </c>
    </row>
    <row r="53" spans="1:8" x14ac:dyDescent="0.25">
      <c r="A53" t="s">
        <v>106</v>
      </c>
      <c r="B53" t="s">
        <v>108</v>
      </c>
      <c r="C53" t="s">
        <v>118</v>
      </c>
      <c r="D53" s="13">
        <f t="shared" ref="D53" si="68">D51</f>
        <v>3543235.2449999996</v>
      </c>
      <c r="E53" s="13">
        <f>E51</f>
        <v>1209557.6977773502</v>
      </c>
      <c r="F53" s="13">
        <f t="shared" ref="F53:G53" si="69">F51</f>
        <v>55430.625</v>
      </c>
      <c r="G53" s="13">
        <f t="shared" si="69"/>
        <v>7449.2213760000013</v>
      </c>
    </row>
    <row r="54" spans="1:8" x14ac:dyDescent="0.25">
      <c r="C54" t="s">
        <v>114</v>
      </c>
      <c r="D54" s="13">
        <v>2700000</v>
      </c>
      <c r="E54" s="13">
        <f>735256+1450</f>
        <v>736706</v>
      </c>
      <c r="F54" s="13">
        <v>0</v>
      </c>
      <c r="G54" s="13">
        <f>50595+78150</f>
        <v>128745</v>
      </c>
    </row>
    <row r="55" spans="1:8" x14ac:dyDescent="0.25">
      <c r="C55" t="s">
        <v>115</v>
      </c>
      <c r="D55" s="13">
        <v>0</v>
      </c>
      <c r="E55" s="13">
        <f>292740+3390</f>
        <v>296130</v>
      </c>
      <c r="F55" s="13">
        <v>0</v>
      </c>
      <c r="G55" s="13">
        <v>31350</v>
      </c>
    </row>
    <row r="56" spans="1:8" x14ac:dyDescent="0.25">
      <c r="D56" s="13">
        <f t="shared" ref="D56" si="70">SUM(D53:D55)</f>
        <v>6243235.2449999992</v>
      </c>
      <c r="E56" s="13">
        <f t="shared" ref="E56" si="71">SUM(E53:E55)</f>
        <v>2242393.6977773504</v>
      </c>
      <c r="F56" s="13">
        <f t="shared" ref="F56" si="72">SUM(F53:F55)</f>
        <v>55430.625</v>
      </c>
      <c r="G56" s="13">
        <f t="shared" ref="G56" si="73">SUM(G53:G55)</f>
        <v>167544.221376</v>
      </c>
    </row>
    <row r="57" spans="1:8" x14ac:dyDescent="0.25">
      <c r="C57" t="s">
        <v>116</v>
      </c>
      <c r="D57" s="13">
        <f>((D53+D54)*$D$2/100)+(D55*$D$2/2/100)</f>
        <v>624323.52449999982</v>
      </c>
      <c r="E57" s="13">
        <f>((E53+E54)*$E$2/100)+(E55*$E$2/2/100)</f>
        <v>209432.86977773503</v>
      </c>
      <c r="F57" s="13">
        <f>((F53+F54)*$F$2/100)+(F55*$F$2/2/100)</f>
        <v>8314.59375</v>
      </c>
      <c r="G57" s="13">
        <f>((G53+G54)*$G$2/100)+(G55*$G$2/2/100)</f>
        <v>91121.532825600007</v>
      </c>
      <c r="H57" s="17">
        <f>SUM(D57:G57)</f>
        <v>933192.52085333492</v>
      </c>
    </row>
    <row r="58" spans="1:8" x14ac:dyDescent="0.25">
      <c r="C58" t="s">
        <v>117</v>
      </c>
      <c r="D58" s="13">
        <f t="shared" ref="D58" si="74">D56-D57</f>
        <v>5618911.7204999998</v>
      </c>
      <c r="E58" s="13">
        <f t="shared" ref="E58" si="75">E56-E57</f>
        <v>2032960.8279996153</v>
      </c>
      <c r="F58" s="13">
        <f t="shared" ref="F58" si="76">F56-F57</f>
        <v>47116.03125</v>
      </c>
      <c r="G58" s="13">
        <f t="shared" ref="G58" si="77">G56-G57</f>
        <v>76422.688550399995</v>
      </c>
    </row>
    <row r="60" spans="1:8" x14ac:dyDescent="0.25">
      <c r="A60" t="s">
        <v>119</v>
      </c>
      <c r="B60" t="s">
        <v>107</v>
      </c>
      <c r="C60" t="s">
        <v>118</v>
      </c>
      <c r="D60" s="13">
        <f t="shared" ref="D60" si="78">D58</f>
        <v>5618911.7204999998</v>
      </c>
      <c r="E60" s="13">
        <f>E58</f>
        <v>2032960.8279996153</v>
      </c>
      <c r="F60" s="13">
        <f t="shared" ref="F60:G60" si="79">F58</f>
        <v>47116.03125</v>
      </c>
      <c r="G60" s="13">
        <f t="shared" si="79"/>
        <v>76422.688550399995</v>
      </c>
    </row>
    <row r="61" spans="1:8" x14ac:dyDescent="0.25">
      <c r="C61" t="s">
        <v>114</v>
      </c>
      <c r="D61" s="13">
        <v>0</v>
      </c>
      <c r="E61" s="13">
        <v>63536</v>
      </c>
      <c r="F61" s="13">
        <v>0</v>
      </c>
      <c r="G61" s="13">
        <f>6500+13400</f>
        <v>19900</v>
      </c>
    </row>
    <row r="62" spans="1:8" x14ac:dyDescent="0.25">
      <c r="C62" t="s">
        <v>115</v>
      </c>
      <c r="D62" s="13">
        <v>0</v>
      </c>
      <c r="E62" s="13">
        <v>6000</v>
      </c>
      <c r="F62" s="13">
        <v>0</v>
      </c>
      <c r="G62" s="13">
        <f>11800+16500</f>
        <v>28300</v>
      </c>
    </row>
    <row r="63" spans="1:8" x14ac:dyDescent="0.25">
      <c r="D63" s="13">
        <f t="shared" ref="D63" si="80">SUM(D60:D62)</f>
        <v>5618911.7204999998</v>
      </c>
      <c r="E63" s="13">
        <f t="shared" ref="E63" si="81">SUM(E60:E62)</f>
        <v>2102496.8279996151</v>
      </c>
      <c r="F63" s="13">
        <f t="shared" ref="F63" si="82">SUM(F60:F62)</f>
        <v>47116.03125</v>
      </c>
      <c r="G63" s="13">
        <f t="shared" ref="G63" si="83">SUM(G60:G62)</f>
        <v>124622.68855039999</v>
      </c>
    </row>
    <row r="64" spans="1:8" x14ac:dyDescent="0.25">
      <c r="C64" t="s">
        <v>116</v>
      </c>
      <c r="D64" s="13">
        <f>((D60+D61)*$D$2/100)+(D62*$D$2/2/100)</f>
        <v>561891.17204999994</v>
      </c>
      <c r="E64" s="13">
        <f>((E60+E61)*$E$2/100)+(E62*$E$2/2/100)</f>
        <v>209949.68279996153</v>
      </c>
      <c r="F64" s="13">
        <f>((F60+F61)*$F$2/100)+(F62*$F$2/2/100)</f>
        <v>7067.4046875000004</v>
      </c>
      <c r="G64" s="13">
        <f>((G60+G61)*$G$2/100)+(G62*$G$2/2/100)</f>
        <v>66283.613130240003</v>
      </c>
      <c r="H64" s="17">
        <f>SUM(D64:G64)</f>
        <v>845191.87266770145</v>
      </c>
    </row>
    <row r="65" spans="1:8" x14ac:dyDescent="0.25">
      <c r="C65" t="s">
        <v>117</v>
      </c>
      <c r="D65" s="13">
        <f t="shared" ref="D65" si="84">D63-D64</f>
        <v>5057020.5484499997</v>
      </c>
      <c r="E65" s="13">
        <f t="shared" ref="E65" si="85">E63-E64</f>
        <v>1892547.1451996537</v>
      </c>
      <c r="F65" s="13">
        <f t="shared" ref="F65" si="86">F63-F64</f>
        <v>40048.626562500001</v>
      </c>
      <c r="G65" s="13">
        <f t="shared" ref="G65" si="87">G63-G64</f>
        <v>58339.075420159992</v>
      </c>
    </row>
    <row r="66" spans="1:8" s="14" customFormat="1" x14ac:dyDescent="0.25">
      <c r="D66" s="15"/>
      <c r="E66" s="15"/>
      <c r="F66" s="15"/>
      <c r="G66" s="15"/>
      <c r="H66" s="18"/>
    </row>
    <row r="67" spans="1:8" x14ac:dyDescent="0.25">
      <c r="A67" t="s">
        <v>120</v>
      </c>
      <c r="B67" t="s">
        <v>98</v>
      </c>
      <c r="C67" t="s">
        <v>118</v>
      </c>
      <c r="D67" s="13">
        <f t="shared" ref="D67" si="88">D65</f>
        <v>5057020.5484499997</v>
      </c>
      <c r="E67" s="13">
        <f>E65</f>
        <v>1892547.1451996537</v>
      </c>
      <c r="F67" s="13">
        <f t="shared" ref="F67:G67" si="89">F65</f>
        <v>40048.626562500001</v>
      </c>
      <c r="G67" s="13">
        <f t="shared" si="89"/>
        <v>58339.075420159992</v>
      </c>
    </row>
    <row r="68" spans="1:8" x14ac:dyDescent="0.25">
      <c r="C68" t="s">
        <v>114</v>
      </c>
    </row>
    <row r="69" spans="1:8" x14ac:dyDescent="0.25">
      <c r="C69" t="s">
        <v>115</v>
      </c>
    </row>
    <row r="70" spans="1:8" x14ac:dyDescent="0.25">
      <c r="D70" s="13">
        <f t="shared" ref="D70" si="90">SUM(D67:D69)</f>
        <v>5057020.5484499997</v>
      </c>
      <c r="E70" s="13">
        <f t="shared" ref="E70" si="91">SUM(E67:E69)</f>
        <v>1892547.1451996537</v>
      </c>
      <c r="F70" s="13">
        <f t="shared" ref="F70" si="92">SUM(F67:F69)</f>
        <v>40048.626562500001</v>
      </c>
      <c r="G70" s="13">
        <f t="shared" ref="G70" si="93">SUM(G67:G69)</f>
        <v>58339.075420159992</v>
      </c>
    </row>
    <row r="71" spans="1:8" x14ac:dyDescent="0.25">
      <c r="C71" t="s">
        <v>116</v>
      </c>
      <c r="D71" s="13">
        <f>((D67+D68)*$D$2/100)+(D69*$D$2/2/100)</f>
        <v>505702.05484499998</v>
      </c>
      <c r="E71" s="13">
        <f>((E67+E68)*$E$2/100)+(E69*$E$2/2/100)</f>
        <v>189254.71451996535</v>
      </c>
      <c r="F71" s="13">
        <f>((F67+F68)*$F$2/100)+(F69*$F$2/2/100)</f>
        <v>6007.293984375</v>
      </c>
      <c r="G71" s="13">
        <f>((G67+G68)*40/100)+(G69*40/2/100)</f>
        <v>23335.630168063995</v>
      </c>
    </row>
    <row r="72" spans="1:8" x14ac:dyDescent="0.25">
      <c r="C72" t="s">
        <v>117</v>
      </c>
      <c r="D72" s="13">
        <f t="shared" ref="D72" si="94">D70-D71</f>
        <v>4551318.493605</v>
      </c>
      <c r="E72" s="13">
        <f t="shared" ref="E72" si="95">E70-E71</f>
        <v>1703292.4306796882</v>
      </c>
      <c r="F72" s="13">
        <f t="shared" ref="F72" si="96">F70-F71</f>
        <v>34041.332578125002</v>
      </c>
      <c r="G72" s="13">
        <f t="shared" ref="G72" si="97">G70-G71</f>
        <v>35003.445252095997</v>
      </c>
    </row>
    <row r="74" spans="1:8" x14ac:dyDescent="0.25">
      <c r="A74" t="s">
        <v>121</v>
      </c>
      <c r="B74" t="s">
        <v>124</v>
      </c>
      <c r="C74" t="s">
        <v>118</v>
      </c>
      <c r="D74" s="13">
        <f t="shared" ref="D74" si="98">D72</f>
        <v>4551318.493605</v>
      </c>
      <c r="E74" s="13">
        <f>E72</f>
        <v>1703292.4306796882</v>
      </c>
      <c r="F74" s="13">
        <f t="shared" ref="F74:G74" si="99">F72</f>
        <v>34041.332578125002</v>
      </c>
      <c r="G74" s="13">
        <f t="shared" si="99"/>
        <v>35003.445252095997</v>
      </c>
    </row>
    <row r="75" spans="1:8" x14ac:dyDescent="0.25">
      <c r="C75" t="s">
        <v>114</v>
      </c>
    </row>
    <row r="76" spans="1:8" x14ac:dyDescent="0.25">
      <c r="C76" t="s">
        <v>115</v>
      </c>
    </row>
    <row r="77" spans="1:8" x14ac:dyDescent="0.25">
      <c r="D77" s="13">
        <f t="shared" ref="D77" si="100">SUM(D74:D76)</f>
        <v>4551318.493605</v>
      </c>
      <c r="E77" s="13">
        <f t="shared" ref="E77" si="101">SUM(E74:E76)</f>
        <v>1703292.4306796882</v>
      </c>
      <c r="F77" s="13">
        <f t="shared" ref="F77" si="102">SUM(F74:F76)</f>
        <v>34041.332578125002</v>
      </c>
      <c r="G77" s="13">
        <f t="shared" ref="G77" si="103">SUM(G74:G76)</f>
        <v>35003.445252095997</v>
      </c>
    </row>
    <row r="78" spans="1:8" x14ac:dyDescent="0.25">
      <c r="C78" t="s">
        <v>116</v>
      </c>
      <c r="D78" s="13">
        <f>((D74+D75)*$D$2/100)+(D76*$D$2/2/100)</f>
        <v>455131.8493605</v>
      </c>
      <c r="E78" s="13">
        <f>((E74+E75)*$E$2/100)+(E76*$E$2/2/100)</f>
        <v>170329.24306796881</v>
      </c>
      <c r="F78" s="13">
        <f>((F74+F75)*$F$2/100)+(F76*$F$2/2/100)</f>
        <v>5106.1998867187503</v>
      </c>
      <c r="G78" s="13">
        <f>((G74+G75)*40/100)+(G76*40/2/100)</f>
        <v>14001.378100838398</v>
      </c>
    </row>
    <row r="79" spans="1:8" x14ac:dyDescent="0.25">
      <c r="C79" t="s">
        <v>117</v>
      </c>
      <c r="D79" s="13">
        <f t="shared" ref="D79" si="104">D77-D78</f>
        <v>4096186.6442445</v>
      </c>
      <c r="E79" s="13">
        <f t="shared" ref="E79" si="105">E77-E78</f>
        <v>1532963.1876117194</v>
      </c>
      <c r="F79" s="13">
        <f t="shared" ref="F79" si="106">F77-F78</f>
        <v>28935.132691406252</v>
      </c>
      <c r="G79" s="13">
        <f t="shared" ref="G79" si="107">G77-G78</f>
        <v>21002.067151257601</v>
      </c>
    </row>
    <row r="81" spans="4:7" x14ac:dyDescent="0.25">
      <c r="D81" s="13">
        <f t="shared" ref="D81" si="108">D79</f>
        <v>4096186.6442445</v>
      </c>
      <c r="E81" s="13">
        <f>E79</f>
        <v>1532963.1876117194</v>
      </c>
      <c r="F81" s="13">
        <f t="shared" ref="F81:G81" si="109">F79</f>
        <v>28935.132691406252</v>
      </c>
      <c r="G81" s="13">
        <f t="shared" si="109"/>
        <v>21002.067151257601</v>
      </c>
    </row>
  </sheetData>
  <pageMargins left="0.7" right="0.7" top="0.75" bottom="0.75" header="0.3" footer="0.3"/>
  <ignoredErrors>
    <ignoredError sqref="E4:E11 E68:E69 E75:E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Depreciation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2018-02-03T11:14:44Z</dcterms:created>
  <dcterms:modified xsi:type="dcterms:W3CDTF">2018-03-02T06:27:58Z</dcterms:modified>
</cp:coreProperties>
</file>