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200" windowWidth="15600" windowHeight="8340" tabRatio="771" activeTab="5"/>
  </bookViews>
  <sheets>
    <sheet name="Comp AY 2015-16" sheetId="6" r:id="rId1"/>
    <sheet name="FS AY 2015-16" sheetId="1" r:id="rId2"/>
    <sheet name="Comp AY 2016-17" sheetId="8" r:id="rId3"/>
    <sheet name="FS AY 2016-17" sheetId="7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 localSheetId="5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#REF!</definedName>
    <definedName name="_xlnm.Print_Area" localSheetId="1">'FS AY 2015-16'!$A$1:$F$38</definedName>
    <definedName name="_xlnm.Print_Area" localSheetId="3">'FS AY 2016-17'!$A$1:$F$38</definedName>
    <definedName name="_xlnm.Print_Area" localSheetId="5">'FS AY 2017-18'!$A$1:$F$36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 localSheetId="4">#REF!</definedName>
    <definedName name="sd" localSheetId="5">#REF!</definedName>
    <definedName name="sd">#REF!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9"/>
  <c r="H16" s="1"/>
  <c r="G18" s="1"/>
  <c r="H19" s="1"/>
  <c r="H21" s="1"/>
  <c r="F6" i="10"/>
  <c r="C24"/>
  <c r="F31"/>
  <c r="F32"/>
  <c r="F33"/>
  <c r="F30"/>
  <c r="E25"/>
  <c r="E27" s="1"/>
  <c r="F24"/>
  <c r="E24"/>
  <c r="E23"/>
  <c r="C26"/>
  <c r="B22"/>
  <c r="C8"/>
  <c r="C9"/>
  <c r="C10"/>
  <c r="C11"/>
  <c r="C12"/>
  <c r="C7"/>
  <c r="D23"/>
  <c r="B24"/>
  <c r="A8"/>
  <c r="A7"/>
  <c r="F17"/>
  <c r="A2"/>
  <c r="A15" i="9"/>
  <c r="A12"/>
  <c r="C6"/>
  <c r="C5"/>
  <c r="C4"/>
  <c r="C3"/>
  <c r="A1"/>
  <c r="C11" i="7"/>
  <c r="C8"/>
  <c r="C28"/>
  <c r="F6" i="1"/>
  <c r="C8"/>
  <c r="B22"/>
  <c r="D23" i="7"/>
  <c r="C14" i="1"/>
  <c r="G15" i="8"/>
  <c r="C14" i="7" s="1"/>
  <c r="A8"/>
  <c r="C4" i="8"/>
  <c r="C36" i="10" l="1"/>
  <c r="F28"/>
  <c r="F36" s="1"/>
  <c r="G36" s="1"/>
  <c r="E28"/>
  <c r="C6"/>
  <c r="C17" s="1"/>
  <c r="G17" s="1"/>
  <c r="C7" i="1"/>
  <c r="C7" i="7" s="1"/>
  <c r="A7"/>
  <c r="C12"/>
  <c r="A12" i="8"/>
  <c r="A1"/>
  <c r="A2" i="7"/>
  <c r="A15" i="8"/>
  <c r="C6"/>
  <c r="C5"/>
  <c r="C3"/>
  <c r="F33" i="7"/>
  <c r="F34"/>
  <c r="F35"/>
  <c r="F32"/>
  <c r="B23" i="1"/>
  <c r="F6" i="7"/>
  <c r="F17" s="1"/>
  <c r="C10"/>
  <c r="B23"/>
  <c r="H16" i="8"/>
  <c r="G18" s="1"/>
  <c r="H19" s="1"/>
  <c r="H21" s="1"/>
  <c r="H16" i="6"/>
  <c r="G18" s="1"/>
  <c r="H19" s="1"/>
  <c r="H21" s="1"/>
  <c r="F26" i="1"/>
  <c r="E27" i="7" s="1"/>
  <c r="E29" s="1"/>
  <c r="E30" s="1"/>
  <c r="C23" i="1"/>
  <c r="C38" s="1"/>
  <c r="E24" l="1"/>
  <c r="C6" s="1"/>
  <c r="B22" i="7"/>
  <c r="C23" s="1"/>
  <c r="C38" s="1"/>
  <c r="F30"/>
  <c r="F24" i="1" l="1"/>
  <c r="F17"/>
  <c r="C17"/>
  <c r="G17" l="1"/>
  <c r="E23" i="7"/>
  <c r="E25" s="1"/>
  <c r="E26" s="1"/>
  <c r="C6" s="1"/>
  <c r="F38" i="1"/>
  <c r="G38" s="1"/>
  <c r="F26" i="7" l="1"/>
  <c r="F38" s="1"/>
  <c r="G38" s="1"/>
  <c r="C17"/>
  <c r="G17" s="1"/>
</calcChain>
</file>

<file path=xl/sharedStrings.xml><?xml version="1.0" encoding="utf-8"?>
<sst xmlns="http://schemas.openxmlformats.org/spreadsheetml/2006/main" count="245" uniqueCount="66">
  <si>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</si>
  <si>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</si>
  <si>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</si>
  <si>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</si>
  <si>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</si>
  <si>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</si>
  <si>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</si>
  <si>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</si>
  <si>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</si>
  <si>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</si>
  <si>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</si>
  <si>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</si>
  <si>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</si>
  <si>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</si>
  <si>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</si>
  <si>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</si>
  <si>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</si>
  <si>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</si>
  <si>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</si>
  <si>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</si>
  <si>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</si>
  <si>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</si>
  <si>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</si>
  <si>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</si>
  <si>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</si>
  <si>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</si>
  <si>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</si>
  <si>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</si>
  <si>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</si>
  <si>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</si>
  <si>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</si>
  <si>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</si>
  <si>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</si>
  <si>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</si>
  <si>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</si>
  <si>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</si>
  <si>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</si>
  <si>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</si>
  <si>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</si>
  <si>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</si>
  <si>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</si>
  <si>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</si>
  <si>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</si>
  <si>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</si>
  <si>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</si>
  <si>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</si>
  <si>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</si>
  <si>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</si>
  <si>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</si>
  <si>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</si>
  <si>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</si>
  <si>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</si>
  <si>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</si>
  <si>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</si>
  <si>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Salaries</t>
  </si>
  <si>
    <t>Ratananjali Sachin Ghadge</t>
  </si>
  <si>
    <t>AQVPG9661Q</t>
  </si>
  <si>
    <t>Furniture</t>
  </si>
  <si>
    <t>To Material Consumed</t>
  </si>
  <si>
    <t>Beauty Parlour and Catering Business</t>
  </si>
  <si>
    <t>1/20, Trimurti Building, Near padwal school , Padwal nagar, Wagle  L.E., Thane , Maharashtra - 400604.</t>
  </si>
  <si>
    <t>Books of Mrs. Ratananjali Ghadge</t>
  </si>
  <si>
    <t>Less : Drawings</t>
  </si>
  <si>
    <t>Profit and Loss Account for the year ended 31st March, 2017</t>
  </si>
  <si>
    <t>Balance Sheet as on 31st March, 2017</t>
  </si>
  <si>
    <t>2017-18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</si>
</sst>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4" xfId="0" applyNumberFormat="1" applyBorder="1"/>
    <xf numFmtId="1" fontId="1" fillId="0" borderId="14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0" fontId="3" fillId="0" borderId="3" xfId="0" applyFont="1" applyBorder="1" applyAlignment="1">
      <alignment horizontal="left"/>
    </xf>
    <xf numFmtId="1" fontId="0" fillId="0" borderId="5" xfId="0" applyNumberFormat="1" applyFill="1" applyBorder="1"/>
    <xf numFmtId="1" fontId="1" fillId="0" borderId="1" xfId="0" applyNumberFormat="1" applyFont="1" applyBorder="1"/>
    <xf numFmtId="1" fontId="0" fillId="0" borderId="8" xfId="0" applyNumberFormat="1" applyBorder="1"/>
    <xf numFmtId="1" fontId="1" fillId="0" borderId="15" xfId="0" applyNumberFormat="1" applyFont="1" applyBorder="1"/>
    <xf numFmtId="1" fontId="0" fillId="0" borderId="11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3" xfId="0" applyNumberFormat="1" applyFill="1" applyBorder="1"/>
    <xf numFmtId="1" fontId="0" fillId="0" borderId="9" xfId="0" applyNumberFormat="1" applyFill="1" applyBorder="1"/>
    <xf numFmtId="1" fontId="0" fillId="0" borderId="0" xfId="0" applyNumberFormat="1" applyBorder="1"/>
    <xf numFmtId="1" fontId="0" fillId="0" borderId="3" xfId="0" applyNumberFormat="1" applyBorder="1"/>
    <xf numFmtId="1" fontId="0" fillId="0" borderId="10" xfId="0" applyNumberFormat="1" applyFill="1" applyBorder="1"/>
    <xf numFmtId="1" fontId="1" fillId="0" borderId="10" xfId="0" applyNumberFormat="1" applyFont="1" applyBorder="1"/>
    <xf numFmtId="1" fontId="1" fillId="0" borderId="5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165" fontId="0" fillId="0" borderId="4" xfId="4" applyNumberFormat="1" applyFont="1" applyBorder="1"/>
    <xf numFmtId="165" fontId="1" fillId="0" borderId="4" xfId="4" applyNumberFormat="1" applyFont="1" applyBorder="1"/>
    <xf numFmtId="165" fontId="0" fillId="0" borderId="0" xfId="4" applyNumberFormat="1" applyFont="1"/>
    <xf numFmtId="165" fontId="1" fillId="0" borderId="14" xfId="4" applyNumberFormat="1" applyFont="1" applyBorder="1"/>
    <xf numFmtId="165" fontId="0" fillId="0" borderId="9" xfId="4" applyNumberFormat="1" applyFont="1" applyBorder="1"/>
    <xf numFmtId="165" fontId="1" fillId="0" borderId="2" xfId="4" applyNumberFormat="1" applyFont="1" applyBorder="1"/>
    <xf numFmtId="165" fontId="0" fillId="0" borderId="8" xfId="4" applyNumberFormat="1" applyFont="1" applyBorder="1"/>
    <xf numFmtId="165" fontId="0" fillId="0" borderId="10" xfId="4" applyNumberFormat="1" applyFont="1" applyBorder="1"/>
    <xf numFmtId="165" fontId="1" fillId="0" borderId="10" xfId="4" applyNumberFormat="1" applyFont="1" applyBorder="1"/>
    <xf numFmtId="165" fontId="0" fillId="0" borderId="13" xfId="4" applyNumberFormat="1" applyFont="1" applyBorder="1"/>
    <xf numFmtId="165" fontId="0" fillId="0" borderId="9" xfId="4" applyNumberFormat="1" applyFont="1" applyFill="1" applyBorder="1"/>
    <xf numFmtId="165" fontId="0" fillId="0" borderId="10" xfId="4" applyNumberFormat="1" applyFont="1" applyFill="1" applyBorder="1"/>
    <xf numFmtId="165" fontId="1" fillId="0" borderId="15" xfId="4" applyNumberFormat="1" applyFont="1" applyBorder="1"/>
  </cellXfs>
  <cellStyles count="5">
    <cellStyle name="Comma" xfId="4" builtinId="3"/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topLeftCell="A13" zoomScaleSheetLayoutView="100" workbookViewId="0">
      <selection activeCell="C5" sqref="C5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72" t="s">
        <v>27</v>
      </c>
      <c r="B1" s="72"/>
      <c r="C1" s="72"/>
      <c r="D1" s="72"/>
      <c r="E1" s="72"/>
      <c r="F1" s="72"/>
      <c r="G1" s="72"/>
      <c r="H1" s="72"/>
    </row>
    <row r="3" spans="1:9">
      <c r="A3" s="12" t="s">
        <v>44</v>
      </c>
      <c r="B3" s="12" t="s">
        <v>11</v>
      </c>
      <c r="C3" s="39" t="s">
        <v>55</v>
      </c>
      <c r="D3" s="14"/>
      <c r="E3" s="14"/>
      <c r="F3" s="14"/>
      <c r="G3" s="14"/>
    </row>
    <row r="4" spans="1:9" ht="30" customHeight="1">
      <c r="A4" s="13" t="s">
        <v>12</v>
      </c>
      <c r="B4" s="13" t="s">
        <v>11</v>
      </c>
      <c r="C4" s="73" t="s">
        <v>60</v>
      </c>
      <c r="D4" s="73"/>
      <c r="E4" s="73"/>
      <c r="F4" s="73"/>
      <c r="G4" s="73"/>
      <c r="H4" s="73"/>
    </row>
    <row r="5" spans="1:9">
      <c r="A5" s="12" t="s">
        <v>28</v>
      </c>
      <c r="B5" s="12" t="s">
        <v>11</v>
      </c>
      <c r="C5" s="39" t="s">
        <v>56</v>
      </c>
      <c r="D5" s="14"/>
      <c r="E5" s="14"/>
      <c r="F5" s="14"/>
      <c r="G5" s="14"/>
    </row>
    <row r="6" spans="1:9">
      <c r="A6" s="12" t="s">
        <v>29</v>
      </c>
      <c r="B6" s="13" t="s">
        <v>11</v>
      </c>
      <c r="C6" s="40">
        <v>30944</v>
      </c>
      <c r="D6" s="14"/>
      <c r="E6" s="14"/>
      <c r="F6" s="14"/>
      <c r="G6" s="14"/>
    </row>
    <row r="7" spans="1:9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>
      <c r="A8" s="12" t="s">
        <v>30</v>
      </c>
      <c r="B8" s="13" t="s">
        <v>11</v>
      </c>
      <c r="C8" s="14" t="s">
        <v>33</v>
      </c>
      <c r="D8" s="14"/>
      <c r="E8" s="14"/>
      <c r="F8" s="14"/>
      <c r="G8" s="14"/>
    </row>
    <row r="9" spans="1:9">
      <c r="A9" s="12" t="s">
        <v>31</v>
      </c>
      <c r="B9" s="13" t="s">
        <v>11</v>
      </c>
      <c r="C9" s="14" t="s">
        <v>46</v>
      </c>
      <c r="D9" s="14"/>
      <c r="E9" s="14"/>
      <c r="F9" s="14"/>
      <c r="G9" s="14"/>
    </row>
    <row r="10" spans="1:9">
      <c r="A10" s="12" t="s">
        <v>15</v>
      </c>
      <c r="B10" s="13" t="s">
        <v>11</v>
      </c>
      <c r="C10" s="15">
        <v>42216</v>
      </c>
      <c r="D10" s="14"/>
      <c r="E10" s="14"/>
      <c r="F10" s="14"/>
      <c r="G10" s="14"/>
    </row>
    <row r="12" spans="1:9" ht="15.75">
      <c r="A12" s="72" t="s">
        <v>35</v>
      </c>
      <c r="B12" s="72"/>
      <c r="C12" s="72"/>
      <c r="D12" s="72"/>
      <c r="E12" s="72"/>
      <c r="F12" s="72"/>
      <c r="G12" s="72"/>
      <c r="H12" s="72"/>
    </row>
    <row r="13" spans="1:9">
      <c r="A13" s="74" t="s">
        <v>0</v>
      </c>
      <c r="B13" s="74"/>
      <c r="C13" s="74"/>
      <c r="D13" s="74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>
      <c r="A14" s="70" t="s">
        <v>34</v>
      </c>
      <c r="B14" s="71"/>
      <c r="C14" s="71"/>
      <c r="D14" s="71"/>
      <c r="G14" s="3"/>
      <c r="H14" s="18"/>
    </row>
    <row r="15" spans="1:9">
      <c r="A15" s="64" t="s">
        <v>59</v>
      </c>
      <c r="B15" s="65"/>
      <c r="C15" s="65"/>
      <c r="D15" s="65"/>
      <c r="G15" s="22">
        <v>247684</v>
      </c>
      <c r="H15" s="24"/>
    </row>
    <row r="16" spans="1:9">
      <c r="A16" s="64" t="s">
        <v>36</v>
      </c>
      <c r="B16" s="65"/>
      <c r="C16" s="65"/>
      <c r="D16" s="65"/>
      <c r="G16" s="23" t="s">
        <v>37</v>
      </c>
      <c r="H16" s="23">
        <f>G15</f>
        <v>247684</v>
      </c>
    </row>
    <row r="17" spans="1:8">
      <c r="A17" s="64"/>
      <c r="B17" s="65"/>
      <c r="C17" s="65"/>
      <c r="D17" s="65"/>
      <c r="G17" s="22"/>
      <c r="H17" s="24"/>
    </row>
    <row r="18" spans="1:8">
      <c r="A18" s="70" t="s">
        <v>38</v>
      </c>
      <c r="B18" s="71"/>
      <c r="C18" s="71"/>
      <c r="D18" s="71"/>
      <c r="G18" s="22">
        <f>H16</f>
        <v>247684</v>
      </c>
      <c r="H18" s="24"/>
    </row>
    <row r="19" spans="1:8">
      <c r="A19" s="64" t="s">
        <v>39</v>
      </c>
      <c r="B19" s="65"/>
      <c r="C19" s="65"/>
      <c r="D19" s="65"/>
      <c r="G19" s="23" t="s">
        <v>37</v>
      </c>
      <c r="H19" s="23">
        <f>G18</f>
        <v>247684</v>
      </c>
    </row>
    <row r="20" spans="1:8">
      <c r="A20" s="64"/>
      <c r="B20" s="65"/>
      <c r="C20" s="65"/>
      <c r="D20" s="65"/>
      <c r="G20" s="22"/>
      <c r="H20" s="24"/>
    </row>
    <row r="21" spans="1:8">
      <c r="A21" s="70" t="s">
        <v>40</v>
      </c>
      <c r="B21" s="71"/>
      <c r="C21" s="71"/>
      <c r="D21" s="71"/>
      <c r="G21" s="22"/>
      <c r="H21" s="24">
        <f>H19</f>
        <v>247684</v>
      </c>
    </row>
    <row r="22" spans="1:8">
      <c r="A22" s="64"/>
      <c r="B22" s="65"/>
      <c r="C22" s="65"/>
      <c r="D22" s="65"/>
      <c r="G22" s="22"/>
      <c r="H22" s="24"/>
    </row>
    <row r="23" spans="1:8">
      <c r="A23" s="68" t="s">
        <v>50</v>
      </c>
      <c r="B23" s="69"/>
      <c r="C23" s="69"/>
      <c r="D23" s="69"/>
      <c r="E23" s="17"/>
      <c r="F23" s="17"/>
      <c r="G23" s="25" t="s">
        <v>37</v>
      </c>
      <c r="H23" s="26"/>
    </row>
    <row r="24" spans="1:8">
      <c r="A24" s="19"/>
      <c r="B24" s="16"/>
      <c r="C24" s="16"/>
      <c r="D24" s="16"/>
      <c r="G24" s="22"/>
      <c r="H24" s="24"/>
    </row>
    <row r="25" spans="1:8">
      <c r="A25" s="64" t="s">
        <v>41</v>
      </c>
      <c r="B25" s="65"/>
      <c r="C25" s="65"/>
      <c r="D25" s="65"/>
      <c r="G25" s="23">
        <v>-2000</v>
      </c>
      <c r="H25" s="23" t="s">
        <v>37</v>
      </c>
    </row>
    <row r="26" spans="1:8">
      <c r="A26" s="64"/>
      <c r="B26" s="65"/>
      <c r="C26" s="65"/>
      <c r="D26" s="65"/>
      <c r="G26" s="22"/>
      <c r="H26" s="24"/>
    </row>
    <row r="27" spans="1:8">
      <c r="A27" s="70" t="s">
        <v>51</v>
      </c>
      <c r="B27" s="71"/>
      <c r="C27" s="71"/>
      <c r="D27" s="71"/>
      <c r="G27" s="22"/>
      <c r="H27" s="24"/>
    </row>
    <row r="28" spans="1:8">
      <c r="A28" s="21" t="s">
        <v>42</v>
      </c>
      <c r="B28" s="31"/>
      <c r="C28" s="31"/>
      <c r="D28" s="31"/>
      <c r="G28" s="22" t="s">
        <v>37</v>
      </c>
      <c r="H28" s="24"/>
    </row>
    <row r="29" spans="1:8">
      <c r="A29" s="64" t="s">
        <v>43</v>
      </c>
      <c r="B29" s="65"/>
      <c r="C29" s="65"/>
      <c r="D29" s="65"/>
      <c r="G29" s="27" t="s">
        <v>37</v>
      </c>
      <c r="H29" s="23" t="s">
        <v>37</v>
      </c>
    </row>
    <row r="30" spans="1:8">
      <c r="A30" s="32"/>
      <c r="B30" s="33"/>
      <c r="C30" s="33"/>
      <c r="D30" s="33"/>
      <c r="G30" s="22"/>
      <c r="H30" s="24"/>
    </row>
    <row r="31" spans="1:8">
      <c r="A31" s="45" t="s">
        <v>52</v>
      </c>
      <c r="B31" s="33"/>
      <c r="C31" s="33"/>
      <c r="D31" s="33"/>
      <c r="G31" s="28"/>
      <c r="H31" s="24" t="s">
        <v>37</v>
      </c>
    </row>
    <row r="32" spans="1:8">
      <c r="A32" s="64"/>
      <c r="B32" s="65"/>
      <c r="C32" s="65"/>
      <c r="D32" s="65"/>
      <c r="G32" s="22"/>
      <c r="H32" s="24"/>
    </row>
    <row r="33" spans="1:8">
      <c r="A33" s="66" t="s">
        <v>53</v>
      </c>
      <c r="B33" s="67"/>
      <c r="C33" s="67"/>
      <c r="D33" s="67"/>
      <c r="E33" s="20"/>
      <c r="F33" s="20"/>
      <c r="G33" s="23"/>
      <c r="H33" s="29" t="s">
        <v>37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9"/>
  <sheetViews>
    <sheetView view="pageBreakPreview" zoomScale="110" zoomScaleSheetLayoutView="110" workbookViewId="0">
      <selection activeCell="A3" sqref="A3:F3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72" t="s">
        <v>61</v>
      </c>
      <c r="B2" s="72"/>
      <c r="C2" s="72"/>
      <c r="D2" s="72"/>
      <c r="E2" s="72"/>
      <c r="F2" s="72"/>
      <c r="G2" s="1"/>
      <c r="H2" s="1"/>
    </row>
    <row r="3" spans="1:8" ht="15.75">
      <c r="A3" s="72" t="s">
        <v>47</v>
      </c>
      <c r="B3" s="72"/>
      <c r="C3" s="72"/>
      <c r="D3" s="72"/>
      <c r="E3" s="72"/>
      <c r="F3" s="72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41">
        <f>E24+E26</f>
        <v>46451.7</v>
      </c>
      <c r="D6" s="4" t="s">
        <v>6</v>
      </c>
      <c r="E6" s="4"/>
      <c r="F6" s="6">
        <f>378000+67436</f>
        <v>445436</v>
      </c>
    </row>
    <row r="7" spans="1:8">
      <c r="A7" s="4" t="s">
        <v>58</v>
      </c>
      <c r="B7" s="4"/>
      <c r="C7" s="30">
        <f>48300+6538+24500-11000</f>
        <v>68338</v>
      </c>
      <c r="D7" s="4"/>
      <c r="E7" s="4"/>
      <c r="F7" s="6"/>
    </row>
    <row r="8" spans="1:8">
      <c r="A8" s="4" t="s">
        <v>54</v>
      </c>
      <c r="B8" s="4"/>
      <c r="C8" s="30">
        <f>15000+15300</f>
        <v>30300</v>
      </c>
      <c r="D8" s="4"/>
      <c r="E8" s="4"/>
      <c r="F8" s="4"/>
    </row>
    <row r="9" spans="1:8">
      <c r="A9" s="4" t="s">
        <v>3</v>
      </c>
      <c r="B9" s="4"/>
      <c r="C9" s="30">
        <v>8700</v>
      </c>
      <c r="D9" s="4"/>
      <c r="E9" s="4"/>
      <c r="F9" s="4"/>
    </row>
    <row r="10" spans="1:8">
      <c r="A10" s="4" t="s">
        <v>4</v>
      </c>
      <c r="B10" s="4"/>
      <c r="C10" s="30">
        <v>3962</v>
      </c>
      <c r="D10" s="4"/>
      <c r="E10" s="4"/>
      <c r="F10" s="4"/>
    </row>
    <row r="11" spans="1:8">
      <c r="A11" s="4" t="s">
        <v>7</v>
      </c>
      <c r="B11" s="4"/>
      <c r="C11" s="30">
        <v>14000</v>
      </c>
      <c r="D11" s="4"/>
      <c r="E11" s="4"/>
      <c r="F11" s="4"/>
    </row>
    <row r="12" spans="1:8">
      <c r="A12" s="4" t="s">
        <v>26</v>
      </c>
      <c r="B12" s="4"/>
      <c r="C12" s="30">
        <v>26000</v>
      </c>
      <c r="D12" s="4"/>
      <c r="E12" s="4"/>
      <c r="F12" s="4"/>
    </row>
    <row r="13" spans="1:8">
      <c r="A13" s="4"/>
      <c r="B13" s="4"/>
      <c r="C13" s="30"/>
      <c r="D13" s="4"/>
      <c r="E13" s="4"/>
      <c r="F13" s="4"/>
    </row>
    <row r="14" spans="1:8">
      <c r="A14" s="4" t="s">
        <v>8</v>
      </c>
      <c r="B14" s="4"/>
      <c r="C14" s="43">
        <f>'Comp AY 2015-16'!G15</f>
        <v>247684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>
      <c r="A16" s="4"/>
      <c r="B16" s="4"/>
      <c r="C16" s="30"/>
      <c r="D16" s="4"/>
      <c r="E16" s="4"/>
      <c r="F16" s="4"/>
    </row>
    <row r="17" spans="1:8" ht="15.75" thickBot="1">
      <c r="A17" s="5"/>
      <c r="B17" s="5"/>
      <c r="C17" s="42">
        <f>SUM(C6:C16)</f>
        <v>445435.7</v>
      </c>
      <c r="D17" s="5"/>
      <c r="E17" s="5"/>
      <c r="F17" s="10">
        <f>SUM(F6:F16)</f>
        <v>445436</v>
      </c>
      <c r="G17" s="7">
        <f>C17-F17</f>
        <v>-0.29999999998835847</v>
      </c>
      <c r="H17" s="7"/>
    </row>
    <row r="18" spans="1:8" ht="15.75" thickTop="1"/>
    <row r="19" spans="1:8" ht="15.75">
      <c r="A19" s="72" t="s">
        <v>48</v>
      </c>
      <c r="B19" s="72"/>
      <c r="C19" s="72"/>
      <c r="D19" s="72"/>
      <c r="E19" s="72"/>
      <c r="F19" s="72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48">
        <f>174400+37522-0.7</f>
        <v>211921.3</v>
      </c>
      <c r="C22" s="3"/>
      <c r="D22" s="34" t="s">
        <v>19</v>
      </c>
      <c r="E22" s="34"/>
      <c r="F22" s="3"/>
    </row>
    <row r="23" spans="1:8">
      <c r="A23" s="4" t="s">
        <v>16</v>
      </c>
      <c r="B23" s="5">
        <f>C14</f>
        <v>247684</v>
      </c>
      <c r="C23" s="6">
        <f>B23+B22</f>
        <v>459605.3</v>
      </c>
      <c r="D23" s="35" t="s">
        <v>57</v>
      </c>
      <c r="E23" s="35">
        <v>204517</v>
      </c>
      <c r="F23" s="4"/>
    </row>
    <row r="24" spans="1:8">
      <c r="A24" s="4"/>
      <c r="B24" s="4"/>
      <c r="C24" s="4"/>
      <c r="D24" s="36" t="s">
        <v>25</v>
      </c>
      <c r="E24" s="46">
        <f>E23*10/100</f>
        <v>20451.7</v>
      </c>
      <c r="F24" s="6">
        <f>E23-E24</f>
        <v>184065.3</v>
      </c>
      <c r="G24" s="7"/>
    </row>
    <row r="25" spans="1:8">
      <c r="A25" s="4"/>
      <c r="B25" s="4"/>
      <c r="C25" s="4"/>
      <c r="D25" s="35" t="s">
        <v>20</v>
      </c>
      <c r="E25" s="35">
        <v>247020</v>
      </c>
      <c r="F25" s="4"/>
    </row>
    <row r="26" spans="1:8">
      <c r="A26" s="4"/>
      <c r="B26" s="4"/>
      <c r="C26" s="4"/>
      <c r="D26" s="36" t="s">
        <v>25</v>
      </c>
      <c r="E26" s="38">
        <v>26000</v>
      </c>
      <c r="F26" s="4">
        <f>E25-E26</f>
        <v>221020</v>
      </c>
    </row>
    <row r="27" spans="1:8">
      <c r="A27" s="4"/>
      <c r="B27" s="4"/>
      <c r="C27" s="4"/>
      <c r="D27" s="2"/>
      <c r="E27" s="35"/>
      <c r="F27" s="4"/>
    </row>
    <row r="28" spans="1:8">
      <c r="A28" s="4" t="s">
        <v>18</v>
      </c>
      <c r="B28" s="4"/>
      <c r="C28" s="4">
        <v>15600</v>
      </c>
      <c r="E28" s="36"/>
      <c r="F28" s="4"/>
    </row>
    <row r="29" spans="1:8">
      <c r="A29" s="4"/>
      <c r="B29" s="4"/>
      <c r="C29" s="4"/>
      <c r="D29" s="35" t="s">
        <v>21</v>
      </c>
      <c r="E29" s="36"/>
      <c r="F29" s="4">
        <v>12480</v>
      </c>
    </row>
    <row r="30" spans="1:8">
      <c r="A30" s="4"/>
      <c r="B30" s="4"/>
      <c r="C30" s="4"/>
      <c r="D30" s="35" t="s">
        <v>22</v>
      </c>
      <c r="E30" s="36"/>
      <c r="F30" s="4">
        <v>26540</v>
      </c>
    </row>
    <row r="31" spans="1:8">
      <c r="A31" s="4"/>
      <c r="B31" s="4"/>
      <c r="C31" s="4"/>
      <c r="D31" s="35" t="s">
        <v>23</v>
      </c>
      <c r="E31" s="36"/>
      <c r="F31" s="4">
        <v>6500</v>
      </c>
    </row>
    <row r="32" spans="1:8">
      <c r="A32" s="4"/>
      <c r="B32" s="4"/>
      <c r="C32" s="4"/>
      <c r="D32" s="35" t="s">
        <v>24</v>
      </c>
      <c r="E32" s="36"/>
      <c r="F32" s="4">
        <v>24600</v>
      </c>
    </row>
    <row r="33" spans="1:7">
      <c r="A33" s="4"/>
      <c r="B33" s="4"/>
      <c r="C33" s="4"/>
      <c r="E33" s="36"/>
      <c r="F33" s="4"/>
    </row>
    <row r="34" spans="1:7">
      <c r="A34" s="4"/>
      <c r="B34" s="4"/>
      <c r="C34" s="4"/>
      <c r="E34" s="36"/>
      <c r="F34" s="4"/>
    </row>
    <row r="35" spans="1:7">
      <c r="A35" s="4"/>
      <c r="B35" s="4"/>
      <c r="C35" s="4"/>
      <c r="E35" s="36"/>
      <c r="F35" s="4"/>
    </row>
    <row r="36" spans="1:7">
      <c r="A36" s="4"/>
      <c r="B36" s="4"/>
      <c r="C36" s="4"/>
      <c r="E36" s="36"/>
      <c r="F36" s="4"/>
    </row>
    <row r="37" spans="1:7">
      <c r="A37" s="4"/>
      <c r="B37" s="4"/>
      <c r="C37" s="4"/>
      <c r="D37" s="36"/>
      <c r="E37" s="36"/>
      <c r="F37" s="4"/>
    </row>
    <row r="38" spans="1:7" ht="15.75" thickBot="1">
      <c r="A38" s="11"/>
      <c r="B38" s="11"/>
      <c r="C38" s="10">
        <f>SUM(C22:C35)</f>
        <v>475205.3</v>
      </c>
      <c r="D38" s="37"/>
      <c r="E38" s="37"/>
      <c r="F38" s="47">
        <f>SUM(F22:F37)</f>
        <v>475205.3</v>
      </c>
      <c r="G38">
        <f>C38-F38</f>
        <v>0</v>
      </c>
    </row>
    <row r="39" spans="1:7" ht="15.75" thickTop="1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A15" sqref="A15:D15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72" t="str">
        <f>'Comp AY 2015-16'!A1:H1</f>
        <v>INCOME TAX RETURN</v>
      </c>
      <c r="B1" s="72"/>
      <c r="C1" s="72"/>
      <c r="D1" s="72"/>
      <c r="E1" s="72"/>
      <c r="F1" s="72"/>
      <c r="G1" s="72"/>
      <c r="H1" s="72"/>
    </row>
    <row r="3" spans="1:9">
      <c r="A3" s="12" t="s">
        <v>44</v>
      </c>
      <c r="B3" s="12" t="s">
        <v>11</v>
      </c>
      <c r="C3" s="39" t="str">
        <f>'Comp AY 2015-16'!C3</f>
        <v>Ratananjali Sachin Ghadge</v>
      </c>
      <c r="D3" s="14"/>
      <c r="E3" s="14"/>
      <c r="F3" s="14"/>
      <c r="G3" s="14"/>
    </row>
    <row r="4" spans="1:9" ht="35.25" customHeight="1">
      <c r="A4" s="13" t="s">
        <v>12</v>
      </c>
      <c r="B4" s="13" t="s">
        <v>11</v>
      </c>
      <c r="C4" s="73" t="str">
        <f>'Comp AY 2015-16'!C4:H4</f>
        <v>1/20, Trimurti Building, Near padwal school , Padwal nagar, Wagle  L.E., Thane , Maharashtra - 400604.</v>
      </c>
      <c r="D4" s="73"/>
      <c r="E4" s="73"/>
      <c r="F4" s="73"/>
      <c r="G4" s="73"/>
      <c r="H4" s="73"/>
    </row>
    <row r="5" spans="1:9">
      <c r="A5" s="12" t="s">
        <v>28</v>
      </c>
      <c r="B5" s="12" t="s">
        <v>11</v>
      </c>
      <c r="C5" s="39" t="str">
        <f>'Comp AY 2015-16'!C5</f>
        <v>AQVPG9661Q</v>
      </c>
      <c r="D5" s="14"/>
      <c r="E5" s="14"/>
      <c r="F5" s="14"/>
      <c r="G5" s="14"/>
    </row>
    <row r="6" spans="1:9">
      <c r="A6" s="12" t="s">
        <v>29</v>
      </c>
      <c r="B6" s="13" t="s">
        <v>11</v>
      </c>
      <c r="C6" s="40">
        <f>'Comp AY 2015-16'!C6</f>
        <v>30944</v>
      </c>
      <c r="D6" s="14"/>
      <c r="E6" s="14"/>
      <c r="F6" s="14"/>
      <c r="G6" s="14"/>
    </row>
    <row r="7" spans="1:9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>
      <c r="A8" s="12" t="s">
        <v>30</v>
      </c>
      <c r="B8" s="13" t="s">
        <v>11</v>
      </c>
      <c r="C8" s="14" t="s">
        <v>32</v>
      </c>
      <c r="D8" s="14"/>
      <c r="E8" s="14"/>
      <c r="F8" s="14"/>
      <c r="G8" s="14"/>
    </row>
    <row r="9" spans="1:9">
      <c r="A9" s="12" t="s">
        <v>31</v>
      </c>
      <c r="B9" s="13" t="s">
        <v>11</v>
      </c>
      <c r="C9" s="14" t="s">
        <v>33</v>
      </c>
      <c r="D9" s="14"/>
      <c r="E9" s="14"/>
      <c r="F9" s="14"/>
      <c r="G9" s="14"/>
    </row>
    <row r="10" spans="1:9">
      <c r="A10" s="12" t="s">
        <v>15</v>
      </c>
      <c r="B10" s="13" t="s">
        <v>11</v>
      </c>
      <c r="C10" s="15">
        <v>42582</v>
      </c>
      <c r="D10" s="14"/>
      <c r="E10" s="14"/>
      <c r="F10" s="14"/>
      <c r="G10" s="14"/>
    </row>
    <row r="12" spans="1:9" ht="15.75">
      <c r="A12" s="72" t="str">
        <f>'Comp AY 2015-16'!A12:H12</f>
        <v xml:space="preserve">COMPUTATION  OF  TOTAL  INCOME </v>
      </c>
      <c r="B12" s="72"/>
      <c r="C12" s="72"/>
      <c r="D12" s="72"/>
      <c r="E12" s="72"/>
      <c r="F12" s="72"/>
      <c r="G12" s="72"/>
      <c r="H12" s="72"/>
    </row>
    <row r="13" spans="1:9">
      <c r="A13" s="74" t="s">
        <v>0</v>
      </c>
      <c r="B13" s="74"/>
      <c r="C13" s="74"/>
      <c r="D13" s="74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>
      <c r="A14" s="70" t="s">
        <v>34</v>
      </c>
      <c r="B14" s="71"/>
      <c r="C14" s="71"/>
      <c r="D14" s="71"/>
      <c r="G14" s="3"/>
      <c r="H14" s="18"/>
    </row>
    <row r="15" spans="1:9">
      <c r="A15" s="64" t="str">
        <f>'Comp AY 2015-16'!A15:D15</f>
        <v>Beauty Parlour and Catering Business</v>
      </c>
      <c r="B15" s="65"/>
      <c r="C15" s="65"/>
      <c r="D15" s="65"/>
      <c r="G15" s="22">
        <f>'Comp AY 2015-16'!G15+12456</f>
        <v>260140</v>
      </c>
      <c r="H15" s="24"/>
    </row>
    <row r="16" spans="1:9">
      <c r="A16" s="64" t="s">
        <v>36</v>
      </c>
      <c r="B16" s="65"/>
      <c r="C16" s="65"/>
      <c r="D16" s="65"/>
      <c r="G16" s="23" t="s">
        <v>37</v>
      </c>
      <c r="H16" s="23">
        <f>G15</f>
        <v>260140</v>
      </c>
    </row>
    <row r="17" spans="1:8">
      <c r="A17" s="64"/>
      <c r="B17" s="65"/>
      <c r="C17" s="65"/>
      <c r="D17" s="65"/>
      <c r="G17" s="22"/>
      <c r="H17" s="24"/>
    </row>
    <row r="18" spans="1:8">
      <c r="A18" s="70" t="s">
        <v>38</v>
      </c>
      <c r="B18" s="71"/>
      <c r="C18" s="71"/>
      <c r="D18" s="71"/>
      <c r="G18" s="22">
        <f>H16</f>
        <v>260140</v>
      </c>
      <c r="H18" s="24"/>
    </row>
    <row r="19" spans="1:8">
      <c r="A19" s="64" t="s">
        <v>39</v>
      </c>
      <c r="B19" s="65"/>
      <c r="C19" s="65"/>
      <c r="D19" s="65"/>
      <c r="G19" s="23" t="s">
        <v>37</v>
      </c>
      <c r="H19" s="23">
        <f>G18</f>
        <v>260140</v>
      </c>
    </row>
    <row r="20" spans="1:8">
      <c r="A20" s="64"/>
      <c r="B20" s="65"/>
      <c r="C20" s="65"/>
      <c r="D20" s="65"/>
      <c r="G20" s="22"/>
      <c r="H20" s="24"/>
    </row>
    <row r="21" spans="1:8">
      <c r="A21" s="70" t="s">
        <v>40</v>
      </c>
      <c r="B21" s="71"/>
      <c r="C21" s="71"/>
      <c r="D21" s="71"/>
      <c r="G21" s="22"/>
      <c r="H21" s="24">
        <f>H19</f>
        <v>260140</v>
      </c>
    </row>
    <row r="22" spans="1:8">
      <c r="A22" s="64"/>
      <c r="B22" s="65"/>
      <c r="C22" s="65"/>
      <c r="D22" s="65"/>
      <c r="G22" s="22"/>
      <c r="H22" s="24"/>
    </row>
    <row r="23" spans="1:8">
      <c r="A23" s="68" t="s">
        <v>50</v>
      </c>
      <c r="B23" s="69"/>
      <c r="C23" s="69"/>
      <c r="D23" s="69"/>
      <c r="E23" s="17"/>
      <c r="F23" s="17"/>
      <c r="G23" s="25" t="s">
        <v>37</v>
      </c>
      <c r="H23" s="26"/>
    </row>
    <row r="24" spans="1:8">
      <c r="A24" s="19"/>
      <c r="B24" s="16"/>
      <c r="C24" s="16"/>
      <c r="D24" s="16"/>
      <c r="G24" s="22"/>
      <c r="H24" s="24"/>
    </row>
    <row r="25" spans="1:8">
      <c r="A25" s="64" t="s">
        <v>41</v>
      </c>
      <c r="B25" s="65"/>
      <c r="C25" s="65"/>
      <c r="D25" s="65"/>
      <c r="G25" s="23">
        <v>-2000</v>
      </c>
      <c r="H25" s="23" t="s">
        <v>37</v>
      </c>
    </row>
    <row r="26" spans="1:8">
      <c r="A26" s="64"/>
      <c r="B26" s="65"/>
      <c r="C26" s="65"/>
      <c r="D26" s="65"/>
      <c r="G26" s="22"/>
      <c r="H26" s="24"/>
    </row>
    <row r="27" spans="1:8">
      <c r="A27" s="70" t="s">
        <v>51</v>
      </c>
      <c r="B27" s="71"/>
      <c r="C27" s="71"/>
      <c r="D27" s="71"/>
      <c r="G27" s="22"/>
      <c r="H27" s="24"/>
    </row>
    <row r="28" spans="1:8">
      <c r="A28" s="21" t="s">
        <v>42</v>
      </c>
      <c r="B28" s="31"/>
      <c r="C28" s="31"/>
      <c r="D28" s="31"/>
      <c r="G28" s="22" t="s">
        <v>37</v>
      </c>
      <c r="H28" s="24"/>
    </row>
    <row r="29" spans="1:8">
      <c r="A29" s="64" t="s">
        <v>43</v>
      </c>
      <c r="B29" s="65"/>
      <c r="C29" s="65"/>
      <c r="D29" s="65"/>
      <c r="G29" s="27" t="s">
        <v>37</v>
      </c>
      <c r="H29" s="23" t="s">
        <v>37</v>
      </c>
    </row>
    <row r="30" spans="1:8">
      <c r="A30" s="32"/>
      <c r="B30" s="33"/>
      <c r="C30" s="33"/>
      <c r="D30" s="33"/>
      <c r="G30" s="22"/>
      <c r="H30" s="24"/>
    </row>
    <row r="31" spans="1:8">
      <c r="A31" s="45" t="s">
        <v>52</v>
      </c>
      <c r="B31" s="33"/>
      <c r="C31" s="33"/>
      <c r="D31" s="33"/>
      <c r="G31" s="28"/>
      <c r="H31" s="24" t="s">
        <v>37</v>
      </c>
    </row>
    <row r="32" spans="1:8">
      <c r="A32" s="64"/>
      <c r="B32" s="65"/>
      <c r="C32" s="65"/>
      <c r="D32" s="65"/>
      <c r="G32" s="22"/>
      <c r="H32" s="24"/>
    </row>
    <row r="33" spans="1:8">
      <c r="A33" s="66" t="s">
        <v>53</v>
      </c>
      <c r="B33" s="67"/>
      <c r="C33" s="67"/>
      <c r="D33" s="67"/>
      <c r="E33" s="20"/>
      <c r="F33" s="20"/>
      <c r="G33" s="23"/>
      <c r="H33" s="29" t="s">
        <v>37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8"/>
  <sheetViews>
    <sheetView view="pageBreakPreview" zoomScale="110" zoomScaleSheetLayoutView="110" workbookViewId="0">
      <selection activeCell="E23" sqref="E23"/>
    </sheetView>
  </sheetViews>
  <sheetFormatPr defaultRowHeight="15"/>
  <cols>
    <col min="1" max="1" width="26.28515625" bestFit="1" customWidth="1"/>
    <col min="3" max="3" width="9.7109375" bestFit="1" customWidth="1"/>
    <col min="4" max="4" width="17.85546875" bestFit="1" customWidth="1"/>
  </cols>
  <sheetData>
    <row r="2" spans="1:8" ht="15.75">
      <c r="A2" s="72" t="str">
        <f>'FS AY 2015-16'!A2:F2</f>
        <v>Books of Mrs. Ratananjali Ghadge</v>
      </c>
      <c r="B2" s="72"/>
      <c r="C2" s="72"/>
      <c r="D2" s="72"/>
      <c r="E2" s="72"/>
      <c r="F2" s="72"/>
      <c r="G2" s="1"/>
      <c r="H2" s="1"/>
    </row>
    <row r="3" spans="1:8" ht="15.75">
      <c r="A3" s="72" t="s">
        <v>5</v>
      </c>
      <c r="B3" s="72"/>
      <c r="C3" s="72"/>
      <c r="D3" s="72"/>
      <c r="E3" s="72"/>
      <c r="F3" s="72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41">
        <f>E26+E30</f>
        <v>73658.53</v>
      </c>
      <c r="D6" s="4" t="s">
        <v>6</v>
      </c>
      <c r="E6" s="4"/>
      <c r="F6" s="6">
        <f>'FS AY 2015-16'!F6*110/100</f>
        <v>489979.6</v>
      </c>
    </row>
    <row r="7" spans="1:8">
      <c r="A7" s="4" t="str">
        <f>'FS AY 2015-16'!A7</f>
        <v>To Material Consumed</v>
      </c>
      <c r="B7" s="4"/>
      <c r="C7" s="41">
        <f>'FS AY 2015-16'!C7*110/100</f>
        <v>75171.8</v>
      </c>
      <c r="D7" s="4"/>
      <c r="E7" s="4"/>
      <c r="F7" s="6"/>
    </row>
    <row r="8" spans="1:8">
      <c r="A8" s="4" t="str">
        <f>'FS AY 2015-16'!A8</f>
        <v>To Salaries</v>
      </c>
      <c r="B8" s="4"/>
      <c r="C8" s="41">
        <f>'FS AY 2015-16'!C8*110/100-16830+17000+1849</f>
        <v>35349</v>
      </c>
      <c r="D8" s="4"/>
      <c r="E8" s="4"/>
      <c r="F8" s="4"/>
    </row>
    <row r="9" spans="1:8">
      <c r="A9" s="4" t="s">
        <v>3</v>
      </c>
      <c r="B9" s="4"/>
      <c r="C9" s="41">
        <v>9400</v>
      </c>
      <c r="D9" s="4"/>
      <c r="E9" s="4"/>
      <c r="F9" s="4"/>
    </row>
    <row r="10" spans="1:8">
      <c r="A10" s="4" t="s">
        <v>4</v>
      </c>
      <c r="B10" s="4"/>
      <c r="C10" s="41">
        <f>'FS AY 2015-16'!C10*110/100</f>
        <v>4358.2</v>
      </c>
      <c r="D10" s="4"/>
      <c r="E10" s="4"/>
      <c r="F10" s="4"/>
    </row>
    <row r="11" spans="1:8">
      <c r="A11" s="4" t="s">
        <v>7</v>
      </c>
      <c r="B11" s="4"/>
      <c r="C11" s="41">
        <f>'FS AY 2015-16'!C11*110/100+12312</f>
        <v>27712</v>
      </c>
      <c r="D11" s="4"/>
      <c r="E11" s="4"/>
      <c r="F11" s="4"/>
    </row>
    <row r="12" spans="1:8">
      <c r="A12" s="4" t="s">
        <v>26</v>
      </c>
      <c r="B12" s="4"/>
      <c r="C12" s="41">
        <f>'FS AY 2015-16'!C12*110/100-24410</f>
        <v>4190</v>
      </c>
      <c r="D12" s="4"/>
      <c r="E12" s="4"/>
      <c r="F12" s="4"/>
    </row>
    <row r="13" spans="1:8">
      <c r="A13" s="4"/>
      <c r="B13" s="4"/>
      <c r="C13" s="41"/>
      <c r="D13" s="4"/>
      <c r="E13" s="4"/>
      <c r="F13" s="4"/>
    </row>
    <row r="14" spans="1:8">
      <c r="A14" s="4" t="s">
        <v>8</v>
      </c>
      <c r="B14" s="4"/>
      <c r="C14" s="44">
        <f>'Comp AY 2016-17'!G15</f>
        <v>260140</v>
      </c>
      <c r="D14" s="4"/>
      <c r="E14" s="4"/>
      <c r="F14" s="4"/>
    </row>
    <row r="15" spans="1:8">
      <c r="A15" s="4"/>
      <c r="B15" s="4"/>
      <c r="C15" s="7"/>
      <c r="D15" s="4"/>
      <c r="E15" s="4"/>
      <c r="F15" s="4"/>
    </row>
    <row r="16" spans="1:8">
      <c r="A16" s="4"/>
      <c r="B16" s="4"/>
      <c r="C16" s="41"/>
      <c r="D16" s="4"/>
      <c r="E16" s="4"/>
      <c r="F16" s="4"/>
    </row>
    <row r="17" spans="1:8" ht="15.75" thickBot="1">
      <c r="A17" s="5"/>
      <c r="B17" s="5"/>
      <c r="C17" s="42">
        <f>SUM(C6:C16)</f>
        <v>489979.53</v>
      </c>
      <c r="D17" s="5"/>
      <c r="E17" s="5"/>
      <c r="F17" s="10">
        <f>SUM(F6:F16)</f>
        <v>489979.6</v>
      </c>
      <c r="G17" s="7">
        <f>C17-F17</f>
        <v>-6.9999999948777258E-2</v>
      </c>
      <c r="H17" s="7"/>
    </row>
    <row r="18" spans="1:8" ht="15.75" thickTop="1"/>
    <row r="19" spans="1:8" ht="15.75">
      <c r="A19" s="72" t="s">
        <v>45</v>
      </c>
      <c r="B19" s="72"/>
      <c r="C19" s="72"/>
      <c r="D19" s="72"/>
      <c r="E19" s="72"/>
      <c r="F19" s="72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48">
        <f>'FS AY 2015-16'!C23</f>
        <v>459605.3</v>
      </c>
      <c r="C22" s="48"/>
      <c r="D22" s="50" t="s">
        <v>19</v>
      </c>
      <c r="E22" s="48"/>
      <c r="F22" s="51"/>
    </row>
    <row r="23" spans="1:8">
      <c r="A23" s="4" t="s">
        <v>16</v>
      </c>
      <c r="B23" s="52">
        <f>C14</f>
        <v>260140</v>
      </c>
      <c r="C23" s="6">
        <f>B23+B22</f>
        <v>719745.3</v>
      </c>
      <c r="D23" s="53" t="str">
        <f>'FS AY 2015-16'!D23</f>
        <v>Furniture</v>
      </c>
      <c r="E23" s="54">
        <f>'FS AY 2015-16'!F24</f>
        <v>184065.3</v>
      </c>
      <c r="F23" s="41"/>
    </row>
    <row r="24" spans="1:8">
      <c r="A24" s="4"/>
      <c r="B24" s="6"/>
      <c r="C24" s="6"/>
      <c r="D24" s="55" t="s">
        <v>49</v>
      </c>
      <c r="E24" s="52">
        <v>298350</v>
      </c>
      <c r="F24" s="41"/>
    </row>
    <row r="25" spans="1:8">
      <c r="A25" s="4"/>
      <c r="B25" s="6"/>
      <c r="C25" s="6"/>
      <c r="D25" s="55"/>
      <c r="E25" s="6">
        <f>SUM(E23:E24)</f>
        <v>482415.3</v>
      </c>
      <c r="F25" s="41"/>
    </row>
    <row r="26" spans="1:8">
      <c r="A26" s="4"/>
      <c r="B26" s="6"/>
      <c r="C26" s="6"/>
      <c r="D26" s="56" t="s">
        <v>25</v>
      </c>
      <c r="E26" s="57">
        <f>E25*10/100</f>
        <v>48241.53</v>
      </c>
      <c r="F26" s="41">
        <f>E25-E26</f>
        <v>434173.77</v>
      </c>
    </row>
    <row r="27" spans="1:8">
      <c r="A27" s="4"/>
      <c r="B27" s="6"/>
      <c r="C27" s="6"/>
      <c r="D27" s="53" t="s">
        <v>20</v>
      </c>
      <c r="E27" s="54">
        <f>'FS AY 2015-16'!F26</f>
        <v>221020</v>
      </c>
      <c r="F27" s="41"/>
    </row>
    <row r="28" spans="1:8">
      <c r="A28" s="4" t="s">
        <v>18</v>
      </c>
      <c r="B28" s="6"/>
      <c r="C28" s="6">
        <f>'FS AY 2015-16'!C28*110/100-2147</f>
        <v>15013</v>
      </c>
      <c r="D28" s="55" t="s">
        <v>49</v>
      </c>
      <c r="E28" s="52">
        <v>33150</v>
      </c>
      <c r="F28" s="41"/>
    </row>
    <row r="29" spans="1:8">
      <c r="A29" s="4"/>
      <c r="B29" s="6"/>
      <c r="C29" s="6"/>
      <c r="D29" s="55"/>
      <c r="E29" s="6">
        <f>SUM(E27:E28)</f>
        <v>254170</v>
      </c>
      <c r="F29" s="41"/>
    </row>
    <row r="30" spans="1:8">
      <c r="A30" s="4"/>
      <c r="B30" s="6"/>
      <c r="C30" s="6"/>
      <c r="D30" s="56" t="s">
        <v>25</v>
      </c>
      <c r="E30" s="57">
        <f>E29*10/100</f>
        <v>25417</v>
      </c>
      <c r="F30" s="41">
        <f>E29-E30</f>
        <v>228753</v>
      </c>
    </row>
    <row r="31" spans="1:8">
      <c r="A31" s="4"/>
      <c r="B31" s="6"/>
      <c r="C31" s="6"/>
      <c r="D31" s="55"/>
      <c r="E31" s="6"/>
      <c r="F31" s="41"/>
    </row>
    <row r="32" spans="1:8">
      <c r="A32" s="4"/>
      <c r="B32" s="6"/>
      <c r="C32" s="6"/>
      <c r="D32" s="53" t="s">
        <v>21</v>
      </c>
      <c r="E32" s="6"/>
      <c r="F32" s="41">
        <f>'FS AY 2015-16'!F29*120/100</f>
        <v>14976</v>
      </c>
    </row>
    <row r="33" spans="1:7">
      <c r="A33" s="4"/>
      <c r="B33" s="6"/>
      <c r="C33" s="6"/>
      <c r="D33" s="53" t="s">
        <v>22</v>
      </c>
      <c r="E33" s="6"/>
      <c r="F33" s="41">
        <f>'FS AY 2015-16'!F30*120/100</f>
        <v>31848</v>
      </c>
    </row>
    <row r="34" spans="1:7">
      <c r="A34" s="4"/>
      <c r="B34" s="6"/>
      <c r="C34" s="6"/>
      <c r="D34" s="53" t="s">
        <v>23</v>
      </c>
      <c r="E34" s="6"/>
      <c r="F34" s="41">
        <f>'FS AY 2015-16'!F31*120/100</f>
        <v>7800</v>
      </c>
    </row>
    <row r="35" spans="1:7">
      <c r="A35" s="4"/>
      <c r="B35" s="6"/>
      <c r="C35" s="6"/>
      <c r="D35" s="53" t="s">
        <v>24</v>
      </c>
      <c r="E35" s="6"/>
      <c r="F35" s="41">
        <f>'FS AY 2015-16'!F32*120/100</f>
        <v>29520</v>
      </c>
    </row>
    <row r="36" spans="1:7">
      <c r="A36" s="4"/>
      <c r="B36" s="6"/>
      <c r="C36" s="6"/>
      <c r="D36" s="55"/>
      <c r="E36" s="6"/>
      <c r="F36" s="41"/>
    </row>
    <row r="37" spans="1:7">
      <c r="A37" s="4"/>
      <c r="B37" s="6"/>
      <c r="C37" s="6"/>
      <c r="D37" s="56"/>
      <c r="E37" s="6"/>
      <c r="F37" s="41"/>
    </row>
    <row r="38" spans="1:7">
      <c r="A38" s="11"/>
      <c r="B38" s="58"/>
      <c r="C38" s="47">
        <f>SUM(C22:C35)</f>
        <v>734758.3</v>
      </c>
      <c r="D38" s="59"/>
      <c r="E38" s="58"/>
      <c r="F38" s="49">
        <f>SUM(F22:F37)</f>
        <v>747070.77</v>
      </c>
      <c r="G38" s="7">
        <f>C38-F38</f>
        <v>-12312.469999999972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G26" sqref="G26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72" t="str">
        <f>'Comp AY 2015-16'!A1:H1</f>
        <v>INCOME TAX RETURN</v>
      </c>
      <c r="B1" s="72"/>
      <c r="C1" s="72"/>
      <c r="D1" s="72"/>
      <c r="E1" s="72"/>
      <c r="F1" s="72"/>
      <c r="G1" s="72"/>
      <c r="H1" s="72"/>
    </row>
    <row r="3" spans="1:9">
      <c r="A3" s="12" t="s">
        <v>44</v>
      </c>
      <c r="B3" s="12" t="s">
        <v>11</v>
      </c>
      <c r="C3" s="39" t="str">
        <f>'Comp AY 2015-16'!C3</f>
        <v>Ratananjali Sachin Ghadge</v>
      </c>
      <c r="D3" s="14"/>
      <c r="E3" s="14"/>
      <c r="F3" s="14"/>
      <c r="G3" s="14"/>
    </row>
    <row r="4" spans="1:9" ht="35.25" customHeight="1">
      <c r="A4" s="13" t="s">
        <v>12</v>
      </c>
      <c r="B4" s="13" t="s">
        <v>11</v>
      </c>
      <c r="C4" s="73" t="str">
        <f>'Comp AY 2015-16'!C4:H4</f>
        <v>1/20, Trimurti Building, Near padwal school , Padwal nagar, Wagle  L.E., Thane , Maharashtra - 400604.</v>
      </c>
      <c r="D4" s="73"/>
      <c r="E4" s="73"/>
      <c r="F4" s="73"/>
      <c r="G4" s="73"/>
      <c r="H4" s="73"/>
    </row>
    <row r="5" spans="1:9">
      <c r="A5" s="12" t="s">
        <v>28</v>
      </c>
      <c r="B5" s="12" t="s">
        <v>11</v>
      </c>
      <c r="C5" s="39" t="str">
        <f>'Comp AY 2015-16'!C5</f>
        <v>AQVPG9661Q</v>
      </c>
      <c r="D5" s="14"/>
      <c r="E5" s="14"/>
      <c r="F5" s="14"/>
      <c r="G5" s="14"/>
    </row>
    <row r="6" spans="1:9">
      <c r="A6" s="12" t="s">
        <v>29</v>
      </c>
      <c r="B6" s="13" t="s">
        <v>11</v>
      </c>
      <c r="C6" s="40">
        <f>'Comp AY 2015-16'!C6</f>
        <v>30944</v>
      </c>
      <c r="D6" s="14"/>
      <c r="E6" s="14"/>
      <c r="F6" s="14"/>
      <c r="G6" s="14"/>
    </row>
    <row r="7" spans="1:9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>
      <c r="A8" s="12" t="s">
        <v>30</v>
      </c>
      <c r="B8" s="13" t="s">
        <v>11</v>
      </c>
      <c r="C8" s="14" t="s">
        <v>65</v>
      </c>
      <c r="D8" s="14"/>
      <c r="E8" s="14"/>
      <c r="F8" s="14"/>
      <c r="G8" s="14"/>
    </row>
    <row r="9" spans="1:9">
      <c r="A9" s="12" t="s">
        <v>31</v>
      </c>
      <c r="B9" s="13" t="s">
        <v>11</v>
      </c>
      <c r="C9" s="14" t="s">
        <v>32</v>
      </c>
      <c r="D9" s="14"/>
      <c r="E9" s="14"/>
      <c r="F9" s="14"/>
      <c r="G9" s="14"/>
    </row>
    <row r="10" spans="1:9">
      <c r="A10" s="12" t="s">
        <v>15</v>
      </c>
      <c r="B10" s="13" t="s">
        <v>11</v>
      </c>
      <c r="C10" s="15">
        <v>42952</v>
      </c>
      <c r="D10" s="14"/>
      <c r="E10" s="14"/>
      <c r="F10" s="14"/>
      <c r="G10" s="14"/>
    </row>
    <row r="12" spans="1:9" ht="15.75">
      <c r="A12" s="72" t="str">
        <f>'Comp AY 2015-16'!A12:H12</f>
        <v xml:space="preserve">COMPUTATION  OF  TOTAL  INCOME </v>
      </c>
      <c r="B12" s="72"/>
      <c r="C12" s="72"/>
      <c r="D12" s="72"/>
      <c r="E12" s="72"/>
      <c r="F12" s="72"/>
      <c r="G12" s="72"/>
      <c r="H12" s="72"/>
    </row>
    <row r="13" spans="1:9">
      <c r="A13" s="74" t="s">
        <v>0</v>
      </c>
      <c r="B13" s="74"/>
      <c r="C13" s="74"/>
      <c r="D13" s="74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>
      <c r="A14" s="70" t="s">
        <v>34</v>
      </c>
      <c r="B14" s="71"/>
      <c r="C14" s="71"/>
      <c r="D14" s="71"/>
      <c r="G14" s="3"/>
      <c r="H14" s="18"/>
    </row>
    <row r="15" spans="1:9">
      <c r="A15" s="64" t="str">
        <f>'Comp AY 2015-16'!A15:D15</f>
        <v>Beauty Parlour and Catering Business</v>
      </c>
      <c r="B15" s="65"/>
      <c r="C15" s="65"/>
      <c r="D15" s="65"/>
      <c r="G15" s="22">
        <f>'FS AY 2017-18'!C14</f>
        <v>297840</v>
      </c>
      <c r="H15" s="24"/>
    </row>
    <row r="16" spans="1:9">
      <c r="A16" s="64" t="s">
        <v>36</v>
      </c>
      <c r="B16" s="65"/>
      <c r="C16" s="65"/>
      <c r="D16" s="65"/>
      <c r="G16" s="23" t="s">
        <v>37</v>
      </c>
      <c r="H16" s="23">
        <f>G15</f>
        <v>297840</v>
      </c>
    </row>
    <row r="17" spans="1:8">
      <c r="A17" s="64"/>
      <c r="B17" s="65"/>
      <c r="C17" s="65"/>
      <c r="D17" s="65"/>
      <c r="G17" s="22"/>
      <c r="H17" s="24"/>
    </row>
    <row r="18" spans="1:8">
      <c r="A18" s="70" t="s">
        <v>38</v>
      </c>
      <c r="B18" s="71"/>
      <c r="C18" s="71"/>
      <c r="D18" s="71"/>
      <c r="G18" s="22">
        <f>H16</f>
        <v>297840</v>
      </c>
      <c r="H18" s="24"/>
    </row>
    <row r="19" spans="1:8">
      <c r="A19" s="64" t="s">
        <v>39</v>
      </c>
      <c r="B19" s="65"/>
      <c r="C19" s="65"/>
      <c r="D19" s="65"/>
      <c r="G19" s="23" t="s">
        <v>37</v>
      </c>
      <c r="H19" s="23">
        <f>G18</f>
        <v>297840</v>
      </c>
    </row>
    <row r="20" spans="1:8">
      <c r="A20" s="64"/>
      <c r="B20" s="65"/>
      <c r="C20" s="65"/>
      <c r="D20" s="65"/>
      <c r="G20" s="22"/>
      <c r="H20" s="24"/>
    </row>
    <row r="21" spans="1:8">
      <c r="A21" s="70" t="s">
        <v>40</v>
      </c>
      <c r="B21" s="71"/>
      <c r="C21" s="71"/>
      <c r="D21" s="71"/>
      <c r="G21" s="22"/>
      <c r="H21" s="24">
        <f>H19</f>
        <v>297840</v>
      </c>
    </row>
    <row r="22" spans="1:8">
      <c r="A22" s="64"/>
      <c r="B22" s="65"/>
      <c r="C22" s="65"/>
      <c r="D22" s="65"/>
      <c r="G22" s="22"/>
      <c r="H22" s="24"/>
    </row>
    <row r="23" spans="1:8">
      <c r="A23" s="68" t="s">
        <v>50</v>
      </c>
      <c r="B23" s="69"/>
      <c r="C23" s="69"/>
      <c r="D23" s="69"/>
      <c r="E23" s="17"/>
      <c r="F23" s="17"/>
      <c r="G23" s="25" t="s">
        <v>37</v>
      </c>
      <c r="H23" s="26"/>
    </row>
    <row r="24" spans="1:8">
      <c r="A24" s="19"/>
      <c r="B24" s="16"/>
      <c r="C24" s="16"/>
      <c r="D24" s="16"/>
      <c r="G24" s="22"/>
      <c r="H24" s="24"/>
    </row>
    <row r="25" spans="1:8">
      <c r="A25" s="64" t="s">
        <v>41</v>
      </c>
      <c r="B25" s="65"/>
      <c r="C25" s="65"/>
      <c r="D25" s="65"/>
      <c r="G25" s="23">
        <v>-5000</v>
      </c>
      <c r="H25" s="23" t="s">
        <v>37</v>
      </c>
    </row>
    <row r="26" spans="1:8">
      <c r="A26" s="64"/>
      <c r="B26" s="65"/>
      <c r="C26" s="65"/>
      <c r="D26" s="65"/>
      <c r="G26" s="22"/>
      <c r="H26" s="24"/>
    </row>
    <row r="27" spans="1:8">
      <c r="A27" s="70" t="s">
        <v>51</v>
      </c>
      <c r="B27" s="71"/>
      <c r="C27" s="71"/>
      <c r="D27" s="71"/>
      <c r="G27" s="22"/>
      <c r="H27" s="24"/>
    </row>
    <row r="28" spans="1:8">
      <c r="A28" s="21" t="s">
        <v>42</v>
      </c>
      <c r="B28" s="61"/>
      <c r="C28" s="61"/>
      <c r="D28" s="61"/>
      <c r="G28" s="22" t="s">
        <v>37</v>
      </c>
      <c r="H28" s="24"/>
    </row>
    <row r="29" spans="1:8">
      <c r="A29" s="64" t="s">
        <v>43</v>
      </c>
      <c r="B29" s="65"/>
      <c r="C29" s="65"/>
      <c r="D29" s="65"/>
      <c r="G29" s="27" t="s">
        <v>37</v>
      </c>
      <c r="H29" s="23" t="s">
        <v>37</v>
      </c>
    </row>
    <row r="30" spans="1:8">
      <c r="A30" s="62"/>
      <c r="B30" s="63"/>
      <c r="C30" s="63"/>
      <c r="D30" s="63"/>
      <c r="G30" s="22"/>
      <c r="H30" s="24"/>
    </row>
    <row r="31" spans="1:8">
      <c r="A31" s="60" t="s">
        <v>52</v>
      </c>
      <c r="B31" s="63"/>
      <c r="C31" s="63"/>
      <c r="D31" s="63"/>
      <c r="G31" s="28"/>
      <c r="H31" s="24" t="s">
        <v>37</v>
      </c>
    </row>
    <row r="32" spans="1:8">
      <c r="A32" s="64"/>
      <c r="B32" s="65"/>
      <c r="C32" s="65"/>
      <c r="D32" s="65"/>
      <c r="G32" s="22"/>
      <c r="H32" s="24"/>
    </row>
    <row r="33" spans="1:8">
      <c r="A33" s="66" t="s">
        <v>53</v>
      </c>
      <c r="B33" s="67"/>
      <c r="C33" s="67"/>
      <c r="D33" s="67"/>
      <c r="E33" s="20"/>
      <c r="F33" s="20"/>
      <c r="G33" s="23"/>
      <c r="H33" s="29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6:D16"/>
    <mergeCell ref="A17:D17"/>
    <mergeCell ref="A18:D18"/>
    <mergeCell ref="A19:D19"/>
    <mergeCell ref="A20:D20"/>
    <mergeCell ref="A21:D21"/>
    <mergeCell ref="A1:H1"/>
    <mergeCell ref="C4:H4"/>
    <mergeCell ref="A12:H12"/>
    <mergeCell ref="A13:D13"/>
    <mergeCell ref="A14:D14"/>
    <mergeCell ref="A15:D15"/>
  </mergeCells>
  <pageMargins left="0.7" right="0" top="0.47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36"/>
  <sheetViews>
    <sheetView tabSelected="1" view="pageBreakPreview" zoomScale="110" zoomScaleSheetLayoutView="110" workbookViewId="0">
      <selection activeCell="D35" sqref="D35"/>
    </sheetView>
  </sheetViews>
  <sheetFormatPr defaultRowHeight="15"/>
  <cols>
    <col min="1" max="1" width="26.28515625" bestFit="1" customWidth="1"/>
    <col min="2" max="2" width="9.5703125" bestFit="1" customWidth="1"/>
    <col min="3" max="3" width="10.5703125" bestFit="1" customWidth="1"/>
    <col min="4" max="4" width="17.85546875" bestFit="1" customWidth="1"/>
    <col min="5" max="6" width="10.85546875" customWidth="1"/>
  </cols>
  <sheetData>
    <row r="2" spans="1:8" ht="15.75">
      <c r="A2" s="72" t="str">
        <f>'FS AY 2015-16'!A2:F2</f>
        <v>Books of Mrs. Ratananjali Ghadge</v>
      </c>
      <c r="B2" s="72"/>
      <c r="C2" s="72"/>
      <c r="D2" s="72"/>
      <c r="E2" s="72"/>
      <c r="F2" s="72"/>
      <c r="G2" s="1"/>
      <c r="H2" s="1"/>
    </row>
    <row r="3" spans="1:8" ht="15.75">
      <c r="A3" s="72" t="s">
        <v>63</v>
      </c>
      <c r="B3" s="72"/>
      <c r="C3" s="72"/>
      <c r="D3" s="72"/>
      <c r="E3" s="72"/>
      <c r="F3" s="72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75">
        <f>E24+E28</f>
        <v>68759.676999999996</v>
      </c>
      <c r="D6" s="4" t="s">
        <v>6</v>
      </c>
      <c r="E6" s="4"/>
      <c r="F6" s="79">
        <f>('FS AY 2015-16'!F6*125/100)+3829-4899</f>
        <v>555725</v>
      </c>
    </row>
    <row r="7" spans="1:8">
      <c r="A7" s="4" t="str">
        <f>'FS AY 2015-16'!A7</f>
        <v>To Material Consumed</v>
      </c>
      <c r="B7" s="4"/>
      <c r="C7" s="75">
        <f>'FS AY 2015-16'!C7*125/100</f>
        <v>85422.5</v>
      </c>
      <c r="D7" s="4"/>
      <c r="E7" s="4"/>
      <c r="F7" s="79"/>
    </row>
    <row r="8" spans="1:8">
      <c r="A8" s="4" t="str">
        <f>'FS AY 2015-16'!A8</f>
        <v>To Salaries</v>
      </c>
      <c r="B8" s="4"/>
      <c r="C8" s="75">
        <f>'FS AY 2015-16'!C8*125/100</f>
        <v>37875</v>
      </c>
      <c r="D8" s="4"/>
      <c r="E8" s="4"/>
      <c r="F8" s="79"/>
    </row>
    <row r="9" spans="1:8">
      <c r="A9" s="4" t="s">
        <v>3</v>
      </c>
      <c r="B9" s="4"/>
      <c r="C9" s="75">
        <f>'FS AY 2015-16'!C9*125/100</f>
        <v>10875</v>
      </c>
      <c r="D9" s="4"/>
      <c r="E9" s="4"/>
      <c r="F9" s="79"/>
    </row>
    <row r="10" spans="1:8">
      <c r="A10" s="4" t="s">
        <v>4</v>
      </c>
      <c r="B10" s="4"/>
      <c r="C10" s="75">
        <f>'FS AY 2015-16'!C10*125/100</f>
        <v>4952.5</v>
      </c>
      <c r="D10" s="4"/>
      <c r="E10" s="4"/>
      <c r="F10" s="79"/>
    </row>
    <row r="11" spans="1:8">
      <c r="A11" s="4" t="s">
        <v>7</v>
      </c>
      <c r="B11" s="4"/>
      <c r="C11" s="75">
        <f>'FS AY 2015-16'!C11*125/100</f>
        <v>17500</v>
      </c>
      <c r="D11" s="4"/>
      <c r="E11" s="4"/>
      <c r="F11" s="79"/>
    </row>
    <row r="12" spans="1:8">
      <c r="A12" s="4" t="s">
        <v>26</v>
      </c>
      <c r="B12" s="4"/>
      <c r="C12" s="75">
        <f>'FS AY 2015-16'!C12*125/100</f>
        <v>32500</v>
      </c>
      <c r="D12" s="4"/>
      <c r="E12" s="4"/>
      <c r="F12" s="79"/>
    </row>
    <row r="13" spans="1:8">
      <c r="A13" s="4"/>
      <c r="B13" s="4"/>
      <c r="C13" s="75"/>
      <c r="D13" s="4"/>
      <c r="E13" s="4"/>
      <c r="F13" s="79"/>
    </row>
    <row r="14" spans="1:8">
      <c r="A14" s="4" t="s">
        <v>8</v>
      </c>
      <c r="B14" s="4"/>
      <c r="C14" s="76">
        <v>297840</v>
      </c>
      <c r="D14" s="4"/>
      <c r="E14" s="4"/>
      <c r="F14" s="79"/>
    </row>
    <row r="15" spans="1:8">
      <c r="A15" s="4"/>
      <c r="B15" s="4"/>
      <c r="C15" s="77"/>
      <c r="D15" s="4"/>
      <c r="E15" s="4"/>
      <c r="F15" s="79"/>
    </row>
    <row r="16" spans="1:8">
      <c r="A16" s="4"/>
      <c r="B16" s="4"/>
      <c r="C16" s="75"/>
      <c r="D16" s="4"/>
      <c r="E16" s="4"/>
      <c r="F16" s="79"/>
    </row>
    <row r="17" spans="1:8" ht="15.75" thickBot="1">
      <c r="A17" s="5"/>
      <c r="B17" s="5"/>
      <c r="C17" s="78">
        <f>SUM(C6:C16)</f>
        <v>555724.67700000003</v>
      </c>
      <c r="D17" s="5"/>
      <c r="E17" s="5"/>
      <c r="F17" s="80">
        <f>SUM(F6:F16)</f>
        <v>555725</v>
      </c>
      <c r="G17" s="7">
        <f>C17-F17</f>
        <v>-0.32299999997485429</v>
      </c>
      <c r="H17" s="7"/>
    </row>
    <row r="18" spans="1:8" ht="15.75" thickTop="1">
      <c r="F18" s="77"/>
    </row>
    <row r="19" spans="1:8" ht="15.75">
      <c r="A19" s="72" t="s">
        <v>64</v>
      </c>
      <c r="B19" s="72"/>
      <c r="C19" s="72"/>
      <c r="D19" s="72"/>
      <c r="E19" s="72"/>
      <c r="F19" s="72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4" t="s">
        <v>17</v>
      </c>
      <c r="B22" s="81">
        <f>'FS AY 2016-17'!C23</f>
        <v>719745.3</v>
      </c>
      <c r="C22" s="84"/>
      <c r="D22" s="50" t="s">
        <v>19</v>
      </c>
      <c r="E22" s="81"/>
      <c r="F22" s="84"/>
    </row>
    <row r="23" spans="1:8">
      <c r="A23" s="36" t="s">
        <v>62</v>
      </c>
      <c r="B23" s="79">
        <v>314427</v>
      </c>
      <c r="C23" s="2"/>
      <c r="D23" s="53" t="str">
        <f>'FS AY 2015-16'!D23</f>
        <v>Furniture</v>
      </c>
      <c r="E23" s="85">
        <f>'FS AY 2016-17'!F26</f>
        <v>434173.77</v>
      </c>
      <c r="F23" s="75"/>
    </row>
    <row r="24" spans="1:8">
      <c r="A24" s="36" t="s">
        <v>16</v>
      </c>
      <c r="B24" s="82">
        <f>C14</f>
        <v>297840</v>
      </c>
      <c r="C24" s="75">
        <f>B24+B22-B23</f>
        <v>703158.3</v>
      </c>
      <c r="D24" s="56" t="s">
        <v>25</v>
      </c>
      <c r="E24" s="86">
        <f>E23*10/100</f>
        <v>43417.377</v>
      </c>
      <c r="F24" s="75">
        <f>E23-E24</f>
        <v>390756.39300000004</v>
      </c>
    </row>
    <row r="25" spans="1:8">
      <c r="A25" s="36"/>
      <c r="B25" s="79"/>
      <c r="C25" s="75"/>
      <c r="D25" s="53" t="s">
        <v>20</v>
      </c>
      <c r="E25" s="85">
        <f>'FS AY 2016-17'!F30</f>
        <v>228753</v>
      </c>
      <c r="F25" s="75"/>
    </row>
    <row r="26" spans="1:8">
      <c r="A26" s="36" t="s">
        <v>18</v>
      </c>
      <c r="B26" s="79"/>
      <c r="C26" s="75">
        <f>'FS AY 2015-16'!C28*125/100-2147</f>
        <v>17353</v>
      </c>
      <c r="D26" s="55" t="s">
        <v>49</v>
      </c>
      <c r="E26" s="82">
        <v>24670</v>
      </c>
      <c r="F26" s="75"/>
    </row>
    <row r="27" spans="1:8">
      <c r="A27" s="36"/>
      <c r="B27" s="79"/>
      <c r="C27" s="75"/>
      <c r="D27" s="55"/>
      <c r="E27" s="79">
        <f>SUM(E25:E26)</f>
        <v>253423</v>
      </c>
      <c r="F27" s="75"/>
    </row>
    <row r="28" spans="1:8">
      <c r="A28" s="36"/>
      <c r="B28" s="79"/>
      <c r="C28" s="75"/>
      <c r="D28" s="56" t="s">
        <v>25</v>
      </c>
      <c r="E28" s="86">
        <f>E27*10/100</f>
        <v>25342.3</v>
      </c>
      <c r="F28" s="75">
        <f>E27-E28</f>
        <v>228080.7</v>
      </c>
    </row>
    <row r="29" spans="1:8">
      <c r="A29" s="36"/>
      <c r="B29" s="79"/>
      <c r="C29" s="75"/>
      <c r="D29" s="55"/>
      <c r="E29" s="79"/>
      <c r="F29" s="75"/>
    </row>
    <row r="30" spans="1:8">
      <c r="A30" s="36"/>
      <c r="B30" s="79"/>
      <c r="C30" s="75"/>
      <c r="D30" s="53" t="s">
        <v>21</v>
      </c>
      <c r="E30" s="79"/>
      <c r="F30" s="75">
        <f>'FS AY 2015-16'!F29*145/100</f>
        <v>18096</v>
      </c>
    </row>
    <row r="31" spans="1:8">
      <c r="A31" s="36"/>
      <c r="B31" s="79"/>
      <c r="C31" s="75"/>
      <c r="D31" s="53" t="s">
        <v>22</v>
      </c>
      <c r="E31" s="79"/>
      <c r="F31" s="75">
        <f>'FS AY 2015-16'!F30*145/100</f>
        <v>38483</v>
      </c>
    </row>
    <row r="32" spans="1:8">
      <c r="A32" s="36"/>
      <c r="B32" s="79"/>
      <c r="C32" s="75"/>
      <c r="D32" s="53" t="s">
        <v>23</v>
      </c>
      <c r="E32" s="79"/>
      <c r="F32" s="75">
        <f>'FS AY 2015-16'!F31*145/100</f>
        <v>9425</v>
      </c>
    </row>
    <row r="33" spans="1:7">
      <c r="A33" s="36"/>
      <c r="B33" s="79"/>
      <c r="C33" s="75"/>
      <c r="D33" s="53" t="s">
        <v>24</v>
      </c>
      <c r="E33" s="79"/>
      <c r="F33" s="75">
        <f>'FS AY 2015-16'!F32*145/100</f>
        <v>35670</v>
      </c>
    </row>
    <row r="34" spans="1:7">
      <c r="A34" s="36"/>
      <c r="B34" s="79"/>
      <c r="C34" s="75"/>
      <c r="D34" s="55"/>
      <c r="E34" s="79"/>
      <c r="F34" s="75"/>
    </row>
    <row r="35" spans="1:7">
      <c r="A35" s="36"/>
      <c r="B35" s="79"/>
      <c r="C35" s="75"/>
      <c r="D35" s="56"/>
      <c r="E35" s="79"/>
      <c r="F35" s="75"/>
    </row>
    <row r="36" spans="1:7">
      <c r="A36" s="37"/>
      <c r="B36" s="83"/>
      <c r="C36" s="87">
        <f>SUM(C22:C33)</f>
        <v>720511.3</v>
      </c>
      <c r="D36" s="59"/>
      <c r="E36" s="83"/>
      <c r="F36" s="87">
        <f>SUM(F22:F35)</f>
        <v>720511.09300000011</v>
      </c>
      <c r="G36" s="7">
        <f>C36-F36</f>
        <v>0.20699999993667006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SHCOPCCANON</cp:lastModifiedBy>
  <cp:lastPrinted>2017-12-26T14:07:34Z</cp:lastPrinted>
  <dcterms:created xsi:type="dcterms:W3CDTF">2016-04-27T15:18:27Z</dcterms:created>
  <dcterms:modified xsi:type="dcterms:W3CDTF">2017-12-26T14:24:00Z</dcterms:modified>
</cp:coreProperties>
</file>