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Comp AY 2015-16" sheetId="1" state="visible" r:id="rId2"/>
    <sheet name="FS AY 2015-16" sheetId="2" state="visible" r:id="rId3"/>
    <sheet name="Comp AY 2016-17" sheetId="3" state="visible" r:id="rId4"/>
    <sheet name="FS AY 2016-17" sheetId="4" state="visible" r:id="rId5"/>
    <sheet name="Comp AY 2017-18" sheetId="5" state="visible" r:id="rId6"/>
    <sheet name="FS AY 2017-18" sheetId="6" state="visible" r:id="rId7"/>
  </sheets>
  <externalReferences>
    <externalReference r:id="rId8"/>
  </externalReferences>
  <definedNames>
    <definedName function="false" hidden="false" localSheetId="0" name="_xlnm.Print_Area" vbProcedure="false">'Comp AY 2015-16'!$A$1:$H$33</definedName>
    <definedName function="false" hidden="false" localSheetId="1" name="_xlnm.Print_Area" vbProcedure="false">'FS AY 2015-16'!$A$1:$F$49</definedName>
    <definedName function="false" hidden="false" localSheetId="3" name="_xlnm.Print_Area" vbProcedure="false">'FS AY 2016-17'!$A$1:$F$51</definedName>
    <definedName function="false" hidden="false" localSheetId="5" name="_xlnm.Print_Area" vbProcedure="false">'FS AY 2017-18'!$A$1:$F$50</definedName>
    <definedName function="false" hidden="false" name="a" vbProcedure="false">#REF!</definedName>
    <definedName function="false" hidden="false" name="cmb_TDS2.StateCode" vbProcedure="false">[2]IT_DDTP!$H$65:$H$100</definedName>
    <definedName function="false" hidden="false" name="PRINT_AREA_MI" vbProcedure="false">#REF!</definedName>
    <definedName function="false" hidden="false" name="sd" vbProcedure="false">#REF!</definedName>
    <definedName function="false" hidden="false" name="_xlnm.Print_Area" vbProcedure="false">#REF!</definedName>
    <definedName function="false" hidden="false" localSheetId="0" name="PRINT_AREA_MI" vbProcedure="false">#REF!</definedName>
    <definedName function="false" hidden="false" localSheetId="0" name="_xlnm.Print_Area" vbProcedure="false">'Comp AY 2015-16'!$A$1:$H$33</definedName>
    <definedName function="false" hidden="false" localSheetId="0" name="_xlnm.Print_Area_0" vbProcedure="false">'Comp AY 2015-16'!$A$1:$H$33</definedName>
    <definedName function="false" hidden="false" localSheetId="1" name="_xlnm.Print_Area" vbProcedure="false">'FS AY 2015-16'!$A$1:$F$49</definedName>
    <definedName function="false" hidden="false" localSheetId="1" name="_xlnm.Print_Area_0" vbProcedure="false">'FS AY 2015-16'!$A$1:$F$49</definedName>
    <definedName function="false" hidden="false" localSheetId="2" name="a" vbProcedure="false">#REF!</definedName>
    <definedName function="false" hidden="false" localSheetId="2" name="PRINT_AREA_MI" vbProcedure="false">#REF!</definedName>
    <definedName function="false" hidden="false" localSheetId="2" name="_xlnm.Print_Area" vbProcedure="false">#REF!</definedName>
    <definedName function="false" hidden="false" localSheetId="3" name="PRINT_AREA_MI" vbProcedure="false">#REF!</definedName>
    <definedName function="false" hidden="false" localSheetId="3" name="_xlnm.Print_Area" vbProcedure="false">'FS AY 2016-17'!$A$1:$F$51</definedName>
    <definedName function="false" hidden="false" localSheetId="3" name="_xlnm.Print_Area_0" vbProcedure="false">'FS AY 2016-17'!$A$1:$F$51</definedName>
    <definedName function="false" hidden="false" localSheetId="4" name="a" vbProcedure="false">#REF!</definedName>
    <definedName function="false" hidden="false" localSheetId="4" name="PRINT_AREA_MI" vbProcedure="false">#REF!</definedName>
    <definedName function="false" hidden="false" localSheetId="4" name="_xlnm.Print_Area" vbProcedure="false">#REF!</definedName>
    <definedName function="false" hidden="false" localSheetId="5" name="PRINT_AREA_MI" vbProcedure="false">#REF!</definedName>
    <definedName function="false" hidden="false" localSheetId="5" name="_xlnm.Print_Area" vbProcedure="false">'FS AY 2017-18'!$A$1:$F$50</definedName>
    <definedName function="false" hidden="false" localSheetId="5" name="_xlnm.Print_Area_0" vbProcedure="false">'FS AY 2017-18'!$A$1:$F$50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<sst xmlns="http://schemas.openxmlformats.org/spreadsheetml/2006/main" count="266" uniqueCount="85">
  <si>
    <t xml:space="preserve">INCOME TAX RETURN</t>
  </si>
  <si>
    <t xml:space="preserve">Name of the Assessee</t>
  </si>
  <si>
    <t xml:space="preserve">:</t>
  </si>
  <si>
    <t xml:space="preserve">Santosh Ramchandra Chavan</t>
  </si>
  <si>
    <t xml:space="preserve">Address</t>
  </si>
  <si>
    <t xml:space="preserve">Room No. 107, Building No. 11, Maharashtra Nagar, Mankhurd, Mumbai - 400088.</t>
  </si>
  <si>
    <t xml:space="preserve">PAN</t>
  </si>
  <si>
    <t xml:space="preserve">AOIPC6915Q</t>
  </si>
  <si>
    <t xml:space="preserve">DOB</t>
  </si>
  <si>
    <t xml:space="preserve">Status</t>
  </si>
  <si>
    <t xml:space="preserve">Individual</t>
  </si>
  <si>
    <t xml:space="preserve">Assessment Year</t>
  </si>
  <si>
    <t xml:space="preserve">2015-2016</t>
  </si>
  <si>
    <t xml:space="preserve">Financial Year</t>
  </si>
  <si>
    <t xml:space="preserve">2014-2015</t>
  </si>
  <si>
    <t xml:space="preserve">Due Date</t>
  </si>
  <si>
    <t xml:space="preserve">COMPUTATION  OF  TOTAL  INCOME </t>
  </si>
  <si>
    <t xml:space="preserve">Particulars</t>
  </si>
  <si>
    <t xml:space="preserve">Amt (Rs.)</t>
  </si>
  <si>
    <t xml:space="preserve">Income from Business and Profession :</t>
  </si>
  <si>
    <t xml:space="preserve">Transport Business - Sidhnath Transport</t>
  </si>
  <si>
    <t xml:space="preserve">Add : Disallowable items</t>
  </si>
  <si>
    <t xml:space="preserve">NIL</t>
  </si>
  <si>
    <t xml:space="preserve">Gross Total Income</t>
  </si>
  <si>
    <t xml:space="preserve">Less : Chapter VI-A deductions</t>
  </si>
  <si>
    <t xml:space="preserve">Taxable Total Income</t>
  </si>
  <si>
    <t xml:space="preserve">Tax payable on total income</t>
  </si>
  <si>
    <t xml:space="preserve">Less : Rebate u/s 87 A</t>
  </si>
  <si>
    <t xml:space="preserve">Tax Payable after Rebate</t>
  </si>
  <si>
    <t xml:space="preserve">Add : Edu Cess</t>
  </si>
  <si>
    <t xml:space="preserve">Add : SAH Cess</t>
  </si>
  <si>
    <t xml:space="preserve">Total Tax Payable</t>
  </si>
  <si>
    <t xml:space="preserve">Net Tax Payable</t>
  </si>
  <si>
    <t xml:space="preserve">SBI</t>
  </si>
  <si>
    <t xml:space="preserve">Books of Mr. Santosh Chavan</t>
  </si>
  <si>
    <t xml:space="preserve">URBAN BANK</t>
  </si>
  <si>
    <t xml:space="preserve">Profit and Loss Account for the year ended 31st March, 2015</t>
  </si>
  <si>
    <t xml:space="preserve">CENTRAL BANK--PRNSION</t>
  </si>
  <si>
    <t xml:space="preserve">To Depreciation</t>
  </si>
  <si>
    <t xml:space="preserve">By Gross receipts</t>
  </si>
  <si>
    <t xml:space="preserve">AADHAR</t>
  </si>
  <si>
    <t xml:space="preserve">To Fuel Expenses</t>
  </si>
  <si>
    <t xml:space="preserve">To Salaries</t>
  </si>
  <si>
    <t xml:space="preserve">To Repairs &amp; Maintenance</t>
  </si>
  <si>
    <t xml:space="preserve">To Housekeeping</t>
  </si>
  <si>
    <t xml:space="preserve">To Insurance</t>
  </si>
  <si>
    <t xml:space="preserve">To Rates and Taxes</t>
  </si>
  <si>
    <t xml:space="preserve">To Electricity Expenses</t>
  </si>
  <si>
    <t xml:space="preserve">To Water Charges</t>
  </si>
  <si>
    <t xml:space="preserve">To Misc. Expense</t>
  </si>
  <si>
    <t xml:space="preserve">To Net Profit</t>
  </si>
  <si>
    <t xml:space="preserve">Balance Sheet as on 31st March, 2015</t>
  </si>
  <si>
    <t xml:space="preserve">Liabilities</t>
  </si>
  <si>
    <t xml:space="preserve">Assets</t>
  </si>
  <si>
    <t xml:space="preserve">Capital</t>
  </si>
  <si>
    <t xml:space="preserve">Fixed Assets</t>
  </si>
  <si>
    <t xml:space="preserve">Add : Net Profit</t>
  </si>
  <si>
    <t xml:space="preserve">Vehicle</t>
  </si>
  <si>
    <t xml:space="preserve">Less : Depreciation</t>
  </si>
  <si>
    <t xml:space="preserve">Land</t>
  </si>
  <si>
    <t xml:space="preserve">Creditors</t>
  </si>
  <si>
    <t xml:space="preserve">Current Assets</t>
  </si>
  <si>
    <t xml:space="preserve">Other Payables</t>
  </si>
  <si>
    <t xml:space="preserve">Sundry Debtors</t>
  </si>
  <si>
    <t xml:space="preserve">Stock</t>
  </si>
  <si>
    <t xml:space="preserve">Cash in Hand</t>
  </si>
  <si>
    <t xml:space="preserve">Cash in Bank</t>
  </si>
  <si>
    <t xml:space="preserve">*As per books produced before me</t>
  </si>
  <si>
    <t xml:space="preserve">For Yuvak and Co.</t>
  </si>
  <si>
    <t xml:space="preserve">Chartered Accountants</t>
  </si>
  <si>
    <t xml:space="preserve">Firm Registration No. 118773W</t>
  </si>
  <si>
    <t xml:space="preserve">Shilpa Shetye</t>
  </si>
  <si>
    <t xml:space="preserve">Partner</t>
  </si>
  <si>
    <t xml:space="preserve">Membership No. 117183</t>
  </si>
  <si>
    <t xml:space="preserve">2016-2017</t>
  </si>
  <si>
    <t xml:space="preserve">Profit and Loss Account for the year ended 31st March, 2016</t>
  </si>
  <si>
    <t xml:space="preserve">Balance Sheet as on 31st March, 2016</t>
  </si>
  <si>
    <t xml:space="preserve">Other Fixed Assets</t>
  </si>
  <si>
    <t xml:space="preserve">Fixed Deposit</t>
  </si>
  <si>
    <t xml:space="preserve">:- SBI</t>
  </si>
  <si>
    <t xml:space="preserve">:- Urban Bank</t>
  </si>
  <si>
    <t xml:space="preserve">2017-18</t>
  </si>
  <si>
    <t xml:space="preserve">2016-17</t>
  </si>
  <si>
    <t xml:space="preserve">Add : Additional Capital</t>
  </si>
  <si>
    <t xml:space="preserve">Land and Building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</si>
</sst>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 * #,##0.00_ ;_ * \-#,##0.00_ ;_ * \-??_ ;_ @_ "/>
    <numFmt numFmtId="166" formatCode="_ * #,##0_ ;_ * \-#,##0_ ;_ * \-??_ ;_ @_ "/>
    <numFmt numFmtId="167" formatCode="DD/MM/YYYY"/>
    <numFmt numFmtId="168" formatCode="0"/>
    <numFmt numFmtId="169" formatCode="#,##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15" applyFont="true" applyBorder="true" applyAlignment="true" applyProtection="true">
      <alignment horizontal="left" vertical="bottom" textRotation="0" wrapText="false" indent="4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6" fontId="5" fillId="0" borderId="11" xfId="15" applyFont="true" applyBorder="true" applyAlignment="true" applyProtection="true">
      <alignment horizontal="left" vertical="bottom" textRotation="0" wrapText="false" indent="4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2.xml"/><Relationship Id="rId9" Type="http://schemas.openxmlformats.org/officeDocument/2006/relationships/sharedStrings" Target="sharedStrings.xm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2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G15" activeCellId="0" sqref="G15"/>
    </sheetView>
  </sheetViews>
  <sheetFormatPr defaultRowHeight="15"/>
  <cols>
    <col collapsed="false" hidden="false" max="1" min="1" style="1" width="21.1012145748988"/>
    <col collapsed="false" hidden="false" max="2" min="2" style="1" width="1.39271255060729"/>
    <col collapsed="false" hidden="false" max="3" min="3" style="1" width="23.8866396761134"/>
    <col collapsed="false" hidden="false" max="8" min="4" style="1" width="9.10526315789474"/>
    <col collapsed="false" hidden="false" max="9" min="9" style="1" width="19.8178137651822"/>
    <col collapsed="false" hidden="false" max="1025" min="10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0"/>
      <c r="J1" s="0"/>
      <c r="K1" s="0"/>
    </row>
    <row r="2" customFormat="false" ht="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3" t="n">
        <v>213189455351</v>
      </c>
      <c r="J2" s="0"/>
      <c r="K2" s="0"/>
    </row>
    <row r="3" customFormat="false" ht="15" hidden="false" customHeight="false" outlineLevel="0" collapsed="false">
      <c r="A3" s="4" t="s">
        <v>1</v>
      </c>
      <c r="B3" s="4" t="s">
        <v>2</v>
      </c>
      <c r="C3" s="5" t="s">
        <v>3</v>
      </c>
      <c r="D3" s="6"/>
      <c r="E3" s="6"/>
      <c r="F3" s="6"/>
      <c r="G3" s="6"/>
      <c r="H3" s="0"/>
      <c r="I3" s="0"/>
      <c r="J3" s="0"/>
      <c r="K3" s="0"/>
    </row>
    <row r="4" customFormat="false" ht="15" hidden="false" customHeight="true" outlineLevel="0" collapsed="false">
      <c r="A4" s="7" t="s">
        <v>4</v>
      </c>
      <c r="B4" s="7" t="s">
        <v>2</v>
      </c>
      <c r="C4" s="8" t="s">
        <v>5</v>
      </c>
      <c r="D4" s="8"/>
      <c r="E4" s="8"/>
      <c r="F4" s="8"/>
      <c r="G4" s="8"/>
      <c r="H4" s="8"/>
      <c r="I4" s="0"/>
      <c r="J4" s="0"/>
      <c r="K4" s="0"/>
    </row>
    <row r="5" customFormat="false" ht="15" hidden="false" customHeight="false" outlineLevel="0" collapsed="false">
      <c r="A5" s="4" t="s">
        <v>6</v>
      </c>
      <c r="B5" s="4" t="s">
        <v>2</v>
      </c>
      <c r="C5" s="9" t="s">
        <v>7</v>
      </c>
      <c r="D5" s="6"/>
      <c r="E5" s="6"/>
      <c r="F5" s="6"/>
      <c r="G5" s="6"/>
      <c r="H5" s="0"/>
      <c r="I5" s="0"/>
      <c r="J5" s="0"/>
      <c r="K5" s="0"/>
    </row>
    <row r="6" customFormat="false" ht="15" hidden="false" customHeight="false" outlineLevel="0" collapsed="false">
      <c r="A6" s="4" t="s">
        <v>8</v>
      </c>
      <c r="B6" s="7" t="s">
        <v>2</v>
      </c>
      <c r="C6" s="10" t="n">
        <v>32721</v>
      </c>
      <c r="D6" s="6"/>
      <c r="E6" s="6"/>
      <c r="F6" s="6"/>
      <c r="G6" s="6"/>
      <c r="H6" s="0"/>
      <c r="I6" s="0"/>
      <c r="J6" s="0"/>
      <c r="K6" s="0"/>
    </row>
    <row r="7" customFormat="false" ht="15" hidden="false" customHeight="false" outlineLevel="0" collapsed="false">
      <c r="A7" s="4" t="s">
        <v>9</v>
      </c>
      <c r="B7" s="7" t="s">
        <v>2</v>
      </c>
      <c r="C7" s="6" t="s">
        <v>10</v>
      </c>
      <c r="D7" s="6"/>
      <c r="E7" s="6"/>
      <c r="F7" s="6"/>
      <c r="G7" s="6"/>
      <c r="H7" s="0"/>
      <c r="I7" s="0"/>
      <c r="J7" s="0"/>
      <c r="K7" s="0"/>
    </row>
    <row r="8" customFormat="false" ht="15" hidden="false" customHeight="false" outlineLevel="0" collapsed="false">
      <c r="A8" s="4" t="s">
        <v>11</v>
      </c>
      <c r="B8" s="7" t="s">
        <v>2</v>
      </c>
      <c r="C8" s="6" t="s">
        <v>12</v>
      </c>
      <c r="D8" s="6"/>
      <c r="E8" s="6"/>
      <c r="F8" s="6"/>
      <c r="G8" s="6"/>
      <c r="H8" s="0"/>
      <c r="I8" s="0"/>
      <c r="J8" s="0"/>
      <c r="K8" s="0"/>
    </row>
    <row r="9" customFormat="false" ht="15" hidden="false" customHeight="false" outlineLevel="0" collapsed="false">
      <c r="A9" s="4" t="s">
        <v>13</v>
      </c>
      <c r="B9" s="7" t="s">
        <v>2</v>
      </c>
      <c r="C9" s="6" t="s">
        <v>14</v>
      </c>
      <c r="D9" s="6"/>
      <c r="E9" s="6"/>
      <c r="F9" s="6"/>
      <c r="G9" s="6"/>
      <c r="H9" s="0"/>
      <c r="I9" s="0"/>
      <c r="J9" s="0"/>
      <c r="K9" s="0"/>
    </row>
    <row r="10" customFormat="false" ht="15" hidden="false" customHeight="false" outlineLevel="0" collapsed="false">
      <c r="A10" s="4" t="s">
        <v>15</v>
      </c>
      <c r="B10" s="7" t="s">
        <v>2</v>
      </c>
      <c r="C10" s="11" t="n">
        <v>42216</v>
      </c>
      <c r="D10" s="6"/>
      <c r="E10" s="6"/>
      <c r="F10" s="6"/>
      <c r="G10" s="6"/>
      <c r="H10" s="0"/>
      <c r="I10" s="0"/>
      <c r="J10" s="0"/>
      <c r="K10" s="0"/>
    </row>
    <row r="11" customFormat="false" ht="15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</row>
    <row r="12" customFormat="false" ht="18.75" hidden="false" customHeight="false" outlineLevel="0" collapsed="false">
      <c r="A12" s="2" t="s">
        <v>16</v>
      </c>
      <c r="B12" s="2"/>
      <c r="C12" s="2"/>
      <c r="D12" s="2"/>
      <c r="E12" s="2"/>
      <c r="F12" s="2"/>
      <c r="G12" s="2"/>
      <c r="H12" s="2"/>
      <c r="I12" s="0"/>
      <c r="J12" s="0"/>
      <c r="K12" s="0"/>
    </row>
    <row r="13" customFormat="false" ht="15" hidden="false" customHeight="false" outlineLevel="0" collapsed="false">
      <c r="A13" s="12" t="s">
        <v>17</v>
      </c>
      <c r="B13" s="12"/>
      <c r="C13" s="12"/>
      <c r="D13" s="12"/>
      <c r="E13" s="13" t="s">
        <v>18</v>
      </c>
      <c r="F13" s="13" t="s">
        <v>18</v>
      </c>
      <c r="G13" s="13" t="s">
        <v>18</v>
      </c>
      <c r="H13" s="13" t="s">
        <v>18</v>
      </c>
      <c r="I13" s="4"/>
      <c r="J13" s="0"/>
      <c r="K13" s="0"/>
    </row>
    <row r="14" customFormat="false" ht="15" hidden="false" customHeight="false" outlineLevel="0" collapsed="false">
      <c r="A14" s="14" t="s">
        <v>19</v>
      </c>
      <c r="B14" s="14"/>
      <c r="C14" s="14"/>
      <c r="D14" s="14"/>
      <c r="E14" s="0"/>
      <c r="F14" s="0"/>
      <c r="G14" s="15"/>
      <c r="H14" s="16"/>
      <c r="J14" s="1" t="n">
        <v>164</v>
      </c>
      <c r="K14" s="1" t="n">
        <v>9</v>
      </c>
    </row>
    <row r="15" customFormat="false" ht="15" hidden="false" customHeight="false" outlineLevel="0" collapsed="false">
      <c r="A15" s="17" t="s">
        <v>20</v>
      </c>
      <c r="B15" s="17"/>
      <c r="C15" s="17"/>
      <c r="D15" s="17"/>
      <c r="E15" s="0"/>
      <c r="F15" s="0"/>
      <c r="G15" s="18" t="n">
        <f aca="false">'FS AY 2015-16'!C17</f>
        <v>250516</v>
      </c>
      <c r="H15" s="19"/>
      <c r="J15" s="1" t="n">
        <v>351</v>
      </c>
      <c r="K15" s="1" t="n">
        <v>29515</v>
      </c>
    </row>
    <row r="16" customFormat="false" ht="15" hidden="false" customHeight="false" outlineLevel="0" collapsed="false">
      <c r="A16" s="17" t="s">
        <v>21</v>
      </c>
      <c r="B16" s="17"/>
      <c r="C16" s="17"/>
      <c r="D16" s="17"/>
      <c r="E16" s="0"/>
      <c r="F16" s="0"/>
      <c r="G16" s="20" t="s">
        <v>22</v>
      </c>
      <c r="H16" s="20" t="n">
        <f aca="false">G15</f>
        <v>250516</v>
      </c>
    </row>
    <row r="17" customFormat="false" ht="15" hidden="false" customHeight="false" outlineLevel="0" collapsed="false">
      <c r="A17" s="17"/>
      <c r="B17" s="17"/>
      <c r="C17" s="17"/>
      <c r="D17" s="17"/>
      <c r="E17" s="0"/>
      <c r="F17" s="0"/>
      <c r="G17" s="18"/>
      <c r="H17" s="19"/>
    </row>
    <row r="18" customFormat="false" ht="15" hidden="false" customHeight="false" outlineLevel="0" collapsed="false">
      <c r="A18" s="14" t="s">
        <v>23</v>
      </c>
      <c r="B18" s="14"/>
      <c r="C18" s="14"/>
      <c r="D18" s="14"/>
      <c r="E18" s="0"/>
      <c r="F18" s="0"/>
      <c r="G18" s="18" t="n">
        <f aca="false">H16</f>
        <v>250516</v>
      </c>
      <c r="H18" s="19"/>
    </row>
    <row r="19" customFormat="false" ht="15" hidden="false" customHeight="false" outlineLevel="0" collapsed="false">
      <c r="A19" s="17" t="s">
        <v>24</v>
      </c>
      <c r="B19" s="17"/>
      <c r="C19" s="17"/>
      <c r="D19" s="17"/>
      <c r="E19" s="0"/>
      <c r="F19" s="0"/>
      <c r="G19" s="20" t="n">
        <v>7820</v>
      </c>
      <c r="H19" s="20" t="n">
        <f aca="false">+G18-G19</f>
        <v>242696</v>
      </c>
    </row>
    <row r="20" customFormat="false" ht="15" hidden="false" customHeight="false" outlineLevel="0" collapsed="false">
      <c r="A20" s="17"/>
      <c r="B20" s="17"/>
      <c r="C20" s="17"/>
      <c r="D20" s="17"/>
      <c r="E20" s="0"/>
      <c r="F20" s="0"/>
      <c r="G20" s="18"/>
      <c r="H20" s="19"/>
    </row>
    <row r="21" customFormat="false" ht="15" hidden="false" customHeight="false" outlineLevel="0" collapsed="false">
      <c r="A21" s="14" t="s">
        <v>25</v>
      </c>
      <c r="B21" s="14"/>
      <c r="C21" s="14"/>
      <c r="D21" s="14"/>
      <c r="E21" s="0"/>
      <c r="F21" s="0"/>
      <c r="G21" s="18"/>
      <c r="H21" s="19" t="n">
        <f aca="false">H19</f>
        <v>242696</v>
      </c>
    </row>
    <row r="22" customFormat="false" ht="15" hidden="false" customHeight="false" outlineLevel="0" collapsed="false">
      <c r="A22" s="17"/>
      <c r="B22" s="17"/>
      <c r="C22" s="17"/>
      <c r="D22" s="17"/>
      <c r="E22" s="0"/>
      <c r="F22" s="0"/>
      <c r="G22" s="18"/>
      <c r="H22" s="19"/>
    </row>
    <row r="23" customFormat="false" ht="15" hidden="false" customHeight="false" outlineLevel="0" collapsed="false">
      <c r="A23" s="21" t="s">
        <v>26</v>
      </c>
      <c r="B23" s="21"/>
      <c r="C23" s="21"/>
      <c r="D23" s="21"/>
      <c r="E23" s="22"/>
      <c r="F23" s="22"/>
      <c r="G23" s="23" t="s">
        <v>22</v>
      </c>
      <c r="H23" s="24"/>
    </row>
    <row r="24" customFormat="false" ht="15" hidden="false" customHeight="false" outlineLevel="0" collapsed="false">
      <c r="A24" s="25"/>
      <c r="B24" s="26"/>
      <c r="C24" s="26"/>
      <c r="D24" s="26"/>
      <c r="E24" s="0"/>
      <c r="F24" s="0"/>
      <c r="G24" s="18"/>
      <c r="H24" s="19"/>
    </row>
    <row r="25" customFormat="false" ht="15" hidden="false" customHeight="false" outlineLevel="0" collapsed="false">
      <c r="A25" s="17" t="s">
        <v>27</v>
      </c>
      <c r="B25" s="17"/>
      <c r="C25" s="17"/>
      <c r="D25" s="17"/>
      <c r="E25" s="0"/>
      <c r="F25" s="0"/>
      <c r="G25" s="20" t="n">
        <v>-2000</v>
      </c>
      <c r="H25" s="20" t="s">
        <v>22</v>
      </c>
    </row>
    <row r="26" customFormat="false" ht="15" hidden="false" customHeight="false" outlineLevel="0" collapsed="false">
      <c r="A26" s="17"/>
      <c r="B26" s="17"/>
      <c r="C26" s="17"/>
      <c r="D26" s="17"/>
      <c r="E26" s="0"/>
      <c r="F26" s="0"/>
      <c r="G26" s="18"/>
      <c r="H26" s="19"/>
    </row>
    <row r="27" customFormat="false" ht="15" hidden="false" customHeight="false" outlineLevel="0" collapsed="false">
      <c r="A27" s="14" t="s">
        <v>28</v>
      </c>
      <c r="B27" s="14"/>
      <c r="C27" s="14"/>
      <c r="D27" s="14"/>
      <c r="E27" s="0"/>
      <c r="F27" s="0"/>
      <c r="G27" s="18"/>
      <c r="H27" s="19"/>
    </row>
    <row r="28" customFormat="false" ht="15" hidden="false" customHeight="false" outlineLevel="0" collapsed="false">
      <c r="A28" s="17" t="s">
        <v>29</v>
      </c>
      <c r="B28" s="27"/>
      <c r="C28" s="27"/>
      <c r="D28" s="27"/>
      <c r="E28" s="0"/>
      <c r="F28" s="0"/>
      <c r="G28" s="18" t="s">
        <v>22</v>
      </c>
      <c r="H28" s="19"/>
    </row>
    <row r="29" customFormat="false" ht="15" hidden="false" customHeight="false" outlineLevel="0" collapsed="false">
      <c r="A29" s="17" t="s">
        <v>30</v>
      </c>
      <c r="B29" s="17"/>
      <c r="C29" s="17"/>
      <c r="D29" s="17"/>
      <c r="E29" s="0"/>
      <c r="F29" s="0"/>
      <c r="G29" s="20" t="s">
        <v>22</v>
      </c>
      <c r="H29" s="20" t="s">
        <v>22</v>
      </c>
    </row>
    <row r="30" customFormat="false" ht="15" hidden="false" customHeight="false" outlineLevel="0" collapsed="false">
      <c r="A30" s="17"/>
      <c r="B30" s="28"/>
      <c r="C30" s="28"/>
      <c r="D30" s="28"/>
      <c r="E30" s="0"/>
      <c r="F30" s="0"/>
      <c r="G30" s="18"/>
      <c r="H30" s="19"/>
    </row>
    <row r="31" customFormat="false" ht="15" hidden="false" customHeight="false" outlineLevel="0" collapsed="false">
      <c r="A31" s="14" t="s">
        <v>31</v>
      </c>
      <c r="B31" s="28"/>
      <c r="C31" s="28"/>
      <c r="D31" s="28"/>
      <c r="E31" s="0"/>
      <c r="F31" s="0"/>
      <c r="G31" s="18"/>
      <c r="H31" s="19" t="s">
        <v>22</v>
      </c>
    </row>
    <row r="32" customFormat="false" ht="15" hidden="false" customHeight="false" outlineLevel="0" collapsed="false">
      <c r="A32" s="17"/>
      <c r="B32" s="17"/>
      <c r="C32" s="17"/>
      <c r="D32" s="17"/>
      <c r="E32" s="0"/>
      <c r="F32" s="0"/>
      <c r="G32" s="18"/>
      <c r="H32" s="19"/>
    </row>
    <row r="33" customFormat="false" ht="15" hidden="false" customHeight="false" outlineLevel="0" collapsed="false">
      <c r="A33" s="29" t="s">
        <v>32</v>
      </c>
      <c r="B33" s="29"/>
      <c r="C33" s="29"/>
      <c r="D33" s="29"/>
      <c r="E33" s="30"/>
      <c r="F33" s="30"/>
      <c r="G33" s="20"/>
      <c r="H33" s="31" t="s">
        <v>22</v>
      </c>
    </row>
  </sheetData>
  <mergeCells count="20">
    <mergeCell ref="A1:H1"/>
    <mergeCell ref="C4:H4"/>
    <mergeCell ref="A12:H12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5:D25"/>
    <mergeCell ref="A26:D26"/>
    <mergeCell ref="A27:D27"/>
    <mergeCell ref="A29:D29"/>
    <mergeCell ref="A32:D32"/>
    <mergeCell ref="A33:D33"/>
  </mergeCells>
  <printOptions headings="false" gridLines="false" gridLinesSet="true" horizontalCentered="false" verticalCentered="false"/>
  <pageMargins left="0.7" right="0" top="0.470138888888889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8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10" zoomScaleNormal="100" zoomScalePageLayoutView="110" workbookViewId="0">
      <selection pane="topLeft" activeCell="C39" activeCellId="0" sqref="C39"/>
    </sheetView>
  </sheetViews>
  <sheetFormatPr defaultRowHeight="15"/>
  <cols>
    <col collapsed="false" hidden="false" max="1" min="1" style="32" width="27.1012145748988"/>
    <col collapsed="false" hidden="false" max="3" min="2" style="32" width="10.3886639676113"/>
    <col collapsed="false" hidden="false" max="4" min="4" style="32" width="27.1012145748988"/>
    <col collapsed="false" hidden="false" max="6" min="5" style="32" width="10.3886639676113"/>
    <col collapsed="false" hidden="false" max="7" min="7" style="33" width="10.497975708502"/>
    <col collapsed="false" hidden="false" max="8" min="8" style="32" width="24.7449392712551"/>
    <col collapsed="false" hidden="false" max="9" min="9" style="32" width="10.6032388663968"/>
    <col collapsed="false" hidden="false" max="10" min="10" style="32" width="5.1417004048583"/>
    <col collapsed="false" hidden="false" max="1025" min="11" style="32" width="9.10526315789474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32" t="s">
        <v>33</v>
      </c>
      <c r="I1" s="34" t="n">
        <v>500000</v>
      </c>
      <c r="J1" s="32" t="n">
        <v>2015</v>
      </c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35" t="s">
        <v>34</v>
      </c>
      <c r="B2" s="35"/>
      <c r="C2" s="35"/>
      <c r="D2" s="35"/>
      <c r="E2" s="35"/>
      <c r="F2" s="35"/>
      <c r="G2" s="36"/>
      <c r="H2" s="37" t="s">
        <v>35</v>
      </c>
      <c r="I2" s="34" t="n">
        <v>750000</v>
      </c>
      <c r="J2" s="32" t="n">
        <v>2015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false" outlineLevel="0" collapsed="false">
      <c r="A3" s="35" t="s">
        <v>36</v>
      </c>
      <c r="B3" s="35"/>
      <c r="C3" s="35"/>
      <c r="D3" s="35"/>
      <c r="E3" s="35"/>
      <c r="F3" s="35"/>
      <c r="G3" s="36"/>
      <c r="H3" s="37" t="s">
        <v>37</v>
      </c>
      <c r="I3" s="32" t="n">
        <v>3500</v>
      </c>
      <c r="J3" s="32" t="n">
        <v>2014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6.75" hidden="false" customHeight="true" outlineLevel="0" collapsed="false">
      <c r="A4" s="38"/>
      <c r="B4" s="38"/>
      <c r="C4" s="38"/>
      <c r="D4" s="38"/>
      <c r="E4" s="38"/>
      <c r="F4" s="38"/>
      <c r="G4" s="0"/>
      <c r="H4" s="0"/>
      <c r="I4" s="39" t="n">
        <v>42094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42" customFormat="true" ht="15" hidden="false" customHeight="false" outlineLevel="0" collapsed="false">
      <c r="A5" s="40" t="s">
        <v>17</v>
      </c>
      <c r="B5" s="40" t="s">
        <v>18</v>
      </c>
      <c r="C5" s="40" t="s">
        <v>18</v>
      </c>
      <c r="D5" s="40" t="s">
        <v>17</v>
      </c>
      <c r="E5" s="40" t="s">
        <v>18</v>
      </c>
      <c r="F5" s="40" t="s">
        <v>18</v>
      </c>
      <c r="G5" s="41"/>
      <c r="I5" s="43" t="n">
        <v>42460</v>
      </c>
    </row>
    <row r="6" customFormat="false" ht="15" hidden="false" customHeight="false" outlineLevel="0" collapsed="false">
      <c r="A6" s="15" t="s">
        <v>38</v>
      </c>
      <c r="B6" s="15"/>
      <c r="C6" s="44" t="n">
        <f aca="false">E27</f>
        <v>108120</v>
      </c>
      <c r="D6" s="45" t="s">
        <v>39</v>
      </c>
      <c r="E6" s="45"/>
      <c r="F6" s="46" t="n">
        <v>743618</v>
      </c>
      <c r="G6" s="0"/>
      <c r="H6" s="0"/>
      <c r="I6" s="32" t="s">
        <v>40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45" t="s">
        <v>41</v>
      </c>
      <c r="B7" s="45"/>
      <c r="C7" s="44" t="n">
        <f aca="false">48300+6538+24500-11000</f>
        <v>68338</v>
      </c>
      <c r="D7" s="45"/>
      <c r="E7" s="45"/>
      <c r="F7" s="46"/>
      <c r="G7" s="0"/>
      <c r="H7" s="0"/>
      <c r="I7" s="3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45" t="s">
        <v>42</v>
      </c>
      <c r="B8" s="45"/>
      <c r="C8" s="44" t="n">
        <v>180632</v>
      </c>
      <c r="D8" s="45"/>
      <c r="E8" s="45"/>
      <c r="F8" s="4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45" t="s">
        <v>43</v>
      </c>
      <c r="B9" s="45"/>
      <c r="C9" s="44" t="n">
        <v>24518</v>
      </c>
      <c r="D9" s="45"/>
      <c r="E9" s="45"/>
      <c r="F9" s="46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45" t="s">
        <v>44</v>
      </c>
      <c r="B10" s="45"/>
      <c r="C10" s="44" t="n">
        <v>6587</v>
      </c>
      <c r="D10" s="45"/>
      <c r="E10" s="45"/>
      <c r="F10" s="46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45" t="s">
        <v>45</v>
      </c>
      <c r="B11" s="45"/>
      <c r="C11" s="44" t="n">
        <v>35823</v>
      </c>
      <c r="D11" s="45"/>
      <c r="E11" s="45"/>
      <c r="F11" s="46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45" t="s">
        <v>46</v>
      </c>
      <c r="B12" s="45"/>
      <c r="C12" s="44" t="n">
        <v>27452</v>
      </c>
      <c r="D12" s="45"/>
      <c r="E12" s="45"/>
      <c r="F12" s="46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45" t="s">
        <v>47</v>
      </c>
      <c r="B13" s="45"/>
      <c r="C13" s="44" t="n">
        <v>8792</v>
      </c>
      <c r="D13" s="45"/>
      <c r="E13" s="45"/>
      <c r="F13" s="46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45" t="s">
        <v>48</v>
      </c>
      <c r="B14" s="45"/>
      <c r="C14" s="44" t="n">
        <v>9614</v>
      </c>
      <c r="D14" s="45"/>
      <c r="E14" s="45"/>
      <c r="F14" s="46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45" t="s">
        <v>49</v>
      </c>
      <c r="B15" s="45"/>
      <c r="C15" s="44" t="n">
        <v>23226</v>
      </c>
      <c r="D15" s="45"/>
      <c r="E15" s="45"/>
      <c r="F15" s="46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45"/>
      <c r="B16" s="45"/>
      <c r="C16" s="44"/>
      <c r="D16" s="45"/>
      <c r="E16" s="45"/>
      <c r="F16" s="46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47" t="s">
        <v>50</v>
      </c>
      <c r="B17" s="45"/>
      <c r="C17" s="48" t="n">
        <v>250516</v>
      </c>
      <c r="D17" s="45"/>
      <c r="E17" s="45"/>
      <c r="F17" s="46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45"/>
      <c r="B18" s="45"/>
      <c r="C18" s="3"/>
      <c r="D18" s="45"/>
      <c r="E18" s="45"/>
      <c r="F18" s="46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45"/>
      <c r="B19" s="45"/>
      <c r="C19" s="44"/>
      <c r="D19" s="45"/>
      <c r="E19" s="45"/>
      <c r="F19" s="46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.75" hidden="false" customHeight="false" outlineLevel="0" collapsed="false">
      <c r="A20" s="49"/>
      <c r="B20" s="49"/>
      <c r="C20" s="50" t="n">
        <f aca="false">SUM(C6:C19)</f>
        <v>743618</v>
      </c>
      <c r="D20" s="49"/>
      <c r="E20" s="49"/>
      <c r="F20" s="51" t="n">
        <f aca="false">SUM(F6:F19)</f>
        <v>743618</v>
      </c>
      <c r="G20" s="33" t="n">
        <f aca="false">C20-F20</f>
        <v>0</v>
      </c>
      <c r="H20" s="33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.75" hidden="false" customHeight="false" outlineLevel="0" collapsed="false">
      <c r="A21" s="0"/>
      <c r="B21" s="0"/>
      <c r="C21" s="0"/>
      <c r="D21" s="0"/>
      <c r="E21" s="0"/>
      <c r="F21" s="3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.75" hidden="false" customHeight="false" outlineLevel="0" collapsed="false">
      <c r="A22" s="35" t="s">
        <v>51</v>
      </c>
      <c r="B22" s="35"/>
      <c r="C22" s="35"/>
      <c r="D22" s="35"/>
      <c r="E22" s="35"/>
      <c r="F22" s="35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6.75" hidden="false" customHeight="true" outlineLevel="0" collapsed="false">
      <c r="A23" s="38"/>
      <c r="B23" s="38"/>
      <c r="C23" s="38"/>
      <c r="D23" s="38"/>
      <c r="E23" s="38"/>
      <c r="F23" s="38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42" customFormat="true" ht="15" hidden="false" customHeight="false" outlineLevel="0" collapsed="false">
      <c r="A24" s="40" t="s">
        <v>52</v>
      </c>
      <c r="B24" s="40" t="s">
        <v>18</v>
      </c>
      <c r="C24" s="40" t="s">
        <v>18</v>
      </c>
      <c r="D24" s="40" t="s">
        <v>53</v>
      </c>
      <c r="E24" s="40" t="s">
        <v>18</v>
      </c>
      <c r="F24" s="40" t="s">
        <v>18</v>
      </c>
      <c r="G24" s="41"/>
    </row>
    <row r="25" customFormat="false" ht="15" hidden="false" customHeight="false" outlineLevel="0" collapsed="false">
      <c r="A25" s="52" t="s">
        <v>54</v>
      </c>
      <c r="B25" s="53" t="n">
        <f aca="false">1311080+240600+99304+45129</f>
        <v>1696113</v>
      </c>
      <c r="C25" s="53"/>
      <c r="D25" s="54" t="s">
        <v>55</v>
      </c>
      <c r="E25" s="55"/>
      <c r="F25" s="53"/>
      <c r="G25" s="0"/>
    </row>
    <row r="26" customFormat="false" ht="15" hidden="false" customHeight="false" outlineLevel="0" collapsed="false">
      <c r="A26" s="45" t="s">
        <v>56</v>
      </c>
      <c r="B26" s="56" t="n">
        <f aca="false">C17</f>
        <v>250516</v>
      </c>
      <c r="C26" s="46" t="n">
        <f aca="false">B26+B25</f>
        <v>1946629</v>
      </c>
      <c r="D26" s="57" t="s">
        <v>57</v>
      </c>
      <c r="E26" s="58" t="n">
        <v>720800</v>
      </c>
      <c r="F26" s="46"/>
      <c r="G26" s="0"/>
    </row>
    <row r="27" customFormat="false" ht="15" hidden="false" customHeight="false" outlineLevel="0" collapsed="false">
      <c r="A27" s="45"/>
      <c r="B27" s="46"/>
      <c r="C27" s="46"/>
      <c r="D27" s="57" t="s">
        <v>58</v>
      </c>
      <c r="E27" s="59" t="n">
        <f aca="false">E26*15/100</f>
        <v>108120</v>
      </c>
      <c r="F27" s="46" t="n">
        <f aca="false">E26-E27</f>
        <v>612680</v>
      </c>
      <c r="G27" s="0"/>
    </row>
    <row r="28" customFormat="false" ht="15" hidden="false" customHeight="false" outlineLevel="0" collapsed="false">
      <c r="A28" s="45"/>
      <c r="B28" s="46"/>
      <c r="C28" s="46"/>
      <c r="D28" s="57" t="s">
        <v>59</v>
      </c>
      <c r="E28" s="58"/>
      <c r="F28" s="46" t="n">
        <f aca="false">1120700+45129</f>
        <v>1165829</v>
      </c>
      <c r="G28" s="0"/>
    </row>
    <row r="29" customFormat="false" ht="15" hidden="false" customHeight="false" outlineLevel="0" collapsed="false">
      <c r="A29" s="45"/>
      <c r="B29" s="46"/>
      <c r="C29" s="46"/>
      <c r="D29" s="1"/>
      <c r="E29" s="58"/>
      <c r="F29" s="46"/>
      <c r="G29" s="0"/>
    </row>
    <row r="30" customFormat="false" ht="15" hidden="false" customHeight="false" outlineLevel="0" collapsed="false">
      <c r="A30" s="45" t="s">
        <v>60</v>
      </c>
      <c r="B30" s="46"/>
      <c r="C30" s="46" t="n">
        <v>7600</v>
      </c>
      <c r="D30" s="4" t="s">
        <v>61</v>
      </c>
      <c r="E30" s="58"/>
      <c r="F30" s="46"/>
      <c r="G30" s="0"/>
    </row>
    <row r="31" customFormat="false" ht="15" hidden="false" customHeight="false" outlineLevel="0" collapsed="false">
      <c r="A31" s="45" t="s">
        <v>62</v>
      </c>
      <c r="B31" s="46"/>
      <c r="C31" s="46" t="n">
        <v>5400</v>
      </c>
      <c r="D31" s="57" t="s">
        <v>63</v>
      </c>
      <c r="E31" s="58"/>
      <c r="F31" s="46" t="n">
        <v>124620</v>
      </c>
      <c r="G31" s="0"/>
    </row>
    <row r="32" customFormat="false" ht="15" hidden="false" customHeight="false" outlineLevel="0" collapsed="false">
      <c r="A32" s="45"/>
      <c r="B32" s="46"/>
      <c r="C32" s="46"/>
      <c r="D32" s="57" t="s">
        <v>64</v>
      </c>
      <c r="E32" s="58"/>
      <c r="F32" s="46" t="n">
        <v>5900</v>
      </c>
      <c r="G32" s="0"/>
    </row>
    <row r="33" customFormat="false" ht="15" hidden="false" customHeight="false" outlineLevel="0" collapsed="false">
      <c r="A33" s="45"/>
      <c r="B33" s="46"/>
      <c r="C33" s="46"/>
      <c r="D33" s="57" t="s">
        <v>65</v>
      </c>
      <c r="E33" s="58"/>
      <c r="F33" s="46" t="n">
        <v>14800</v>
      </c>
      <c r="G33" s="0"/>
    </row>
    <row r="34" customFormat="false" ht="15" hidden="false" customHeight="false" outlineLevel="0" collapsed="false">
      <c r="A34" s="45"/>
      <c r="B34" s="46"/>
      <c r="C34" s="46"/>
      <c r="D34" s="57" t="s">
        <v>66</v>
      </c>
      <c r="E34" s="58"/>
      <c r="F34" s="46" t="n">
        <v>35800</v>
      </c>
      <c r="G34" s="0"/>
    </row>
    <row r="35" customFormat="false" ht="15" hidden="false" customHeight="false" outlineLevel="0" collapsed="false">
      <c r="A35" s="45"/>
      <c r="B35" s="46"/>
      <c r="C35" s="46"/>
      <c r="D35" s="57"/>
      <c r="E35" s="58"/>
      <c r="F35" s="46"/>
      <c r="G35" s="0"/>
    </row>
    <row r="36" customFormat="false" ht="15.75" hidden="false" customHeight="false" outlineLevel="0" collapsed="false">
      <c r="A36" s="60"/>
      <c r="B36" s="61"/>
      <c r="C36" s="51" t="n">
        <f aca="false">SUM(C25:C34)</f>
        <v>1959629</v>
      </c>
      <c r="D36" s="62"/>
      <c r="E36" s="63"/>
      <c r="F36" s="64" t="n">
        <f aca="false">SUM(F25:F35)</f>
        <v>1959629</v>
      </c>
      <c r="G36" s="33" t="n">
        <f aca="false">C36-F36</f>
        <v>0</v>
      </c>
    </row>
    <row r="37" customFormat="false" ht="15.75" hidden="false" customHeight="false" outlineLevel="0" collapsed="false">
      <c r="A37" s="0"/>
      <c r="B37" s="0"/>
      <c r="C37" s="0"/>
    </row>
    <row r="38" customFormat="false" ht="15" hidden="false" customHeight="false" outlineLevel="0" collapsed="false">
      <c r="A38" s="26" t="s">
        <v>67</v>
      </c>
      <c r="B38" s="26"/>
      <c r="C38" s="26"/>
    </row>
    <row r="39" customFormat="false" ht="15" hidden="false" customHeight="false" outlineLevel="0" collapsed="false">
      <c r="A39" s="0"/>
      <c r="B39" s="0"/>
    </row>
    <row r="40" customFormat="false" ht="15" hidden="false" customHeight="false" outlineLevel="0" collapsed="false">
      <c r="A40" s="26" t="s">
        <v>68</v>
      </c>
      <c r="B40" s="26"/>
    </row>
    <row r="41" customFormat="false" ht="15" hidden="false" customHeight="false" outlineLevel="0" collapsed="false">
      <c r="A41" s="26" t="s">
        <v>69</v>
      </c>
      <c r="B41" s="26"/>
    </row>
    <row r="42" customFormat="false" ht="15" hidden="false" customHeight="false" outlineLevel="0" collapsed="false">
      <c r="A42" s="26" t="s">
        <v>70</v>
      </c>
      <c r="B42" s="26"/>
    </row>
    <row r="43" customFormat="false" ht="15" hidden="false" customHeight="false" outlineLevel="0" collapsed="false">
      <c r="A43" s="5"/>
      <c r="B43" s="9"/>
    </row>
    <row r="44" customFormat="false" ht="15" hidden="false" customHeight="false" outlineLevel="0" collapsed="false">
      <c r="A44" s="5"/>
      <c r="B44" s="9"/>
    </row>
    <row r="45" customFormat="false" ht="15" hidden="false" customHeight="false" outlineLevel="0" collapsed="false">
      <c r="A45" s="5"/>
      <c r="B45" s="9"/>
    </row>
    <row r="46" customFormat="false" ht="15" hidden="false" customHeight="false" outlineLevel="0" collapsed="false">
      <c r="A46" s="26" t="s">
        <v>71</v>
      </c>
      <c r="B46" s="26"/>
    </row>
    <row r="47" customFormat="false" ht="15" hidden="false" customHeight="false" outlineLevel="0" collapsed="false">
      <c r="A47" s="26" t="s">
        <v>72</v>
      </c>
      <c r="B47" s="26"/>
    </row>
    <row r="48" customFormat="false" ht="15" hidden="false" customHeight="false" outlineLevel="0" collapsed="false">
      <c r="A48" s="26" t="s">
        <v>73</v>
      </c>
      <c r="B48" s="26"/>
    </row>
  </sheetData>
  <mergeCells count="10">
    <mergeCell ref="A2:F2"/>
    <mergeCell ref="A3:F3"/>
    <mergeCell ref="A22:F22"/>
    <mergeCell ref="A38:C38"/>
    <mergeCell ref="A40:B40"/>
    <mergeCell ref="A41:B41"/>
    <mergeCell ref="A42:B42"/>
    <mergeCell ref="A46:B46"/>
    <mergeCell ref="A47:B47"/>
    <mergeCell ref="A48:B48"/>
  </mergeCells>
  <printOptions headings="false" gridLines="false" gridLinesSet="true" horizontalCentered="false" verticalCentered="false"/>
  <pageMargins left="0.609722222222222" right="0.329861111111111" top="0.4" bottom="0.34027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pageBreakPreview" topLeftCell="A10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65" width="21.1012145748988"/>
    <col collapsed="false" hidden="false" max="2" min="2" style="65" width="1.39271255060729"/>
    <col collapsed="false" hidden="false" max="3" min="3" style="65" width="27.1012145748988"/>
    <col collapsed="false" hidden="false" max="1025" min="4" style="65" width="9.10526315789474"/>
  </cols>
  <sheetData>
    <row r="1" customFormat="false" ht="18.75" hidden="false" customHeight="false" outlineLevel="0" collapsed="false">
      <c r="A1" s="2" t="str">
        <f aca="false">'Comp AY 2015-16'!A1:H1</f>
        <v>INCOME TAX RETURN</v>
      </c>
      <c r="B1" s="2"/>
      <c r="C1" s="2"/>
      <c r="D1" s="2"/>
      <c r="E1" s="2"/>
      <c r="F1" s="2"/>
      <c r="G1" s="2"/>
      <c r="H1" s="2"/>
      <c r="I1" s="0"/>
    </row>
    <row r="2" customFormat="false" ht="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</row>
    <row r="3" customFormat="false" ht="15" hidden="false" customHeight="false" outlineLevel="0" collapsed="false">
      <c r="A3" s="4" t="s">
        <v>1</v>
      </c>
      <c r="B3" s="4" t="s">
        <v>2</v>
      </c>
      <c r="C3" s="5" t="str">
        <f aca="false">'Comp AY 2015-16'!C3</f>
        <v>Santosh Ramchandra Chavan</v>
      </c>
      <c r="D3" s="66"/>
      <c r="E3" s="66"/>
      <c r="F3" s="66"/>
      <c r="G3" s="66"/>
      <c r="H3" s="0"/>
      <c r="I3" s="0"/>
    </row>
    <row r="4" customFormat="false" ht="15" hidden="false" customHeight="false" outlineLevel="0" collapsed="false">
      <c r="A4" s="7" t="s">
        <v>4</v>
      </c>
      <c r="B4" s="7" t="s">
        <v>2</v>
      </c>
      <c r="C4" s="67" t="str">
        <f aca="false">'Comp AY 2015-16'!C4:H4</f>
        <v>Room No. 107, Building No. 11, Maharashtra Nagar, Mankhurd, Mumbai - 400088.</v>
      </c>
      <c r="D4" s="67"/>
      <c r="E4" s="67"/>
      <c r="F4" s="67"/>
      <c r="G4" s="67"/>
      <c r="H4" s="67"/>
      <c r="I4" s="0"/>
    </row>
    <row r="5" customFormat="false" ht="15" hidden="false" customHeight="false" outlineLevel="0" collapsed="false">
      <c r="A5" s="4" t="s">
        <v>6</v>
      </c>
      <c r="B5" s="4" t="s">
        <v>2</v>
      </c>
      <c r="C5" s="68" t="str">
        <f aca="false">'Comp AY 2015-16'!C5</f>
        <v>AOIPC6915Q</v>
      </c>
      <c r="D5" s="66"/>
      <c r="E5" s="66"/>
      <c r="F5" s="66"/>
      <c r="G5" s="66"/>
      <c r="H5" s="0"/>
      <c r="I5" s="0"/>
    </row>
    <row r="6" customFormat="false" ht="15" hidden="false" customHeight="false" outlineLevel="0" collapsed="false">
      <c r="A6" s="4" t="s">
        <v>8</v>
      </c>
      <c r="B6" s="7" t="s">
        <v>2</v>
      </c>
      <c r="C6" s="69" t="n">
        <f aca="false">'Comp AY 2015-16'!C6</f>
        <v>32721</v>
      </c>
      <c r="D6" s="66"/>
      <c r="E6" s="66"/>
      <c r="F6" s="66"/>
      <c r="G6" s="66"/>
      <c r="H6" s="0"/>
      <c r="I6" s="0"/>
    </row>
    <row r="7" customFormat="false" ht="15" hidden="false" customHeight="false" outlineLevel="0" collapsed="false">
      <c r="A7" s="4" t="s">
        <v>9</v>
      </c>
      <c r="B7" s="7" t="s">
        <v>2</v>
      </c>
      <c r="C7" s="66" t="s">
        <v>10</v>
      </c>
      <c r="D7" s="66"/>
      <c r="E7" s="66"/>
      <c r="F7" s="66"/>
      <c r="G7" s="66"/>
      <c r="H7" s="0"/>
      <c r="I7" s="0"/>
    </row>
    <row r="8" customFormat="false" ht="15" hidden="false" customHeight="false" outlineLevel="0" collapsed="false">
      <c r="A8" s="4" t="s">
        <v>11</v>
      </c>
      <c r="B8" s="7" t="s">
        <v>2</v>
      </c>
      <c r="C8" s="66" t="s">
        <v>74</v>
      </c>
      <c r="D8" s="66"/>
      <c r="E8" s="66"/>
      <c r="F8" s="66"/>
      <c r="G8" s="66"/>
      <c r="H8" s="0"/>
      <c r="I8" s="0"/>
    </row>
    <row r="9" customFormat="false" ht="15" hidden="false" customHeight="false" outlineLevel="0" collapsed="false">
      <c r="A9" s="4" t="s">
        <v>13</v>
      </c>
      <c r="B9" s="7" t="s">
        <v>2</v>
      </c>
      <c r="C9" s="66" t="s">
        <v>12</v>
      </c>
      <c r="D9" s="66"/>
      <c r="E9" s="66"/>
      <c r="F9" s="66"/>
      <c r="G9" s="66"/>
      <c r="H9" s="0"/>
      <c r="I9" s="0"/>
    </row>
    <row r="10" customFormat="false" ht="15" hidden="false" customHeight="false" outlineLevel="0" collapsed="false">
      <c r="A10" s="4" t="s">
        <v>15</v>
      </c>
      <c r="B10" s="7" t="s">
        <v>2</v>
      </c>
      <c r="C10" s="70" t="n">
        <v>42582</v>
      </c>
      <c r="D10" s="66"/>
      <c r="E10" s="66"/>
      <c r="F10" s="66"/>
      <c r="G10" s="66"/>
      <c r="H10" s="0"/>
      <c r="I10" s="0"/>
    </row>
    <row r="11" customFormat="false" ht="15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</row>
    <row r="12" customFormat="false" ht="18.75" hidden="false" customHeight="false" outlineLevel="0" collapsed="false">
      <c r="A12" s="2" t="str">
        <f aca="false">'Comp AY 2015-16'!A12:H12</f>
        <v>COMPUTATION  OF  TOTAL  INCOME</v>
      </c>
      <c r="B12" s="2"/>
      <c r="C12" s="2"/>
      <c r="D12" s="2"/>
      <c r="E12" s="2"/>
      <c r="F12" s="2"/>
      <c r="G12" s="2"/>
      <c r="H12" s="2"/>
      <c r="I12" s="0"/>
    </row>
    <row r="13" customFormat="false" ht="15" hidden="false" customHeight="false" outlineLevel="0" collapsed="false">
      <c r="A13" s="12" t="s">
        <v>17</v>
      </c>
      <c r="B13" s="12"/>
      <c r="C13" s="12"/>
      <c r="D13" s="12"/>
      <c r="E13" s="13" t="s">
        <v>18</v>
      </c>
      <c r="F13" s="13" t="s">
        <v>18</v>
      </c>
      <c r="G13" s="13" t="s">
        <v>18</v>
      </c>
      <c r="H13" s="13" t="s">
        <v>18</v>
      </c>
      <c r="I13" s="4"/>
    </row>
    <row r="14" customFormat="false" ht="15" hidden="false" customHeight="false" outlineLevel="0" collapsed="false">
      <c r="A14" s="14" t="s">
        <v>19</v>
      </c>
      <c r="B14" s="14"/>
      <c r="C14" s="14"/>
      <c r="D14" s="14"/>
      <c r="E14" s="0"/>
      <c r="F14" s="0"/>
      <c r="G14" s="71"/>
      <c r="H14" s="72"/>
    </row>
    <row r="15" customFormat="false" ht="15" hidden="false" customHeight="false" outlineLevel="0" collapsed="false">
      <c r="A15" s="73" t="str">
        <f aca="false">'Comp AY 2015-16'!A15:D15</f>
        <v>Transport Business - Sidhnath Transport</v>
      </c>
      <c r="B15" s="73"/>
      <c r="C15" s="73"/>
      <c r="D15" s="73"/>
      <c r="E15" s="0"/>
      <c r="F15" s="0"/>
      <c r="G15" s="74" t="n">
        <f aca="false">'FS AY 2016-17'!C17</f>
        <v>275567.6</v>
      </c>
      <c r="H15" s="75"/>
    </row>
    <row r="16" customFormat="false" ht="15" hidden="false" customHeight="false" outlineLevel="0" collapsed="false">
      <c r="A16" s="73" t="s">
        <v>21</v>
      </c>
      <c r="B16" s="73"/>
      <c r="C16" s="73"/>
      <c r="D16" s="73"/>
      <c r="E16" s="0"/>
      <c r="F16" s="0"/>
      <c r="G16" s="76" t="s">
        <v>22</v>
      </c>
      <c r="H16" s="76" t="n">
        <f aca="false">G15</f>
        <v>275567.6</v>
      </c>
    </row>
    <row r="17" customFormat="false" ht="15" hidden="false" customHeight="false" outlineLevel="0" collapsed="false">
      <c r="A17" s="73"/>
      <c r="B17" s="73"/>
      <c r="C17" s="73"/>
      <c r="D17" s="73"/>
      <c r="E17" s="0"/>
      <c r="F17" s="0"/>
      <c r="G17" s="74"/>
      <c r="H17" s="75"/>
    </row>
    <row r="18" customFormat="false" ht="15" hidden="false" customHeight="false" outlineLevel="0" collapsed="false">
      <c r="A18" s="14" t="s">
        <v>23</v>
      </c>
      <c r="B18" s="14"/>
      <c r="C18" s="14"/>
      <c r="D18" s="14"/>
      <c r="E18" s="0"/>
      <c r="F18" s="0"/>
      <c r="G18" s="74" t="n">
        <f aca="false">H16</f>
        <v>275567.6</v>
      </c>
      <c r="H18" s="75"/>
    </row>
    <row r="19" customFormat="false" ht="15" hidden="false" customHeight="false" outlineLevel="0" collapsed="false">
      <c r="A19" s="73" t="s">
        <v>24</v>
      </c>
      <c r="B19" s="73"/>
      <c r="C19" s="73"/>
      <c r="D19" s="73"/>
      <c r="E19" s="0"/>
      <c r="F19" s="0"/>
      <c r="G19" s="76" t="n">
        <v>8760</v>
      </c>
      <c r="H19" s="76" t="n">
        <f aca="false">G18-G19</f>
        <v>266807.6</v>
      </c>
    </row>
    <row r="20" customFormat="false" ht="15" hidden="false" customHeight="false" outlineLevel="0" collapsed="false">
      <c r="A20" s="73"/>
      <c r="B20" s="73"/>
      <c r="C20" s="73"/>
      <c r="D20" s="73"/>
      <c r="E20" s="0"/>
      <c r="F20" s="0"/>
      <c r="G20" s="74"/>
      <c r="H20" s="75"/>
    </row>
    <row r="21" customFormat="false" ht="15" hidden="false" customHeight="false" outlineLevel="0" collapsed="false">
      <c r="A21" s="14" t="s">
        <v>25</v>
      </c>
      <c r="B21" s="14"/>
      <c r="C21" s="14"/>
      <c r="D21" s="14"/>
      <c r="E21" s="0"/>
      <c r="F21" s="0"/>
      <c r="G21" s="74"/>
      <c r="H21" s="75" t="n">
        <f aca="false">H19</f>
        <v>266807.6</v>
      </c>
    </row>
    <row r="22" customFormat="false" ht="15" hidden="false" customHeight="false" outlineLevel="0" collapsed="false">
      <c r="A22" s="73"/>
      <c r="B22" s="73"/>
      <c r="C22" s="73"/>
      <c r="D22" s="73"/>
      <c r="E22" s="0"/>
      <c r="F22" s="0"/>
      <c r="G22" s="74"/>
      <c r="H22" s="75"/>
    </row>
    <row r="23" customFormat="false" ht="15" hidden="false" customHeight="false" outlineLevel="0" collapsed="false">
      <c r="A23" s="21" t="s">
        <v>26</v>
      </c>
      <c r="B23" s="21"/>
      <c r="C23" s="21"/>
      <c r="D23" s="21"/>
      <c r="E23" s="77"/>
      <c r="F23" s="77"/>
      <c r="G23" s="78" t="s">
        <v>22</v>
      </c>
      <c r="H23" s="79"/>
    </row>
    <row r="24" customFormat="false" ht="15" hidden="false" customHeight="false" outlineLevel="0" collapsed="false">
      <c r="A24" s="25"/>
      <c r="B24" s="26"/>
      <c r="C24" s="26"/>
      <c r="D24" s="26"/>
      <c r="E24" s="0"/>
      <c r="F24" s="0"/>
      <c r="G24" s="74"/>
      <c r="H24" s="75"/>
    </row>
    <row r="25" customFormat="false" ht="15" hidden="false" customHeight="false" outlineLevel="0" collapsed="false">
      <c r="A25" s="73" t="s">
        <v>27</v>
      </c>
      <c r="B25" s="73"/>
      <c r="C25" s="73"/>
      <c r="D25" s="73"/>
      <c r="E25" s="0"/>
      <c r="F25" s="0"/>
      <c r="G25" s="76" t="n">
        <v>-2000</v>
      </c>
      <c r="H25" s="76" t="s">
        <v>22</v>
      </c>
    </row>
    <row r="26" customFormat="false" ht="15" hidden="false" customHeight="false" outlineLevel="0" collapsed="false">
      <c r="A26" s="73"/>
      <c r="B26" s="73"/>
      <c r="C26" s="73"/>
      <c r="D26" s="73"/>
      <c r="E26" s="0"/>
      <c r="F26" s="0"/>
      <c r="G26" s="74"/>
      <c r="H26" s="75"/>
    </row>
    <row r="27" customFormat="false" ht="15" hidden="false" customHeight="false" outlineLevel="0" collapsed="false">
      <c r="A27" s="14" t="s">
        <v>28</v>
      </c>
      <c r="B27" s="14"/>
      <c r="C27" s="14"/>
      <c r="D27" s="14"/>
      <c r="E27" s="0"/>
      <c r="F27" s="0"/>
      <c r="G27" s="74"/>
      <c r="H27" s="75"/>
    </row>
    <row r="28" customFormat="false" ht="15" hidden="false" customHeight="false" outlineLevel="0" collapsed="false">
      <c r="A28" s="17" t="s">
        <v>29</v>
      </c>
      <c r="B28" s="27"/>
      <c r="C28" s="27"/>
      <c r="D28" s="27"/>
      <c r="E28" s="0"/>
      <c r="F28" s="0"/>
      <c r="G28" s="74" t="s">
        <v>22</v>
      </c>
      <c r="H28" s="75"/>
    </row>
    <row r="29" customFormat="false" ht="15" hidden="false" customHeight="false" outlineLevel="0" collapsed="false">
      <c r="A29" s="73" t="s">
        <v>30</v>
      </c>
      <c r="B29" s="73"/>
      <c r="C29" s="73"/>
      <c r="D29" s="73"/>
      <c r="E29" s="0"/>
      <c r="F29" s="0"/>
      <c r="G29" s="76" t="s">
        <v>22</v>
      </c>
      <c r="H29" s="76" t="s">
        <v>22</v>
      </c>
    </row>
    <row r="30" customFormat="false" ht="15" hidden="false" customHeight="false" outlineLevel="0" collapsed="false">
      <c r="A30" s="73"/>
      <c r="B30" s="80"/>
      <c r="C30" s="80"/>
      <c r="D30" s="80"/>
      <c r="E30" s="0"/>
      <c r="F30" s="0"/>
      <c r="G30" s="74"/>
      <c r="H30" s="75"/>
    </row>
    <row r="31" customFormat="false" ht="15" hidden="false" customHeight="false" outlineLevel="0" collapsed="false">
      <c r="A31" s="14" t="s">
        <v>31</v>
      </c>
      <c r="B31" s="80"/>
      <c r="C31" s="80"/>
      <c r="D31" s="80"/>
      <c r="E31" s="0"/>
      <c r="F31" s="0"/>
      <c r="G31" s="74"/>
      <c r="H31" s="75" t="s">
        <v>22</v>
      </c>
    </row>
    <row r="32" customFormat="false" ht="15" hidden="false" customHeight="false" outlineLevel="0" collapsed="false">
      <c r="A32" s="73"/>
      <c r="B32" s="73"/>
      <c r="C32" s="73"/>
      <c r="D32" s="73"/>
      <c r="E32" s="0"/>
      <c r="F32" s="0"/>
      <c r="G32" s="74"/>
      <c r="H32" s="75"/>
    </row>
    <row r="33" customFormat="false" ht="15" hidden="false" customHeight="false" outlineLevel="0" collapsed="false">
      <c r="A33" s="29" t="s">
        <v>32</v>
      </c>
      <c r="B33" s="29"/>
      <c r="C33" s="29"/>
      <c r="D33" s="29"/>
      <c r="E33" s="81"/>
      <c r="F33" s="81"/>
      <c r="G33" s="82"/>
      <c r="H33" s="31" t="s">
        <v>22</v>
      </c>
    </row>
  </sheetData>
  <mergeCells count="20">
    <mergeCell ref="A1:H1"/>
    <mergeCell ref="C4:H4"/>
    <mergeCell ref="A12:H12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5:D25"/>
    <mergeCell ref="A26:D26"/>
    <mergeCell ref="A27:D27"/>
    <mergeCell ref="A29:D29"/>
    <mergeCell ref="A32:D32"/>
    <mergeCell ref="A33:D33"/>
  </mergeCells>
  <printOptions headings="false" gridLines="false" gridLinesSet="true" horizontalCentered="false" verticalCentered="false"/>
  <pageMargins left="0.7" right="0" top="0.470138888888889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51"/>
  <sheetViews>
    <sheetView windowProtection="false" showFormulas="false" showGridLines="true" showRowColHeaders="true" showZeros="true" rightToLeft="false" tabSelected="false" showOutlineSymbols="true" defaultGridColor="true" view="pageBreakPreview" topLeftCell="A34" colorId="64" zoomScale="110" zoomScaleNormal="100" zoomScalePageLayoutView="110" workbookViewId="0">
      <selection pane="topLeft" activeCell="D34" activeCellId="0" sqref="D34"/>
    </sheetView>
  </sheetViews>
  <sheetFormatPr defaultRowHeight="15"/>
  <cols>
    <col collapsed="false" hidden="false" max="1" min="1" style="0" width="27.1012145748988"/>
    <col collapsed="false" hidden="false" max="3" min="2" style="0" width="10.3886639676113"/>
    <col collapsed="false" hidden="false" max="4" min="4" style="0" width="27.1012145748988"/>
    <col collapsed="false" hidden="false" max="6" min="5" style="0" width="10.3886639676113"/>
    <col collapsed="false" hidden="false" max="8" min="7" style="0" width="9.85425101214575"/>
    <col collapsed="false" hidden="false" max="1025" min="9" style="0" width="8.57085020242915"/>
  </cols>
  <sheetData>
    <row r="2" customFormat="false" ht="15.75" hidden="false" customHeight="false" outlineLevel="0" collapsed="false">
      <c r="A2" s="35" t="str">
        <f aca="false">'FS AY 2015-16'!A2:F2</f>
        <v>Books of Mr. Santosh Chavan</v>
      </c>
      <c r="B2" s="35"/>
      <c r="C2" s="35"/>
      <c r="D2" s="35"/>
      <c r="E2" s="35"/>
      <c r="F2" s="35"/>
      <c r="G2" s="83"/>
      <c r="H2" s="83"/>
    </row>
    <row r="3" customFormat="false" ht="15.75" hidden="false" customHeight="false" outlineLevel="0" collapsed="false">
      <c r="A3" s="35" t="s">
        <v>75</v>
      </c>
      <c r="B3" s="35"/>
      <c r="C3" s="35"/>
      <c r="D3" s="35"/>
      <c r="E3" s="35"/>
      <c r="F3" s="35"/>
      <c r="G3" s="83"/>
      <c r="H3" s="83"/>
    </row>
    <row r="4" customFormat="false" ht="7.5" hidden="false" customHeight="true" outlineLevel="0" collapsed="false">
      <c r="A4" s="38"/>
      <c r="B4" s="38"/>
      <c r="C4" s="38"/>
      <c r="D4" s="38"/>
      <c r="E4" s="38"/>
      <c r="F4" s="38"/>
    </row>
    <row r="5" s="85" customFormat="true" ht="15" hidden="false" customHeight="false" outlineLevel="0" collapsed="false">
      <c r="A5" s="40" t="s">
        <v>17</v>
      </c>
      <c r="B5" s="84" t="s">
        <v>18</v>
      </c>
      <c r="C5" s="40" t="s">
        <v>18</v>
      </c>
      <c r="D5" s="40" t="s">
        <v>17</v>
      </c>
      <c r="E5" s="40" t="s">
        <v>18</v>
      </c>
      <c r="F5" s="40" t="s">
        <v>18</v>
      </c>
    </row>
    <row r="6" customFormat="false" ht="15" hidden="false" customHeight="false" outlineLevel="0" collapsed="false">
      <c r="A6" s="86" t="str">
        <f aca="false">'FS AY 2015-16'!A6</f>
        <v>To Depreciation</v>
      </c>
      <c r="B6" s="72"/>
      <c r="C6" s="44" t="n">
        <f aca="false">E27+E29</f>
        <v>106373.777777778</v>
      </c>
      <c r="D6" s="86" t="s">
        <v>39</v>
      </c>
      <c r="E6" s="86"/>
      <c r="F6" s="46" t="n">
        <f aca="false">('FS AY 2015-16'!F6*110/100)+4245+500+14472-12526</f>
        <v>824670.8</v>
      </c>
    </row>
    <row r="7" customFormat="false" ht="15" hidden="false" customHeight="false" outlineLevel="0" collapsed="false">
      <c r="A7" s="86" t="str">
        <f aca="false">'FS AY 2015-16'!A7</f>
        <v>To Fuel Expenses</v>
      </c>
      <c r="B7" s="87"/>
      <c r="C7" s="44" t="n">
        <f aca="false">'FS AY 2015-16'!C7*115/100</f>
        <v>78588.7</v>
      </c>
      <c r="D7" s="86"/>
      <c r="E7" s="86"/>
      <c r="F7" s="46"/>
    </row>
    <row r="8" customFormat="false" ht="15" hidden="false" customHeight="false" outlineLevel="0" collapsed="false">
      <c r="A8" s="86" t="str">
        <f aca="false">'FS AY 2015-16'!A8</f>
        <v>To Salaries</v>
      </c>
      <c r="B8" s="87"/>
      <c r="C8" s="44" t="n">
        <f aca="false">'FS AY 2015-16'!C8*115/100</f>
        <v>207726.8</v>
      </c>
      <c r="D8" s="86"/>
      <c r="E8" s="86"/>
      <c r="F8" s="46"/>
    </row>
    <row r="9" customFormat="false" ht="15" hidden="false" customHeight="false" outlineLevel="0" collapsed="false">
      <c r="A9" s="86" t="str">
        <f aca="false">'FS AY 2015-16'!A9</f>
        <v>To Repairs &amp; Maintenance</v>
      </c>
      <c r="B9" s="87"/>
      <c r="C9" s="44" t="n">
        <f aca="false">'FS AY 2015-16'!C9*115/100</f>
        <v>28195.7</v>
      </c>
      <c r="D9" s="86"/>
      <c r="E9" s="86"/>
      <c r="F9" s="46"/>
    </row>
    <row r="10" customFormat="false" ht="15" hidden="false" customHeight="false" outlineLevel="0" collapsed="false">
      <c r="A10" s="86" t="str">
        <f aca="false">'FS AY 2015-16'!A10</f>
        <v>To Housekeeping</v>
      </c>
      <c r="B10" s="87"/>
      <c r="C10" s="44" t="n">
        <f aca="false">'FS AY 2015-16'!C10*115/100</f>
        <v>7575.05</v>
      </c>
      <c r="D10" s="86"/>
      <c r="E10" s="86"/>
      <c r="F10" s="46"/>
    </row>
    <row r="11" customFormat="false" ht="15" hidden="false" customHeight="false" outlineLevel="0" collapsed="false">
      <c r="A11" s="86" t="str">
        <f aca="false">'FS AY 2015-16'!A11</f>
        <v>To Insurance</v>
      </c>
      <c r="B11" s="87"/>
      <c r="C11" s="44" t="n">
        <f aca="false">'FS AY 2015-16'!C11*115/100</f>
        <v>41196.45</v>
      </c>
      <c r="D11" s="86"/>
      <c r="E11" s="86"/>
      <c r="F11" s="46"/>
    </row>
    <row r="12" customFormat="false" ht="15" hidden="false" customHeight="false" outlineLevel="0" collapsed="false">
      <c r="A12" s="86" t="str">
        <f aca="false">'FS AY 2015-16'!A12</f>
        <v>To Rates and Taxes</v>
      </c>
      <c r="B12" s="87"/>
      <c r="C12" s="44" t="n">
        <f aca="false">'FS AY 2015-16'!C12*115/100</f>
        <v>31569.8</v>
      </c>
      <c r="D12" s="86"/>
      <c r="E12" s="86"/>
      <c r="F12" s="46"/>
    </row>
    <row r="13" customFormat="false" ht="15" hidden="false" customHeight="false" outlineLevel="0" collapsed="false">
      <c r="A13" s="86" t="str">
        <f aca="false">'FS AY 2015-16'!A13</f>
        <v>To Electricity Expenses</v>
      </c>
      <c r="B13" s="87"/>
      <c r="C13" s="44" t="n">
        <f aca="false">'FS AY 2015-16'!C13*115/100</f>
        <v>10110.8</v>
      </c>
      <c r="D13" s="86"/>
      <c r="E13" s="86"/>
      <c r="F13" s="46"/>
    </row>
    <row r="14" customFormat="false" ht="15" hidden="false" customHeight="false" outlineLevel="0" collapsed="false">
      <c r="A14" s="86" t="str">
        <f aca="false">'FS AY 2015-16'!A14</f>
        <v>To Water Charges</v>
      </c>
      <c r="B14" s="87"/>
      <c r="C14" s="44" t="n">
        <f aca="false">'FS AY 2015-16'!C14*115/100</f>
        <v>11056.1</v>
      </c>
      <c r="D14" s="86"/>
      <c r="E14" s="86"/>
      <c r="F14" s="46"/>
    </row>
    <row r="15" customFormat="false" ht="15" hidden="false" customHeight="false" outlineLevel="0" collapsed="false">
      <c r="A15" s="86" t="str">
        <f aca="false">'FS AY 2015-16'!A15</f>
        <v>To Misc. Expense</v>
      </c>
      <c r="B15" s="87"/>
      <c r="C15" s="44" t="n">
        <f aca="false">'FS AY 2015-16'!C15*115/100</f>
        <v>26709.9</v>
      </c>
      <c r="D15" s="86"/>
      <c r="E15" s="86"/>
      <c r="F15" s="46"/>
    </row>
    <row r="16" customFormat="false" ht="15" hidden="false" customHeight="false" outlineLevel="0" collapsed="false">
      <c r="A16" s="86"/>
      <c r="B16" s="87"/>
      <c r="C16" s="44"/>
      <c r="D16" s="86"/>
      <c r="E16" s="86"/>
      <c r="F16" s="46"/>
    </row>
    <row r="17" customFormat="false" ht="15" hidden="false" customHeight="false" outlineLevel="0" collapsed="false">
      <c r="A17" s="47" t="str">
        <f aca="false">'FS AY 2015-16'!A17</f>
        <v>To Net Profit</v>
      </c>
      <c r="B17" s="87"/>
      <c r="C17" s="48" t="n">
        <f aca="false">'FS AY 2015-16'!C17*110/100</f>
        <v>275567.6</v>
      </c>
      <c r="D17" s="86"/>
      <c r="E17" s="86"/>
      <c r="F17" s="46"/>
    </row>
    <row r="18" customFormat="false" ht="15" hidden="false" customHeight="false" outlineLevel="0" collapsed="false">
      <c r="A18" s="86"/>
      <c r="B18" s="87"/>
      <c r="C18" s="44"/>
      <c r="D18" s="86"/>
      <c r="E18" s="86"/>
      <c r="F18" s="46"/>
    </row>
    <row r="19" customFormat="false" ht="15" hidden="false" customHeight="false" outlineLevel="0" collapsed="false">
      <c r="A19" s="86"/>
      <c r="B19" s="87"/>
      <c r="C19" s="44"/>
      <c r="D19" s="86"/>
      <c r="E19" s="86"/>
      <c r="F19" s="46"/>
    </row>
    <row r="20" customFormat="false" ht="15.75" hidden="false" customHeight="false" outlineLevel="0" collapsed="false">
      <c r="A20" s="88"/>
      <c r="B20" s="89"/>
      <c r="C20" s="50" t="n">
        <f aca="false">SUM(C6:C19)</f>
        <v>824670.677777778</v>
      </c>
      <c r="D20" s="88"/>
      <c r="E20" s="88"/>
      <c r="F20" s="51" t="n">
        <f aca="false">SUM(F6:F19)</f>
        <v>824670.8</v>
      </c>
      <c r="G20" s="90" t="n">
        <f aca="false">C20-F20</f>
        <v>-0.122222222387791</v>
      </c>
      <c r="H20" s="90"/>
    </row>
    <row r="22" customFormat="false" ht="15.75" hidden="false" customHeight="false" outlineLevel="0" collapsed="false">
      <c r="A22" s="35" t="s">
        <v>76</v>
      </c>
      <c r="B22" s="35"/>
      <c r="C22" s="35"/>
      <c r="D22" s="35"/>
      <c r="E22" s="35"/>
      <c r="F22" s="35"/>
    </row>
    <row r="23" customFormat="false" ht="6" hidden="false" customHeight="true" outlineLevel="0" collapsed="false">
      <c r="A23" s="38"/>
      <c r="B23" s="38"/>
      <c r="C23" s="38"/>
      <c r="D23" s="38"/>
      <c r="E23" s="38"/>
      <c r="F23" s="38"/>
    </row>
    <row r="24" s="85" customFormat="true" ht="15" hidden="false" customHeight="false" outlineLevel="0" collapsed="false">
      <c r="A24" s="40" t="s">
        <v>52</v>
      </c>
      <c r="B24" s="40" t="s">
        <v>18</v>
      </c>
      <c r="C24" s="40" t="s">
        <v>18</v>
      </c>
      <c r="D24" s="40" t="s">
        <v>53</v>
      </c>
      <c r="E24" s="40" t="s">
        <v>18</v>
      </c>
      <c r="F24" s="40" t="s">
        <v>18</v>
      </c>
    </row>
    <row r="25" customFormat="false" ht="15" hidden="false" customHeight="false" outlineLevel="0" collapsed="false">
      <c r="A25" s="52" t="s">
        <v>54</v>
      </c>
      <c r="B25" s="53" t="n">
        <f aca="false">('FS AY 2015-16'!C26)</f>
        <v>1946629</v>
      </c>
      <c r="C25" s="53"/>
      <c r="D25" s="54" t="s">
        <v>55</v>
      </c>
      <c r="E25" s="53"/>
      <c r="F25" s="91"/>
    </row>
    <row r="26" customFormat="false" ht="15" hidden="false" customHeight="false" outlineLevel="0" collapsed="false">
      <c r="A26" s="86" t="s">
        <v>56</v>
      </c>
      <c r="B26" s="56" t="n">
        <f aca="false">C17</f>
        <v>275567.6</v>
      </c>
      <c r="C26" s="46" t="n">
        <f aca="false">B26+B25</f>
        <v>2222196.6</v>
      </c>
      <c r="D26" s="57" t="s">
        <v>57</v>
      </c>
      <c r="E26" s="46" t="n">
        <f aca="false">'FS AY 2015-16'!F27</f>
        <v>612680</v>
      </c>
      <c r="F26" s="44"/>
    </row>
    <row r="27" customFormat="false" ht="15" hidden="false" customHeight="false" outlineLevel="0" collapsed="false">
      <c r="A27" s="86"/>
      <c r="B27" s="46"/>
      <c r="C27" s="46"/>
      <c r="D27" s="57" t="s">
        <v>58</v>
      </c>
      <c r="E27" s="56" t="n">
        <f aca="false">E26*15/100</f>
        <v>91902</v>
      </c>
      <c r="F27" s="44" t="n">
        <f aca="false">E26-E27</f>
        <v>520778</v>
      </c>
    </row>
    <row r="28" customFormat="false" ht="15" hidden="false" customHeight="false" outlineLevel="0" collapsed="false">
      <c r="A28" s="86"/>
      <c r="B28" s="46"/>
      <c r="C28" s="46"/>
      <c r="D28" s="57" t="s">
        <v>77</v>
      </c>
      <c r="E28" s="92" t="n">
        <f aca="false">+F29+E29</f>
        <v>144717.777777778</v>
      </c>
      <c r="F28" s="44"/>
    </row>
    <row r="29" customFormat="false" ht="15" hidden="false" customHeight="false" outlineLevel="0" collapsed="false">
      <c r="A29" s="86"/>
      <c r="B29" s="46"/>
      <c r="C29" s="46"/>
      <c r="D29" s="57" t="s">
        <v>58</v>
      </c>
      <c r="E29" s="93" t="n">
        <f aca="false">F29*10/90</f>
        <v>14471.7777777778</v>
      </c>
      <c r="F29" s="44" t="n">
        <v>130246</v>
      </c>
      <c r="H29" s="90"/>
    </row>
    <row r="30" customFormat="false" ht="15" hidden="false" customHeight="false" outlineLevel="0" collapsed="false">
      <c r="A30" s="86"/>
      <c r="B30" s="46"/>
      <c r="C30" s="46"/>
      <c r="D30" s="57" t="s">
        <v>78</v>
      </c>
      <c r="E30" s="46"/>
      <c r="F30" s="44"/>
    </row>
    <row r="31" customFormat="false" ht="15" hidden="false" customHeight="false" outlineLevel="0" collapsed="false">
      <c r="A31" s="45" t="s">
        <v>60</v>
      </c>
      <c r="B31" s="46"/>
      <c r="C31" s="46" t="n">
        <f aca="false">('FS AY 2015-16'!C30)*115/100</f>
        <v>8740</v>
      </c>
      <c r="D31" s="65" t="s">
        <v>79</v>
      </c>
      <c r="E31" s="46" t="n">
        <v>540612</v>
      </c>
      <c r="F31" s="44"/>
    </row>
    <row r="32" customFormat="false" ht="15" hidden="false" customHeight="false" outlineLevel="0" collapsed="false">
      <c r="A32" s="45" t="s">
        <v>62</v>
      </c>
      <c r="B32" s="46"/>
      <c r="C32" s="46" t="n">
        <f aca="false">('FS AY 2015-16'!C31)*115/100</f>
        <v>6210</v>
      </c>
      <c r="D32" s="57" t="s">
        <v>80</v>
      </c>
      <c r="E32" s="56" t="n">
        <v>815424</v>
      </c>
      <c r="F32" s="44" t="n">
        <f aca="false">SUM(E31:E32)</f>
        <v>1356036</v>
      </c>
    </row>
    <row r="33" customFormat="false" ht="15" hidden="false" customHeight="false" outlineLevel="0" collapsed="false">
      <c r="A33" s="86"/>
      <c r="B33" s="46"/>
      <c r="C33" s="46"/>
      <c r="D33" s="65"/>
      <c r="E33" s="46"/>
      <c r="F33" s="44"/>
    </row>
    <row r="34" customFormat="false" ht="15" hidden="false" customHeight="false" outlineLevel="0" collapsed="false">
      <c r="A34" s="86"/>
      <c r="B34" s="46"/>
      <c r="C34" s="46"/>
      <c r="D34" s="4" t="s">
        <v>61</v>
      </c>
      <c r="E34" s="46"/>
      <c r="F34" s="44"/>
    </row>
    <row r="35" customFormat="false" ht="15" hidden="false" customHeight="false" outlineLevel="0" collapsed="false">
      <c r="A35" s="86"/>
      <c r="B35" s="46"/>
      <c r="C35" s="46"/>
      <c r="D35" s="57" t="s">
        <v>63</v>
      </c>
      <c r="E35" s="46"/>
      <c r="F35" s="44" t="n">
        <f aca="false">174812-12525</f>
        <v>162287</v>
      </c>
    </row>
    <row r="36" customFormat="false" ht="15" hidden="false" customHeight="false" outlineLevel="0" collapsed="false">
      <c r="A36" s="86"/>
      <c r="B36" s="46"/>
      <c r="C36" s="46"/>
      <c r="D36" s="57" t="s">
        <v>64</v>
      </c>
      <c r="E36" s="46"/>
      <c r="F36" s="44" t="n">
        <f aca="false">'FS AY 2015-16'!F32*120/100</f>
        <v>7080</v>
      </c>
    </row>
    <row r="37" customFormat="false" ht="15" hidden="false" customHeight="false" outlineLevel="0" collapsed="false">
      <c r="A37" s="86"/>
      <c r="B37" s="46"/>
      <c r="C37" s="46"/>
      <c r="D37" s="57" t="s">
        <v>65</v>
      </c>
      <c r="E37" s="46"/>
      <c r="F37" s="44" t="n">
        <f aca="false">'FS AY 2015-16'!F33*120/100</f>
        <v>17760</v>
      </c>
    </row>
    <row r="38" customFormat="false" ht="15" hidden="false" customHeight="false" outlineLevel="0" collapsed="false">
      <c r="A38" s="86"/>
      <c r="B38" s="46"/>
      <c r="C38" s="46"/>
      <c r="D38" s="57" t="s">
        <v>66</v>
      </c>
      <c r="E38" s="46"/>
      <c r="F38" s="44" t="n">
        <f aca="false">'FS AY 2015-16'!F34*120/100</f>
        <v>42960</v>
      </c>
    </row>
    <row r="39" customFormat="false" ht="15" hidden="false" customHeight="false" outlineLevel="0" collapsed="false">
      <c r="A39" s="60"/>
      <c r="B39" s="61"/>
      <c r="C39" s="64" t="n">
        <f aca="false">SUM(C25:C38)</f>
        <v>2237146.6</v>
      </c>
      <c r="D39" s="62"/>
      <c r="E39" s="61"/>
      <c r="F39" s="94" t="n">
        <f aca="false">SUM(F25:F38)</f>
        <v>2237147</v>
      </c>
      <c r="G39" s="90" t="n">
        <f aca="false">C39-F39</f>
        <v>-0.399999999906868</v>
      </c>
      <c r="H39" s="90"/>
    </row>
    <row r="40" customFormat="false" ht="15" hidden="false" customHeight="false" outlineLevel="0" collapsed="false">
      <c r="H40" s="90"/>
    </row>
    <row r="41" customFormat="false" ht="15" hidden="false" customHeight="false" outlineLevel="0" collapsed="false">
      <c r="A41" s="26" t="s">
        <v>67</v>
      </c>
      <c r="B41" s="26"/>
      <c r="C41" s="26"/>
    </row>
    <row r="42" customFormat="false" ht="15" hidden="false" customHeight="false" outlineLevel="0" collapsed="false">
      <c r="A42" s="32"/>
    </row>
    <row r="43" customFormat="false" ht="15" hidden="false" customHeight="false" outlineLevel="0" collapsed="false">
      <c r="A43" s="26" t="s">
        <v>68</v>
      </c>
      <c r="B43" s="26"/>
    </row>
    <row r="44" customFormat="false" ht="15" hidden="false" customHeight="false" outlineLevel="0" collapsed="false">
      <c r="A44" s="26" t="s">
        <v>69</v>
      </c>
      <c r="B44" s="26"/>
    </row>
    <row r="45" customFormat="false" ht="15" hidden="false" customHeight="false" outlineLevel="0" collapsed="false">
      <c r="A45" s="26" t="s">
        <v>70</v>
      </c>
      <c r="B45" s="26"/>
    </row>
    <row r="46" customFormat="false" ht="15" hidden="false" customHeight="false" outlineLevel="0" collapsed="false">
      <c r="B46" s="68"/>
    </row>
    <row r="47" customFormat="false" ht="15" hidden="false" customHeight="false" outlineLevel="0" collapsed="false">
      <c r="A47" s="5"/>
      <c r="B47" s="68"/>
    </row>
    <row r="48" customFormat="false" ht="15" hidden="false" customHeight="false" outlineLevel="0" collapsed="false">
      <c r="A48" s="5"/>
      <c r="B48" s="68"/>
    </row>
    <row r="49" customFormat="false" ht="15" hidden="false" customHeight="false" outlineLevel="0" collapsed="false">
      <c r="A49" s="5" t="s">
        <v>71</v>
      </c>
      <c r="B49" s="5"/>
    </row>
    <row r="50" customFormat="false" ht="15" hidden="false" customHeight="false" outlineLevel="0" collapsed="false">
      <c r="A50" s="26" t="s">
        <v>72</v>
      </c>
      <c r="B50" s="26"/>
    </row>
    <row r="51" customFormat="false" ht="15" hidden="false" customHeight="false" outlineLevel="0" collapsed="false">
      <c r="A51" s="26" t="s">
        <v>73</v>
      </c>
      <c r="B51" s="26"/>
    </row>
  </sheetData>
  <mergeCells count="9">
    <mergeCell ref="A2:F2"/>
    <mergeCell ref="A3:F3"/>
    <mergeCell ref="A22:F22"/>
    <mergeCell ref="A41:C41"/>
    <mergeCell ref="A43:B43"/>
    <mergeCell ref="A44:B44"/>
    <mergeCell ref="A45:B45"/>
    <mergeCell ref="A50:B50"/>
    <mergeCell ref="A51:B51"/>
  </mergeCells>
  <printOptions headings="false" gridLines="false" gridLinesSet="true" horizontalCentered="false" verticalCentered="false"/>
  <pageMargins left="0.6" right="0.309722222222222" top="0.3" bottom="0.37986111111111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pageBreakPreview" topLeftCell="A13" colorId="64" zoomScale="100" zoomScaleNormal="100" zoomScalePageLayoutView="100" workbookViewId="0">
      <selection pane="topLeft" activeCell="F38" activeCellId="0" sqref="F38"/>
    </sheetView>
  </sheetViews>
  <sheetFormatPr defaultRowHeight="15"/>
  <cols>
    <col collapsed="false" hidden="false" max="1" min="1" style="65" width="21.1012145748988"/>
    <col collapsed="false" hidden="false" max="2" min="2" style="65" width="1.39271255060729"/>
    <col collapsed="false" hidden="false" max="3" min="3" style="65" width="27.1012145748988"/>
    <col collapsed="false" hidden="false" max="1025" min="4" style="65" width="9.10526315789474"/>
  </cols>
  <sheetData>
    <row r="1" customFormat="false" ht="18.75" hidden="false" customHeight="false" outlineLevel="0" collapsed="false">
      <c r="A1" s="2" t="str">
        <f aca="false">'Comp AY 2015-16'!A1:H1</f>
        <v>INCOME TAX RETURN</v>
      </c>
      <c r="B1" s="2"/>
      <c r="C1" s="2"/>
      <c r="D1" s="2"/>
      <c r="E1" s="2"/>
      <c r="F1" s="2"/>
      <c r="G1" s="2"/>
      <c r="H1" s="2"/>
      <c r="I1" s="0"/>
    </row>
    <row r="2" customFormat="false" ht="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</row>
    <row r="3" customFormat="false" ht="15" hidden="false" customHeight="false" outlineLevel="0" collapsed="false">
      <c r="A3" s="4" t="s">
        <v>1</v>
      </c>
      <c r="B3" s="4" t="s">
        <v>2</v>
      </c>
      <c r="C3" s="5" t="str">
        <f aca="false">'Comp AY 2015-16'!C3</f>
        <v>Santosh Ramchandra Chavan</v>
      </c>
      <c r="D3" s="66"/>
      <c r="E3" s="66"/>
      <c r="F3" s="66"/>
      <c r="G3" s="66"/>
      <c r="H3" s="0"/>
      <c r="I3" s="0"/>
    </row>
    <row r="4" customFormat="false" ht="15" hidden="false" customHeight="false" outlineLevel="0" collapsed="false">
      <c r="A4" s="7" t="s">
        <v>4</v>
      </c>
      <c r="B4" s="7" t="s">
        <v>2</v>
      </c>
      <c r="C4" s="67" t="str">
        <f aca="false">'Comp AY 2015-16'!C4:H4</f>
        <v>Room No. 107, Building No. 11, Maharashtra Nagar, Mankhurd, Mumbai - 400088.</v>
      </c>
      <c r="D4" s="67"/>
      <c r="E4" s="67"/>
      <c r="F4" s="67"/>
      <c r="G4" s="67"/>
      <c r="H4" s="67"/>
      <c r="I4" s="0"/>
    </row>
    <row r="5" customFormat="false" ht="15" hidden="false" customHeight="false" outlineLevel="0" collapsed="false">
      <c r="A5" s="4" t="s">
        <v>6</v>
      </c>
      <c r="B5" s="4" t="s">
        <v>2</v>
      </c>
      <c r="C5" s="68" t="str">
        <f aca="false">'Comp AY 2015-16'!C5</f>
        <v>AOIPC6915Q</v>
      </c>
      <c r="D5" s="66"/>
      <c r="E5" s="66"/>
      <c r="F5" s="66"/>
      <c r="G5" s="66"/>
      <c r="H5" s="0"/>
      <c r="I5" s="0"/>
    </row>
    <row r="6" customFormat="false" ht="15" hidden="false" customHeight="false" outlineLevel="0" collapsed="false">
      <c r="A6" s="4" t="s">
        <v>8</v>
      </c>
      <c r="B6" s="7" t="s">
        <v>2</v>
      </c>
      <c r="C6" s="69" t="n">
        <f aca="false">'Comp AY 2015-16'!C6</f>
        <v>32721</v>
      </c>
      <c r="D6" s="66"/>
      <c r="E6" s="66"/>
      <c r="F6" s="66"/>
      <c r="G6" s="66"/>
      <c r="H6" s="0"/>
      <c r="I6" s="0"/>
    </row>
    <row r="7" customFormat="false" ht="15" hidden="false" customHeight="false" outlineLevel="0" collapsed="false">
      <c r="A7" s="4" t="s">
        <v>9</v>
      </c>
      <c r="B7" s="7" t="s">
        <v>2</v>
      </c>
      <c r="C7" s="66" t="s">
        <v>10</v>
      </c>
      <c r="D7" s="66"/>
      <c r="E7" s="66"/>
      <c r="F7" s="66"/>
      <c r="G7" s="66"/>
      <c r="H7" s="0"/>
      <c r="I7" s="0"/>
    </row>
    <row r="8" customFormat="false" ht="15" hidden="false" customHeight="false" outlineLevel="0" collapsed="false">
      <c r="A8" s="4" t="s">
        <v>11</v>
      </c>
      <c r="B8" s="7" t="s">
        <v>2</v>
      </c>
      <c r="C8" s="66" t="s">
        <v>81</v>
      </c>
      <c r="D8" s="66"/>
      <c r="E8" s="66"/>
      <c r="F8" s="66"/>
      <c r="G8" s="66"/>
      <c r="H8" s="0"/>
      <c r="I8" s="0"/>
    </row>
    <row r="9" customFormat="false" ht="15" hidden="false" customHeight="false" outlineLevel="0" collapsed="false">
      <c r="A9" s="4" t="s">
        <v>13</v>
      </c>
      <c r="B9" s="7" t="s">
        <v>2</v>
      </c>
      <c r="C9" s="66" t="s">
        <v>82</v>
      </c>
      <c r="D9" s="66"/>
      <c r="E9" s="66"/>
      <c r="F9" s="66"/>
      <c r="G9" s="66"/>
      <c r="H9" s="0"/>
      <c r="I9" s="0"/>
    </row>
    <row r="10" customFormat="false" ht="15" hidden="false" customHeight="false" outlineLevel="0" collapsed="false">
      <c r="A10" s="4" t="s">
        <v>15</v>
      </c>
      <c r="B10" s="7" t="s">
        <v>2</v>
      </c>
      <c r="C10" s="70" t="n">
        <v>42947</v>
      </c>
      <c r="D10" s="66"/>
      <c r="E10" s="66"/>
      <c r="F10" s="66"/>
      <c r="G10" s="66"/>
      <c r="H10" s="0"/>
      <c r="I10" s="0"/>
    </row>
    <row r="11" customFormat="false" ht="15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</row>
    <row r="12" customFormat="false" ht="18.75" hidden="false" customHeight="false" outlineLevel="0" collapsed="false">
      <c r="A12" s="2" t="str">
        <f aca="false">'Comp AY 2015-16'!A12:H12</f>
        <v>COMPUTATION  OF  TOTAL  INCOME</v>
      </c>
      <c r="B12" s="2"/>
      <c r="C12" s="2"/>
      <c r="D12" s="2"/>
      <c r="E12" s="2"/>
      <c r="F12" s="2"/>
      <c r="G12" s="2"/>
      <c r="H12" s="2"/>
      <c r="I12" s="0"/>
    </row>
    <row r="13" customFormat="false" ht="15" hidden="false" customHeight="false" outlineLevel="0" collapsed="false">
      <c r="A13" s="12" t="s">
        <v>17</v>
      </c>
      <c r="B13" s="12"/>
      <c r="C13" s="12"/>
      <c r="D13" s="12"/>
      <c r="E13" s="13" t="s">
        <v>18</v>
      </c>
      <c r="F13" s="13" t="s">
        <v>18</v>
      </c>
      <c r="G13" s="13" t="s">
        <v>18</v>
      </c>
      <c r="H13" s="13" t="s">
        <v>18</v>
      </c>
      <c r="I13" s="4"/>
    </row>
    <row r="14" customFormat="false" ht="15" hidden="false" customHeight="false" outlineLevel="0" collapsed="false">
      <c r="A14" s="14" t="s">
        <v>19</v>
      </c>
      <c r="B14" s="14"/>
      <c r="C14" s="14"/>
      <c r="D14" s="14"/>
      <c r="E14" s="0"/>
      <c r="F14" s="0"/>
      <c r="G14" s="71"/>
      <c r="H14" s="72"/>
    </row>
    <row r="15" customFormat="false" ht="15" hidden="false" customHeight="false" outlineLevel="0" collapsed="false">
      <c r="A15" s="73" t="str">
        <f aca="false">'Comp AY 2015-16'!A15:D15</f>
        <v>Transport Business - Sidhnath Transport</v>
      </c>
      <c r="B15" s="73"/>
      <c r="C15" s="73"/>
      <c r="D15" s="73"/>
      <c r="E15" s="0"/>
      <c r="F15" s="0"/>
      <c r="G15" s="74" t="n">
        <f aca="false">'FS AY 2017-18'!C17</f>
        <v>298760</v>
      </c>
      <c r="H15" s="75"/>
    </row>
    <row r="16" customFormat="false" ht="15" hidden="false" customHeight="false" outlineLevel="0" collapsed="false">
      <c r="A16" s="73" t="s">
        <v>21</v>
      </c>
      <c r="B16" s="73"/>
      <c r="C16" s="73"/>
      <c r="D16" s="73"/>
      <c r="E16" s="0"/>
      <c r="F16" s="0"/>
      <c r="G16" s="76" t="s">
        <v>22</v>
      </c>
      <c r="H16" s="76" t="n">
        <f aca="false">G15</f>
        <v>298760</v>
      </c>
    </row>
    <row r="17" customFormat="false" ht="15" hidden="false" customHeight="false" outlineLevel="0" collapsed="false">
      <c r="A17" s="73"/>
      <c r="B17" s="73"/>
      <c r="C17" s="73"/>
      <c r="D17" s="73"/>
      <c r="E17" s="0"/>
      <c r="F17" s="0"/>
      <c r="G17" s="74"/>
      <c r="H17" s="75"/>
    </row>
    <row r="18" customFormat="false" ht="15" hidden="false" customHeight="false" outlineLevel="0" collapsed="false">
      <c r="A18" s="14" t="s">
        <v>23</v>
      </c>
      <c r="B18" s="14"/>
      <c r="C18" s="14"/>
      <c r="D18" s="14"/>
      <c r="E18" s="0"/>
      <c r="F18" s="0"/>
      <c r="G18" s="74" t="n">
        <f aca="false">H16</f>
        <v>298760</v>
      </c>
      <c r="H18" s="75"/>
    </row>
    <row r="19" customFormat="false" ht="15" hidden="false" customHeight="false" outlineLevel="0" collapsed="false">
      <c r="A19" s="73" t="s">
        <v>24</v>
      </c>
      <c r="B19" s="73"/>
      <c r="C19" s="73"/>
      <c r="D19" s="73"/>
      <c r="E19" s="0"/>
      <c r="F19" s="0"/>
      <c r="G19" s="76" t="n">
        <v>8690</v>
      </c>
      <c r="H19" s="76" t="n">
        <f aca="false">G18-G19</f>
        <v>290070</v>
      </c>
    </row>
    <row r="20" customFormat="false" ht="15" hidden="false" customHeight="false" outlineLevel="0" collapsed="false">
      <c r="A20" s="73"/>
      <c r="B20" s="73"/>
      <c r="C20" s="73"/>
      <c r="D20" s="73"/>
      <c r="E20" s="0"/>
      <c r="F20" s="0"/>
      <c r="G20" s="74"/>
      <c r="H20" s="75"/>
    </row>
    <row r="21" customFormat="false" ht="15" hidden="false" customHeight="false" outlineLevel="0" collapsed="false">
      <c r="A21" s="14" t="s">
        <v>25</v>
      </c>
      <c r="B21" s="14"/>
      <c r="C21" s="14"/>
      <c r="D21" s="14"/>
      <c r="E21" s="0"/>
      <c r="F21" s="0"/>
      <c r="G21" s="74"/>
      <c r="H21" s="75" t="n">
        <f aca="false">H19</f>
        <v>290070</v>
      </c>
    </row>
    <row r="22" customFormat="false" ht="15" hidden="false" customHeight="false" outlineLevel="0" collapsed="false">
      <c r="A22" s="73"/>
      <c r="B22" s="73"/>
      <c r="C22" s="73"/>
      <c r="D22" s="73"/>
      <c r="E22" s="0"/>
      <c r="F22" s="0"/>
      <c r="G22" s="74"/>
      <c r="H22" s="75"/>
    </row>
    <row r="23" customFormat="false" ht="15" hidden="false" customHeight="false" outlineLevel="0" collapsed="false">
      <c r="A23" s="21" t="s">
        <v>26</v>
      </c>
      <c r="B23" s="21"/>
      <c r="C23" s="21"/>
      <c r="D23" s="21"/>
      <c r="E23" s="77"/>
      <c r="F23" s="77"/>
      <c r="G23" s="78" t="s">
        <v>22</v>
      </c>
      <c r="H23" s="79"/>
    </row>
    <row r="24" customFormat="false" ht="15" hidden="false" customHeight="false" outlineLevel="0" collapsed="false">
      <c r="A24" s="25"/>
      <c r="B24" s="26"/>
      <c r="C24" s="26"/>
      <c r="D24" s="26"/>
      <c r="E24" s="0"/>
      <c r="F24" s="0"/>
      <c r="G24" s="74"/>
      <c r="H24" s="75"/>
    </row>
    <row r="25" customFormat="false" ht="15" hidden="false" customHeight="false" outlineLevel="0" collapsed="false">
      <c r="A25" s="73" t="s">
        <v>27</v>
      </c>
      <c r="B25" s="73"/>
      <c r="C25" s="73"/>
      <c r="D25" s="73"/>
      <c r="E25" s="0"/>
      <c r="F25" s="0"/>
      <c r="G25" s="76" t="n">
        <v>-2000</v>
      </c>
      <c r="H25" s="76" t="s">
        <v>22</v>
      </c>
    </row>
    <row r="26" customFormat="false" ht="15" hidden="false" customHeight="false" outlineLevel="0" collapsed="false">
      <c r="A26" s="73"/>
      <c r="B26" s="73"/>
      <c r="C26" s="73"/>
      <c r="D26" s="73"/>
      <c r="E26" s="0"/>
      <c r="F26" s="0"/>
      <c r="G26" s="74"/>
      <c r="H26" s="75"/>
    </row>
    <row r="27" customFormat="false" ht="15" hidden="false" customHeight="false" outlineLevel="0" collapsed="false">
      <c r="A27" s="14" t="s">
        <v>28</v>
      </c>
      <c r="B27" s="14"/>
      <c r="C27" s="14"/>
      <c r="D27" s="14"/>
      <c r="E27" s="0"/>
      <c r="F27" s="0"/>
      <c r="G27" s="74"/>
      <c r="H27" s="75"/>
    </row>
    <row r="28" customFormat="false" ht="15" hidden="false" customHeight="false" outlineLevel="0" collapsed="false">
      <c r="A28" s="17" t="s">
        <v>29</v>
      </c>
      <c r="B28" s="27"/>
      <c r="C28" s="27"/>
      <c r="D28" s="27"/>
      <c r="E28" s="0"/>
      <c r="F28" s="0"/>
      <c r="G28" s="74" t="s">
        <v>22</v>
      </c>
      <c r="H28" s="75"/>
    </row>
    <row r="29" customFormat="false" ht="15" hidden="false" customHeight="false" outlineLevel="0" collapsed="false">
      <c r="A29" s="73" t="s">
        <v>30</v>
      </c>
      <c r="B29" s="73"/>
      <c r="C29" s="73"/>
      <c r="D29" s="73"/>
      <c r="E29" s="0"/>
      <c r="F29" s="0"/>
      <c r="G29" s="76" t="s">
        <v>22</v>
      </c>
      <c r="H29" s="76" t="s">
        <v>22</v>
      </c>
    </row>
    <row r="30" customFormat="false" ht="15" hidden="false" customHeight="false" outlineLevel="0" collapsed="false">
      <c r="A30" s="73"/>
      <c r="B30" s="80"/>
      <c r="C30" s="80"/>
      <c r="D30" s="80"/>
      <c r="E30" s="0"/>
      <c r="F30" s="0"/>
      <c r="G30" s="74"/>
      <c r="H30" s="75"/>
    </row>
    <row r="31" customFormat="false" ht="15" hidden="false" customHeight="false" outlineLevel="0" collapsed="false">
      <c r="A31" s="14" t="s">
        <v>31</v>
      </c>
      <c r="B31" s="80"/>
      <c r="C31" s="80"/>
      <c r="D31" s="80"/>
      <c r="E31" s="0"/>
      <c r="F31" s="0"/>
      <c r="G31" s="74"/>
      <c r="H31" s="75" t="s">
        <v>22</v>
      </c>
    </row>
    <row r="32" customFormat="false" ht="15" hidden="false" customHeight="false" outlineLevel="0" collapsed="false">
      <c r="A32" s="73"/>
      <c r="B32" s="73"/>
      <c r="C32" s="73"/>
      <c r="D32" s="73"/>
      <c r="E32" s="0"/>
      <c r="F32" s="0"/>
      <c r="G32" s="74"/>
      <c r="H32" s="75"/>
    </row>
    <row r="33" customFormat="false" ht="15" hidden="false" customHeight="false" outlineLevel="0" collapsed="false">
      <c r="A33" s="29" t="s">
        <v>32</v>
      </c>
      <c r="B33" s="29"/>
      <c r="C33" s="29"/>
      <c r="D33" s="29"/>
      <c r="E33" s="81"/>
      <c r="F33" s="81"/>
      <c r="G33" s="82"/>
      <c r="H33" s="31" t="s">
        <v>22</v>
      </c>
    </row>
  </sheetData>
  <mergeCells count="20">
    <mergeCell ref="A1:H1"/>
    <mergeCell ref="C4:H4"/>
    <mergeCell ref="A12:H12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5:D25"/>
    <mergeCell ref="A26:D26"/>
    <mergeCell ref="A27:D27"/>
    <mergeCell ref="A29:D29"/>
    <mergeCell ref="A32:D32"/>
    <mergeCell ref="A33:D33"/>
  </mergeCells>
  <printOptions headings="false" gridLines="false" gridLinesSet="true" horizontalCentered="false" verticalCentered="false"/>
  <pageMargins left="0.7" right="0" top="0.470138888888889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50"/>
  <sheetViews>
    <sheetView windowProtection="false" showFormulas="false" showGridLines="true" showRowColHeaders="true" showZeros="true" rightToLeft="false" tabSelected="true" showOutlineSymbols="true" defaultGridColor="true" view="pageBreakPreview" topLeftCell="A32" colorId="64" zoomScale="110" zoomScaleNormal="100" zoomScalePageLayoutView="110" workbookViewId="0">
      <selection pane="topLeft" activeCell="A50" activeCellId="0" sqref="A50"/>
    </sheetView>
  </sheetViews>
  <sheetFormatPr defaultRowHeight="15"/>
  <cols>
    <col collapsed="false" hidden="false" max="1" min="1" style="0" width="27.1012145748988"/>
    <col collapsed="false" hidden="false" max="2" min="2" style="0" width="10.3886639676113"/>
    <col collapsed="false" hidden="false" max="3" min="3" style="0" width="16.4331983805668"/>
    <col collapsed="false" hidden="false" max="4" min="4" style="0" width="27.1012145748988"/>
    <col collapsed="false" hidden="false" max="5" min="5" style="0" width="10.3886639676113"/>
    <col collapsed="false" hidden="false" max="6" min="6" style="0" width="18.5384615384615"/>
    <col collapsed="false" hidden="false" max="8" min="7" style="0" width="9.85425101214575"/>
    <col collapsed="false" hidden="false" max="1025" min="9" style="0" width="8.57085020242915"/>
  </cols>
  <sheetData>
    <row r="2" customFormat="false" ht="15.75" hidden="false" customHeight="false" outlineLevel="0" collapsed="false">
      <c r="A2" s="35" t="str">
        <f aca="false">'FS AY 2015-16'!A2:F2</f>
        <v>Books of Mr. Santosh Chavan</v>
      </c>
      <c r="B2" s="35"/>
      <c r="C2" s="35"/>
      <c r="D2" s="35"/>
      <c r="E2" s="35"/>
      <c r="F2" s="35"/>
      <c r="G2" s="83"/>
      <c r="H2" s="83"/>
    </row>
    <row r="3" customFormat="false" ht="15.75" hidden="false" customHeight="false" outlineLevel="0" collapsed="false">
      <c r="A3" s="35" t="s">
        <v>75</v>
      </c>
      <c r="B3" s="35"/>
      <c r="C3" s="35"/>
      <c r="D3" s="35"/>
      <c r="E3" s="35"/>
      <c r="F3" s="35"/>
      <c r="G3" s="83"/>
      <c r="H3" s="83"/>
    </row>
    <row r="4" customFormat="false" ht="7.5" hidden="false" customHeight="true" outlineLevel="0" collapsed="false">
      <c r="A4" s="38"/>
      <c r="B4" s="38"/>
      <c r="C4" s="38"/>
      <c r="D4" s="38"/>
      <c r="E4" s="38"/>
      <c r="F4" s="38"/>
    </row>
    <row r="5" s="85" customFormat="true" ht="15" hidden="false" customHeight="false" outlineLevel="0" collapsed="false">
      <c r="A5" s="40" t="s">
        <v>17</v>
      </c>
      <c r="B5" s="84" t="s">
        <v>18</v>
      </c>
      <c r="C5" s="40" t="s">
        <v>18</v>
      </c>
      <c r="D5" s="40" t="s">
        <v>17</v>
      </c>
      <c r="E5" s="40" t="s">
        <v>18</v>
      </c>
      <c r="F5" s="40" t="s">
        <v>18</v>
      </c>
    </row>
    <row r="6" customFormat="false" ht="15" hidden="false" customHeight="false" outlineLevel="0" collapsed="false">
      <c r="A6" s="86" t="str">
        <f aca="false">'FS AY 2015-16'!A6</f>
        <v>To Depreciation</v>
      </c>
      <c r="B6" s="72"/>
      <c r="C6" s="44" t="n">
        <f aca="false">E29+E31</f>
        <v>97653.6</v>
      </c>
      <c r="D6" s="86" t="s">
        <v>39</v>
      </c>
      <c r="E6" s="86"/>
      <c r="F6" s="46" t="n">
        <f aca="false">('FS AY 2016-17'!F6*110/100)+4245+500+14472-12526+444-8721</f>
        <v>905551.88</v>
      </c>
    </row>
    <row r="7" customFormat="false" ht="15" hidden="false" customHeight="false" outlineLevel="0" collapsed="false">
      <c r="A7" s="86" t="str">
        <f aca="false">'FS AY 2015-16'!A7</f>
        <v>To Fuel Expenses</v>
      </c>
      <c r="B7" s="87"/>
      <c r="C7" s="44" t="n">
        <f aca="false">'FS AY 2016-17'!C7*115/100</f>
        <v>90377.005</v>
      </c>
      <c r="D7" s="86"/>
      <c r="E7" s="86"/>
      <c r="F7" s="46"/>
    </row>
    <row r="8" customFormat="false" ht="15" hidden="false" customHeight="false" outlineLevel="0" collapsed="false">
      <c r="A8" s="86" t="str">
        <f aca="false">'FS AY 2015-16'!A8</f>
        <v>To Salaries</v>
      </c>
      <c r="B8" s="87"/>
      <c r="C8" s="44" t="n">
        <f aca="false">'FS AY 2016-17'!C8*115/100</f>
        <v>238885.82</v>
      </c>
      <c r="D8" s="86"/>
      <c r="E8" s="86"/>
      <c r="F8" s="46"/>
    </row>
    <row r="9" customFormat="false" ht="15" hidden="false" customHeight="false" outlineLevel="0" collapsed="false">
      <c r="A9" s="86" t="str">
        <f aca="false">'FS AY 2015-16'!A9</f>
        <v>To Repairs &amp; Maintenance</v>
      </c>
      <c r="B9" s="87"/>
      <c r="C9" s="44" t="n">
        <f aca="false">'FS AY 2016-17'!C9*115/100</f>
        <v>32425.055</v>
      </c>
      <c r="D9" s="86"/>
      <c r="E9" s="86"/>
      <c r="F9" s="46"/>
    </row>
    <row r="10" customFormat="false" ht="15" hidden="false" customHeight="false" outlineLevel="0" collapsed="false">
      <c r="A10" s="86" t="str">
        <f aca="false">'FS AY 2015-16'!A10</f>
        <v>To Housekeeping</v>
      </c>
      <c r="B10" s="87"/>
      <c r="C10" s="44" t="n">
        <f aca="false">'FS AY 2016-17'!C10*115/100</f>
        <v>8711.3075</v>
      </c>
      <c r="D10" s="86"/>
      <c r="E10" s="86"/>
      <c r="F10" s="46"/>
    </row>
    <row r="11" customFormat="false" ht="15" hidden="false" customHeight="false" outlineLevel="0" collapsed="false">
      <c r="A11" s="86" t="str">
        <f aca="false">'FS AY 2015-16'!A11</f>
        <v>To Insurance</v>
      </c>
      <c r="B11" s="87"/>
      <c r="C11" s="44" t="n">
        <f aca="false">'FS AY 2016-17'!C11*115/100</f>
        <v>47375.9175</v>
      </c>
      <c r="D11" s="86"/>
      <c r="E11" s="86"/>
      <c r="F11" s="46"/>
    </row>
    <row r="12" customFormat="false" ht="15" hidden="false" customHeight="false" outlineLevel="0" collapsed="false">
      <c r="A12" s="86" t="str">
        <f aca="false">'FS AY 2015-16'!A12</f>
        <v>To Rates and Taxes</v>
      </c>
      <c r="B12" s="87"/>
      <c r="C12" s="44" t="n">
        <f aca="false">'FS AY 2016-17'!C12*115/100</f>
        <v>36305.27</v>
      </c>
      <c r="D12" s="86"/>
      <c r="E12" s="86"/>
      <c r="F12" s="46"/>
    </row>
    <row r="13" customFormat="false" ht="15" hidden="false" customHeight="false" outlineLevel="0" collapsed="false">
      <c r="A13" s="86" t="str">
        <f aca="false">'FS AY 2015-16'!A13</f>
        <v>To Electricity Expenses</v>
      </c>
      <c r="B13" s="87"/>
      <c r="C13" s="44" t="n">
        <f aca="false">'FS AY 2016-17'!C13*115/100</f>
        <v>11627.42</v>
      </c>
      <c r="D13" s="86"/>
      <c r="E13" s="86"/>
      <c r="F13" s="46"/>
    </row>
    <row r="14" customFormat="false" ht="15" hidden="false" customHeight="false" outlineLevel="0" collapsed="false">
      <c r="A14" s="86" t="str">
        <f aca="false">'FS AY 2015-16'!A14</f>
        <v>To Water Charges</v>
      </c>
      <c r="B14" s="87"/>
      <c r="C14" s="44" t="n">
        <f aca="false">'FS AY 2016-17'!C14*115/100</f>
        <v>12714.515</v>
      </c>
      <c r="D14" s="86"/>
      <c r="E14" s="86"/>
      <c r="F14" s="46"/>
    </row>
    <row r="15" customFormat="false" ht="15" hidden="false" customHeight="false" outlineLevel="0" collapsed="false">
      <c r="A15" s="86" t="str">
        <f aca="false">'FS AY 2015-16'!A15</f>
        <v>To Misc. Expense</v>
      </c>
      <c r="B15" s="87"/>
      <c r="C15" s="44" t="n">
        <f aca="false">'FS AY 2016-17'!C15*115/100</f>
        <v>30716.385</v>
      </c>
      <c r="D15" s="86"/>
      <c r="E15" s="86"/>
      <c r="F15" s="46"/>
    </row>
    <row r="16" customFormat="false" ht="15" hidden="false" customHeight="false" outlineLevel="0" collapsed="false">
      <c r="A16" s="86"/>
      <c r="B16" s="87"/>
      <c r="C16" s="44"/>
      <c r="D16" s="86"/>
      <c r="E16" s="86"/>
      <c r="F16" s="46"/>
    </row>
    <row r="17" customFormat="false" ht="15" hidden="false" customHeight="false" outlineLevel="0" collapsed="false">
      <c r="A17" s="47" t="str">
        <f aca="false">'FS AY 2015-16'!A17</f>
        <v>To Net Profit</v>
      </c>
      <c r="B17" s="87"/>
      <c r="C17" s="48" t="n">
        <v>298760</v>
      </c>
      <c r="D17" s="86"/>
      <c r="E17" s="86"/>
      <c r="F17" s="46"/>
    </row>
    <row r="18" customFormat="false" ht="15" hidden="false" customHeight="false" outlineLevel="0" collapsed="false">
      <c r="A18" s="86"/>
      <c r="B18" s="87"/>
      <c r="C18" s="44"/>
      <c r="D18" s="86"/>
      <c r="E18" s="86"/>
      <c r="F18" s="46"/>
    </row>
    <row r="19" customFormat="false" ht="15" hidden="false" customHeight="false" outlineLevel="0" collapsed="false">
      <c r="A19" s="86"/>
      <c r="B19" s="87"/>
      <c r="C19" s="44"/>
      <c r="D19" s="86"/>
      <c r="E19" s="86"/>
      <c r="F19" s="46"/>
    </row>
    <row r="20" customFormat="false" ht="15.75" hidden="false" customHeight="false" outlineLevel="0" collapsed="false">
      <c r="A20" s="88"/>
      <c r="B20" s="89"/>
      <c r="C20" s="50" t="n">
        <f aca="false">SUM(C6:C19)</f>
        <v>905552.295</v>
      </c>
      <c r="D20" s="88"/>
      <c r="E20" s="88"/>
      <c r="F20" s="51" t="n">
        <f aca="false">SUM(F6:F19)</f>
        <v>905551.88</v>
      </c>
      <c r="G20" s="90" t="n">
        <f aca="false">C20-F20</f>
        <v>0.415000000037253</v>
      </c>
      <c r="H20" s="90"/>
    </row>
    <row r="22" customFormat="false" ht="15.75" hidden="false" customHeight="false" outlineLevel="0" collapsed="false">
      <c r="A22" s="35" t="s">
        <v>76</v>
      </c>
      <c r="B22" s="35"/>
      <c r="C22" s="35"/>
      <c r="D22" s="35"/>
      <c r="E22" s="35"/>
      <c r="F22" s="35"/>
    </row>
    <row r="23" customFormat="false" ht="6" hidden="false" customHeight="true" outlineLevel="0" collapsed="false">
      <c r="A23" s="38"/>
      <c r="B23" s="38"/>
      <c r="C23" s="38"/>
      <c r="D23" s="38"/>
      <c r="E23" s="38"/>
      <c r="F23" s="38"/>
    </row>
    <row r="24" s="85" customFormat="true" ht="15" hidden="false" customHeight="false" outlineLevel="0" collapsed="false">
      <c r="A24" s="40" t="s">
        <v>52</v>
      </c>
      <c r="B24" s="40" t="s">
        <v>18</v>
      </c>
      <c r="C24" s="40" t="s">
        <v>18</v>
      </c>
      <c r="D24" s="40" t="s">
        <v>53</v>
      </c>
      <c r="E24" s="95" t="s">
        <v>18</v>
      </c>
      <c r="F24" s="40" t="s">
        <v>18</v>
      </c>
    </row>
    <row r="25" customFormat="false" ht="15" hidden="false" customHeight="false" outlineLevel="0" collapsed="false">
      <c r="A25" s="52" t="s">
        <v>54</v>
      </c>
      <c r="B25" s="53" t="n">
        <f aca="false">('FS AY 2015-16'!C26)</f>
        <v>1946629</v>
      </c>
      <c r="C25" s="53"/>
      <c r="D25" s="52" t="s">
        <v>55</v>
      </c>
      <c r="E25" s="96"/>
      <c r="F25" s="53"/>
    </row>
    <row r="26" customFormat="false" ht="15" hidden="false" customHeight="false" outlineLevel="0" collapsed="false">
      <c r="A26" s="86" t="s">
        <v>83</v>
      </c>
      <c r="B26" s="56" t="n">
        <v>800000</v>
      </c>
      <c r="C26" s="46"/>
      <c r="D26" s="86" t="s">
        <v>84</v>
      </c>
      <c r="F26" s="46" t="n">
        <v>2350000</v>
      </c>
    </row>
    <row r="27" customFormat="false" ht="15" hidden="false" customHeight="false" outlineLevel="0" collapsed="false">
      <c r="A27" s="86"/>
      <c r="B27" s="46" t="n">
        <f aca="false">SUM(B25:B26)</f>
        <v>2746629</v>
      </c>
      <c r="C27" s="46"/>
      <c r="D27" s="86"/>
      <c r="F27" s="86"/>
    </row>
    <row r="28" customFormat="false" ht="15" hidden="false" customHeight="false" outlineLevel="0" collapsed="false">
      <c r="A28" s="86" t="s">
        <v>56</v>
      </c>
      <c r="B28" s="56" t="n">
        <f aca="false">C17</f>
        <v>298760</v>
      </c>
      <c r="C28" s="46" t="n">
        <f aca="false">B28+B27</f>
        <v>3045389</v>
      </c>
      <c r="D28" s="45" t="s">
        <v>57</v>
      </c>
      <c r="E28" s="3" t="n">
        <f aca="false">'FS AY 2016-17'!F27</f>
        <v>520778</v>
      </c>
      <c r="F28" s="46"/>
    </row>
    <row r="29" customFormat="false" ht="15" hidden="false" customHeight="false" outlineLevel="0" collapsed="false">
      <c r="A29" s="86"/>
      <c r="B29" s="46"/>
      <c r="C29" s="46"/>
      <c r="D29" s="86" t="s">
        <v>58</v>
      </c>
      <c r="E29" s="97" t="n">
        <f aca="false">E28*15/100</f>
        <v>78116.7</v>
      </c>
      <c r="F29" s="46" t="n">
        <f aca="false">E28-E29</f>
        <v>442661.3</v>
      </c>
      <c r="H29" s="90"/>
    </row>
    <row r="30" customFormat="false" ht="15" hidden="false" customHeight="false" outlineLevel="0" collapsed="false">
      <c r="A30" s="86" t="s">
        <v>60</v>
      </c>
      <c r="B30" s="46"/>
      <c r="C30" s="46" t="n">
        <f aca="false">'FS AY 2016-17'!C31*225/100+88944</f>
        <v>108609</v>
      </c>
      <c r="D30" s="86" t="s">
        <v>77</v>
      </c>
      <c r="E30" s="98" t="n">
        <f aca="false">'FS AY 2016-17'!F29</f>
        <v>130246</v>
      </c>
      <c r="F30" s="46"/>
    </row>
    <row r="31" customFormat="false" ht="15" hidden="false" customHeight="false" outlineLevel="0" collapsed="false">
      <c r="A31" s="45" t="s">
        <v>62</v>
      </c>
      <c r="B31" s="46"/>
      <c r="C31" s="46" t="n">
        <f aca="false">'FS AY 2016-17'!C32*225/100</f>
        <v>13972.5</v>
      </c>
      <c r="D31" s="86" t="s">
        <v>58</v>
      </c>
      <c r="E31" s="97" t="n">
        <f aca="false">E30*15/100</f>
        <v>19536.9</v>
      </c>
      <c r="F31" s="46" t="n">
        <f aca="false">E30-E31</f>
        <v>110709.1</v>
      </c>
    </row>
    <row r="32" customFormat="false" ht="15" hidden="false" customHeight="false" outlineLevel="0" collapsed="false">
      <c r="A32" s="86"/>
      <c r="B32" s="46"/>
      <c r="C32" s="46"/>
      <c r="D32" s="45"/>
      <c r="E32" s="3"/>
      <c r="F32" s="46"/>
    </row>
    <row r="33" customFormat="false" ht="15" hidden="false" customHeight="false" outlineLevel="0" collapsed="false">
      <c r="A33" s="86"/>
      <c r="B33" s="46"/>
      <c r="C33" s="46"/>
      <c r="D33" s="47" t="s">
        <v>61</v>
      </c>
      <c r="E33" s="3"/>
      <c r="F33" s="46"/>
    </row>
    <row r="34" customFormat="false" ht="15" hidden="false" customHeight="false" outlineLevel="0" collapsed="false">
      <c r="A34" s="86"/>
      <c r="B34" s="46"/>
      <c r="C34" s="46"/>
      <c r="D34" s="45" t="s">
        <v>63</v>
      </c>
      <c r="E34" s="3"/>
      <c r="F34" s="46" t="n">
        <f aca="false">'FS AY 2016-17'!F35*115/100</f>
        <v>186630.05</v>
      </c>
    </row>
    <row r="35" customFormat="false" ht="15" hidden="false" customHeight="false" outlineLevel="0" collapsed="false">
      <c r="A35" s="86"/>
      <c r="B35" s="46"/>
      <c r="C35" s="46"/>
      <c r="D35" s="45" t="s">
        <v>64</v>
      </c>
      <c r="E35" s="3"/>
      <c r="F35" s="46" t="n">
        <f aca="false">'FS AY 2016-17'!F36*115/100</f>
        <v>8142</v>
      </c>
    </row>
    <row r="36" customFormat="false" ht="15" hidden="false" customHeight="false" outlineLevel="0" collapsed="false">
      <c r="A36" s="86"/>
      <c r="B36" s="46"/>
      <c r="C36" s="46"/>
      <c r="D36" s="45" t="s">
        <v>65</v>
      </c>
      <c r="E36" s="3"/>
      <c r="F36" s="46" t="n">
        <f aca="false">'FS AY 2016-17'!F37*115/100</f>
        <v>20424</v>
      </c>
    </row>
    <row r="37" customFormat="false" ht="15" hidden="false" customHeight="false" outlineLevel="0" collapsed="false">
      <c r="A37" s="86"/>
      <c r="B37" s="46"/>
      <c r="C37" s="46"/>
      <c r="D37" s="45" t="s">
        <v>66</v>
      </c>
      <c r="E37" s="3"/>
      <c r="F37" s="46" t="n">
        <f aca="false">'FS AY 2016-17'!F38*115/100</f>
        <v>49404</v>
      </c>
    </row>
    <row r="38" customFormat="false" ht="15" hidden="false" customHeight="false" outlineLevel="0" collapsed="false">
      <c r="A38" s="60"/>
      <c r="B38" s="61"/>
      <c r="C38" s="99" t="n">
        <f aca="false">SUM(C25:C37)</f>
        <v>3167970.5</v>
      </c>
      <c r="D38" s="100"/>
      <c r="E38" s="101"/>
      <c r="F38" s="99" t="n">
        <f aca="false">SUM(F25:F37)</f>
        <v>3167970.45</v>
      </c>
      <c r="G38" s="90" t="n">
        <f aca="false">C38-F38</f>
        <v>0.0500000002793968</v>
      </c>
      <c r="H38" s="90"/>
    </row>
    <row r="39" customFormat="false" ht="15" hidden="false" customHeight="false" outlineLevel="0" collapsed="false">
      <c r="H39" s="90"/>
    </row>
    <row r="40" customFormat="false" ht="15" hidden="false" customHeight="false" outlineLevel="0" collapsed="false">
      <c r="A40" s="26" t="s">
        <v>67</v>
      </c>
      <c r="B40" s="26"/>
      <c r="C40" s="26"/>
    </row>
    <row r="41" customFormat="false" ht="15" hidden="false" customHeight="false" outlineLevel="0" collapsed="false">
      <c r="A41" s="32"/>
    </row>
    <row r="42" customFormat="false" ht="15" hidden="false" customHeight="false" outlineLevel="0" collapsed="false">
      <c r="A42" s="26" t="s">
        <v>68</v>
      </c>
      <c r="B42" s="26"/>
    </row>
    <row r="43" customFormat="false" ht="15" hidden="false" customHeight="false" outlineLevel="0" collapsed="false">
      <c r="A43" s="26" t="s">
        <v>69</v>
      </c>
      <c r="B43" s="26"/>
    </row>
    <row r="44" customFormat="false" ht="15" hidden="false" customHeight="false" outlineLevel="0" collapsed="false">
      <c r="A44" s="26" t="s">
        <v>70</v>
      </c>
      <c r="B44" s="26"/>
    </row>
    <row r="45" customFormat="false" ht="15" hidden="false" customHeight="false" outlineLevel="0" collapsed="false">
      <c r="B45" s="68"/>
    </row>
    <row r="46" customFormat="false" ht="15" hidden="false" customHeight="false" outlineLevel="0" collapsed="false">
      <c r="A46" s="5"/>
      <c r="B46" s="68"/>
    </row>
    <row r="47" customFormat="false" ht="15" hidden="false" customHeight="false" outlineLevel="0" collapsed="false">
      <c r="A47" s="5"/>
      <c r="B47" s="68"/>
    </row>
    <row r="48" customFormat="false" ht="15" hidden="false" customHeight="false" outlineLevel="0" collapsed="false">
      <c r="A48" s="5" t="s">
        <v>71</v>
      </c>
      <c r="B48" s="5"/>
    </row>
    <row r="49" customFormat="false" ht="15" hidden="false" customHeight="false" outlineLevel="0" collapsed="false">
      <c r="A49" s="26" t="s">
        <v>72</v>
      </c>
      <c r="B49" s="26"/>
    </row>
    <row r="50" customFormat="false" ht="15" hidden="false" customHeight="false" outlineLevel="0" collapsed="false">
      <c r="A50" s="26" t="s">
        <v>73</v>
      </c>
      <c r="B50" s="26"/>
    </row>
  </sheetData>
  <mergeCells count="9">
    <mergeCell ref="A2:F2"/>
    <mergeCell ref="A3:F3"/>
    <mergeCell ref="A22:F22"/>
    <mergeCell ref="A40:C40"/>
    <mergeCell ref="A42:B42"/>
    <mergeCell ref="A43:B43"/>
    <mergeCell ref="A44:B44"/>
    <mergeCell ref="A49:B49"/>
    <mergeCell ref="A50:B50"/>
  </mergeCells>
  <printOptions headings="false" gridLines="false" gridLinesSet="true" horizontalCentered="false" verticalCentered="false"/>
  <pageMargins left="0.6" right="0.309722222222222" top="0.3" bottom="0.37986111111111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2016-04-27T15:18:27Z</dcterms:created>
  <dc:creator>Tushar Mohite</dc:creator>
  <dc:description/>
  <dc:language>en-IN</dc:language>
  <cp:lastModifiedBy/>
  <cp:lastPrinted>2016-11-08T13:47:46Z</cp:lastPrinted>
  <dcterms:modified xsi:type="dcterms:W3CDTF">2017-11-18T14:32:30Z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