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E:\data0\Business\Mohite Consultancy Services\Assignments\IT Returns\Shailesh Kende\"/>
    </mc:Choice>
  </mc:AlternateContent>
  <bookViews>
    <workbookView xWindow="0" yWindow="1200" windowWidth="15600" windowHeight="8340" tabRatio="771" firstSheet="4" activeTab="5"/>
  </bookViews>
  <sheets>
    <sheet name="Comp AY 2015-16" sheetId="6" state="hidden" r:id="rId1"/>
    <sheet name="FS AY 2015-16" sheetId="1" state="hidden" r:id="rId2"/>
    <sheet name="Comp AY 2016-17" sheetId="8" state="hidden" r:id="rId3"/>
    <sheet name="FS AY 2016-17" sheetId="7" state="hidden" r:id="rId4"/>
    <sheet name="Comp AY 2017-18" sheetId="9" r:id="rId5"/>
    <sheet name="FS AY 2017-18" sheetId="10" r:id="rId6"/>
  </sheets>
  <externalReferences>
    <externalReference r:id="rId7"/>
  </externalReferences>
  <definedNames>
    <definedName name="a" localSheetId="2">#REF!</definedName>
    <definedName name="a" localSheetId="4">#REF!</definedName>
    <definedName name="a" localSheetId="5">#REF!</definedName>
    <definedName name="a">#REF!</definedName>
    <definedName name="cmb_TDS2.StateCode">[1]IT_DDTP!$H$65:$H$100</definedName>
    <definedName name="_xlnm.Print_Area" localSheetId="0">#REF!</definedName>
    <definedName name="_xlnm.Print_Area" localSheetId="2">#REF!</definedName>
    <definedName name="_xlnm.Print_Area" localSheetId="4">'Comp AY 2017-18'!$A$1:$H$33</definedName>
    <definedName name="_xlnm.Print_Area" localSheetId="1">'FS AY 2015-16'!$A$1:$F$38</definedName>
    <definedName name="_xlnm.Print_Area" localSheetId="3">'FS AY 2016-17'!$A$1:$F$48</definedName>
    <definedName name="_xlnm.Print_Area" localSheetId="5">'FS AY 2017-18'!$A$1:$F$49</definedName>
    <definedName name="_xlnm.Print_Area">#REF!</definedName>
    <definedName name="PRINT_AREA_MI" localSheetId="0">#REF!</definedName>
    <definedName name="PRINT_AREA_MI" localSheetId="2">#REF!</definedName>
    <definedName name="PRINT_AREA_MI" localSheetId="4">#REF!</definedName>
    <definedName name="PRINT_AREA_MI" localSheetId="3">#REF!</definedName>
    <definedName name="PRINT_AREA_MI" localSheetId="5">#REF!</definedName>
    <definedName name="PRINT_AREA_MI">#REF!</definedName>
    <definedName name="sd" localSheetId="4">#REF!</definedName>
    <definedName name="sd" localSheetId="5">#REF!</definedName>
    <definedName name="s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0" l="1"/>
  <c r="B23" i="10"/>
  <c r="G15" i="9" l="1"/>
  <c r="H16" i="9" s="1"/>
  <c r="G18" i="9" s="1"/>
  <c r="H19" i="9" s="1"/>
  <c r="H21" i="9" s="1"/>
  <c r="E25" i="10"/>
  <c r="B24" i="10"/>
  <c r="G15" i="8"/>
  <c r="F6" i="7"/>
  <c r="B22" i="7"/>
  <c r="F24" i="7"/>
  <c r="E24" i="7"/>
  <c r="C7" i="7"/>
  <c r="C8" i="7"/>
  <c r="C5" i="9"/>
  <c r="F32" i="10"/>
  <c r="F31" i="10"/>
  <c r="C27" i="10"/>
  <c r="A10" i="10"/>
  <c r="A9" i="10"/>
  <c r="A12" i="9"/>
  <c r="A1" i="9"/>
  <c r="C11" i="7"/>
  <c r="C26" i="7"/>
  <c r="F6" i="1"/>
  <c r="C8" i="1"/>
  <c r="B22" i="1"/>
  <c r="C14" i="1"/>
  <c r="A8" i="7"/>
  <c r="B25" i="10" l="1"/>
  <c r="F18" i="10"/>
  <c r="C7" i="1"/>
  <c r="A7" i="7"/>
  <c r="C12" i="7"/>
  <c r="A12" i="8"/>
  <c r="A1" i="8"/>
  <c r="F31" i="7"/>
  <c r="F32" i="7"/>
  <c r="F33" i="7"/>
  <c r="F30" i="7"/>
  <c r="B23" i="1"/>
  <c r="C23" i="1" s="1"/>
  <c r="C38" i="1" s="1"/>
  <c r="F17" i="7"/>
  <c r="C10" i="7"/>
  <c r="B23" i="7"/>
  <c r="H16" i="8"/>
  <c r="G18" i="8" s="1"/>
  <c r="H19" i="8" s="1"/>
  <c r="H21" i="8" s="1"/>
  <c r="H16" i="6"/>
  <c r="G18" i="6" s="1"/>
  <c r="H19" i="6" s="1"/>
  <c r="H21" i="6" s="1"/>
  <c r="F26" i="1"/>
  <c r="E25" i="7" s="1"/>
  <c r="E27" i="7" s="1"/>
  <c r="E28" i="7" s="1"/>
  <c r="E24" i="1" l="1"/>
  <c r="C6" i="1" s="1"/>
  <c r="C23" i="7"/>
  <c r="F28" i="7"/>
  <c r="E28" i="10" s="1"/>
  <c r="E29" i="10" s="1"/>
  <c r="C8" i="10" s="1"/>
  <c r="C36" i="7" l="1"/>
  <c r="C25" i="10"/>
  <c r="C37" i="10" s="1"/>
  <c r="F29" i="10"/>
  <c r="F24" i="1"/>
  <c r="F17" i="1"/>
  <c r="C17" i="1"/>
  <c r="G17" i="1" l="1"/>
  <c r="E23" i="7"/>
  <c r="C6" i="7" s="1"/>
  <c r="F38" i="1"/>
  <c r="G38" i="1" s="1"/>
  <c r="C17" i="7" l="1"/>
  <c r="G17" i="7" s="1"/>
  <c r="F36" i="7" l="1"/>
  <c r="G36" i="7" s="1"/>
  <c r="C18" i="10" l="1"/>
  <c r="G18" i="10" s="1"/>
  <c r="F25" i="10" l="1"/>
  <c r="F37" i="10" s="1"/>
  <c r="G37" i="10" s="1"/>
</calcChain>
</file>

<file path=xl/sharedStrings.xml><?xml version="1.0" encoding="utf-8"?>
<sst xmlns="http://schemas.openxmlformats.org/spreadsheetml/2006/main" count="270" uniqueCount="84">
  <si>
    <t>Particulars</t>
  </si>
  <si>
    <t>Amt (Rs.)</t>
  </si>
  <si>
    <t>To Depreciation</t>
  </si>
  <si>
    <t>To Electricity Expenses</t>
  </si>
  <si>
    <t>To Water Charges</t>
  </si>
  <si>
    <t>Profit and Loss Account for the year ended 31st March, 2016</t>
  </si>
  <si>
    <t>By Gross receipts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</si>
  <si>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</si>
  <si>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</si>
  <si>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</si>
  <si>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</si>
  <si>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</si>
  <si>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</si>
  <si>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</si>
  <si>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</si>
  <si>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</si>
  <si>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</si>
  <si>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</si>
  <si>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</si>
  <si>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</si>
  <si>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Other fixed assets</t>
  </si>
  <si>
    <t>Sundry Debtors</t>
  </si>
  <si>
    <t>Stock</t>
  </si>
  <si>
    <t>Cash in Hand</t>
  </si>
  <si>
    <t>Cash in Bank</t>
  </si>
  <si>
    <t>Less : Depreciation</t>
  </si>
  <si>
    <t>To Repairs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</si>
  <si>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</si>
  <si>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</si>
  <si>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</si>
  <si>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</si>
  <si>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</si>
  <si>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</si>
  <si>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</si>
  <si>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</si>
  <si>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</si>
  <si>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</si>
  <si>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</si>
  <si>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</si>
  <si>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</si>
  <si>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</si>
  <si>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</si>
  <si>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</si>
  <si>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</si>
  <si>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</si>
  <si>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Balance Sheet as on 31st March, 2016</t>
  </si>
  <si>
    <t>2014-2015</t>
  </si>
  <si>
    <t>Profit and Loss Account for the year ended 31st March, 2015</t>
  </si>
  <si>
    <t>Balance Sheet as on 31st March, 2015</t>
  </si>
  <si>
    <t>Add : purchases</t>
  </si>
  <si>
    <t>Tax payable on total income</t>
  </si>
  <si>
    <t>Tax Payable after Rebate</t>
  </si>
  <si>
    <t>Total Tax Payable</t>
  </si>
  <si>
    <t>Net Tax Payable</t>
  </si>
  <si>
    <t>To Salaries</t>
  </si>
  <si>
    <t>Ratananjali Sachin Ghadge</t>
  </si>
  <si>
    <t>AQVPG9661Q</t>
  </si>
  <si>
    <t>Furniture</t>
  </si>
  <si>
    <t>To Material Consumed</t>
  </si>
  <si>
    <t>Beauty Parlour and Catering Business</t>
  </si>
  <si>
    <t>1/20, Trimurti Building, Near padwal school , Padwal nagar, Wagle  L.E., Thane , Maharashtra - 400604.</t>
  </si>
  <si>
    <t>Books of Mrs. Ratananjali Ghadge</t>
  </si>
  <si>
    <t>Less : Drawings</t>
  </si>
  <si>
    <t>Profit and Loss Account for the year ended 31st March, 2017</t>
  </si>
  <si>
    <t>Balance Sheet as on 31st March, 2017</t>
  </si>
  <si>
    <t>2017-18</t>
  </si>
  <si>
    <t>Surekha Sanjay Sable</t>
  </si>
  <si>
    <t>BUEPS8645C</t>
  </si>
  <si>
    <t>Catering Business</t>
  </si>
  <si>
    <t>Books of Mrs. Surekha Sable</t>
  </si>
  <si>
    <t>Equipments</t>
  </si>
  <si>
    <t>2/129, Railway Police Vasahat, Pant Nagar, Ghatkopar East, Mumbai - 400075.</t>
  </si>
  <si>
    <t>*As per books produced before me</t>
  </si>
  <si>
    <t>For Yuvak and Co.</t>
  </si>
  <si>
    <t>Chartered Accountants</t>
  </si>
  <si>
    <t>Firm Registration No. 118773W</t>
  </si>
  <si>
    <t>Partner</t>
  </si>
  <si>
    <t>Membership No. 105886</t>
  </si>
  <si>
    <t>FCA Yuvak Mangaonkar</t>
  </si>
  <si>
    <t>Shailesh Babaji Kende</t>
  </si>
  <si>
    <t>43-3/4, Irani Chawl, Plot No. 273, Jawahar Road, Nalanda Chowk, Ghatkopar East, Mumbai - 400077</t>
  </si>
  <si>
    <t>Books of Mr. Shailesh Kende</t>
  </si>
  <si>
    <t>Dhawani Caterer's</t>
  </si>
  <si>
    <t>Proprietor - Dhawani Caterer's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</si>
</sst>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5" fillId="0" borderId="0" applyBorder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9" xfId="0" applyNumberFormat="1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1" fontId="1" fillId="0" borderId="2" xfId="0" applyNumberFormat="1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/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5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4" xfId="0" applyNumberFormat="1" applyBorder="1"/>
    <xf numFmtId="1" fontId="1" fillId="0" borderId="14" xfId="0" applyNumberFormat="1" applyFont="1" applyBorder="1"/>
    <xf numFmtId="0" fontId="1" fillId="0" borderId="4" xfId="0" applyFont="1" applyBorder="1"/>
    <xf numFmtId="0" fontId="3" fillId="0" borderId="3" xfId="0" applyFont="1" applyBorder="1" applyAlignment="1">
      <alignment horizontal="left"/>
    </xf>
    <xf numFmtId="1" fontId="0" fillId="0" borderId="5" xfId="0" applyNumberFormat="1" applyFill="1" applyBorder="1"/>
    <xf numFmtId="1" fontId="1" fillId="0" borderId="1" xfId="0" applyNumberFormat="1" applyFont="1" applyBorder="1"/>
    <xf numFmtId="1" fontId="0" fillId="0" borderId="8" xfId="0" applyNumberFormat="1" applyBorder="1"/>
    <xf numFmtId="1" fontId="0" fillId="0" borderId="11" xfId="0" applyNumberFormat="1" applyBorder="1"/>
    <xf numFmtId="1" fontId="0" fillId="0" borderId="3" xfId="0" applyNumberFormat="1" applyFill="1" applyBorder="1"/>
    <xf numFmtId="1" fontId="0" fillId="0" borderId="0" xfId="0" applyNumberFormat="1" applyBorder="1"/>
    <xf numFmtId="1" fontId="0" fillId="0" borderId="3" xfId="0" applyNumberFormat="1" applyBorder="1"/>
    <xf numFmtId="1" fontId="1" fillId="0" borderId="5" xfId="0" applyNumberFormat="1" applyFont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4" xfId="4" applyNumberFormat="1" applyFont="1" applyBorder="1"/>
    <xf numFmtId="164" fontId="1" fillId="0" borderId="4" xfId="4" applyNumberFormat="1" applyFont="1" applyBorder="1"/>
    <xf numFmtId="164" fontId="0" fillId="0" borderId="0" xfId="4" applyNumberFormat="1" applyFont="1"/>
    <xf numFmtId="164" fontId="1" fillId="0" borderId="14" xfId="4" applyNumberFormat="1" applyFont="1" applyBorder="1"/>
    <xf numFmtId="164" fontId="0" fillId="0" borderId="9" xfId="4" applyNumberFormat="1" applyFont="1" applyBorder="1"/>
    <xf numFmtId="164" fontId="1" fillId="0" borderId="2" xfId="4" applyNumberFormat="1" applyFont="1" applyBorder="1"/>
    <xf numFmtId="164" fontId="0" fillId="0" borderId="8" xfId="4" applyNumberFormat="1" applyFont="1" applyBorder="1"/>
    <xf numFmtId="164" fontId="0" fillId="0" borderId="10" xfId="4" applyNumberFormat="1" applyFont="1" applyBorder="1"/>
    <xf numFmtId="164" fontId="1" fillId="0" borderId="10" xfId="4" applyNumberFormat="1" applyFont="1" applyBorder="1"/>
    <xf numFmtId="164" fontId="0" fillId="0" borderId="13" xfId="4" applyNumberFormat="1" applyFont="1" applyBorder="1"/>
    <xf numFmtId="164" fontId="0" fillId="0" borderId="9" xfId="4" applyNumberFormat="1" applyFont="1" applyFill="1" applyBorder="1"/>
    <xf numFmtId="164" fontId="0" fillId="0" borderId="10" xfId="4" applyNumberFormat="1" applyFont="1" applyFill="1" applyBorder="1"/>
    <xf numFmtId="164" fontId="1" fillId="0" borderId="15" xfId="4" applyNumberFormat="1" applyFont="1" applyBorder="1"/>
    <xf numFmtId="1" fontId="0" fillId="0" borderId="9" xfId="0" applyNumberFormat="1" applyBorder="1" applyAlignment="1">
      <alignment horizontal="right"/>
    </xf>
    <xf numFmtId="164" fontId="0" fillId="0" borderId="0" xfId="0" applyNumberFormat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64" fontId="0" fillId="0" borderId="0" xfId="0" applyNumberFormat="1"/>
    <xf numFmtId="164" fontId="0" fillId="0" borderId="9" xfId="4" applyNumberFormat="1" applyFont="1" applyBorder="1" applyAlignment="1">
      <alignment horizontal="right"/>
    </xf>
    <xf numFmtId="164" fontId="0" fillId="0" borderId="4" xfId="4" applyNumberFormat="1" applyFont="1" applyBorder="1" applyAlignment="1">
      <alignment horizontal="right"/>
    </xf>
    <xf numFmtId="164" fontId="0" fillId="0" borderId="10" xfId="4" applyNumberFormat="1" applyFont="1" applyBorder="1" applyAlignment="1">
      <alignment horizontal="right"/>
    </xf>
    <xf numFmtId="164" fontId="0" fillId="0" borderId="8" xfId="4" applyNumberFormat="1" applyFont="1" applyBorder="1" applyAlignment="1">
      <alignment horizontal="right"/>
    </xf>
    <xf numFmtId="164" fontId="0" fillId="0" borderId="13" xfId="4" applyNumberFormat="1" applyFont="1" applyBorder="1" applyAlignment="1">
      <alignment horizontal="right"/>
    </xf>
    <xf numFmtId="164" fontId="0" fillId="0" borderId="10" xfId="4" applyNumberFormat="1" applyFont="1" applyFill="1" applyBorder="1" applyAlignment="1">
      <alignment horizontal="right"/>
    </xf>
    <xf numFmtId="164" fontId="0" fillId="0" borderId="9" xfId="4" applyNumberFormat="1" applyFont="1" applyFill="1" applyBorder="1" applyAlignment="1">
      <alignment horizontal="right"/>
    </xf>
  </cellXfs>
  <cellStyles count="6">
    <cellStyle name="Comma" xfId="4" builtinId="3"/>
    <cellStyle name="Comma 2" xfId="1"/>
    <cellStyle name="Comma 3" xfId="5"/>
    <cellStyle name="Excel Built-in Normal 1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0/Business/Mohite%20Consultancy%20Services/Assignments/IT%20Returns/Surekha%20Sable/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BreakPreview" topLeftCell="A13" zoomScaleSheetLayoutView="100" workbookViewId="0">
      <selection activeCell="A15" sqref="A15:D15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 x14ac:dyDescent="0.25">
      <c r="A1" s="90" t="s">
        <v>27</v>
      </c>
      <c r="B1" s="90"/>
      <c r="C1" s="90"/>
      <c r="D1" s="90"/>
      <c r="E1" s="90"/>
      <c r="F1" s="90"/>
      <c r="G1" s="90"/>
      <c r="H1" s="90"/>
    </row>
    <row r="3" spans="1:9" x14ac:dyDescent="0.25">
      <c r="A3" s="12" t="s">
        <v>44</v>
      </c>
      <c r="B3" s="12" t="s">
        <v>11</v>
      </c>
      <c r="C3" s="39" t="s">
        <v>55</v>
      </c>
      <c r="D3" s="14"/>
      <c r="E3" s="14"/>
      <c r="F3" s="14"/>
      <c r="G3" s="14"/>
    </row>
    <row r="4" spans="1:9" ht="30" customHeight="1" x14ac:dyDescent="0.25">
      <c r="A4" s="13" t="s">
        <v>12</v>
      </c>
      <c r="B4" s="13" t="s">
        <v>11</v>
      </c>
      <c r="C4" s="91" t="s">
        <v>60</v>
      </c>
      <c r="D4" s="91"/>
      <c r="E4" s="91"/>
      <c r="F4" s="91"/>
      <c r="G4" s="91"/>
      <c r="H4" s="91"/>
    </row>
    <row r="5" spans="1:9" x14ac:dyDescent="0.25">
      <c r="A5" s="12" t="s">
        <v>28</v>
      </c>
      <c r="B5" s="12" t="s">
        <v>11</v>
      </c>
      <c r="C5" s="39" t="s">
        <v>56</v>
      </c>
      <c r="D5" s="14"/>
      <c r="E5" s="14"/>
      <c r="F5" s="14"/>
      <c r="G5" s="14"/>
    </row>
    <row r="6" spans="1:9" x14ac:dyDescent="0.25">
      <c r="A6" s="12" t="s">
        <v>29</v>
      </c>
      <c r="B6" s="13" t="s">
        <v>11</v>
      </c>
      <c r="C6" s="40">
        <v>30944</v>
      </c>
      <c r="D6" s="14"/>
      <c r="E6" s="14"/>
      <c r="F6" s="14"/>
      <c r="G6" s="14"/>
    </row>
    <row r="7" spans="1:9" x14ac:dyDescent="0.25">
      <c r="A7" s="12" t="s">
        <v>13</v>
      </c>
      <c r="B7" s="13" t="s">
        <v>11</v>
      </c>
      <c r="C7" s="14" t="s">
        <v>14</v>
      </c>
      <c r="D7" s="14"/>
      <c r="E7" s="14"/>
      <c r="F7" s="14"/>
      <c r="G7" s="14"/>
    </row>
    <row r="8" spans="1:9" x14ac:dyDescent="0.25">
      <c r="A8" s="12" t="s">
        <v>30</v>
      </c>
      <c r="B8" s="13" t="s">
        <v>11</v>
      </c>
      <c r="C8" s="14" t="s">
        <v>33</v>
      </c>
      <c r="D8" s="14"/>
      <c r="E8" s="14"/>
      <c r="F8" s="14"/>
      <c r="G8" s="14"/>
    </row>
    <row r="9" spans="1:9" x14ac:dyDescent="0.25">
      <c r="A9" s="12" t="s">
        <v>31</v>
      </c>
      <c r="B9" s="13" t="s">
        <v>11</v>
      </c>
      <c r="C9" s="14" t="s">
        <v>46</v>
      </c>
      <c r="D9" s="14"/>
      <c r="E9" s="14"/>
      <c r="F9" s="14"/>
      <c r="G9" s="14"/>
    </row>
    <row r="10" spans="1:9" x14ac:dyDescent="0.25">
      <c r="A10" s="12" t="s">
        <v>15</v>
      </c>
      <c r="B10" s="13" t="s">
        <v>11</v>
      </c>
      <c r="C10" s="15">
        <v>42216</v>
      </c>
      <c r="D10" s="14"/>
      <c r="E10" s="14"/>
      <c r="F10" s="14"/>
      <c r="G10" s="14"/>
    </row>
    <row r="12" spans="1:9" ht="15.75" x14ac:dyDescent="0.25">
      <c r="A12" s="90" t="s">
        <v>35</v>
      </c>
      <c r="B12" s="90"/>
      <c r="C12" s="90"/>
      <c r="D12" s="90"/>
      <c r="E12" s="90"/>
      <c r="F12" s="90"/>
      <c r="G12" s="90"/>
      <c r="H12" s="90"/>
    </row>
    <row r="13" spans="1:9" x14ac:dyDescent="0.25">
      <c r="A13" s="92" t="s">
        <v>0</v>
      </c>
      <c r="B13" s="92"/>
      <c r="C13" s="92"/>
      <c r="D13" s="92"/>
      <c r="E13" s="9" t="s">
        <v>1</v>
      </c>
      <c r="F13" s="9" t="s">
        <v>1</v>
      </c>
      <c r="G13" s="9" t="s">
        <v>1</v>
      </c>
      <c r="H13" s="9" t="s">
        <v>1</v>
      </c>
      <c r="I13" s="12"/>
    </row>
    <row r="14" spans="1:9" x14ac:dyDescent="0.25">
      <c r="A14" s="88" t="s">
        <v>34</v>
      </c>
      <c r="B14" s="89"/>
      <c r="C14" s="89"/>
      <c r="D14" s="89"/>
      <c r="G14" s="3"/>
      <c r="H14" s="18"/>
    </row>
    <row r="15" spans="1:9" x14ac:dyDescent="0.25">
      <c r="A15" s="82" t="s">
        <v>59</v>
      </c>
      <c r="B15" s="83"/>
      <c r="C15" s="83"/>
      <c r="D15" s="83"/>
      <c r="G15" s="22">
        <v>247684</v>
      </c>
      <c r="H15" s="24"/>
    </row>
    <row r="16" spans="1:9" x14ac:dyDescent="0.25">
      <c r="A16" s="82" t="s">
        <v>36</v>
      </c>
      <c r="B16" s="83"/>
      <c r="C16" s="83"/>
      <c r="D16" s="83"/>
      <c r="G16" s="23" t="s">
        <v>37</v>
      </c>
      <c r="H16" s="23">
        <f>G15</f>
        <v>247684</v>
      </c>
    </row>
    <row r="17" spans="1:8" x14ac:dyDescent="0.25">
      <c r="A17" s="82"/>
      <c r="B17" s="83"/>
      <c r="C17" s="83"/>
      <c r="D17" s="83"/>
      <c r="G17" s="22"/>
      <c r="H17" s="24"/>
    </row>
    <row r="18" spans="1:8" x14ac:dyDescent="0.25">
      <c r="A18" s="88" t="s">
        <v>38</v>
      </c>
      <c r="B18" s="89"/>
      <c r="C18" s="89"/>
      <c r="D18" s="89"/>
      <c r="G18" s="22">
        <f>H16</f>
        <v>247684</v>
      </c>
      <c r="H18" s="24"/>
    </row>
    <row r="19" spans="1:8" x14ac:dyDescent="0.25">
      <c r="A19" s="82" t="s">
        <v>39</v>
      </c>
      <c r="B19" s="83"/>
      <c r="C19" s="83"/>
      <c r="D19" s="83"/>
      <c r="G19" s="23" t="s">
        <v>37</v>
      </c>
      <c r="H19" s="23">
        <f>G18</f>
        <v>247684</v>
      </c>
    </row>
    <row r="20" spans="1:8" x14ac:dyDescent="0.25">
      <c r="A20" s="82"/>
      <c r="B20" s="83"/>
      <c r="C20" s="83"/>
      <c r="D20" s="83"/>
      <c r="G20" s="22"/>
      <c r="H20" s="24"/>
    </row>
    <row r="21" spans="1:8" x14ac:dyDescent="0.25">
      <c r="A21" s="88" t="s">
        <v>40</v>
      </c>
      <c r="B21" s="89"/>
      <c r="C21" s="89"/>
      <c r="D21" s="89"/>
      <c r="G21" s="22"/>
      <c r="H21" s="24">
        <f>H19</f>
        <v>247684</v>
      </c>
    </row>
    <row r="22" spans="1:8" x14ac:dyDescent="0.25">
      <c r="A22" s="82"/>
      <c r="B22" s="83"/>
      <c r="C22" s="83"/>
      <c r="D22" s="83"/>
      <c r="G22" s="22"/>
      <c r="H22" s="24"/>
    </row>
    <row r="23" spans="1:8" x14ac:dyDescent="0.25">
      <c r="A23" s="86" t="s">
        <v>50</v>
      </c>
      <c r="B23" s="87"/>
      <c r="C23" s="87"/>
      <c r="D23" s="87"/>
      <c r="E23" s="17"/>
      <c r="F23" s="17"/>
      <c r="G23" s="25" t="s">
        <v>37</v>
      </c>
      <c r="H23" s="26"/>
    </row>
    <row r="24" spans="1:8" x14ac:dyDescent="0.25">
      <c r="A24" s="19"/>
      <c r="B24" s="16"/>
      <c r="C24" s="16"/>
      <c r="D24" s="16"/>
      <c r="G24" s="22"/>
      <c r="H24" s="24"/>
    </row>
    <row r="25" spans="1:8" x14ac:dyDescent="0.25">
      <c r="A25" s="82" t="s">
        <v>41</v>
      </c>
      <c r="B25" s="83"/>
      <c r="C25" s="83"/>
      <c r="D25" s="83"/>
      <c r="G25" s="23">
        <v>-2000</v>
      </c>
      <c r="H25" s="23" t="s">
        <v>37</v>
      </c>
    </row>
    <row r="26" spans="1:8" x14ac:dyDescent="0.25">
      <c r="A26" s="82"/>
      <c r="B26" s="83"/>
      <c r="C26" s="83"/>
      <c r="D26" s="83"/>
      <c r="G26" s="22"/>
      <c r="H26" s="24"/>
    </row>
    <row r="27" spans="1:8" x14ac:dyDescent="0.25">
      <c r="A27" s="88" t="s">
        <v>51</v>
      </c>
      <c r="B27" s="89"/>
      <c r="C27" s="89"/>
      <c r="D27" s="89"/>
      <c r="G27" s="22"/>
      <c r="H27" s="24"/>
    </row>
    <row r="28" spans="1:8" x14ac:dyDescent="0.25">
      <c r="A28" s="21" t="s">
        <v>42</v>
      </c>
      <c r="B28" s="31"/>
      <c r="C28" s="31"/>
      <c r="D28" s="31"/>
      <c r="G28" s="22" t="s">
        <v>37</v>
      </c>
      <c r="H28" s="24"/>
    </row>
    <row r="29" spans="1:8" x14ac:dyDescent="0.25">
      <c r="A29" s="82" t="s">
        <v>43</v>
      </c>
      <c r="B29" s="83"/>
      <c r="C29" s="83"/>
      <c r="D29" s="83"/>
      <c r="G29" s="27" t="s">
        <v>37</v>
      </c>
      <c r="H29" s="23" t="s">
        <v>37</v>
      </c>
    </row>
    <row r="30" spans="1:8" x14ac:dyDescent="0.25">
      <c r="A30" s="32"/>
      <c r="B30" s="33"/>
      <c r="C30" s="33"/>
      <c r="D30" s="33"/>
      <c r="G30" s="22"/>
      <c r="H30" s="24"/>
    </row>
    <row r="31" spans="1:8" x14ac:dyDescent="0.25">
      <c r="A31" s="44" t="s">
        <v>52</v>
      </c>
      <c r="B31" s="33"/>
      <c r="C31" s="33"/>
      <c r="D31" s="33"/>
      <c r="G31" s="28"/>
      <c r="H31" s="24" t="s">
        <v>37</v>
      </c>
    </row>
    <row r="32" spans="1:8" x14ac:dyDescent="0.25">
      <c r="A32" s="82"/>
      <c r="B32" s="83"/>
      <c r="C32" s="83"/>
      <c r="D32" s="83"/>
      <c r="G32" s="22"/>
      <c r="H32" s="24"/>
    </row>
    <row r="33" spans="1:8" x14ac:dyDescent="0.25">
      <c r="A33" s="84" t="s">
        <v>53</v>
      </c>
      <c r="B33" s="85"/>
      <c r="C33" s="85"/>
      <c r="D33" s="85"/>
      <c r="E33" s="20"/>
      <c r="F33" s="20"/>
      <c r="G33" s="23"/>
      <c r="H33" s="29" t="s">
        <v>37</v>
      </c>
    </row>
  </sheetData>
  <mergeCells count="20">
    <mergeCell ref="A1:H1"/>
    <mergeCell ref="A12:H12"/>
    <mergeCell ref="C4:H4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view="pageBreakPreview" zoomScale="110" zoomScaleSheetLayoutView="110" workbookViewId="0">
      <selection activeCell="A15" sqref="A15:D15"/>
    </sheetView>
  </sheetViews>
  <sheetFormatPr defaultRowHeight="15" x14ac:dyDescent="0.25"/>
  <cols>
    <col min="1" max="1" width="26.28515625" bestFit="1" customWidth="1"/>
    <col min="4" max="4" width="17.85546875" bestFit="1" customWidth="1"/>
  </cols>
  <sheetData>
    <row r="2" spans="1:8" ht="15.75" x14ac:dyDescent="0.25">
      <c r="A2" s="90" t="s">
        <v>61</v>
      </c>
      <c r="B2" s="90"/>
      <c r="C2" s="90"/>
      <c r="D2" s="90"/>
      <c r="E2" s="90"/>
      <c r="F2" s="90"/>
      <c r="G2" s="1"/>
      <c r="H2" s="1"/>
    </row>
    <row r="3" spans="1:8" ht="15.75" x14ac:dyDescent="0.25">
      <c r="A3" s="90" t="s">
        <v>47</v>
      </c>
      <c r="B3" s="90"/>
      <c r="C3" s="90"/>
      <c r="D3" s="90"/>
      <c r="E3" s="90"/>
      <c r="F3" s="90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41">
        <f>E24+E26</f>
        <v>46451.7</v>
      </c>
      <c r="D6" s="4" t="s">
        <v>6</v>
      </c>
      <c r="E6" s="4"/>
      <c r="F6" s="6">
        <f>378000+67436</f>
        <v>445436</v>
      </c>
    </row>
    <row r="7" spans="1:8" x14ac:dyDescent="0.25">
      <c r="A7" s="4" t="s">
        <v>58</v>
      </c>
      <c r="B7" s="4"/>
      <c r="C7" s="30">
        <f>48300+6538+24500-11000</f>
        <v>68338</v>
      </c>
      <c r="D7" s="4"/>
      <c r="E7" s="4"/>
      <c r="F7" s="6"/>
    </row>
    <row r="8" spans="1:8" x14ac:dyDescent="0.25">
      <c r="A8" s="4" t="s">
        <v>54</v>
      </c>
      <c r="B8" s="4"/>
      <c r="C8" s="30">
        <f>15000+15300</f>
        <v>30300</v>
      </c>
      <c r="D8" s="4"/>
      <c r="E8" s="4"/>
      <c r="F8" s="4"/>
    </row>
    <row r="9" spans="1:8" x14ac:dyDescent="0.25">
      <c r="A9" s="4" t="s">
        <v>3</v>
      </c>
      <c r="B9" s="4"/>
      <c r="C9" s="30">
        <v>8700</v>
      </c>
      <c r="D9" s="4"/>
      <c r="E9" s="4"/>
      <c r="F9" s="4"/>
    </row>
    <row r="10" spans="1:8" x14ac:dyDescent="0.25">
      <c r="A10" s="4" t="s">
        <v>4</v>
      </c>
      <c r="B10" s="4"/>
      <c r="C10" s="30">
        <v>3962</v>
      </c>
      <c r="D10" s="4"/>
      <c r="E10" s="4"/>
      <c r="F10" s="4"/>
    </row>
    <row r="11" spans="1:8" x14ac:dyDescent="0.25">
      <c r="A11" s="4" t="s">
        <v>7</v>
      </c>
      <c r="B11" s="4"/>
      <c r="C11" s="30">
        <v>14000</v>
      </c>
      <c r="D11" s="4"/>
      <c r="E11" s="4"/>
      <c r="F11" s="4"/>
    </row>
    <row r="12" spans="1:8" x14ac:dyDescent="0.25">
      <c r="A12" s="4" t="s">
        <v>26</v>
      </c>
      <c r="B12" s="4"/>
      <c r="C12" s="30">
        <v>26000</v>
      </c>
      <c r="D12" s="4"/>
      <c r="E12" s="4"/>
      <c r="F12" s="4"/>
    </row>
    <row r="13" spans="1:8" x14ac:dyDescent="0.25">
      <c r="A13" s="4"/>
      <c r="B13" s="4"/>
      <c r="C13" s="30"/>
      <c r="D13" s="4"/>
      <c r="E13" s="4"/>
      <c r="F13" s="4"/>
    </row>
    <row r="14" spans="1:8" x14ac:dyDescent="0.25">
      <c r="A14" s="4" t="s">
        <v>8</v>
      </c>
      <c r="B14" s="4"/>
      <c r="C14" s="43">
        <f>'Comp AY 2015-16'!G15</f>
        <v>247684</v>
      </c>
      <c r="D14" s="4"/>
      <c r="E14" s="4"/>
      <c r="F14" s="4"/>
    </row>
    <row r="15" spans="1:8" x14ac:dyDescent="0.25">
      <c r="A15" s="4"/>
      <c r="B15" s="4"/>
      <c r="D15" s="4"/>
      <c r="E15" s="4"/>
      <c r="F15" s="4"/>
    </row>
    <row r="16" spans="1:8" x14ac:dyDescent="0.25">
      <c r="A16" s="4"/>
      <c r="B16" s="4"/>
      <c r="C16" s="30"/>
      <c r="D16" s="4"/>
      <c r="E16" s="4"/>
      <c r="F16" s="4"/>
    </row>
    <row r="17" spans="1:8" ht="15.75" thickBot="1" x14ac:dyDescent="0.3">
      <c r="A17" s="5"/>
      <c r="B17" s="5"/>
      <c r="C17" s="42">
        <f>SUM(C6:C16)</f>
        <v>445435.7</v>
      </c>
      <c r="D17" s="5"/>
      <c r="E17" s="5"/>
      <c r="F17" s="10">
        <f>SUM(F6:F16)</f>
        <v>445436</v>
      </c>
      <c r="G17" s="7">
        <f>C17-F17</f>
        <v>-0.29999999998835847</v>
      </c>
      <c r="H17" s="7"/>
    </row>
    <row r="18" spans="1:8" ht="15.75" thickTop="1" x14ac:dyDescent="0.25"/>
    <row r="19" spans="1:8" ht="15.75" x14ac:dyDescent="0.25">
      <c r="A19" s="90" t="s">
        <v>48</v>
      </c>
      <c r="B19" s="90"/>
      <c r="C19" s="90"/>
      <c r="D19" s="90"/>
      <c r="E19" s="90"/>
      <c r="F19" s="90"/>
    </row>
    <row r="20" spans="1:8" x14ac:dyDescent="0.25">
      <c r="A20" s="8"/>
      <c r="B20" s="8"/>
      <c r="C20" s="8"/>
      <c r="D20" s="8"/>
      <c r="E20" s="8"/>
      <c r="F20" s="8"/>
    </row>
    <row r="21" spans="1:8" x14ac:dyDescent="0.25">
      <c r="A21" s="9" t="s">
        <v>9</v>
      </c>
      <c r="B21" s="9" t="s">
        <v>1</v>
      </c>
      <c r="C21" s="9" t="s">
        <v>1</v>
      </c>
      <c r="D21" s="9" t="s">
        <v>10</v>
      </c>
      <c r="E21" s="9" t="s">
        <v>1</v>
      </c>
      <c r="F21" s="9" t="s">
        <v>1</v>
      </c>
    </row>
    <row r="22" spans="1:8" x14ac:dyDescent="0.25">
      <c r="A22" s="3" t="s">
        <v>17</v>
      </c>
      <c r="B22" s="47">
        <f>174400+37522-0.7</f>
        <v>211921.3</v>
      </c>
      <c r="C22" s="3"/>
      <c r="D22" s="34" t="s">
        <v>19</v>
      </c>
      <c r="E22" s="34"/>
      <c r="F22" s="3"/>
    </row>
    <row r="23" spans="1:8" x14ac:dyDescent="0.25">
      <c r="A23" s="4" t="s">
        <v>16</v>
      </c>
      <c r="B23" s="5">
        <f>C14</f>
        <v>247684</v>
      </c>
      <c r="C23" s="6">
        <f>B23+B22</f>
        <v>459605.3</v>
      </c>
      <c r="D23" s="35" t="s">
        <v>57</v>
      </c>
      <c r="E23" s="35">
        <v>204517</v>
      </c>
      <c r="F23" s="4"/>
    </row>
    <row r="24" spans="1:8" x14ac:dyDescent="0.25">
      <c r="A24" s="4"/>
      <c r="B24" s="4"/>
      <c r="C24" s="4"/>
      <c r="D24" s="36" t="s">
        <v>25</v>
      </c>
      <c r="E24" s="45">
        <f>E23*10/100</f>
        <v>20451.7</v>
      </c>
      <c r="F24" s="6">
        <f>E23-E24</f>
        <v>184065.3</v>
      </c>
      <c r="G24" s="7"/>
    </row>
    <row r="25" spans="1:8" x14ac:dyDescent="0.25">
      <c r="A25" s="4"/>
      <c r="B25" s="4"/>
      <c r="C25" s="4"/>
      <c r="D25" s="35" t="s">
        <v>20</v>
      </c>
      <c r="E25" s="35">
        <v>247020</v>
      </c>
      <c r="F25" s="4"/>
    </row>
    <row r="26" spans="1:8" x14ac:dyDescent="0.25">
      <c r="A26" s="4"/>
      <c r="B26" s="4"/>
      <c r="C26" s="4"/>
      <c r="D26" s="36" t="s">
        <v>25</v>
      </c>
      <c r="E26" s="38">
        <v>26000</v>
      </c>
      <c r="F26" s="4">
        <f>E25-E26</f>
        <v>221020</v>
      </c>
    </row>
    <row r="27" spans="1:8" x14ac:dyDescent="0.25">
      <c r="A27" s="4"/>
      <c r="B27" s="4"/>
      <c r="C27" s="4"/>
      <c r="D27" s="2"/>
      <c r="E27" s="35"/>
      <c r="F27" s="4"/>
    </row>
    <row r="28" spans="1:8" x14ac:dyDescent="0.25">
      <c r="A28" s="4" t="s">
        <v>18</v>
      </c>
      <c r="B28" s="4"/>
      <c r="C28" s="4">
        <v>15600</v>
      </c>
      <c r="E28" s="36"/>
      <c r="F28" s="4"/>
    </row>
    <row r="29" spans="1:8" x14ac:dyDescent="0.25">
      <c r="A29" s="4"/>
      <c r="B29" s="4"/>
      <c r="C29" s="4"/>
      <c r="D29" s="35" t="s">
        <v>21</v>
      </c>
      <c r="E29" s="36"/>
      <c r="F29" s="4">
        <v>12480</v>
      </c>
    </row>
    <row r="30" spans="1:8" x14ac:dyDescent="0.25">
      <c r="A30" s="4"/>
      <c r="B30" s="4"/>
      <c r="C30" s="4"/>
      <c r="D30" s="35" t="s">
        <v>22</v>
      </c>
      <c r="E30" s="36"/>
      <c r="F30" s="4">
        <v>26540</v>
      </c>
    </row>
    <row r="31" spans="1:8" x14ac:dyDescent="0.25">
      <c r="A31" s="4"/>
      <c r="B31" s="4"/>
      <c r="C31" s="4"/>
      <c r="D31" s="35" t="s">
        <v>23</v>
      </c>
      <c r="E31" s="36"/>
      <c r="F31" s="4">
        <v>6500</v>
      </c>
    </row>
    <row r="32" spans="1:8" x14ac:dyDescent="0.25">
      <c r="A32" s="4"/>
      <c r="B32" s="4"/>
      <c r="C32" s="4"/>
      <c r="D32" s="35" t="s">
        <v>24</v>
      </c>
      <c r="E32" s="36"/>
      <c r="F32" s="4">
        <v>24600</v>
      </c>
    </row>
    <row r="33" spans="1:7" x14ac:dyDescent="0.25">
      <c r="A33" s="4"/>
      <c r="B33" s="4"/>
      <c r="C33" s="4"/>
      <c r="E33" s="36"/>
      <c r="F33" s="4"/>
    </row>
    <row r="34" spans="1:7" x14ac:dyDescent="0.25">
      <c r="A34" s="4"/>
      <c r="B34" s="4"/>
      <c r="C34" s="4"/>
      <c r="E34" s="36"/>
      <c r="F34" s="4"/>
    </row>
    <row r="35" spans="1:7" x14ac:dyDescent="0.25">
      <c r="A35" s="4"/>
      <c r="B35" s="4"/>
      <c r="C35" s="4"/>
      <c r="E35" s="36"/>
      <c r="F35" s="4"/>
    </row>
    <row r="36" spans="1:7" x14ac:dyDescent="0.25">
      <c r="A36" s="4"/>
      <c r="B36" s="4"/>
      <c r="C36" s="4"/>
      <c r="E36" s="36"/>
      <c r="F36" s="4"/>
    </row>
    <row r="37" spans="1:7" x14ac:dyDescent="0.25">
      <c r="A37" s="4"/>
      <c r="B37" s="4"/>
      <c r="C37" s="4"/>
      <c r="D37" s="36"/>
      <c r="E37" s="36"/>
      <c r="F37" s="4"/>
    </row>
    <row r="38" spans="1:7" ht="15.75" thickBot="1" x14ac:dyDescent="0.3">
      <c r="A38" s="11"/>
      <c r="B38" s="11"/>
      <c r="C38" s="10">
        <f>SUM(C22:C35)</f>
        <v>475205.3</v>
      </c>
      <c r="D38" s="37"/>
      <c r="E38" s="37"/>
      <c r="F38" s="46">
        <f>SUM(F22:F37)</f>
        <v>475205.3</v>
      </c>
      <c r="G38">
        <f>C38-F38</f>
        <v>0</v>
      </c>
    </row>
    <row r="39" spans="1:7" ht="15.75" thickTop="1" x14ac:dyDescent="0.25"/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BreakPreview" topLeftCell="A13" zoomScaleSheetLayoutView="100" workbookViewId="0">
      <selection activeCell="A12" sqref="A12:H12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 x14ac:dyDescent="0.25">
      <c r="A1" s="90" t="str">
        <f>'Comp AY 2015-16'!A1:H1</f>
        <v>INCOME TAX RETURN</v>
      </c>
      <c r="B1" s="90"/>
      <c r="C1" s="90"/>
      <c r="D1" s="90"/>
      <c r="E1" s="90"/>
      <c r="F1" s="90"/>
      <c r="G1" s="90"/>
      <c r="H1" s="90"/>
    </row>
    <row r="3" spans="1:9" x14ac:dyDescent="0.25">
      <c r="A3" s="12" t="s">
        <v>44</v>
      </c>
      <c r="B3" s="12" t="s">
        <v>11</v>
      </c>
      <c r="C3" s="39" t="s">
        <v>66</v>
      </c>
      <c r="D3" s="14"/>
      <c r="E3" s="14"/>
      <c r="F3" s="14"/>
      <c r="G3" s="14"/>
    </row>
    <row r="4" spans="1:9" x14ac:dyDescent="0.25">
      <c r="A4" s="13" t="s">
        <v>12</v>
      </c>
      <c r="B4" s="13" t="s">
        <v>11</v>
      </c>
      <c r="C4" s="91" t="s">
        <v>71</v>
      </c>
      <c r="D4" s="91"/>
      <c r="E4" s="91"/>
      <c r="F4" s="91"/>
      <c r="G4" s="91"/>
      <c r="H4" s="91"/>
    </row>
    <row r="5" spans="1:9" x14ac:dyDescent="0.25">
      <c r="A5" s="12" t="s">
        <v>28</v>
      </c>
      <c r="B5" s="12" t="s">
        <v>11</v>
      </c>
      <c r="C5" s="39" t="s">
        <v>67</v>
      </c>
      <c r="D5" s="14"/>
      <c r="E5" s="14"/>
      <c r="F5" s="14"/>
      <c r="G5" s="14"/>
    </row>
    <row r="6" spans="1:9" x14ac:dyDescent="0.25">
      <c r="A6" s="12" t="s">
        <v>29</v>
      </c>
      <c r="B6" s="13" t="s">
        <v>11</v>
      </c>
      <c r="C6" s="40">
        <v>24330</v>
      </c>
      <c r="D6" s="14"/>
      <c r="E6" s="14"/>
      <c r="F6" s="14"/>
      <c r="G6" s="14"/>
    </row>
    <row r="7" spans="1:9" x14ac:dyDescent="0.25">
      <c r="A7" s="12" t="s">
        <v>13</v>
      </c>
      <c r="B7" s="13" t="s">
        <v>11</v>
      </c>
      <c r="C7" s="14" t="s">
        <v>14</v>
      </c>
      <c r="D7" s="14"/>
      <c r="E7" s="14"/>
      <c r="F7" s="14"/>
      <c r="G7" s="14"/>
    </row>
    <row r="8" spans="1:9" x14ac:dyDescent="0.25">
      <c r="A8" s="12" t="s">
        <v>30</v>
      </c>
      <c r="B8" s="13" t="s">
        <v>11</v>
      </c>
      <c r="C8" s="14" t="s">
        <v>32</v>
      </c>
      <c r="D8" s="14"/>
      <c r="E8" s="14"/>
      <c r="F8" s="14"/>
      <c r="G8" s="14"/>
    </row>
    <row r="9" spans="1:9" x14ac:dyDescent="0.25">
      <c r="A9" s="12" t="s">
        <v>31</v>
      </c>
      <c r="B9" s="13" t="s">
        <v>11</v>
      </c>
      <c r="C9" s="14" t="s">
        <v>33</v>
      </c>
      <c r="D9" s="14"/>
      <c r="E9" s="14"/>
      <c r="F9" s="14"/>
      <c r="G9" s="14"/>
    </row>
    <row r="10" spans="1:9" x14ac:dyDescent="0.25">
      <c r="A10" s="12" t="s">
        <v>15</v>
      </c>
      <c r="B10" s="13" t="s">
        <v>11</v>
      </c>
      <c r="C10" s="15">
        <v>42582</v>
      </c>
      <c r="D10" s="14"/>
      <c r="E10" s="14"/>
      <c r="F10" s="14"/>
      <c r="G10" s="14"/>
    </row>
    <row r="12" spans="1:9" ht="15.75" x14ac:dyDescent="0.25">
      <c r="A12" s="90" t="str">
        <f>'Comp AY 2015-16'!A12:H12</f>
        <v xml:space="preserve">COMPUTATION  OF  TOTAL  INCOME </v>
      </c>
      <c r="B12" s="90"/>
      <c r="C12" s="90"/>
      <c r="D12" s="90"/>
      <c r="E12" s="90"/>
      <c r="F12" s="90"/>
      <c r="G12" s="90"/>
      <c r="H12" s="90"/>
    </row>
    <row r="13" spans="1:9" x14ac:dyDescent="0.25">
      <c r="A13" s="92" t="s">
        <v>0</v>
      </c>
      <c r="B13" s="92"/>
      <c r="C13" s="92"/>
      <c r="D13" s="92"/>
      <c r="E13" s="9" t="s">
        <v>1</v>
      </c>
      <c r="F13" s="9" t="s">
        <v>1</v>
      </c>
      <c r="G13" s="9" t="s">
        <v>1</v>
      </c>
      <c r="H13" s="9" t="s">
        <v>1</v>
      </c>
      <c r="I13" s="12"/>
    </row>
    <row r="14" spans="1:9" x14ac:dyDescent="0.25">
      <c r="A14" s="88" t="s">
        <v>34</v>
      </c>
      <c r="B14" s="89"/>
      <c r="C14" s="89"/>
      <c r="D14" s="89"/>
      <c r="G14" s="3"/>
      <c r="H14" s="18"/>
    </row>
    <row r="15" spans="1:9" x14ac:dyDescent="0.25">
      <c r="A15" s="82" t="s">
        <v>68</v>
      </c>
      <c r="B15" s="83"/>
      <c r="C15" s="83"/>
      <c r="D15" s="83"/>
      <c r="G15" s="70">
        <f>'FS AY 2016-17'!C14</f>
        <v>150765</v>
      </c>
      <c r="H15" s="24"/>
    </row>
    <row r="16" spans="1:9" x14ac:dyDescent="0.25">
      <c r="A16" s="82" t="s">
        <v>36</v>
      </c>
      <c r="B16" s="83"/>
      <c r="C16" s="83"/>
      <c r="D16" s="83"/>
      <c r="G16" s="23" t="s">
        <v>37</v>
      </c>
      <c r="H16" s="23">
        <f>G15</f>
        <v>150765</v>
      </c>
    </row>
    <row r="17" spans="1:8" x14ac:dyDescent="0.25">
      <c r="A17" s="82"/>
      <c r="B17" s="83"/>
      <c r="C17" s="83"/>
      <c r="D17" s="83"/>
      <c r="G17" s="22"/>
      <c r="H17" s="24"/>
    </row>
    <row r="18" spans="1:8" x14ac:dyDescent="0.25">
      <c r="A18" s="88" t="s">
        <v>38</v>
      </c>
      <c r="B18" s="89"/>
      <c r="C18" s="89"/>
      <c r="D18" s="89"/>
      <c r="G18" s="22">
        <f>H16</f>
        <v>150765</v>
      </c>
      <c r="H18" s="24"/>
    </row>
    <row r="19" spans="1:8" x14ac:dyDescent="0.25">
      <c r="A19" s="82" t="s">
        <v>39</v>
      </c>
      <c r="B19" s="83"/>
      <c r="C19" s="83"/>
      <c r="D19" s="83"/>
      <c r="G19" s="23" t="s">
        <v>37</v>
      </c>
      <c r="H19" s="23">
        <f>G18</f>
        <v>150765</v>
      </c>
    </row>
    <row r="20" spans="1:8" x14ac:dyDescent="0.25">
      <c r="A20" s="82"/>
      <c r="B20" s="83"/>
      <c r="C20" s="83"/>
      <c r="D20" s="83"/>
      <c r="G20" s="22"/>
      <c r="H20" s="24"/>
    </row>
    <row r="21" spans="1:8" x14ac:dyDescent="0.25">
      <c r="A21" s="88" t="s">
        <v>40</v>
      </c>
      <c r="B21" s="89"/>
      <c r="C21" s="89"/>
      <c r="D21" s="89"/>
      <c r="G21" s="22"/>
      <c r="H21" s="24">
        <f>H19</f>
        <v>150765</v>
      </c>
    </row>
    <row r="22" spans="1:8" x14ac:dyDescent="0.25">
      <c r="A22" s="82"/>
      <c r="B22" s="83"/>
      <c r="C22" s="83"/>
      <c r="D22" s="83"/>
      <c r="G22" s="22"/>
      <c r="H22" s="24"/>
    </row>
    <row r="23" spans="1:8" x14ac:dyDescent="0.25">
      <c r="A23" s="86" t="s">
        <v>50</v>
      </c>
      <c r="B23" s="87"/>
      <c r="C23" s="87"/>
      <c r="D23" s="87"/>
      <c r="E23" s="17"/>
      <c r="F23" s="17"/>
      <c r="G23" s="25" t="s">
        <v>37</v>
      </c>
      <c r="H23" s="26"/>
    </row>
    <row r="24" spans="1:8" x14ac:dyDescent="0.25">
      <c r="A24" s="19"/>
      <c r="B24" s="16"/>
      <c r="C24" s="16"/>
      <c r="D24" s="16"/>
      <c r="G24" s="22"/>
      <c r="H24" s="24"/>
    </row>
    <row r="25" spans="1:8" x14ac:dyDescent="0.25">
      <c r="A25" s="82" t="s">
        <v>41</v>
      </c>
      <c r="B25" s="83"/>
      <c r="C25" s="83"/>
      <c r="D25" s="83"/>
      <c r="G25" s="23">
        <v>-2000</v>
      </c>
      <c r="H25" s="23" t="s">
        <v>37</v>
      </c>
    </row>
    <row r="26" spans="1:8" x14ac:dyDescent="0.25">
      <c r="A26" s="82"/>
      <c r="B26" s="83"/>
      <c r="C26" s="83"/>
      <c r="D26" s="83"/>
      <c r="G26" s="22"/>
      <c r="H26" s="24"/>
    </row>
    <row r="27" spans="1:8" x14ac:dyDescent="0.25">
      <c r="A27" s="88" t="s">
        <v>51</v>
      </c>
      <c r="B27" s="89"/>
      <c r="C27" s="89"/>
      <c r="D27" s="89"/>
      <c r="G27" s="22"/>
      <c r="H27" s="24"/>
    </row>
    <row r="28" spans="1:8" x14ac:dyDescent="0.25">
      <c r="A28" s="21" t="s">
        <v>42</v>
      </c>
      <c r="B28" s="31"/>
      <c r="C28" s="31"/>
      <c r="D28" s="31"/>
      <c r="G28" s="22" t="s">
        <v>37</v>
      </c>
      <c r="H28" s="24"/>
    </row>
    <row r="29" spans="1:8" x14ac:dyDescent="0.25">
      <c r="A29" s="82" t="s">
        <v>43</v>
      </c>
      <c r="B29" s="83"/>
      <c r="C29" s="83"/>
      <c r="D29" s="83"/>
      <c r="G29" s="27" t="s">
        <v>37</v>
      </c>
      <c r="H29" s="23" t="s">
        <v>37</v>
      </c>
    </row>
    <row r="30" spans="1:8" x14ac:dyDescent="0.25">
      <c r="A30" s="32"/>
      <c r="B30" s="33"/>
      <c r="C30" s="33"/>
      <c r="D30" s="33"/>
      <c r="G30" s="22"/>
      <c r="H30" s="24"/>
    </row>
    <row r="31" spans="1:8" x14ac:dyDescent="0.25">
      <c r="A31" s="44" t="s">
        <v>52</v>
      </c>
      <c r="B31" s="33"/>
      <c r="C31" s="33"/>
      <c r="D31" s="33"/>
      <c r="G31" s="28"/>
      <c r="H31" s="24" t="s">
        <v>37</v>
      </c>
    </row>
    <row r="32" spans="1:8" x14ac:dyDescent="0.25">
      <c r="A32" s="82"/>
      <c r="B32" s="83"/>
      <c r="C32" s="83"/>
      <c r="D32" s="83"/>
      <c r="G32" s="22"/>
      <c r="H32" s="24"/>
    </row>
    <row r="33" spans="1:8" x14ac:dyDescent="0.25">
      <c r="A33" s="84" t="s">
        <v>53</v>
      </c>
      <c r="B33" s="85"/>
      <c r="C33" s="85"/>
      <c r="D33" s="85"/>
      <c r="E33" s="20"/>
      <c r="F33" s="20"/>
      <c r="G33" s="23"/>
      <c r="H33" s="29" t="s">
        <v>37</v>
      </c>
    </row>
  </sheetData>
  <mergeCells count="20">
    <mergeCell ref="C4:H4"/>
    <mergeCell ref="A1:H1"/>
    <mergeCell ref="A12:H12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" top="0.47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view="pageBreakPreview" topLeftCell="A28" zoomScale="110" zoomScaleSheetLayoutView="110" workbookViewId="0">
      <selection activeCell="A12" sqref="A12:H12"/>
    </sheetView>
  </sheetViews>
  <sheetFormatPr defaultRowHeight="15" x14ac:dyDescent="0.25"/>
  <cols>
    <col min="1" max="1" width="26.28515625" bestFit="1" customWidth="1"/>
    <col min="2" max="3" width="10.7109375" customWidth="1"/>
    <col min="4" max="4" width="17.85546875" bestFit="1" customWidth="1"/>
    <col min="5" max="6" width="10.7109375" customWidth="1"/>
  </cols>
  <sheetData>
    <row r="2" spans="1:8" ht="15.75" x14ac:dyDescent="0.25">
      <c r="A2" s="90" t="s">
        <v>69</v>
      </c>
      <c r="B2" s="90"/>
      <c r="C2" s="90"/>
      <c r="D2" s="90"/>
      <c r="E2" s="90"/>
      <c r="F2" s="90"/>
      <c r="G2" s="1"/>
      <c r="H2" s="1"/>
    </row>
    <row r="3" spans="1:8" ht="15.75" x14ac:dyDescent="0.25">
      <c r="A3" s="90" t="s">
        <v>5</v>
      </c>
      <c r="B3" s="90"/>
      <c r="C3" s="90"/>
      <c r="D3" s="90"/>
      <c r="E3" s="90"/>
      <c r="F3" s="90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72" t="s">
        <v>1</v>
      </c>
      <c r="C5" s="72" t="s">
        <v>1</v>
      </c>
      <c r="D5" s="9" t="s">
        <v>0</v>
      </c>
      <c r="E5" s="72" t="s">
        <v>1</v>
      </c>
      <c r="F5" s="72" t="s">
        <v>1</v>
      </c>
    </row>
    <row r="6" spans="1:8" x14ac:dyDescent="0.25">
      <c r="A6" s="3" t="s">
        <v>2</v>
      </c>
      <c r="B6" s="3"/>
      <c r="C6" s="57">
        <f>E24+E28</f>
        <v>53026.794999999998</v>
      </c>
      <c r="D6" s="4" t="s">
        <v>6</v>
      </c>
      <c r="E6" s="4"/>
      <c r="F6" s="61">
        <f>'FS AY 2015-16'!F6*110/100-20632</f>
        <v>469347.6</v>
      </c>
    </row>
    <row r="7" spans="1:8" x14ac:dyDescent="0.25">
      <c r="A7" s="4" t="str">
        <f>'FS AY 2015-16'!A7</f>
        <v>To Material Consumed</v>
      </c>
      <c r="B7" s="4"/>
      <c r="C7" s="57">
        <f>'FS AY 2015-16'!C7*110/100+58615</f>
        <v>133786.79999999999</v>
      </c>
      <c r="D7" s="4"/>
      <c r="E7" s="4"/>
      <c r="F7" s="61"/>
    </row>
    <row r="8" spans="1:8" x14ac:dyDescent="0.25">
      <c r="A8" s="4" t="str">
        <f>'FS AY 2015-16'!A8</f>
        <v>To Salaries</v>
      </c>
      <c r="B8" s="4"/>
      <c r="C8" s="57">
        <f>'FS AY 2015-16'!C8*110/100-16830+17000+1849+50760</f>
        <v>86109</v>
      </c>
      <c r="D8" s="4"/>
      <c r="E8" s="4"/>
      <c r="F8" s="61"/>
    </row>
    <row r="9" spans="1:8" x14ac:dyDescent="0.25">
      <c r="A9" s="4" t="s">
        <v>3</v>
      </c>
      <c r="B9" s="4"/>
      <c r="C9" s="57">
        <v>9400</v>
      </c>
      <c r="D9" s="4"/>
      <c r="E9" s="4"/>
      <c r="F9" s="61"/>
    </row>
    <row r="10" spans="1:8" x14ac:dyDescent="0.25">
      <c r="A10" s="4" t="s">
        <v>4</v>
      </c>
      <c r="B10" s="4"/>
      <c r="C10" s="57">
        <f>'FS AY 2015-16'!C10*110/100</f>
        <v>4358.2</v>
      </c>
      <c r="D10" s="4"/>
      <c r="E10" s="4"/>
      <c r="F10" s="61"/>
    </row>
    <row r="11" spans="1:8" x14ac:dyDescent="0.25">
      <c r="A11" s="4" t="s">
        <v>7</v>
      </c>
      <c r="B11" s="4"/>
      <c r="C11" s="57">
        <f>'FS AY 2015-16'!C11*110/100+12312</f>
        <v>27712</v>
      </c>
      <c r="D11" s="4"/>
      <c r="E11" s="4"/>
      <c r="F11" s="61"/>
    </row>
    <row r="12" spans="1:8" x14ac:dyDescent="0.25">
      <c r="A12" s="4" t="s">
        <v>26</v>
      </c>
      <c r="B12" s="4"/>
      <c r="C12" s="57">
        <f>'FS AY 2015-16'!C12*110/100-24410</f>
        <v>4190</v>
      </c>
      <c r="D12" s="4"/>
      <c r="E12" s="4"/>
      <c r="F12" s="61"/>
    </row>
    <row r="13" spans="1:8" x14ac:dyDescent="0.25">
      <c r="A13" s="4"/>
      <c r="B13" s="4"/>
      <c r="C13" s="57"/>
      <c r="D13" s="4"/>
      <c r="E13" s="4"/>
      <c r="F13" s="61"/>
    </row>
    <row r="14" spans="1:8" x14ac:dyDescent="0.25">
      <c r="A14" s="4" t="s">
        <v>8</v>
      </c>
      <c r="B14" s="4"/>
      <c r="C14" s="58">
        <v>150765</v>
      </c>
      <c r="D14" s="4"/>
      <c r="E14" s="4"/>
      <c r="F14" s="61"/>
    </row>
    <row r="15" spans="1:8" x14ac:dyDescent="0.25">
      <c r="A15" s="4"/>
      <c r="B15" s="4"/>
      <c r="C15" s="59"/>
      <c r="D15" s="4"/>
      <c r="E15" s="4"/>
      <c r="F15" s="61"/>
    </row>
    <row r="16" spans="1:8" x14ac:dyDescent="0.25">
      <c r="A16" s="4"/>
      <c r="B16" s="4"/>
      <c r="C16" s="57"/>
      <c r="D16" s="4"/>
      <c r="E16" s="4"/>
      <c r="F16" s="61"/>
    </row>
    <row r="17" spans="1:8" ht="15.75" thickBot="1" x14ac:dyDescent="0.3">
      <c r="A17" s="5"/>
      <c r="B17" s="5"/>
      <c r="C17" s="60">
        <f>SUM(C6:C16)</f>
        <v>469347.79499999998</v>
      </c>
      <c r="D17" s="5"/>
      <c r="E17" s="5"/>
      <c r="F17" s="62">
        <f>SUM(F6:F16)</f>
        <v>469347.6</v>
      </c>
      <c r="G17" s="7">
        <f>C17-F17</f>
        <v>0.19500000000698492</v>
      </c>
      <c r="H17" s="7"/>
    </row>
    <row r="18" spans="1:8" ht="15.75" thickTop="1" x14ac:dyDescent="0.25"/>
    <row r="19" spans="1:8" ht="15.75" x14ac:dyDescent="0.25">
      <c r="A19" s="90" t="s">
        <v>45</v>
      </c>
      <c r="B19" s="90"/>
      <c r="C19" s="90"/>
      <c r="D19" s="90"/>
      <c r="E19" s="90"/>
      <c r="F19" s="90"/>
    </row>
    <row r="20" spans="1:8" x14ac:dyDescent="0.25">
      <c r="A20" s="8"/>
      <c r="B20" s="8"/>
      <c r="C20" s="8"/>
      <c r="D20" s="8"/>
      <c r="E20" s="8"/>
      <c r="F20" s="8"/>
    </row>
    <row r="21" spans="1:8" x14ac:dyDescent="0.25">
      <c r="A21" s="9" t="s">
        <v>9</v>
      </c>
      <c r="B21" s="72" t="s">
        <v>1</v>
      </c>
      <c r="C21" s="72" t="s">
        <v>1</v>
      </c>
      <c r="D21" s="9" t="s">
        <v>10</v>
      </c>
      <c r="E21" s="72" t="s">
        <v>1</v>
      </c>
      <c r="F21" s="72" t="s">
        <v>1</v>
      </c>
    </row>
    <row r="22" spans="1:8" x14ac:dyDescent="0.25">
      <c r="A22" s="3" t="s">
        <v>17</v>
      </c>
      <c r="B22" s="63">
        <f>'FS AY 2015-16'!C23-100811</f>
        <v>358794.3</v>
      </c>
      <c r="C22" s="63"/>
      <c r="D22" s="48" t="s">
        <v>19</v>
      </c>
      <c r="E22" s="63"/>
      <c r="F22" s="66"/>
    </row>
    <row r="23" spans="1:8" x14ac:dyDescent="0.25">
      <c r="A23" s="4" t="s">
        <v>16</v>
      </c>
      <c r="B23" s="64">
        <f>C14</f>
        <v>150765</v>
      </c>
      <c r="C23" s="61">
        <f>B23+B22</f>
        <v>509559.3</v>
      </c>
      <c r="D23" s="49" t="s">
        <v>70</v>
      </c>
      <c r="E23" s="67">
        <f>'FS AY 2015-16'!F24</f>
        <v>184065.3</v>
      </c>
      <c r="F23" s="57"/>
    </row>
    <row r="24" spans="1:8" x14ac:dyDescent="0.25">
      <c r="A24" s="4"/>
      <c r="B24" s="61"/>
      <c r="C24" s="61"/>
      <c r="D24" s="51" t="s">
        <v>25</v>
      </c>
      <c r="E24" s="68">
        <f>E23*15/100</f>
        <v>27609.794999999998</v>
      </c>
      <c r="F24" s="57">
        <f>E23+E24</f>
        <v>211675.09499999997</v>
      </c>
    </row>
    <row r="25" spans="1:8" x14ac:dyDescent="0.25">
      <c r="A25" s="4"/>
      <c r="B25" s="61"/>
      <c r="C25" s="61"/>
      <c r="D25" s="49" t="s">
        <v>20</v>
      </c>
      <c r="E25" s="67">
        <f>'FS AY 2015-16'!F26</f>
        <v>221020</v>
      </c>
      <c r="F25" s="57"/>
    </row>
    <row r="26" spans="1:8" x14ac:dyDescent="0.25">
      <c r="A26" s="4" t="s">
        <v>18</v>
      </c>
      <c r="B26" s="61"/>
      <c r="C26" s="61">
        <f>'FS AY 2015-16'!C28*110/100-2147</f>
        <v>15013</v>
      </c>
      <c r="D26" s="50" t="s">
        <v>49</v>
      </c>
      <c r="E26" s="64">
        <v>33150</v>
      </c>
      <c r="F26" s="57"/>
    </row>
    <row r="27" spans="1:8" x14ac:dyDescent="0.25">
      <c r="A27" s="4"/>
      <c r="B27" s="61"/>
      <c r="C27" s="61"/>
      <c r="D27" s="50"/>
      <c r="E27" s="61">
        <f>SUM(E25:E26)</f>
        <v>254170</v>
      </c>
      <c r="F27" s="57"/>
    </row>
    <row r="28" spans="1:8" x14ac:dyDescent="0.25">
      <c r="A28" s="4"/>
      <c r="B28" s="61"/>
      <c r="C28" s="61"/>
      <c r="D28" s="51" t="s">
        <v>25</v>
      </c>
      <c r="E28" s="68">
        <f>E27*10/100</f>
        <v>25417</v>
      </c>
      <c r="F28" s="57">
        <f>E27-E28</f>
        <v>228753</v>
      </c>
    </row>
    <row r="29" spans="1:8" x14ac:dyDescent="0.25">
      <c r="A29" s="4"/>
      <c r="B29" s="61"/>
      <c r="C29" s="61"/>
      <c r="D29" s="50"/>
      <c r="E29" s="61"/>
      <c r="F29" s="57"/>
    </row>
    <row r="30" spans="1:8" x14ac:dyDescent="0.25">
      <c r="A30" s="4"/>
      <c r="B30" s="61"/>
      <c r="C30" s="61"/>
      <c r="D30" s="49" t="s">
        <v>21</v>
      </c>
      <c r="E30" s="61"/>
      <c r="F30" s="57">
        <f>'FS AY 2015-16'!F29*120/100</f>
        <v>14976</v>
      </c>
    </row>
    <row r="31" spans="1:8" x14ac:dyDescent="0.25">
      <c r="A31" s="4"/>
      <c r="B31" s="61"/>
      <c r="C31" s="61"/>
      <c r="D31" s="49" t="s">
        <v>22</v>
      </c>
      <c r="E31" s="61"/>
      <c r="F31" s="57">
        <f>'FS AY 2015-16'!F30*120/100</f>
        <v>31848</v>
      </c>
    </row>
    <row r="32" spans="1:8" x14ac:dyDescent="0.25">
      <c r="A32" s="4"/>
      <c r="B32" s="61"/>
      <c r="C32" s="61"/>
      <c r="D32" s="49" t="s">
        <v>23</v>
      </c>
      <c r="E32" s="61"/>
      <c r="F32" s="57">
        <f>'FS AY 2015-16'!F31*120/100</f>
        <v>7800</v>
      </c>
    </row>
    <row r="33" spans="1:7" x14ac:dyDescent="0.25">
      <c r="A33" s="4"/>
      <c r="B33" s="61"/>
      <c r="C33" s="61"/>
      <c r="D33" s="49" t="s">
        <v>24</v>
      </c>
      <c r="E33" s="61"/>
      <c r="F33" s="57">
        <f>'FS AY 2015-16'!F32*120/100</f>
        <v>29520</v>
      </c>
    </row>
    <row r="34" spans="1:7" x14ac:dyDescent="0.25">
      <c r="A34" s="4"/>
      <c r="B34" s="61"/>
      <c r="C34" s="61"/>
      <c r="D34" s="50"/>
      <c r="E34" s="61"/>
      <c r="F34" s="57"/>
    </row>
    <row r="35" spans="1:7" x14ac:dyDescent="0.25">
      <c r="A35" s="4"/>
      <c r="B35" s="61"/>
      <c r="C35" s="61"/>
      <c r="D35" s="51"/>
      <c r="E35" s="61"/>
      <c r="F35" s="57"/>
    </row>
    <row r="36" spans="1:7" ht="15.75" thickBot="1" x14ac:dyDescent="0.3">
      <c r="A36" s="11"/>
      <c r="B36" s="65"/>
      <c r="C36" s="62">
        <f>SUM(C22:C33)</f>
        <v>524572.30000000005</v>
      </c>
      <c r="D36" s="52"/>
      <c r="E36" s="65"/>
      <c r="F36" s="62">
        <f>SUM(F22:F35)</f>
        <v>524572.09499999997</v>
      </c>
      <c r="G36" s="7">
        <f>C36-F36</f>
        <v>0.20500000007450581</v>
      </c>
    </row>
    <row r="37" spans="1:7" ht="15.75" thickTop="1" x14ac:dyDescent="0.25">
      <c r="A37" s="74"/>
      <c r="B37" s="74"/>
      <c r="C37" s="74"/>
    </row>
    <row r="38" spans="1:7" x14ac:dyDescent="0.25">
      <c r="A38" s="93" t="s">
        <v>72</v>
      </c>
      <c r="B38" s="93"/>
      <c r="C38" s="93"/>
    </row>
    <row r="39" spans="1:7" x14ac:dyDescent="0.25">
      <c r="A39" s="77"/>
      <c r="B39" s="74"/>
      <c r="C39" s="74"/>
    </row>
    <row r="40" spans="1:7" x14ac:dyDescent="0.25">
      <c r="A40" s="93" t="s">
        <v>73</v>
      </c>
      <c r="B40" s="93"/>
      <c r="C40" s="74"/>
    </row>
    <row r="41" spans="1:7" x14ac:dyDescent="0.25">
      <c r="A41" s="93" t="s">
        <v>74</v>
      </c>
      <c r="B41" s="93"/>
      <c r="C41" s="74"/>
    </row>
    <row r="42" spans="1:7" x14ac:dyDescent="0.25">
      <c r="A42" s="93" t="s">
        <v>75</v>
      </c>
      <c r="B42" s="93"/>
      <c r="C42" s="74"/>
    </row>
    <row r="43" spans="1:7" x14ac:dyDescent="0.25">
      <c r="A43" s="74"/>
      <c r="B43" s="75"/>
      <c r="C43" s="74"/>
    </row>
    <row r="44" spans="1:7" x14ac:dyDescent="0.25">
      <c r="A44" s="76"/>
      <c r="B44" s="75"/>
      <c r="C44" s="74"/>
    </row>
    <row r="45" spans="1:7" x14ac:dyDescent="0.25">
      <c r="A45" s="76"/>
      <c r="B45" s="75"/>
      <c r="C45" s="74"/>
    </row>
    <row r="46" spans="1:7" x14ac:dyDescent="0.25">
      <c r="A46" s="76" t="s">
        <v>78</v>
      </c>
      <c r="B46" s="76"/>
      <c r="C46" s="74"/>
    </row>
    <row r="47" spans="1:7" x14ac:dyDescent="0.25">
      <c r="A47" s="93" t="s">
        <v>76</v>
      </c>
      <c r="B47" s="93"/>
      <c r="C47" s="74"/>
    </row>
    <row r="48" spans="1:7" x14ac:dyDescent="0.25">
      <c r="A48" s="93" t="s">
        <v>77</v>
      </c>
      <c r="B48" s="93"/>
      <c r="C48" s="74"/>
    </row>
  </sheetData>
  <mergeCells count="9">
    <mergeCell ref="A2:F2"/>
    <mergeCell ref="A3:F3"/>
    <mergeCell ref="A19:F19"/>
    <mergeCell ref="A38:C38"/>
    <mergeCell ref="A48:B48"/>
    <mergeCell ref="A40:B40"/>
    <mergeCell ref="A41:B41"/>
    <mergeCell ref="A42:B42"/>
    <mergeCell ref="A47:B47"/>
  </mergeCells>
  <pageMargins left="0.7" right="0.7" top="0.28000000000000003" bottom="0.27" header="0.3" footer="0.3"/>
  <pageSetup orientation="portrait" r:id="rId1"/>
  <ignoredErrors>
    <ignoredError sqref="E25" formula="1"/>
    <ignoredError sqref="C17:F17 C36:F36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BreakPreview" zoomScaleSheetLayoutView="100" workbookViewId="0">
      <selection activeCell="A16" sqref="A16:D16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8" width="9.140625" style="2" bestFit="1" customWidth="1"/>
    <col min="9" max="16384" width="9.140625" style="2"/>
  </cols>
  <sheetData>
    <row r="1" spans="1:9" ht="15.75" x14ac:dyDescent="0.25">
      <c r="A1" s="90" t="str">
        <f>'Comp AY 2015-16'!A1:H1</f>
        <v>INCOME TAX RETURN</v>
      </c>
      <c r="B1" s="90"/>
      <c r="C1" s="90"/>
      <c r="D1" s="90"/>
      <c r="E1" s="90"/>
      <c r="F1" s="90"/>
      <c r="G1" s="90"/>
      <c r="H1" s="90"/>
    </row>
    <row r="3" spans="1:9" x14ac:dyDescent="0.25">
      <c r="A3" s="12" t="s">
        <v>44</v>
      </c>
      <c r="B3" s="12" t="s">
        <v>11</v>
      </c>
      <c r="C3" s="39" t="s">
        <v>79</v>
      </c>
      <c r="D3" s="14"/>
      <c r="E3" s="14"/>
      <c r="F3" s="14"/>
      <c r="G3" s="14"/>
    </row>
    <row r="4" spans="1:9" ht="32.25" customHeight="1" x14ac:dyDescent="0.25">
      <c r="A4" s="13" t="s">
        <v>12</v>
      </c>
      <c r="B4" s="13" t="s">
        <v>11</v>
      </c>
      <c r="C4" s="94" t="s">
        <v>80</v>
      </c>
      <c r="D4" s="94"/>
      <c r="E4" s="94"/>
      <c r="F4" s="94"/>
      <c r="G4" s="94"/>
      <c r="H4" s="94"/>
      <c r="I4" s="95"/>
    </row>
    <row r="5" spans="1:9" x14ac:dyDescent="0.25">
      <c r="A5" s="12" t="s">
        <v>28</v>
      </c>
      <c r="B5" s="12" t="s">
        <v>11</v>
      </c>
      <c r="C5" s="39" t="str">
        <f>'Comp AY 2016-17'!C5</f>
        <v>BUEPS8645C</v>
      </c>
      <c r="D5" s="14"/>
      <c r="E5" s="14"/>
      <c r="F5" s="14"/>
      <c r="G5" s="14"/>
    </row>
    <row r="6" spans="1:9" x14ac:dyDescent="0.25">
      <c r="A6" s="12" t="s">
        <v>29</v>
      </c>
      <c r="B6" s="13" t="s">
        <v>11</v>
      </c>
      <c r="C6" s="40">
        <v>27254</v>
      </c>
      <c r="D6" s="14"/>
      <c r="E6" s="14"/>
      <c r="F6" s="14"/>
      <c r="G6" s="14"/>
    </row>
    <row r="7" spans="1:9" x14ac:dyDescent="0.25">
      <c r="A7" s="12" t="s">
        <v>13</v>
      </c>
      <c r="B7" s="13" t="s">
        <v>11</v>
      </c>
      <c r="C7" s="14" t="s">
        <v>14</v>
      </c>
      <c r="D7" s="14"/>
      <c r="E7" s="14"/>
      <c r="F7" s="14"/>
      <c r="G7" s="14"/>
    </row>
    <row r="8" spans="1:9" x14ac:dyDescent="0.25">
      <c r="A8" s="12" t="s">
        <v>30</v>
      </c>
      <c r="B8" s="13" t="s">
        <v>11</v>
      </c>
      <c r="C8" s="14" t="s">
        <v>65</v>
      </c>
      <c r="D8" s="14"/>
      <c r="E8" s="14"/>
      <c r="F8" s="14"/>
      <c r="G8" s="14"/>
    </row>
    <row r="9" spans="1:9" x14ac:dyDescent="0.25">
      <c r="A9" s="12" t="s">
        <v>31</v>
      </c>
      <c r="B9" s="13" t="s">
        <v>11</v>
      </c>
      <c r="C9" s="14" t="s">
        <v>32</v>
      </c>
      <c r="D9" s="14"/>
      <c r="E9" s="14"/>
      <c r="F9" s="14"/>
      <c r="G9" s="14"/>
    </row>
    <row r="10" spans="1:9" x14ac:dyDescent="0.25">
      <c r="A10" s="12" t="s">
        <v>15</v>
      </c>
      <c r="B10" s="13" t="s">
        <v>11</v>
      </c>
      <c r="C10" s="15">
        <v>42952</v>
      </c>
      <c r="D10" s="14"/>
      <c r="E10" s="14"/>
      <c r="F10" s="14"/>
      <c r="G10" s="14"/>
    </row>
    <row r="12" spans="1:9" ht="15.75" x14ac:dyDescent="0.25">
      <c r="A12" s="90" t="str">
        <f>'Comp AY 2015-16'!A12:H12</f>
        <v xml:space="preserve">COMPUTATION  OF  TOTAL  INCOME </v>
      </c>
      <c r="B12" s="90"/>
      <c r="C12" s="90"/>
      <c r="D12" s="90"/>
      <c r="E12" s="90"/>
      <c r="F12" s="90"/>
      <c r="G12" s="90"/>
      <c r="H12" s="90"/>
    </row>
    <row r="13" spans="1:9" x14ac:dyDescent="0.25">
      <c r="A13" s="92" t="s">
        <v>0</v>
      </c>
      <c r="B13" s="92"/>
      <c r="C13" s="92"/>
      <c r="D13" s="92"/>
      <c r="E13" s="9" t="s">
        <v>1</v>
      </c>
      <c r="F13" s="9" t="s">
        <v>1</v>
      </c>
      <c r="G13" s="9" t="s">
        <v>1</v>
      </c>
      <c r="H13" s="9" t="s">
        <v>1</v>
      </c>
      <c r="I13" s="12"/>
    </row>
    <row r="14" spans="1:9" x14ac:dyDescent="0.25">
      <c r="A14" s="88" t="s">
        <v>34</v>
      </c>
      <c r="B14" s="89"/>
      <c r="C14" s="89"/>
      <c r="D14" s="89"/>
      <c r="G14" s="3"/>
      <c r="H14" s="18"/>
    </row>
    <row r="15" spans="1:9" x14ac:dyDescent="0.25">
      <c r="A15" s="82" t="s">
        <v>82</v>
      </c>
      <c r="B15" s="83"/>
      <c r="C15" s="83"/>
      <c r="D15" s="83"/>
      <c r="G15" s="97">
        <f>'FS AY 2017-18'!C16</f>
        <v>208784</v>
      </c>
      <c r="H15" s="98"/>
    </row>
    <row r="16" spans="1:9" x14ac:dyDescent="0.25">
      <c r="A16" s="82" t="s">
        <v>36</v>
      </c>
      <c r="B16" s="83"/>
      <c r="C16" s="83"/>
      <c r="D16" s="83"/>
      <c r="G16" s="99" t="s">
        <v>37</v>
      </c>
      <c r="H16" s="99">
        <f>G15</f>
        <v>208784</v>
      </c>
    </row>
    <row r="17" spans="1:8" x14ac:dyDescent="0.25">
      <c r="A17" s="82"/>
      <c r="B17" s="83"/>
      <c r="C17" s="83"/>
      <c r="D17" s="83"/>
      <c r="G17" s="97"/>
      <c r="H17" s="98"/>
    </row>
    <row r="18" spans="1:8" x14ac:dyDescent="0.25">
      <c r="A18" s="88" t="s">
        <v>38</v>
      </c>
      <c r="B18" s="89"/>
      <c r="C18" s="89"/>
      <c r="D18" s="89"/>
      <c r="G18" s="97">
        <f>H16</f>
        <v>208784</v>
      </c>
      <c r="H18" s="98"/>
    </row>
    <row r="19" spans="1:8" x14ac:dyDescent="0.25">
      <c r="A19" s="82" t="s">
        <v>39</v>
      </c>
      <c r="B19" s="83"/>
      <c r="C19" s="83"/>
      <c r="D19" s="83"/>
      <c r="G19" s="99" t="s">
        <v>37</v>
      </c>
      <c r="H19" s="99">
        <f>G18</f>
        <v>208784</v>
      </c>
    </row>
    <row r="20" spans="1:8" x14ac:dyDescent="0.25">
      <c r="A20" s="82"/>
      <c r="B20" s="83"/>
      <c r="C20" s="83"/>
      <c r="D20" s="83"/>
      <c r="G20" s="97"/>
      <c r="H20" s="98"/>
    </row>
    <row r="21" spans="1:8" x14ac:dyDescent="0.25">
      <c r="A21" s="88" t="s">
        <v>40</v>
      </c>
      <c r="B21" s="89"/>
      <c r="C21" s="89"/>
      <c r="D21" s="89"/>
      <c r="G21" s="97"/>
      <c r="H21" s="98">
        <f>H19</f>
        <v>208784</v>
      </c>
    </row>
    <row r="22" spans="1:8" x14ac:dyDescent="0.25">
      <c r="A22" s="82"/>
      <c r="B22" s="83"/>
      <c r="C22" s="83"/>
      <c r="D22" s="83"/>
      <c r="G22" s="97"/>
      <c r="H22" s="98"/>
    </row>
    <row r="23" spans="1:8" x14ac:dyDescent="0.25">
      <c r="A23" s="86" t="s">
        <v>50</v>
      </c>
      <c r="B23" s="87"/>
      <c r="C23" s="87"/>
      <c r="D23" s="87"/>
      <c r="E23" s="17"/>
      <c r="F23" s="17"/>
      <c r="G23" s="100" t="s">
        <v>37</v>
      </c>
      <c r="H23" s="101"/>
    </row>
    <row r="24" spans="1:8" x14ac:dyDescent="0.25">
      <c r="A24" s="19"/>
      <c r="B24" s="16"/>
      <c r="C24" s="16"/>
      <c r="D24" s="16"/>
      <c r="G24" s="97"/>
      <c r="H24" s="98"/>
    </row>
    <row r="25" spans="1:8" x14ac:dyDescent="0.25">
      <c r="A25" s="82" t="s">
        <v>41</v>
      </c>
      <c r="B25" s="83"/>
      <c r="C25" s="83"/>
      <c r="D25" s="83"/>
      <c r="G25" s="99">
        <v>-5000</v>
      </c>
      <c r="H25" s="99" t="s">
        <v>37</v>
      </c>
    </row>
    <row r="26" spans="1:8" x14ac:dyDescent="0.25">
      <c r="A26" s="82"/>
      <c r="B26" s="83"/>
      <c r="C26" s="83"/>
      <c r="D26" s="83"/>
      <c r="G26" s="97"/>
      <c r="H26" s="98"/>
    </row>
    <row r="27" spans="1:8" x14ac:dyDescent="0.25">
      <c r="A27" s="88" t="s">
        <v>51</v>
      </c>
      <c r="B27" s="89"/>
      <c r="C27" s="89"/>
      <c r="D27" s="89"/>
      <c r="G27" s="97"/>
      <c r="H27" s="98"/>
    </row>
    <row r="28" spans="1:8" x14ac:dyDescent="0.25">
      <c r="A28" s="21" t="s">
        <v>42</v>
      </c>
      <c r="B28" s="54"/>
      <c r="C28" s="54"/>
      <c r="D28" s="54"/>
      <c r="G28" s="97" t="s">
        <v>37</v>
      </c>
      <c r="H28" s="98"/>
    </row>
    <row r="29" spans="1:8" x14ac:dyDescent="0.25">
      <c r="A29" s="82" t="s">
        <v>43</v>
      </c>
      <c r="B29" s="83"/>
      <c r="C29" s="83"/>
      <c r="D29" s="83"/>
      <c r="G29" s="102" t="s">
        <v>37</v>
      </c>
      <c r="H29" s="99" t="s">
        <v>37</v>
      </c>
    </row>
    <row r="30" spans="1:8" x14ac:dyDescent="0.25">
      <c r="A30" s="55"/>
      <c r="B30" s="56"/>
      <c r="C30" s="56"/>
      <c r="D30" s="56"/>
      <c r="G30" s="97"/>
      <c r="H30" s="98"/>
    </row>
    <row r="31" spans="1:8" x14ac:dyDescent="0.25">
      <c r="A31" s="53" t="s">
        <v>52</v>
      </c>
      <c r="B31" s="56"/>
      <c r="C31" s="56"/>
      <c r="D31" s="56"/>
      <c r="G31" s="103"/>
      <c r="H31" s="98" t="s">
        <v>37</v>
      </c>
    </row>
    <row r="32" spans="1:8" x14ac:dyDescent="0.25">
      <c r="A32" s="82"/>
      <c r="B32" s="83"/>
      <c r="C32" s="83"/>
      <c r="D32" s="83"/>
      <c r="G32" s="97"/>
      <c r="H32" s="98"/>
    </row>
    <row r="33" spans="1:8" x14ac:dyDescent="0.25">
      <c r="A33" s="84" t="s">
        <v>53</v>
      </c>
      <c r="B33" s="85"/>
      <c r="C33" s="85"/>
      <c r="D33" s="85"/>
      <c r="E33" s="20"/>
      <c r="F33" s="20"/>
      <c r="G33" s="23"/>
      <c r="H33" s="29" t="s">
        <v>37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A21:D21"/>
    <mergeCell ref="A1:H1"/>
    <mergeCell ref="A12:H12"/>
    <mergeCell ref="A13:D13"/>
    <mergeCell ref="A14:D14"/>
    <mergeCell ref="A15:D15"/>
    <mergeCell ref="A16:D16"/>
    <mergeCell ref="A17:D17"/>
    <mergeCell ref="A18:D18"/>
    <mergeCell ref="A19:D19"/>
    <mergeCell ref="A20:D20"/>
    <mergeCell ref="C4:H4"/>
  </mergeCells>
  <pageMargins left="0.7" right="0" top="0.47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9"/>
  <sheetViews>
    <sheetView tabSelected="1" view="pageBreakPreview" zoomScale="110" zoomScaleSheetLayoutView="110" workbookViewId="0">
      <selection activeCell="H7" sqref="H7"/>
    </sheetView>
  </sheetViews>
  <sheetFormatPr defaultRowHeight="15" x14ac:dyDescent="0.25"/>
  <cols>
    <col min="1" max="1" width="26.28515625" bestFit="1" customWidth="1"/>
    <col min="2" max="3" width="9.85546875" customWidth="1"/>
    <col min="4" max="4" width="17.85546875" bestFit="1" customWidth="1"/>
    <col min="5" max="6" width="9.85546875" customWidth="1"/>
  </cols>
  <sheetData>
    <row r="2" spans="1:8" ht="15.75" x14ac:dyDescent="0.25">
      <c r="A2" s="90" t="s">
        <v>81</v>
      </c>
      <c r="B2" s="90"/>
      <c r="C2" s="90"/>
      <c r="D2" s="90"/>
      <c r="E2" s="90"/>
      <c r="F2" s="90"/>
      <c r="G2" s="1"/>
      <c r="H2" s="1"/>
    </row>
    <row r="3" spans="1:8" s="78" customFormat="1" ht="15.75" x14ac:dyDescent="0.25">
      <c r="A3" s="90" t="s">
        <v>83</v>
      </c>
      <c r="B3" s="90"/>
      <c r="C3" s="90"/>
      <c r="D3" s="90"/>
      <c r="E3" s="90"/>
      <c r="F3" s="90"/>
      <c r="G3" s="1"/>
      <c r="H3" s="1"/>
    </row>
    <row r="4" spans="1:8" s="78" customFormat="1" ht="15.75" x14ac:dyDescent="0.25">
      <c r="A4" s="73"/>
      <c r="B4" s="73"/>
      <c r="C4" s="73"/>
      <c r="D4" s="73"/>
      <c r="E4" s="73"/>
      <c r="F4" s="73"/>
      <c r="G4" s="1"/>
      <c r="H4" s="1"/>
    </row>
    <row r="5" spans="1:8" ht="15.75" x14ac:dyDescent="0.25">
      <c r="A5" s="90" t="s">
        <v>63</v>
      </c>
      <c r="B5" s="90"/>
      <c r="C5" s="90"/>
      <c r="D5" s="90"/>
      <c r="E5" s="90"/>
      <c r="F5" s="90"/>
      <c r="G5" s="1"/>
      <c r="H5" s="1"/>
    </row>
    <row r="6" spans="1:8" x14ac:dyDescent="0.25">
      <c r="A6" s="8"/>
      <c r="B6" s="8"/>
      <c r="C6" s="8"/>
      <c r="D6" s="8"/>
      <c r="E6" s="8"/>
      <c r="F6" s="8"/>
    </row>
    <row r="7" spans="1:8" x14ac:dyDescent="0.25">
      <c r="A7" s="9" t="s">
        <v>0</v>
      </c>
      <c r="B7" s="72" t="s">
        <v>1</v>
      </c>
      <c r="C7" s="72" t="s">
        <v>1</v>
      </c>
      <c r="D7" s="9" t="s">
        <v>0</v>
      </c>
      <c r="E7" s="72" t="s">
        <v>1</v>
      </c>
      <c r="F7" s="72" t="s">
        <v>1</v>
      </c>
    </row>
    <row r="8" spans="1:8" x14ac:dyDescent="0.25">
      <c r="A8" s="3" t="s">
        <v>2</v>
      </c>
      <c r="B8" s="3"/>
      <c r="C8" s="57">
        <f>E25+E29</f>
        <v>59211</v>
      </c>
      <c r="D8" s="4" t="s">
        <v>6</v>
      </c>
      <c r="E8" s="4"/>
      <c r="F8" s="61">
        <f>578670+13891</f>
        <v>592561</v>
      </c>
      <c r="H8" s="96"/>
    </row>
    <row r="9" spans="1:8" x14ac:dyDescent="0.25">
      <c r="A9" s="4" t="str">
        <f>'FS AY 2015-16'!A7</f>
        <v>To Material Consumed</v>
      </c>
      <c r="B9" s="4"/>
      <c r="C9" s="57">
        <v>166004</v>
      </c>
      <c r="D9" s="4"/>
      <c r="E9" s="4"/>
      <c r="F9" s="61"/>
      <c r="H9" s="96"/>
    </row>
    <row r="10" spans="1:8" x14ac:dyDescent="0.25">
      <c r="A10" s="4" t="str">
        <f>'FS AY 2015-16'!A8</f>
        <v>To Salaries</v>
      </c>
      <c r="B10" s="4"/>
      <c r="C10" s="57">
        <v>106406</v>
      </c>
      <c r="D10" s="4"/>
      <c r="E10" s="4"/>
      <c r="F10" s="61"/>
      <c r="H10" s="96"/>
    </row>
    <row r="11" spans="1:8" x14ac:dyDescent="0.25">
      <c r="A11" s="4" t="s">
        <v>3</v>
      </c>
      <c r="B11" s="4"/>
      <c r="C11" s="57">
        <v>10520</v>
      </c>
      <c r="D11" s="4"/>
      <c r="E11" s="4"/>
      <c r="F11" s="61"/>
      <c r="H11" s="96"/>
    </row>
    <row r="12" spans="1:8" x14ac:dyDescent="0.25">
      <c r="A12" s="4" t="s">
        <v>4</v>
      </c>
      <c r="B12" s="4"/>
      <c r="C12" s="57">
        <v>4218</v>
      </c>
      <c r="D12" s="4"/>
      <c r="E12" s="4"/>
      <c r="F12" s="61"/>
      <c r="H12" s="96"/>
    </row>
    <row r="13" spans="1:8" x14ac:dyDescent="0.25">
      <c r="A13" s="4" t="s">
        <v>7</v>
      </c>
      <c r="B13" s="4"/>
      <c r="C13" s="57">
        <v>33410</v>
      </c>
      <c r="D13" s="4"/>
      <c r="E13" s="4"/>
      <c r="F13" s="61"/>
      <c r="H13" s="96"/>
    </row>
    <row r="14" spans="1:8" x14ac:dyDescent="0.25">
      <c r="A14" s="4" t="s">
        <v>26</v>
      </c>
      <c r="B14" s="4"/>
      <c r="C14" s="57">
        <v>4008</v>
      </c>
      <c r="D14" s="4"/>
      <c r="E14" s="4"/>
      <c r="F14" s="61"/>
      <c r="H14" s="96"/>
    </row>
    <row r="15" spans="1:8" x14ac:dyDescent="0.25">
      <c r="A15" s="4"/>
      <c r="B15" s="4"/>
      <c r="C15" s="57"/>
      <c r="D15" s="4"/>
      <c r="E15" s="4"/>
      <c r="F15" s="61"/>
    </row>
    <row r="16" spans="1:8" x14ac:dyDescent="0.25">
      <c r="A16" s="4" t="s">
        <v>8</v>
      </c>
      <c r="B16" s="4"/>
      <c r="C16" s="58">
        <v>208784</v>
      </c>
      <c r="D16" s="4"/>
      <c r="E16" s="4"/>
      <c r="F16" s="61"/>
    </row>
    <row r="17" spans="1:8" x14ac:dyDescent="0.25">
      <c r="A17" s="4"/>
      <c r="B17" s="4"/>
      <c r="C17" s="57"/>
      <c r="D17" s="4"/>
      <c r="E17" s="4"/>
      <c r="F17" s="61"/>
    </row>
    <row r="18" spans="1:8" ht="15.75" thickBot="1" x14ac:dyDescent="0.3">
      <c r="A18" s="5"/>
      <c r="B18" s="5"/>
      <c r="C18" s="60">
        <f>SUM(C8:C17)</f>
        <v>592561</v>
      </c>
      <c r="D18" s="5"/>
      <c r="E18" s="5"/>
      <c r="F18" s="62">
        <f>SUM(F8:F17)</f>
        <v>592561</v>
      </c>
      <c r="G18" s="7">
        <f>C18-F18</f>
        <v>0</v>
      </c>
      <c r="H18" s="7"/>
    </row>
    <row r="19" spans="1:8" ht="15.75" thickTop="1" x14ac:dyDescent="0.25">
      <c r="F19" s="59"/>
    </row>
    <row r="20" spans="1:8" ht="15.75" x14ac:dyDescent="0.25">
      <c r="A20" s="90" t="s">
        <v>64</v>
      </c>
      <c r="B20" s="90"/>
      <c r="C20" s="90"/>
      <c r="D20" s="90"/>
      <c r="E20" s="90"/>
      <c r="F20" s="90"/>
    </row>
    <row r="21" spans="1:8" x14ac:dyDescent="0.25">
      <c r="A21" s="8"/>
      <c r="B21" s="8"/>
      <c r="C21" s="8"/>
      <c r="D21" s="8"/>
      <c r="E21" s="8"/>
      <c r="F21" s="8"/>
    </row>
    <row r="22" spans="1:8" x14ac:dyDescent="0.25">
      <c r="A22" s="9" t="s">
        <v>9</v>
      </c>
      <c r="B22" s="72" t="s">
        <v>1</v>
      </c>
      <c r="C22" s="72" t="s">
        <v>1</v>
      </c>
      <c r="D22" s="9" t="s">
        <v>10</v>
      </c>
      <c r="E22" s="72" t="s">
        <v>1</v>
      </c>
      <c r="F22" s="72" t="s">
        <v>1</v>
      </c>
    </row>
    <row r="23" spans="1:8" x14ac:dyDescent="0.25">
      <c r="A23" s="34" t="s">
        <v>17</v>
      </c>
      <c r="B23" s="63">
        <f>19200+'FS AY 2016-17'!C23</f>
        <v>528759.30000000005</v>
      </c>
      <c r="C23" s="66"/>
      <c r="D23" s="48" t="s">
        <v>19</v>
      </c>
      <c r="E23" s="63"/>
      <c r="F23" s="66"/>
    </row>
    <row r="24" spans="1:8" x14ac:dyDescent="0.25">
      <c r="A24" s="36" t="s">
        <v>62</v>
      </c>
      <c r="B24" s="61">
        <f>314427+646-91128</f>
        <v>223945</v>
      </c>
      <c r="C24" s="71"/>
      <c r="D24" s="49" t="s">
        <v>70</v>
      </c>
      <c r="E24" s="67">
        <v>212650</v>
      </c>
      <c r="F24" s="57"/>
    </row>
    <row r="25" spans="1:8" x14ac:dyDescent="0.25">
      <c r="A25" s="36" t="s">
        <v>16</v>
      </c>
      <c r="B25" s="64">
        <f>C16</f>
        <v>208784</v>
      </c>
      <c r="C25" s="57">
        <f>B25+B23-B24</f>
        <v>513598.30000000005</v>
      </c>
      <c r="D25" s="51" t="s">
        <v>25</v>
      </c>
      <c r="E25" s="68">
        <f>ROUND((E24*15/100),0)</f>
        <v>31898</v>
      </c>
      <c r="F25" s="57">
        <f>E24-E25</f>
        <v>180752</v>
      </c>
    </row>
    <row r="26" spans="1:8" x14ac:dyDescent="0.25">
      <c r="A26" s="36"/>
      <c r="B26" s="61"/>
      <c r="C26" s="57"/>
      <c r="D26" s="49" t="s">
        <v>20</v>
      </c>
      <c r="E26" s="67">
        <v>240680</v>
      </c>
      <c r="F26" s="57"/>
    </row>
    <row r="27" spans="1:8" x14ac:dyDescent="0.25">
      <c r="A27" s="36" t="s">
        <v>18</v>
      </c>
      <c r="B27" s="61"/>
      <c r="C27" s="57">
        <f>'FS AY 2015-16'!C28*125/100-2147</f>
        <v>17353</v>
      </c>
      <c r="D27" s="50" t="s">
        <v>49</v>
      </c>
      <c r="E27" s="64">
        <v>32450</v>
      </c>
      <c r="F27" s="57"/>
    </row>
    <row r="28" spans="1:8" x14ac:dyDescent="0.25">
      <c r="A28" s="36"/>
      <c r="B28" s="61"/>
      <c r="C28" s="57"/>
      <c r="D28" s="50"/>
      <c r="E28" s="61">
        <f>SUM(E26:E27)</f>
        <v>273130</v>
      </c>
      <c r="F28" s="57"/>
    </row>
    <row r="29" spans="1:8" x14ac:dyDescent="0.25">
      <c r="A29" s="36"/>
      <c r="B29" s="61"/>
      <c r="C29" s="57"/>
      <c r="D29" s="51" t="s">
        <v>25</v>
      </c>
      <c r="E29" s="68">
        <f>ROUND((E28*10/100),0)</f>
        <v>27313</v>
      </c>
      <c r="F29" s="57">
        <f>E28-E29</f>
        <v>245817</v>
      </c>
    </row>
    <row r="30" spans="1:8" x14ac:dyDescent="0.25">
      <c r="A30" s="36"/>
      <c r="B30" s="61"/>
      <c r="C30" s="57"/>
      <c r="D30" s="50"/>
      <c r="E30" s="61"/>
      <c r="F30" s="57"/>
    </row>
    <row r="31" spans="1:8" x14ac:dyDescent="0.25">
      <c r="A31" s="36"/>
      <c r="B31" s="61"/>
      <c r="C31" s="57"/>
      <c r="D31" s="49" t="s">
        <v>21</v>
      </c>
      <c r="E31" s="61"/>
      <c r="F31" s="57">
        <f>'FS AY 2015-16'!F29*145/100</f>
        <v>18096</v>
      </c>
    </row>
    <row r="32" spans="1:8" x14ac:dyDescent="0.25">
      <c r="A32" s="36"/>
      <c r="B32" s="61"/>
      <c r="C32" s="57"/>
      <c r="D32" s="49" t="s">
        <v>22</v>
      </c>
      <c r="E32" s="61"/>
      <c r="F32" s="57">
        <f>'FS AY 2015-16'!F30*145/100</f>
        <v>38483</v>
      </c>
    </row>
    <row r="33" spans="1:7" x14ac:dyDescent="0.25">
      <c r="A33" s="36"/>
      <c r="B33" s="61"/>
      <c r="C33" s="57"/>
      <c r="D33" s="49" t="s">
        <v>23</v>
      </c>
      <c r="E33" s="61"/>
      <c r="F33" s="57">
        <v>4570</v>
      </c>
    </row>
    <row r="34" spans="1:7" x14ac:dyDescent="0.25">
      <c r="A34" s="36"/>
      <c r="B34" s="61"/>
      <c r="C34" s="57"/>
      <c r="D34" s="49" t="s">
        <v>24</v>
      </c>
      <c r="E34" s="61"/>
      <c r="F34" s="57">
        <v>43233</v>
      </c>
    </row>
    <row r="35" spans="1:7" x14ac:dyDescent="0.25">
      <c r="A35" s="36"/>
      <c r="B35" s="61"/>
      <c r="C35" s="57"/>
      <c r="D35" s="50"/>
      <c r="E35" s="61"/>
      <c r="F35" s="57"/>
    </row>
    <row r="36" spans="1:7" x14ac:dyDescent="0.25">
      <c r="A36" s="36"/>
      <c r="B36" s="61"/>
      <c r="C36" s="57"/>
      <c r="D36" s="51"/>
      <c r="E36" s="61"/>
      <c r="F36" s="57"/>
    </row>
    <row r="37" spans="1:7" x14ac:dyDescent="0.25">
      <c r="A37" s="37"/>
      <c r="B37" s="65"/>
      <c r="C37" s="69">
        <f>SUM(C23:C34)</f>
        <v>530951.30000000005</v>
      </c>
      <c r="D37" s="52"/>
      <c r="E37" s="65"/>
      <c r="F37" s="69">
        <f>SUM(F23:F36)</f>
        <v>530951</v>
      </c>
      <c r="G37" s="7">
        <f>C37-F37</f>
        <v>0.30000000004656613</v>
      </c>
    </row>
    <row r="38" spans="1:7" x14ac:dyDescent="0.25">
      <c r="A38" s="78"/>
      <c r="B38" s="78"/>
      <c r="C38" s="78"/>
    </row>
    <row r="39" spans="1:7" x14ac:dyDescent="0.25">
      <c r="A39" s="93" t="s">
        <v>72</v>
      </c>
      <c r="B39" s="93"/>
      <c r="C39" s="93"/>
    </row>
    <row r="40" spans="1:7" x14ac:dyDescent="0.25">
      <c r="A40" s="81"/>
      <c r="B40" s="78"/>
      <c r="C40" s="78"/>
    </row>
    <row r="41" spans="1:7" x14ac:dyDescent="0.25">
      <c r="A41" s="93" t="s">
        <v>73</v>
      </c>
      <c r="B41" s="93"/>
      <c r="C41" s="78"/>
    </row>
    <row r="42" spans="1:7" x14ac:dyDescent="0.25">
      <c r="A42" s="93" t="s">
        <v>74</v>
      </c>
      <c r="B42" s="93"/>
      <c r="C42" s="78"/>
    </row>
    <row r="43" spans="1:7" x14ac:dyDescent="0.25">
      <c r="A43" s="93" t="s">
        <v>75</v>
      </c>
      <c r="B43" s="93"/>
      <c r="C43" s="78"/>
    </row>
    <row r="44" spans="1:7" x14ac:dyDescent="0.25">
      <c r="A44" s="78"/>
      <c r="B44" s="79"/>
      <c r="C44" s="78"/>
    </row>
    <row r="45" spans="1:7" x14ac:dyDescent="0.25">
      <c r="A45" s="80"/>
      <c r="B45" s="79"/>
      <c r="C45" s="78"/>
    </row>
    <row r="46" spans="1:7" x14ac:dyDescent="0.25">
      <c r="A46" s="80"/>
      <c r="B46" s="79"/>
      <c r="C46" s="78"/>
    </row>
    <row r="47" spans="1:7" x14ac:dyDescent="0.25">
      <c r="A47" s="80" t="s">
        <v>78</v>
      </c>
      <c r="B47" s="80"/>
      <c r="C47" s="78"/>
    </row>
    <row r="48" spans="1:7" x14ac:dyDescent="0.25">
      <c r="A48" s="93" t="s">
        <v>76</v>
      </c>
      <c r="B48" s="93"/>
      <c r="C48" s="78"/>
    </row>
    <row r="49" spans="1:3" x14ac:dyDescent="0.25">
      <c r="A49" s="93" t="s">
        <v>77</v>
      </c>
      <c r="B49" s="93"/>
      <c r="C49" s="78"/>
    </row>
  </sheetData>
  <mergeCells count="10">
    <mergeCell ref="A2:F2"/>
    <mergeCell ref="A5:F5"/>
    <mergeCell ref="A20:F20"/>
    <mergeCell ref="A39:C39"/>
    <mergeCell ref="A49:B49"/>
    <mergeCell ref="A41:B41"/>
    <mergeCell ref="A42:B42"/>
    <mergeCell ref="A43:B43"/>
    <mergeCell ref="A48:B48"/>
    <mergeCell ref="A3:F3"/>
  </mergeCells>
  <pageMargins left="0.7" right="0.7" top="0.3" bottom="0.47" header="0.3" footer="0.3"/>
  <pageSetup orientation="portrait" r:id="rId1"/>
  <ignoredErrors>
    <ignoredError sqref="C37:F37 C18:F1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Comp AY 2015-16</vt:lpstr>
      <vt:lpstr>FS AY 2015-16</vt:lpstr>
      <vt:lpstr>Comp AY 2016-17</vt:lpstr>
      <vt:lpstr>FS AY 2016-17</vt:lpstr>
      <vt:lpstr>Comp AY 2017-18</vt:lpstr>
      <vt:lpstr>FS AY 2017-18</vt:lpstr>
      <vt:lpstr>'Comp AY 2017-18'!Print_Area</vt:lpstr>
      <vt:lpstr>'FS AY 2015-16'!Print_Area</vt:lpstr>
      <vt:lpstr>'FS AY 2016-17'!Print_Area</vt:lpstr>
      <vt:lpstr>'FS AY 2017-18'!Print_Area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Tushar</cp:lastModifiedBy>
  <cp:lastPrinted>2017-12-31T07:31:18Z</cp:lastPrinted>
  <dcterms:created xsi:type="dcterms:W3CDTF">2016-04-27T15:18:27Z</dcterms:created>
  <dcterms:modified xsi:type="dcterms:W3CDTF">2018-01-29T03:35:44Z</dcterms:modified>
</cp:coreProperties>
</file>