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ata0\Sant Mauli Final Docs\"/>
    </mc:Choice>
  </mc:AlternateContent>
  <bookViews>
    <workbookView xWindow="0" yWindow="0" windowWidth="20490" windowHeight="7545" tabRatio="618"/>
  </bookViews>
  <sheets>
    <sheet name="Balance Sheet" sheetId="1" r:id="rId1"/>
    <sheet name="Income and Exp" sheetId="2" r:id="rId2"/>
    <sheet name="Receipt and Pay Orig" sheetId="3" r:id="rId3"/>
    <sheet name="Budget" sheetId="4" r:id="rId4"/>
    <sheet name="Receipt and Pay Est" sheetId="6" r:id="rId5"/>
  </sheets>
  <definedNames>
    <definedName name="_xlnm.Print_Area" localSheetId="4">'Receipt and Pay Est'!$A$1:$F$33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4" l="1"/>
  <c r="L36" i="4"/>
  <c r="K28" i="4"/>
  <c r="F19" i="6"/>
  <c r="F18" i="6"/>
  <c r="F17" i="6"/>
  <c r="F16" i="6"/>
  <c r="F15" i="6"/>
  <c r="F14" i="6"/>
  <c r="F13" i="6"/>
  <c r="F12" i="6"/>
  <c r="F11" i="6"/>
  <c r="F10" i="6"/>
  <c r="F9" i="6"/>
  <c r="C16" i="6"/>
  <c r="C13" i="6"/>
  <c r="C10" i="6"/>
  <c r="C9" i="6"/>
  <c r="B26" i="6"/>
  <c r="E26" i="6"/>
  <c r="F21" i="4"/>
  <c r="E16" i="4"/>
  <c r="D22" i="2"/>
  <c r="H17" i="6" l="1"/>
  <c r="J17" i="6" s="1"/>
  <c r="C26" i="6"/>
  <c r="F26" i="6"/>
  <c r="G16" i="2"/>
  <c r="D21" i="2"/>
  <c r="F21" i="3"/>
  <c r="G12" i="2"/>
  <c r="C17" i="3"/>
  <c r="C10" i="3"/>
  <c r="C9" i="3"/>
  <c r="L28" i="4"/>
  <c r="F17" i="4"/>
  <c r="L7" i="4"/>
  <c r="K7" i="4"/>
  <c r="F7" i="4"/>
  <c r="L38" i="4" l="1"/>
  <c r="E28" i="3"/>
  <c r="B28" i="3"/>
  <c r="C28" i="3"/>
  <c r="F25" i="3" s="1"/>
  <c r="H17" i="2"/>
  <c r="H13" i="2"/>
  <c r="D14" i="2"/>
  <c r="E29" i="2"/>
  <c r="A29" i="2"/>
  <c r="E30" i="1"/>
  <c r="A30" i="1"/>
  <c r="C27" i="1"/>
  <c r="H14" i="1"/>
  <c r="D13" i="1"/>
  <c r="C11" i="1"/>
  <c r="H27" i="2" l="1"/>
  <c r="C28" i="1" s="1"/>
  <c r="H29" i="2"/>
  <c r="D29" i="2"/>
  <c r="E10" i="4"/>
  <c r="G24" i="1"/>
  <c r="G23" i="1"/>
  <c r="D28" i="1" l="1"/>
  <c r="D30" i="1" s="1"/>
  <c r="H24" i="1"/>
  <c r="H30" i="1" s="1"/>
  <c r="I30" i="1" s="1"/>
  <c r="E9" i="4"/>
  <c r="F10" i="4" s="1"/>
  <c r="F38" i="4" s="1"/>
  <c r="F28" i="3"/>
</calcChain>
</file>

<file path=xl/sharedStrings.xml><?xml version="1.0" encoding="utf-8"?>
<sst xmlns="http://schemas.openxmlformats.org/spreadsheetml/2006/main" count="261" uniqueCount="157">
  <si>
    <t>2016-17</t>
  </si>
  <si>
    <t>FUND AND LIABILITIES</t>
  </si>
  <si>
    <t>2017-18</t>
  </si>
  <si>
    <t>Rs.</t>
  </si>
  <si>
    <t>PROPERTY AND ASSETS</t>
  </si>
  <si>
    <t>TRUSTEE FUND OR CORPUS</t>
  </si>
  <si>
    <t>Add : Donation received for trust object</t>
  </si>
  <si>
    <t>Less : Expenses for trust object</t>
  </si>
  <si>
    <t>OTHER YEAR MARK FUND</t>
  </si>
  <si>
    <t>(Created under the provision of the trust deed or scheme or out of the income of any other fund (Schedule VIII-D)</t>
  </si>
  <si>
    <t>LIABILITIES (Schedule VIII-D)</t>
  </si>
  <si>
    <t>AUDIT FEES</t>
  </si>
  <si>
    <t>INCOME AND EXPENDITURE ACCOUNT</t>
  </si>
  <si>
    <t>Balance as per last Balance Sheet</t>
  </si>
  <si>
    <t>IMMOVABLE PROPERTY</t>
  </si>
  <si>
    <t>Add : Addition during the year</t>
  </si>
  <si>
    <t>Less: Depreciation</t>
  </si>
  <si>
    <t>INVESTMENT AND DEPOSIT</t>
  </si>
  <si>
    <t>MSEB Deposit</t>
  </si>
  <si>
    <t>CASH &amp; BANK BALANCE</t>
  </si>
  <si>
    <t>Cash in hand of trustee</t>
  </si>
  <si>
    <t>Dena Bank A/c</t>
  </si>
  <si>
    <t>Total</t>
  </si>
  <si>
    <t>SCHEDULE VIII</t>
  </si>
  <si>
    <t>VIDE RULE 17(1)</t>
  </si>
  <si>
    <t>THE BOMBAY PUBLIC TRUST ACT, 1950</t>
  </si>
  <si>
    <t>Name of the Public Trust:  Shri Sant Mauli Charitable Trust (Reg. No. E889 - Raigad)</t>
  </si>
  <si>
    <t>Balance Sheet as on 31st March 2018</t>
  </si>
  <si>
    <t>SCHEDULE IX</t>
  </si>
  <si>
    <t>Income and Expenditure Account for the year ended 31st March 2018</t>
  </si>
  <si>
    <t>To Expenditure in respect of properities</t>
  </si>
  <si>
    <t>Rent and Taxes</t>
  </si>
  <si>
    <t>Repairs and Maintainance</t>
  </si>
  <si>
    <t>Other expenditure</t>
  </si>
  <si>
    <t>To Audit Fees</t>
  </si>
  <si>
    <t>To Contribution &amp; Fees</t>
  </si>
  <si>
    <t>Membership Fees</t>
  </si>
  <si>
    <t>Publuc trust administration fund</t>
  </si>
  <si>
    <t>To Miscellaneous Expenses</t>
  </si>
  <si>
    <t>To Expenditure on object of trust (Religious)</t>
  </si>
  <si>
    <t>To Depreciation</t>
  </si>
  <si>
    <t>To Establishment expenses</t>
  </si>
  <si>
    <t>EXPENDITURE</t>
  </si>
  <si>
    <t>INCOME</t>
  </si>
  <si>
    <t>BY INTEREST</t>
  </si>
  <si>
    <t>On Bank Savings Account</t>
  </si>
  <si>
    <t>On Fixed Deposit</t>
  </si>
  <si>
    <t>In cash</t>
  </si>
  <si>
    <t>in Kind</t>
  </si>
  <si>
    <t>BY DONATION</t>
  </si>
  <si>
    <t>By Income From other sources</t>
  </si>
  <si>
    <t>(Schedule IX-C) Advertisement</t>
  </si>
  <si>
    <t>Receipt and Payments Account for the year ended 31st March 2018</t>
  </si>
  <si>
    <t>RECEIPTS</t>
  </si>
  <si>
    <t>PAYMENTS</t>
  </si>
  <si>
    <t>Opening Balance</t>
  </si>
  <si>
    <t>Cash in hand</t>
  </si>
  <si>
    <t>Bank balance with Dena Bank</t>
  </si>
  <si>
    <t>Donation received</t>
  </si>
  <si>
    <t>Indirect income</t>
  </si>
  <si>
    <t>Interest on Savings Bank Account</t>
  </si>
  <si>
    <t>Indirect Expenses</t>
  </si>
  <si>
    <t>Audit Fees</t>
  </si>
  <si>
    <t>Printing and Stationery</t>
  </si>
  <si>
    <t>Travelling expenses</t>
  </si>
  <si>
    <t>Welcome and workship</t>
  </si>
  <si>
    <t>Bannr and Tribute</t>
  </si>
  <si>
    <t>Miscellaneous Expenses</t>
  </si>
  <si>
    <t>Electricity Expenses</t>
  </si>
  <si>
    <t>Harikirtankar Mandhan</t>
  </si>
  <si>
    <t>Mahaprasad (Food distribution &amp; langer)</t>
  </si>
  <si>
    <t>Repairs and maintainance</t>
  </si>
  <si>
    <t>Mandap and decoration expenses</t>
  </si>
  <si>
    <t>Bank charges</t>
  </si>
  <si>
    <t>Closing Balance</t>
  </si>
  <si>
    <t>THE BOMBAY PUBLIC TRUST ACT. 1950</t>
  </si>
  <si>
    <t>SCHEDULE VII A</t>
  </si>
  <si>
    <t>Registration No.</t>
  </si>
  <si>
    <t>ESTIMATED RECIEPTS</t>
  </si>
  <si>
    <t>ESTIMATED DISBURSEMENTS</t>
  </si>
  <si>
    <t>I.</t>
  </si>
  <si>
    <t>Estimated Distributions :</t>
  </si>
  <si>
    <t>(i)</t>
  </si>
  <si>
    <t>Cash in Hand</t>
  </si>
  <si>
    <t>(a)</t>
  </si>
  <si>
    <t>Non-recurring:</t>
  </si>
  <si>
    <t>(ii)</t>
  </si>
  <si>
    <t>Cash in Bank</t>
  </si>
  <si>
    <t>Major repairs and Rebuilding of Assets, such as building, wells, Canals, first manuring of agricultural lands etc.</t>
  </si>
  <si>
    <t>New Purchases of immovable properties, scripts for investment, valuables and other movables, etc.</t>
  </si>
  <si>
    <t>II.</t>
  </si>
  <si>
    <t>Estimated Receipts:</t>
  </si>
  <si>
    <t>(iii)</t>
  </si>
  <si>
    <t>Fixed Deposits with Banks and other Companies</t>
  </si>
  <si>
    <t>Non-Recurring:</t>
  </si>
  <si>
    <t>Donation to be received towards Corpus or Capital Objects</t>
  </si>
  <si>
    <t>(b)</t>
  </si>
  <si>
    <t>Recurring:</t>
  </si>
  <si>
    <t>Ordinary donations to be received for specific or earmarked object(s)</t>
  </si>
  <si>
    <t>Rents, Rates, Taxes And Insurance</t>
  </si>
  <si>
    <t xml:space="preserve">Ordinary Donations  </t>
  </si>
  <si>
    <t>Administration Expenses</t>
  </si>
  <si>
    <t>(iv)</t>
  </si>
  <si>
    <t>Borrowing from friends &amp; well wishers</t>
  </si>
  <si>
    <t>Payment of Salaries and perquisites to the staff</t>
  </si>
  <si>
    <t>Transfer to Depreciation Fund</t>
  </si>
  <si>
    <t>(v)</t>
  </si>
  <si>
    <t xml:space="preserve">Special and current Repairs to Buildings Furniture </t>
  </si>
  <si>
    <t>Rents, lease rents on immovable property</t>
  </si>
  <si>
    <t>or other Assets</t>
  </si>
  <si>
    <t>Interest on debentures, securities, deposits, etc…</t>
  </si>
  <si>
    <t xml:space="preserve">Miscellaneous expenses not covered </t>
  </si>
  <si>
    <t>Dividends on shares etc.</t>
  </si>
  <si>
    <t>by the items above:</t>
  </si>
  <si>
    <t>Income from agricultural land</t>
  </si>
  <si>
    <t>Other Revenue Receipts (School Activities)</t>
  </si>
  <si>
    <t>III.</t>
  </si>
  <si>
    <t>Expenses on the objects of the trust:</t>
  </si>
  <si>
    <t>(Details to be given for each object)</t>
  </si>
  <si>
    <t>Realisation from disposal of assets, repayment of deposits etc.:</t>
  </si>
  <si>
    <t>(1)</t>
  </si>
  <si>
    <t>School Activities</t>
  </si>
  <si>
    <t>(2)</t>
  </si>
  <si>
    <t>Old Age Expenses</t>
  </si>
  <si>
    <t>Sale of shares , securities, etc..</t>
  </si>
  <si>
    <t>(3)</t>
  </si>
  <si>
    <t>Charity Expenses</t>
  </si>
  <si>
    <t>Repayment of deposits, securities, loans, etc…</t>
  </si>
  <si>
    <t>(c )</t>
  </si>
  <si>
    <t>Disposal of assets</t>
  </si>
  <si>
    <t>IV.</t>
  </si>
  <si>
    <t>Surplus of Receipts over expenditure:</t>
  </si>
  <si>
    <t>(d)</t>
  </si>
  <si>
    <t>Others</t>
  </si>
  <si>
    <t>To be retained in cash or bank</t>
  </si>
  <si>
    <t>To be transferred to Reserve Fund</t>
  </si>
  <si>
    <t>To be added to Corpus under this instrument of trust</t>
  </si>
  <si>
    <t>Closing Balance:</t>
  </si>
  <si>
    <r>
      <t>(i)    Cash in Hand (</t>
    </r>
    <r>
      <rPr>
        <sz val="12"/>
        <color theme="1"/>
        <rFont val="Rupee Foradian"/>
      </rPr>
      <t>₹)</t>
    </r>
  </si>
  <si>
    <t>(ii)   Cash at Bank  (₹)</t>
  </si>
  <si>
    <t>E889 - (Raigad)</t>
  </si>
  <si>
    <t xml:space="preserve">Name of the trust: Shri Sant Mauli Charitable Trust </t>
  </si>
  <si>
    <t>By deficit carried forward to the Balance Sheet</t>
  </si>
  <si>
    <t>Less : Deficit as per Income and Expenditure A/c</t>
  </si>
  <si>
    <t>Estimated Receipt and Payments Account for the year ended 31st March 2018</t>
  </si>
  <si>
    <t>2018-19</t>
  </si>
  <si>
    <t>Annual Budget for the Period: 1/04/2018 to 31/03/2019</t>
  </si>
  <si>
    <t>Date : 30/7/2018                  For SHRI SANT MAULI CHARITABLE TRUST</t>
  </si>
  <si>
    <t>Date : 30/7/2018                                            For SHRI SANT MAULI CHARITABLE TRUST</t>
  </si>
  <si>
    <t xml:space="preserve">       Place : Kharghar                                                                            </t>
  </si>
  <si>
    <t xml:space="preserve">            TRUSTEE          TRUSTEE             TRUSTEE</t>
  </si>
  <si>
    <t xml:space="preserve">                Place : Kharghar</t>
  </si>
  <si>
    <t xml:space="preserve">                    Place : Kharghar</t>
  </si>
  <si>
    <t xml:space="preserve">               TRUSTEE          TRUSTEE             TRUSTEE</t>
  </si>
  <si>
    <t xml:space="preserve">        Place : Kharghar</t>
  </si>
  <si>
    <t xml:space="preserve">                                                TRUSTEE          TRUSTEE             TRUSTEE</t>
  </si>
  <si>
    <t xml:space="preserve">                          TRUSTEE          TRUSTEE             TRUSTEE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</si>
</sst>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i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sz val="10.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Rupee Foradi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 applyFill="1" applyBorder="1"/>
    <xf numFmtId="0" fontId="0" fillId="0" borderId="5" xfId="0" applyFont="1" applyFill="1" applyBorder="1"/>
    <xf numFmtId="165" fontId="1" fillId="0" borderId="5" xfId="1" applyNumberFormat="1" applyFont="1" applyFill="1" applyBorder="1"/>
    <xf numFmtId="0" fontId="0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/>
    </xf>
    <xf numFmtId="165" fontId="2" fillId="0" borderId="7" xfId="1" applyNumberFormat="1" applyFont="1" applyFill="1" applyBorder="1"/>
    <xf numFmtId="0" fontId="0" fillId="0" borderId="0" xfId="0" applyFont="1" applyFill="1"/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/>
    </xf>
    <xf numFmtId="165" fontId="0" fillId="0" borderId="5" xfId="1" applyNumberFormat="1" applyFont="1" applyFill="1" applyBorder="1"/>
    <xf numFmtId="165" fontId="0" fillId="0" borderId="6" xfId="1" applyNumberFormat="1" applyFont="1" applyFill="1" applyBorder="1"/>
    <xf numFmtId="0" fontId="0" fillId="0" borderId="5" xfId="0" applyFont="1" applyFill="1" applyBorder="1" applyAlignment="1">
      <alignment wrapText="1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/>
    <xf numFmtId="165" fontId="0" fillId="0" borderId="0" xfId="0" applyNumberFormat="1" applyFont="1" applyFill="1"/>
    <xf numFmtId="0" fontId="0" fillId="0" borderId="6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0" fillId="0" borderId="0" xfId="0" applyFill="1"/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0" fontId="10" fillId="0" borderId="0" xfId="0" applyFont="1" applyFill="1"/>
    <xf numFmtId="0" fontId="7" fillId="0" borderId="0" xfId="0" applyFont="1" applyFill="1"/>
    <xf numFmtId="0" fontId="0" fillId="0" borderId="4" xfId="0" applyFill="1" applyBorder="1"/>
    <xf numFmtId="0" fontId="7" fillId="0" borderId="9" xfId="0" applyFont="1" applyFill="1" applyBorder="1" applyAlignment="1">
      <alignment horizontal="center"/>
    </xf>
    <xf numFmtId="0" fontId="0" fillId="0" borderId="9" xfId="0" applyFill="1" applyBorder="1"/>
    <xf numFmtId="0" fontId="7" fillId="0" borderId="1" xfId="0" applyFont="1" applyFill="1" applyBorder="1" applyAlignment="1">
      <alignment horizontal="center"/>
    </xf>
    <xf numFmtId="0" fontId="0" fillId="0" borderId="5" xfId="0" applyFill="1" applyBorder="1"/>
    <xf numFmtId="0" fontId="11" fillId="0" borderId="5" xfId="0" applyFont="1" applyFill="1" applyBorder="1"/>
    <xf numFmtId="0" fontId="11" fillId="0" borderId="0" xfId="0" applyFont="1" applyFill="1"/>
    <xf numFmtId="165" fontId="10" fillId="0" borderId="5" xfId="1" applyNumberFormat="1" applyFont="1" applyFill="1" applyBorder="1"/>
    <xf numFmtId="165" fontId="10" fillId="0" borderId="0" xfId="1" applyNumberFormat="1" applyFont="1" applyFill="1"/>
    <xf numFmtId="0" fontId="9" fillId="0" borderId="0" xfId="0" applyFont="1" applyFill="1" applyAlignment="1">
      <alignment horizontal="left"/>
    </xf>
    <xf numFmtId="0" fontId="10" fillId="0" borderId="5" xfId="0" applyFont="1" applyFill="1" applyBorder="1"/>
    <xf numFmtId="0" fontId="6" fillId="0" borderId="0" xfId="0" applyFont="1" applyFill="1" applyAlignment="1">
      <alignment horizontal="right" vertical="top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horizontal="right"/>
    </xf>
    <xf numFmtId="0" fontId="11" fillId="0" borderId="0" xfId="0" applyFont="1" applyFill="1" applyAlignment="1">
      <alignment horizontal="left"/>
    </xf>
    <xf numFmtId="0" fontId="6" fillId="0" borderId="0" xfId="0" applyFont="1" applyFill="1" applyAlignment="1">
      <alignment horizontal="right" vertical="center"/>
    </xf>
    <xf numFmtId="165" fontId="10" fillId="0" borderId="6" xfId="1" applyNumberFormat="1" applyFont="1" applyFill="1" applyBorder="1"/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vertical="top"/>
    </xf>
    <xf numFmtId="0" fontId="7" fillId="0" borderId="4" xfId="0" applyFont="1" applyFill="1" applyBorder="1" applyAlignment="1">
      <alignment horizontal="left"/>
    </xf>
    <xf numFmtId="0" fontId="5" fillId="0" borderId="0" xfId="0" applyFont="1" applyFill="1" applyAlignment="1">
      <alignment horizontal="right" vertical="top"/>
    </xf>
    <xf numFmtId="49" fontId="9" fillId="0" borderId="0" xfId="0" applyNumberFormat="1" applyFont="1" applyFill="1" applyAlignment="1">
      <alignment vertical="top"/>
    </xf>
    <xf numFmtId="0" fontId="13" fillId="0" borderId="0" xfId="0" applyFont="1" applyFill="1"/>
    <xf numFmtId="165" fontId="10" fillId="0" borderId="1" xfId="1" applyNumberFormat="1" applyFont="1" applyFill="1" applyBorder="1"/>
    <xf numFmtId="0" fontId="5" fillId="0" borderId="9" xfId="0" applyFont="1" applyFill="1" applyBorder="1" applyAlignment="1">
      <alignment horizontal="right"/>
    </xf>
    <xf numFmtId="0" fontId="6" fillId="0" borderId="9" xfId="0" applyFont="1" applyFill="1" applyBorder="1"/>
    <xf numFmtId="0" fontId="10" fillId="0" borderId="9" xfId="0" applyFont="1" applyFill="1" applyBorder="1"/>
    <xf numFmtId="165" fontId="7" fillId="0" borderId="7" xfId="1" applyNumberFormat="1" applyFont="1" applyFill="1" applyBorder="1"/>
    <xf numFmtId="0" fontId="5" fillId="0" borderId="9" xfId="0" applyFont="1" applyFill="1" applyBorder="1" applyAlignment="1">
      <alignment vertical="top"/>
    </xf>
    <xf numFmtId="0" fontId="9" fillId="0" borderId="9" xfId="0" applyFont="1" applyFill="1" applyBorder="1" applyAlignment="1">
      <alignment vertical="top"/>
    </xf>
    <xf numFmtId="165" fontId="0" fillId="0" borderId="0" xfId="0" applyNumberFormat="1" applyFill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/>
    </xf>
    <xf numFmtId="0" fontId="7" fillId="0" borderId="4" xfId="0" applyFont="1" applyFill="1" applyBorder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/>
    </xf>
    <xf numFmtId="0" fontId="5" fillId="0" borderId="4" xfId="0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0" xfId="0" applyFont="1" applyFill="1" applyAlignment="1">
      <alignment horizontal="left" wrapText="1"/>
    </xf>
    <xf numFmtId="0" fontId="5" fillId="0" borderId="4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BreakPreview" zoomScaleNormal="100" zoomScaleSheetLayoutView="100" workbookViewId="0">
      <selection activeCell="F20" sqref="F20"/>
    </sheetView>
  </sheetViews>
  <sheetFormatPr defaultRowHeight="15"/>
  <cols>
    <col min="1" max="1" width="10.42578125" style="9" customWidth="1"/>
    <col min="2" max="2" width="42.140625" style="9" customWidth="1"/>
    <col min="3" max="5" width="10.42578125" style="9" customWidth="1"/>
    <col min="6" max="6" width="42.140625" style="9" customWidth="1"/>
    <col min="7" max="8" width="10.42578125" style="9" customWidth="1"/>
    <col min="9" max="16384" width="9.140625" style="9"/>
  </cols>
  <sheetData>
    <row r="1" spans="1:8" ht="15.75">
      <c r="A1" s="68" t="s">
        <v>23</v>
      </c>
      <c r="B1" s="68"/>
      <c r="C1" s="68"/>
      <c r="D1" s="68"/>
      <c r="E1" s="68"/>
      <c r="F1" s="68"/>
      <c r="G1" s="68"/>
      <c r="H1" s="68"/>
    </row>
    <row r="2" spans="1:8" ht="15.75">
      <c r="A2" s="68" t="s">
        <v>24</v>
      </c>
      <c r="B2" s="68"/>
      <c r="C2" s="68"/>
      <c r="D2" s="68"/>
      <c r="E2" s="68"/>
      <c r="F2" s="68"/>
      <c r="G2" s="68"/>
      <c r="H2" s="68"/>
    </row>
    <row r="3" spans="1:8" ht="15.75">
      <c r="A3" s="68" t="s">
        <v>25</v>
      </c>
      <c r="B3" s="68"/>
      <c r="C3" s="68"/>
      <c r="D3" s="68"/>
      <c r="E3" s="68"/>
      <c r="F3" s="68"/>
      <c r="G3" s="68"/>
      <c r="H3" s="68"/>
    </row>
    <row r="4" spans="1:8" ht="15.75">
      <c r="A4" s="68" t="s">
        <v>26</v>
      </c>
      <c r="B4" s="68"/>
      <c r="C4" s="68"/>
      <c r="D4" s="68"/>
      <c r="E4" s="68"/>
      <c r="F4" s="68"/>
      <c r="G4" s="68"/>
      <c r="H4" s="68"/>
    </row>
    <row r="5" spans="1:8" ht="15.75">
      <c r="A5" s="10"/>
      <c r="B5" s="10"/>
      <c r="C5" s="10"/>
      <c r="D5" s="10"/>
      <c r="E5" s="10"/>
      <c r="F5" s="10"/>
      <c r="G5" s="10"/>
      <c r="H5" s="10"/>
    </row>
    <row r="6" spans="1:8" ht="15.75">
      <c r="A6" s="68" t="s">
        <v>27</v>
      </c>
      <c r="B6" s="68"/>
      <c r="C6" s="68"/>
      <c r="D6" s="68"/>
      <c r="E6" s="68"/>
      <c r="F6" s="68"/>
      <c r="G6" s="68"/>
      <c r="H6" s="68"/>
    </row>
    <row r="8" spans="1:8">
      <c r="A8" s="11" t="s">
        <v>0</v>
      </c>
      <c r="B8" s="71" t="s">
        <v>1</v>
      </c>
      <c r="C8" s="71" t="s">
        <v>2</v>
      </c>
      <c r="D8" s="71"/>
      <c r="E8" s="11" t="s">
        <v>0</v>
      </c>
      <c r="F8" s="71" t="s">
        <v>4</v>
      </c>
      <c r="G8" s="71" t="s">
        <v>2</v>
      </c>
      <c r="H8" s="71"/>
    </row>
    <row r="9" spans="1:8">
      <c r="A9" s="11" t="s">
        <v>3</v>
      </c>
      <c r="B9" s="71"/>
      <c r="C9" s="11" t="s">
        <v>3</v>
      </c>
      <c r="D9" s="11" t="s">
        <v>3</v>
      </c>
      <c r="E9" s="11" t="s">
        <v>3</v>
      </c>
      <c r="F9" s="71"/>
      <c r="G9" s="11" t="s">
        <v>3</v>
      </c>
      <c r="H9" s="11" t="s">
        <v>3</v>
      </c>
    </row>
    <row r="10" spans="1:8">
      <c r="A10" s="2"/>
      <c r="B10" s="2"/>
      <c r="C10" s="12"/>
      <c r="D10" s="12"/>
      <c r="E10" s="12"/>
      <c r="F10" s="2"/>
      <c r="G10" s="12"/>
      <c r="H10" s="12"/>
    </row>
    <row r="11" spans="1:8">
      <c r="A11" s="12">
        <v>7549</v>
      </c>
      <c r="B11" s="6" t="s">
        <v>5</v>
      </c>
      <c r="C11" s="12">
        <f>A11</f>
        <v>7549</v>
      </c>
      <c r="D11" s="12"/>
      <c r="E11" s="12"/>
      <c r="F11" s="6" t="s">
        <v>14</v>
      </c>
      <c r="G11" s="12"/>
      <c r="H11" s="12"/>
    </row>
    <row r="12" spans="1:8">
      <c r="A12" s="12"/>
      <c r="B12" s="2" t="s">
        <v>6</v>
      </c>
      <c r="C12" s="12">
        <v>0</v>
      </c>
      <c r="D12" s="12"/>
      <c r="E12" s="12">
        <v>0</v>
      </c>
      <c r="F12" s="2" t="s">
        <v>13</v>
      </c>
      <c r="G12" s="12">
        <v>0</v>
      </c>
      <c r="H12" s="12"/>
    </row>
    <row r="13" spans="1:8">
      <c r="A13" s="12"/>
      <c r="B13" s="2" t="s">
        <v>7</v>
      </c>
      <c r="C13" s="13">
        <v>0</v>
      </c>
      <c r="D13" s="12">
        <f>C11+C12-C13</f>
        <v>7549</v>
      </c>
      <c r="E13" s="12"/>
      <c r="F13" s="2" t="s">
        <v>15</v>
      </c>
      <c r="G13" s="12">
        <v>0</v>
      </c>
      <c r="H13" s="12"/>
    </row>
    <row r="14" spans="1:8">
      <c r="A14" s="12"/>
      <c r="B14" s="2"/>
      <c r="C14" s="12"/>
      <c r="D14" s="12"/>
      <c r="E14" s="12"/>
      <c r="F14" s="2" t="s">
        <v>16</v>
      </c>
      <c r="G14" s="13">
        <v>0</v>
      </c>
      <c r="H14" s="12">
        <f>G12+G13-G14</f>
        <v>0</v>
      </c>
    </row>
    <row r="15" spans="1:8">
      <c r="A15" s="12"/>
      <c r="B15" s="2"/>
      <c r="C15" s="12"/>
      <c r="D15" s="12"/>
      <c r="E15" s="12"/>
      <c r="F15" s="2"/>
      <c r="G15" s="12"/>
      <c r="H15" s="12"/>
    </row>
    <row r="16" spans="1:8">
      <c r="A16" s="12"/>
      <c r="B16" s="6" t="s">
        <v>8</v>
      </c>
      <c r="C16" s="12"/>
      <c r="D16" s="12"/>
      <c r="E16" s="12"/>
      <c r="F16" s="2"/>
      <c r="G16" s="12"/>
      <c r="H16" s="12"/>
    </row>
    <row r="17" spans="1:9" ht="15.75" customHeight="1">
      <c r="A17" s="12"/>
      <c r="B17" s="72" t="s">
        <v>9</v>
      </c>
      <c r="C17" s="12"/>
      <c r="D17" s="12">
        <v>0</v>
      </c>
      <c r="E17" s="12"/>
      <c r="F17" s="6" t="s">
        <v>17</v>
      </c>
      <c r="G17" s="12"/>
      <c r="H17" s="12"/>
    </row>
    <row r="18" spans="1:9">
      <c r="A18" s="12"/>
      <c r="B18" s="72"/>
      <c r="C18" s="12"/>
      <c r="D18" s="12"/>
      <c r="E18" s="12"/>
      <c r="F18" s="2"/>
      <c r="G18" s="12"/>
      <c r="H18" s="12"/>
    </row>
    <row r="19" spans="1:9">
      <c r="A19" s="12"/>
      <c r="B19" s="72"/>
      <c r="C19" s="12"/>
      <c r="D19" s="12"/>
      <c r="E19" s="12">
        <v>15150</v>
      </c>
      <c r="F19" s="2" t="s">
        <v>18</v>
      </c>
      <c r="G19" s="12"/>
      <c r="H19" s="12">
        <v>15150</v>
      </c>
    </row>
    <row r="20" spans="1:9">
      <c r="A20" s="12"/>
      <c r="B20" s="2"/>
      <c r="C20" s="12"/>
      <c r="D20" s="12"/>
      <c r="E20" s="12"/>
      <c r="F20" s="2"/>
      <c r="G20" s="12"/>
      <c r="H20" s="12"/>
    </row>
    <row r="21" spans="1:9">
      <c r="A21" s="12"/>
      <c r="B21" s="6" t="s">
        <v>10</v>
      </c>
      <c r="C21" s="12"/>
      <c r="D21" s="12"/>
      <c r="E21" s="12"/>
      <c r="F21" s="6" t="s">
        <v>19</v>
      </c>
      <c r="G21" s="12"/>
      <c r="H21" s="12"/>
    </row>
    <row r="22" spans="1:9">
      <c r="A22" s="12"/>
      <c r="B22" s="2"/>
      <c r="C22" s="12"/>
      <c r="D22" s="12"/>
      <c r="E22" s="12"/>
      <c r="F22" s="2"/>
      <c r="G22" s="12"/>
      <c r="H22" s="12"/>
    </row>
    <row r="23" spans="1:9">
      <c r="A23" s="12">
        <v>3950</v>
      </c>
      <c r="B23" s="2" t="s">
        <v>11</v>
      </c>
      <c r="C23" s="12"/>
      <c r="D23" s="12">
        <v>3950</v>
      </c>
      <c r="E23" s="12">
        <v>4791</v>
      </c>
      <c r="F23" s="2" t="s">
        <v>20</v>
      </c>
      <c r="G23" s="12">
        <f>'Receipt and Pay Orig'!F25</f>
        <v>2342.0999999999767</v>
      </c>
      <c r="H23" s="12"/>
    </row>
    <row r="24" spans="1:9">
      <c r="A24" s="12"/>
      <c r="B24" s="2"/>
      <c r="C24" s="12"/>
      <c r="D24" s="12"/>
      <c r="E24" s="12">
        <v>169822</v>
      </c>
      <c r="F24" s="2" t="s">
        <v>21</v>
      </c>
      <c r="G24" s="13">
        <f>'Receipt and Pay Orig'!F26</f>
        <v>163438</v>
      </c>
      <c r="H24" s="12">
        <f>G23+G24</f>
        <v>165780.09999999998</v>
      </c>
    </row>
    <row r="25" spans="1:9">
      <c r="A25" s="12"/>
      <c r="B25" s="6"/>
      <c r="C25" s="12"/>
      <c r="D25" s="12"/>
      <c r="E25" s="12"/>
      <c r="F25" s="2"/>
      <c r="G25" s="12"/>
      <c r="H25" s="12"/>
    </row>
    <row r="26" spans="1:9">
      <c r="A26" s="12"/>
      <c r="B26" s="6" t="s">
        <v>12</v>
      </c>
      <c r="C26" s="12"/>
      <c r="D26" s="12"/>
      <c r="E26" s="12"/>
      <c r="F26" s="2"/>
      <c r="G26" s="12"/>
      <c r="H26" s="12"/>
    </row>
    <row r="27" spans="1:9">
      <c r="A27" s="12">
        <v>178264</v>
      </c>
      <c r="B27" s="2" t="s">
        <v>13</v>
      </c>
      <c r="C27" s="12">
        <f>A27</f>
        <v>178264</v>
      </c>
      <c r="D27" s="12"/>
      <c r="E27" s="12"/>
      <c r="F27" s="2"/>
      <c r="G27" s="12"/>
      <c r="H27" s="12"/>
    </row>
    <row r="28" spans="1:9" ht="30">
      <c r="A28" s="12"/>
      <c r="B28" s="14" t="s">
        <v>143</v>
      </c>
      <c r="C28" s="13">
        <f>-'Income and Exp'!H27</f>
        <v>-8832.9000000000233</v>
      </c>
      <c r="D28" s="12">
        <f>C27+C28</f>
        <v>169431.09999999998</v>
      </c>
      <c r="E28" s="12"/>
      <c r="F28" s="2"/>
      <c r="G28" s="12"/>
      <c r="H28" s="12"/>
    </row>
    <row r="29" spans="1:9">
      <c r="A29" s="12"/>
      <c r="B29" s="2"/>
      <c r="C29" s="12"/>
      <c r="D29" s="12"/>
      <c r="E29" s="12"/>
      <c r="F29" s="2"/>
      <c r="G29" s="12"/>
      <c r="H29" s="12"/>
    </row>
    <row r="30" spans="1:9" ht="15.75" thickBot="1">
      <c r="A30" s="8">
        <f>SUM(A10:A29)</f>
        <v>189763</v>
      </c>
      <c r="B30" s="7" t="s">
        <v>22</v>
      </c>
      <c r="C30" s="15"/>
      <c r="D30" s="8">
        <f>SUM(D10:D29)</f>
        <v>180930.09999999998</v>
      </c>
      <c r="E30" s="8">
        <f t="shared" ref="E30" si="0">SUM(E10:E29)</f>
        <v>189763</v>
      </c>
      <c r="F30" s="7" t="s">
        <v>22</v>
      </c>
      <c r="G30" s="16"/>
      <c r="H30" s="8">
        <f>SUM(H10:H29)</f>
        <v>180930.09999999998</v>
      </c>
      <c r="I30" s="17">
        <f>D30-H30</f>
        <v>0</v>
      </c>
    </row>
    <row r="31" spans="1:9" ht="15.75" thickTop="1">
      <c r="A31" s="13"/>
      <c r="B31" s="18"/>
      <c r="C31" s="18"/>
      <c r="D31" s="18"/>
      <c r="E31" s="18"/>
      <c r="F31" s="18"/>
      <c r="G31" s="13"/>
      <c r="H31" s="13"/>
    </row>
    <row r="33" spans="1:4">
      <c r="A33" s="69" t="s">
        <v>147</v>
      </c>
      <c r="B33" s="69"/>
      <c r="C33" s="69"/>
    </row>
    <row r="35" spans="1:4">
      <c r="A35" s="70" t="s">
        <v>151</v>
      </c>
      <c r="B35" s="70"/>
    </row>
    <row r="37" spans="1:4">
      <c r="B37" s="67" t="s">
        <v>150</v>
      </c>
      <c r="C37" s="67"/>
      <c r="D37" s="67"/>
    </row>
  </sheetData>
  <mergeCells count="13">
    <mergeCell ref="B37:D37"/>
    <mergeCell ref="A1:H1"/>
    <mergeCell ref="A2:H2"/>
    <mergeCell ref="A3:H3"/>
    <mergeCell ref="A4:H4"/>
    <mergeCell ref="A6:H6"/>
    <mergeCell ref="A33:C33"/>
    <mergeCell ref="A35:B35"/>
    <mergeCell ref="C8:D8"/>
    <mergeCell ref="G8:H8"/>
    <mergeCell ref="B8:B9"/>
    <mergeCell ref="F8:F9"/>
    <mergeCell ref="B17:B19"/>
  </mergeCells>
  <pageMargins left="0.22" right="0.18" top="0.75" bottom="0.75" header="0.3" footer="0.3"/>
  <pageSetup scale="90" orientation="landscape" r:id="rId1"/>
  <ignoredErrors>
    <ignoredError sqref="H24 D28 A30:C30 E30:G3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view="pageBreakPreview" topLeftCell="A9" zoomScaleNormal="100" zoomScaleSheetLayoutView="100" workbookViewId="0">
      <selection activeCell="A34" sqref="A34:B34"/>
    </sheetView>
  </sheetViews>
  <sheetFormatPr defaultRowHeight="15"/>
  <cols>
    <col min="1" max="1" width="10.42578125" style="9" customWidth="1"/>
    <col min="2" max="2" width="44" style="9" customWidth="1"/>
    <col min="3" max="5" width="10.42578125" style="9" customWidth="1"/>
    <col min="6" max="6" width="44" style="9" customWidth="1"/>
    <col min="7" max="8" width="10.42578125" style="9" customWidth="1"/>
    <col min="9" max="16384" width="9.140625" style="9"/>
  </cols>
  <sheetData>
    <row r="1" spans="1:8" ht="15.75">
      <c r="A1" s="68" t="s">
        <v>28</v>
      </c>
      <c r="B1" s="68"/>
      <c r="C1" s="68"/>
      <c r="D1" s="68"/>
      <c r="E1" s="68"/>
      <c r="F1" s="68"/>
      <c r="G1" s="68"/>
      <c r="H1" s="68"/>
    </row>
    <row r="2" spans="1:8" ht="15.75">
      <c r="A2" s="68" t="s">
        <v>24</v>
      </c>
      <c r="B2" s="68"/>
      <c r="C2" s="68"/>
      <c r="D2" s="68"/>
      <c r="E2" s="68"/>
      <c r="F2" s="68"/>
      <c r="G2" s="68"/>
      <c r="H2" s="68"/>
    </row>
    <row r="3" spans="1:8" ht="15.75">
      <c r="A3" s="68" t="s">
        <v>25</v>
      </c>
      <c r="B3" s="68"/>
      <c r="C3" s="68"/>
      <c r="D3" s="68"/>
      <c r="E3" s="68"/>
      <c r="F3" s="68"/>
      <c r="G3" s="68"/>
      <c r="H3" s="68"/>
    </row>
    <row r="4" spans="1:8" ht="15.75">
      <c r="A4" s="68" t="s">
        <v>26</v>
      </c>
      <c r="B4" s="68"/>
      <c r="C4" s="68"/>
      <c r="D4" s="68"/>
      <c r="E4" s="68"/>
      <c r="F4" s="68"/>
      <c r="G4" s="68"/>
      <c r="H4" s="68"/>
    </row>
    <row r="5" spans="1:8" ht="15.75">
      <c r="A5" s="10"/>
      <c r="B5" s="10"/>
      <c r="C5" s="10"/>
      <c r="D5" s="10"/>
      <c r="E5" s="10"/>
      <c r="F5" s="10"/>
      <c r="G5" s="10"/>
      <c r="H5" s="10"/>
    </row>
    <row r="6" spans="1:8" ht="15.75">
      <c r="A6" s="68" t="s">
        <v>29</v>
      </c>
      <c r="B6" s="68"/>
      <c r="C6" s="68"/>
      <c r="D6" s="68"/>
      <c r="E6" s="68"/>
      <c r="F6" s="68"/>
      <c r="G6" s="68"/>
      <c r="H6" s="68"/>
    </row>
    <row r="8" spans="1:8">
      <c r="A8" s="11" t="s">
        <v>0</v>
      </c>
      <c r="B8" s="71" t="s">
        <v>42</v>
      </c>
      <c r="C8" s="71" t="s">
        <v>2</v>
      </c>
      <c r="D8" s="71"/>
      <c r="E8" s="11" t="s">
        <v>0</v>
      </c>
      <c r="F8" s="71" t="s">
        <v>43</v>
      </c>
      <c r="G8" s="71" t="s">
        <v>2</v>
      </c>
      <c r="H8" s="71"/>
    </row>
    <row r="9" spans="1:8">
      <c r="A9" s="11" t="s">
        <v>3</v>
      </c>
      <c r="B9" s="71"/>
      <c r="C9" s="11" t="s">
        <v>3</v>
      </c>
      <c r="D9" s="11" t="s">
        <v>3</v>
      </c>
      <c r="E9" s="11" t="s">
        <v>3</v>
      </c>
      <c r="F9" s="71"/>
      <c r="G9" s="11" t="s">
        <v>3</v>
      </c>
      <c r="H9" s="11" t="s">
        <v>3</v>
      </c>
    </row>
    <row r="10" spans="1:8">
      <c r="A10" s="2"/>
      <c r="B10" s="2"/>
      <c r="C10" s="12"/>
      <c r="D10" s="12"/>
      <c r="E10" s="12"/>
      <c r="F10" s="2"/>
      <c r="G10" s="12"/>
      <c r="H10" s="12"/>
    </row>
    <row r="11" spans="1:8">
      <c r="A11" s="12"/>
      <c r="B11" s="6" t="s">
        <v>30</v>
      </c>
      <c r="C11" s="12"/>
      <c r="D11" s="12"/>
      <c r="E11" s="12"/>
      <c r="F11" s="6" t="s">
        <v>44</v>
      </c>
      <c r="G11" s="12"/>
      <c r="H11" s="12"/>
    </row>
    <row r="12" spans="1:8">
      <c r="A12" s="12"/>
      <c r="B12" s="2" t="s">
        <v>31</v>
      </c>
      <c r="C12" s="12">
        <v>0</v>
      </c>
      <c r="D12" s="12"/>
      <c r="E12" s="12">
        <v>4838</v>
      </c>
      <c r="F12" s="2" t="s">
        <v>45</v>
      </c>
      <c r="G12" s="12">
        <f>'Receipt and Pay Orig'!C17</f>
        <v>6133</v>
      </c>
      <c r="H12" s="12"/>
    </row>
    <row r="13" spans="1:8">
      <c r="A13" s="12"/>
      <c r="B13" s="2" t="s">
        <v>32</v>
      </c>
      <c r="C13" s="12">
        <v>0</v>
      </c>
      <c r="D13" s="12"/>
      <c r="E13" s="12">
        <v>0</v>
      </c>
      <c r="F13" s="2" t="s">
        <v>46</v>
      </c>
      <c r="G13" s="13">
        <v>0</v>
      </c>
      <c r="H13" s="12">
        <f>G12+G13</f>
        <v>6133</v>
      </c>
    </row>
    <row r="14" spans="1:8">
      <c r="A14" s="12"/>
      <c r="B14" s="2" t="s">
        <v>33</v>
      </c>
      <c r="C14" s="13">
        <v>0</v>
      </c>
      <c r="D14" s="12">
        <f>C12+C13+C14</f>
        <v>0</v>
      </c>
      <c r="E14" s="12"/>
      <c r="F14" s="2"/>
      <c r="G14" s="12"/>
      <c r="H14" s="12"/>
    </row>
    <row r="15" spans="1:8">
      <c r="A15" s="12"/>
      <c r="B15" s="2"/>
      <c r="C15" s="12"/>
      <c r="D15" s="12"/>
      <c r="E15" s="12"/>
      <c r="F15" s="6" t="s">
        <v>49</v>
      </c>
      <c r="G15" s="12"/>
      <c r="H15" s="12"/>
    </row>
    <row r="16" spans="1:8">
      <c r="A16" s="12">
        <v>0</v>
      </c>
      <c r="B16" s="2" t="s">
        <v>41</v>
      </c>
      <c r="C16" s="12"/>
      <c r="D16" s="12">
        <v>0</v>
      </c>
      <c r="E16" s="12">
        <v>377430</v>
      </c>
      <c r="F16" s="2" t="s">
        <v>47</v>
      </c>
      <c r="G16" s="12">
        <f>'Receipt and Pay Orig'!C13</f>
        <v>336585</v>
      </c>
      <c r="H16" s="12"/>
    </row>
    <row r="17" spans="1:8">
      <c r="A17" s="12">
        <v>0</v>
      </c>
      <c r="B17" s="2" t="s">
        <v>34</v>
      </c>
      <c r="C17" s="12"/>
      <c r="D17" s="12">
        <v>0</v>
      </c>
      <c r="E17" s="12"/>
      <c r="F17" s="2" t="s">
        <v>48</v>
      </c>
      <c r="G17" s="13">
        <v>0</v>
      </c>
      <c r="H17" s="12">
        <f>G16+G17</f>
        <v>336585</v>
      </c>
    </row>
    <row r="18" spans="1:8" ht="15.75" customHeight="1">
      <c r="A18" s="12">
        <v>0</v>
      </c>
      <c r="B18" s="4" t="s">
        <v>35</v>
      </c>
      <c r="C18" s="12"/>
      <c r="D18" s="12">
        <v>0</v>
      </c>
      <c r="E18" s="12"/>
      <c r="F18" s="6"/>
      <c r="G18" s="12"/>
      <c r="H18" s="12"/>
    </row>
    <row r="19" spans="1:8">
      <c r="A19" s="12">
        <v>0</v>
      </c>
      <c r="B19" s="4" t="s">
        <v>36</v>
      </c>
      <c r="C19" s="12"/>
      <c r="D19" s="12">
        <v>0</v>
      </c>
      <c r="E19" s="12"/>
      <c r="F19" s="2" t="s">
        <v>50</v>
      </c>
      <c r="G19" s="12"/>
      <c r="H19" s="12"/>
    </row>
    <row r="20" spans="1:8">
      <c r="A20" s="12">
        <v>0</v>
      </c>
      <c r="B20" s="4" t="s">
        <v>37</v>
      </c>
      <c r="C20" s="12"/>
      <c r="D20" s="12">
        <v>0</v>
      </c>
      <c r="E20" s="12"/>
      <c r="F20" s="2" t="s">
        <v>51</v>
      </c>
      <c r="G20" s="12"/>
      <c r="H20" s="12"/>
    </row>
    <row r="21" spans="1:8">
      <c r="A21" s="12">
        <v>106</v>
      </c>
      <c r="B21" s="2" t="s">
        <v>38</v>
      </c>
      <c r="C21" s="12"/>
      <c r="D21" s="12">
        <f>'Receipt and Pay Orig'!F21</f>
        <v>134.9</v>
      </c>
      <c r="E21" s="12"/>
      <c r="F21" s="2"/>
      <c r="G21" s="12"/>
      <c r="H21" s="12"/>
    </row>
    <row r="22" spans="1:8">
      <c r="A22" s="12">
        <v>311514</v>
      </c>
      <c r="B22" s="2" t="s">
        <v>39</v>
      </c>
      <c r="C22" s="12"/>
      <c r="D22" s="12">
        <f>SUM('Receipt and Pay Orig'!F8:F20)</f>
        <v>351416</v>
      </c>
      <c r="E22" s="12"/>
      <c r="F22" s="6"/>
      <c r="G22" s="12"/>
      <c r="H22" s="12"/>
    </row>
    <row r="23" spans="1:8">
      <c r="A23" s="12">
        <v>0</v>
      </c>
      <c r="B23" s="2" t="s">
        <v>40</v>
      </c>
      <c r="C23" s="12"/>
      <c r="D23" s="12">
        <v>0</v>
      </c>
      <c r="E23" s="12"/>
      <c r="F23" s="2"/>
      <c r="G23" s="12"/>
      <c r="H23" s="12"/>
    </row>
    <row r="24" spans="1:8">
      <c r="A24" s="12"/>
      <c r="B24" s="2"/>
      <c r="C24" s="12"/>
      <c r="D24" s="12"/>
      <c r="E24" s="12"/>
      <c r="F24" s="2"/>
      <c r="G24" s="12"/>
      <c r="H24" s="12"/>
    </row>
    <row r="25" spans="1:8">
      <c r="A25" s="12"/>
      <c r="B25" s="2"/>
      <c r="C25" s="12"/>
      <c r="D25" s="12"/>
      <c r="E25" s="12"/>
      <c r="F25" s="2"/>
      <c r="G25" s="12"/>
      <c r="H25" s="12"/>
    </row>
    <row r="26" spans="1:8">
      <c r="A26" s="12"/>
      <c r="B26" s="2"/>
      <c r="C26" s="12"/>
      <c r="D26" s="12"/>
      <c r="E26" s="12"/>
      <c r="F26" s="2"/>
      <c r="G26" s="12"/>
      <c r="H26" s="12"/>
    </row>
    <row r="27" spans="1:8">
      <c r="A27" s="12">
        <v>70648</v>
      </c>
      <c r="B27" s="2"/>
      <c r="C27" s="12"/>
      <c r="D27" s="2"/>
      <c r="E27" s="12"/>
      <c r="F27" s="2" t="s">
        <v>142</v>
      </c>
      <c r="G27" s="12"/>
      <c r="H27" s="12">
        <f>(D21+D22)-(H17+H13)</f>
        <v>8832.9000000000233</v>
      </c>
    </row>
    <row r="28" spans="1:8">
      <c r="A28" s="12"/>
      <c r="B28" s="2"/>
      <c r="C28" s="12"/>
      <c r="D28" s="12"/>
      <c r="E28" s="12"/>
      <c r="F28" s="2"/>
      <c r="G28" s="12"/>
      <c r="H28" s="12"/>
    </row>
    <row r="29" spans="1:8" ht="15.75" thickBot="1">
      <c r="A29" s="8">
        <f>SUM(A10:A28)</f>
        <v>382268</v>
      </c>
      <c r="B29" s="7" t="s">
        <v>22</v>
      </c>
      <c r="C29" s="15"/>
      <c r="D29" s="8">
        <f>SUM(D10:D28)</f>
        <v>351550.9</v>
      </c>
      <c r="E29" s="8">
        <f>SUM(E10:E28)</f>
        <v>382268</v>
      </c>
      <c r="F29" s="7" t="s">
        <v>22</v>
      </c>
      <c r="G29" s="16"/>
      <c r="H29" s="8">
        <f>SUM(H10:H28)</f>
        <v>351550.9</v>
      </c>
    </row>
    <row r="30" spans="1:8" ht="15.75" thickTop="1">
      <c r="A30" s="13"/>
      <c r="B30" s="18"/>
      <c r="C30" s="18"/>
      <c r="D30" s="18"/>
      <c r="E30" s="18"/>
      <c r="F30" s="18"/>
      <c r="G30" s="13"/>
      <c r="H30" s="13"/>
    </row>
    <row r="32" spans="1:8">
      <c r="A32" s="69" t="s">
        <v>147</v>
      </c>
      <c r="B32" s="69"/>
      <c r="C32" s="69"/>
    </row>
    <row r="34" spans="1:4">
      <c r="A34" s="70" t="s">
        <v>152</v>
      </c>
      <c r="B34" s="70"/>
    </row>
    <row r="36" spans="1:4">
      <c r="B36" s="67" t="s">
        <v>153</v>
      </c>
      <c r="C36" s="67"/>
      <c r="D36" s="67"/>
    </row>
  </sheetData>
  <mergeCells count="12">
    <mergeCell ref="B36:D36"/>
    <mergeCell ref="G8:H8"/>
    <mergeCell ref="A1:H1"/>
    <mergeCell ref="A2:H2"/>
    <mergeCell ref="A3:H3"/>
    <mergeCell ref="A4:H4"/>
    <mergeCell ref="A6:H6"/>
    <mergeCell ref="A32:C32"/>
    <mergeCell ref="A34:B34"/>
    <mergeCell ref="B8:B9"/>
    <mergeCell ref="C8:D8"/>
    <mergeCell ref="F8:F9"/>
  </mergeCells>
  <pageMargins left="0.44" right="0.35" top="0.75" bottom="0.75" header="0.3" footer="0.3"/>
  <pageSetup scale="85" orientation="landscape" r:id="rId1"/>
  <ignoredErrors>
    <ignoredError sqref="A29:H29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5"/>
  <sheetViews>
    <sheetView view="pageBreakPreview" topLeftCell="A3" zoomScaleNormal="100" zoomScaleSheetLayoutView="100" workbookViewId="0">
      <selection activeCell="A31" sqref="A31:C31"/>
    </sheetView>
  </sheetViews>
  <sheetFormatPr defaultRowHeight="15"/>
  <cols>
    <col min="1" max="1" width="38.42578125" style="9" customWidth="1"/>
    <col min="2" max="3" width="10.42578125" style="9" customWidth="1"/>
    <col min="4" max="4" width="38.42578125" style="9" customWidth="1"/>
    <col min="5" max="6" width="10.42578125" style="9" customWidth="1"/>
    <col min="7" max="7" width="9.140625" style="9"/>
    <col min="8" max="8" width="9.5703125" style="9" bestFit="1" customWidth="1"/>
    <col min="9" max="16384" width="9.140625" style="9"/>
  </cols>
  <sheetData>
    <row r="1" spans="1:6" ht="15.75">
      <c r="A1" s="68" t="s">
        <v>26</v>
      </c>
      <c r="B1" s="68"/>
      <c r="C1" s="68"/>
      <c r="D1" s="68"/>
      <c r="E1" s="68"/>
      <c r="F1" s="68"/>
    </row>
    <row r="2" spans="1:6" ht="15.75">
      <c r="A2" s="68" t="s">
        <v>52</v>
      </c>
      <c r="B2" s="68"/>
      <c r="C2" s="68"/>
      <c r="D2" s="68"/>
      <c r="E2" s="68"/>
      <c r="F2" s="68"/>
    </row>
    <row r="4" spans="1:6">
      <c r="A4" s="71" t="s">
        <v>53</v>
      </c>
      <c r="B4" s="11" t="s">
        <v>0</v>
      </c>
      <c r="C4" s="11" t="s">
        <v>2</v>
      </c>
      <c r="D4" s="71" t="s">
        <v>54</v>
      </c>
      <c r="E4" s="11" t="s">
        <v>0</v>
      </c>
      <c r="F4" s="11" t="s">
        <v>2</v>
      </c>
    </row>
    <row r="5" spans="1:6">
      <c r="A5" s="71"/>
      <c r="B5" s="11" t="s">
        <v>3</v>
      </c>
      <c r="C5" s="11" t="s">
        <v>3</v>
      </c>
      <c r="D5" s="71"/>
      <c r="E5" s="11" t="s">
        <v>3</v>
      </c>
      <c r="F5" s="11" t="s">
        <v>3</v>
      </c>
    </row>
    <row r="6" spans="1:6">
      <c r="A6" s="2"/>
      <c r="B6" s="3"/>
      <c r="C6" s="3"/>
      <c r="D6" s="2"/>
      <c r="E6" s="3"/>
      <c r="F6" s="3"/>
    </row>
    <row r="7" spans="1:6">
      <c r="A7" s="6" t="s">
        <v>55</v>
      </c>
      <c r="B7" s="3"/>
      <c r="C7" s="3"/>
      <c r="D7" s="6" t="s">
        <v>61</v>
      </c>
      <c r="E7" s="3"/>
      <c r="F7" s="3"/>
    </row>
    <row r="8" spans="1:6">
      <c r="A8" s="2"/>
      <c r="B8" s="3"/>
      <c r="C8" s="3"/>
      <c r="D8" s="2" t="s">
        <v>62</v>
      </c>
      <c r="E8" s="3">
        <v>0</v>
      </c>
      <c r="F8" s="3"/>
    </row>
    <row r="9" spans="1:6">
      <c r="A9" s="2" t="s">
        <v>56</v>
      </c>
      <c r="B9" s="3">
        <v>1300</v>
      </c>
      <c r="C9" s="3">
        <f>E25</f>
        <v>4791</v>
      </c>
      <c r="D9" s="2" t="s">
        <v>63</v>
      </c>
      <c r="E9" s="3">
        <v>6628</v>
      </c>
      <c r="F9" s="3">
        <v>15277</v>
      </c>
    </row>
    <row r="10" spans="1:6">
      <c r="A10" s="2" t="s">
        <v>57</v>
      </c>
      <c r="B10" s="3">
        <v>102665</v>
      </c>
      <c r="C10" s="3">
        <f>E26</f>
        <v>169822</v>
      </c>
      <c r="D10" s="2" t="s">
        <v>64</v>
      </c>
      <c r="E10" s="3">
        <v>2914</v>
      </c>
      <c r="F10" s="3">
        <v>1206</v>
      </c>
    </row>
    <row r="11" spans="1:6">
      <c r="A11" s="2"/>
      <c r="B11" s="3"/>
      <c r="C11" s="3"/>
      <c r="D11" s="2" t="s">
        <v>65</v>
      </c>
      <c r="E11" s="3">
        <v>11292</v>
      </c>
      <c r="F11" s="3">
        <v>24351</v>
      </c>
    </row>
    <row r="12" spans="1:6">
      <c r="A12" s="2"/>
      <c r="B12" s="3"/>
      <c r="C12" s="3"/>
      <c r="D12" s="2" t="s">
        <v>66</v>
      </c>
      <c r="E12" s="3">
        <v>33635</v>
      </c>
      <c r="F12" s="3">
        <v>26910</v>
      </c>
    </row>
    <row r="13" spans="1:6">
      <c r="A13" s="2" t="s">
        <v>58</v>
      </c>
      <c r="B13" s="3">
        <v>377430</v>
      </c>
      <c r="C13" s="3">
        <v>336585</v>
      </c>
      <c r="D13" s="2" t="s">
        <v>67</v>
      </c>
      <c r="E13" s="3">
        <v>1618</v>
      </c>
      <c r="F13" s="3">
        <v>17356</v>
      </c>
    </row>
    <row r="14" spans="1:6" ht="15.75" customHeight="1">
      <c r="A14" s="4"/>
      <c r="B14" s="3"/>
      <c r="C14" s="3"/>
      <c r="D14" s="2" t="s">
        <v>68</v>
      </c>
      <c r="E14" s="3">
        <v>10300</v>
      </c>
      <c r="F14" s="3">
        <v>6448</v>
      </c>
    </row>
    <row r="15" spans="1:6">
      <c r="A15" s="4"/>
      <c r="B15" s="3"/>
      <c r="C15" s="3"/>
      <c r="D15" s="2"/>
      <c r="E15" s="3"/>
      <c r="F15" s="3"/>
    </row>
    <row r="16" spans="1:6">
      <c r="A16" s="5" t="s">
        <v>59</v>
      </c>
      <c r="B16" s="3"/>
      <c r="C16" s="3"/>
      <c r="D16" s="2" t="s">
        <v>69</v>
      </c>
      <c r="E16" s="3">
        <v>92250</v>
      </c>
      <c r="F16" s="3">
        <v>70000</v>
      </c>
    </row>
    <row r="17" spans="1:9">
      <c r="A17" s="2" t="s">
        <v>60</v>
      </c>
      <c r="B17" s="3">
        <v>4838</v>
      </c>
      <c r="C17" s="3">
        <f>1681+1710+1344+1398</f>
        <v>6133</v>
      </c>
      <c r="D17" s="2" t="s">
        <v>70</v>
      </c>
      <c r="E17" s="3">
        <v>87877</v>
      </c>
      <c r="F17" s="3">
        <v>94293</v>
      </c>
    </row>
    <row r="18" spans="1:9">
      <c r="A18" s="2"/>
      <c r="B18" s="3"/>
      <c r="C18" s="3"/>
      <c r="D18" s="2" t="s">
        <v>71</v>
      </c>
      <c r="E18" s="3">
        <v>0</v>
      </c>
      <c r="F18" s="3">
        <v>8100</v>
      </c>
    </row>
    <row r="19" spans="1:9">
      <c r="A19" s="2"/>
      <c r="B19" s="3"/>
      <c r="C19" s="3"/>
      <c r="D19" s="2" t="s">
        <v>72</v>
      </c>
      <c r="E19" s="3">
        <v>65000</v>
      </c>
      <c r="F19" s="3">
        <v>87475</v>
      </c>
    </row>
    <row r="20" spans="1:9">
      <c r="A20" s="2"/>
      <c r="B20" s="3"/>
      <c r="C20" s="3"/>
      <c r="D20" s="2"/>
      <c r="E20" s="3">
        <v>0</v>
      </c>
      <c r="F20" s="3"/>
      <c r="H20" s="17"/>
      <c r="I20" s="1"/>
    </row>
    <row r="21" spans="1:9">
      <c r="A21" s="2"/>
      <c r="B21" s="3"/>
      <c r="C21" s="3"/>
      <c r="D21" s="2" t="s">
        <v>73</v>
      </c>
      <c r="E21" s="3">
        <v>106</v>
      </c>
      <c r="F21" s="3">
        <f>29+59+11.5+(11.8*3)</f>
        <v>134.9</v>
      </c>
    </row>
    <row r="22" spans="1:9">
      <c r="A22" s="2"/>
      <c r="B22" s="3"/>
      <c r="C22" s="3"/>
      <c r="D22" s="2"/>
      <c r="E22" s="3"/>
      <c r="F22" s="3"/>
    </row>
    <row r="23" spans="1:9">
      <c r="A23" s="2"/>
      <c r="B23" s="3"/>
      <c r="C23" s="3"/>
      <c r="D23" s="6" t="s">
        <v>74</v>
      </c>
      <c r="E23" s="3"/>
      <c r="F23" s="3"/>
    </row>
    <row r="24" spans="1:9">
      <c r="A24" s="2"/>
      <c r="B24" s="3"/>
      <c r="C24" s="3"/>
      <c r="D24" s="2"/>
      <c r="E24" s="3"/>
      <c r="F24" s="3"/>
    </row>
    <row r="25" spans="1:9">
      <c r="A25" s="2"/>
      <c r="B25" s="3"/>
      <c r="C25" s="3"/>
      <c r="D25" s="2" t="s">
        <v>56</v>
      </c>
      <c r="E25" s="3">
        <v>4791</v>
      </c>
      <c r="F25" s="3">
        <f>(C28-((SUM(F9:F21)+F26)))</f>
        <v>2342.0999999999767</v>
      </c>
    </row>
    <row r="26" spans="1:9">
      <c r="A26" s="2"/>
      <c r="B26" s="3"/>
      <c r="C26" s="3"/>
      <c r="D26" s="2" t="s">
        <v>57</v>
      </c>
      <c r="E26" s="3">
        <v>169822</v>
      </c>
      <c r="F26" s="3">
        <v>163438</v>
      </c>
    </row>
    <row r="27" spans="1:9">
      <c r="A27" s="2"/>
      <c r="B27" s="3"/>
      <c r="C27" s="3"/>
      <c r="D27" s="2"/>
      <c r="E27" s="3"/>
      <c r="F27" s="3"/>
    </row>
    <row r="28" spans="1:9" ht="15.75" thickBot="1">
      <c r="A28" s="7" t="s">
        <v>22</v>
      </c>
      <c r="B28" s="8">
        <f>SUM(B6:B27)</f>
        <v>486233</v>
      </c>
      <c r="C28" s="8">
        <f>SUM(C6:C27)</f>
        <v>517331</v>
      </c>
      <c r="D28" s="7" t="s">
        <v>22</v>
      </c>
      <c r="E28" s="8">
        <f>SUM(E6:E27)</f>
        <v>486233</v>
      </c>
      <c r="F28" s="8">
        <f>SUM(F6:F27)</f>
        <v>517331</v>
      </c>
    </row>
    <row r="29" spans="1:9" ht="15.75" thickTop="1">
      <c r="A29" s="18"/>
      <c r="B29" s="18"/>
      <c r="C29" s="18"/>
      <c r="D29" s="18"/>
      <c r="E29" s="18"/>
      <c r="F29" s="18"/>
    </row>
    <row r="31" spans="1:9">
      <c r="A31" s="69" t="s">
        <v>147</v>
      </c>
      <c r="B31" s="69"/>
      <c r="C31" s="69"/>
    </row>
    <row r="33" spans="1:3">
      <c r="A33" s="70" t="s">
        <v>154</v>
      </c>
      <c r="B33" s="70"/>
    </row>
    <row r="34" spans="1:3">
      <c r="A34" s="73"/>
      <c r="B34" s="73"/>
    </row>
    <row r="35" spans="1:3">
      <c r="A35" s="67" t="s">
        <v>155</v>
      </c>
      <c r="B35" s="67"/>
      <c r="C35" s="67"/>
    </row>
  </sheetData>
  <mergeCells count="8">
    <mergeCell ref="A1:F1"/>
    <mergeCell ref="A35:C35"/>
    <mergeCell ref="A34:B34"/>
    <mergeCell ref="A31:C31"/>
    <mergeCell ref="A33:B33"/>
    <mergeCell ref="A2:F2"/>
    <mergeCell ref="A4:A5"/>
    <mergeCell ref="D4:D5"/>
  </mergeCells>
  <pageMargins left="0.44" right="0.35" top="0.75" bottom="0.75" header="0.3" footer="0.3"/>
  <pageSetup scale="90" orientation="landscape" r:id="rId1"/>
  <ignoredErrors>
    <ignoredError sqref="E28:F28 B28:C28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44"/>
  <sheetViews>
    <sheetView view="pageBreakPreview" zoomScaleNormal="100" zoomScaleSheetLayoutView="100" workbookViewId="0">
      <selection activeCell="J12" sqref="J12"/>
    </sheetView>
  </sheetViews>
  <sheetFormatPr defaultRowHeight="15.75"/>
  <cols>
    <col min="1" max="1" width="1" style="22" customWidth="1"/>
    <col min="2" max="2" width="3.140625" style="20" customWidth="1"/>
    <col min="3" max="3" width="3.42578125" style="21" customWidth="1"/>
    <col min="4" max="4" width="51.7109375" style="31" customWidth="1"/>
    <col min="5" max="5" width="14.28515625" style="22" customWidth="1"/>
    <col min="6" max="6" width="15.7109375" style="22" customWidth="1"/>
    <col min="7" max="7" width="0.28515625" style="22" customWidth="1"/>
    <col min="8" max="8" width="3.7109375" style="23" customWidth="1"/>
    <col min="9" max="9" width="3.7109375" style="24" customWidth="1"/>
    <col min="10" max="10" width="51.7109375" style="31" customWidth="1"/>
    <col min="11" max="11" width="14.7109375" style="22" customWidth="1"/>
    <col min="12" max="12" width="15.140625" style="22" customWidth="1"/>
    <col min="13" max="13" width="2.5703125" style="22" customWidth="1"/>
    <col min="14" max="16384" width="9.140625" style="22"/>
  </cols>
  <sheetData>
    <row r="2" spans="1:12" s="19" customFormat="1">
      <c r="B2" s="20"/>
      <c r="C2" s="21"/>
      <c r="D2" s="81" t="s">
        <v>75</v>
      </c>
      <c r="E2" s="81"/>
      <c r="F2" s="81"/>
      <c r="G2" s="81"/>
      <c r="H2" s="81"/>
      <c r="I2" s="81"/>
      <c r="J2" s="81"/>
      <c r="K2" s="81"/>
      <c r="L2" s="81"/>
    </row>
    <row r="3" spans="1:12" s="19" customFormat="1">
      <c r="B3" s="20"/>
      <c r="C3" s="21"/>
      <c r="D3" s="81" t="s">
        <v>76</v>
      </c>
      <c r="E3" s="81"/>
      <c r="F3" s="81"/>
      <c r="G3" s="81"/>
      <c r="H3" s="81"/>
      <c r="I3" s="81"/>
      <c r="J3" s="81"/>
      <c r="K3" s="81"/>
      <c r="L3" s="81"/>
    </row>
    <row r="4" spans="1:12">
      <c r="B4" s="82" t="s">
        <v>141</v>
      </c>
      <c r="C4" s="82"/>
      <c r="D4" s="82"/>
      <c r="E4" s="82"/>
      <c r="F4" s="82"/>
      <c r="J4" s="25" t="s">
        <v>77</v>
      </c>
      <c r="K4" s="26" t="s">
        <v>140</v>
      </c>
      <c r="L4" s="26"/>
    </row>
    <row r="5" spans="1:12">
      <c r="B5" s="82" t="s">
        <v>146</v>
      </c>
      <c r="C5" s="82"/>
      <c r="D5" s="82"/>
      <c r="E5" s="82"/>
      <c r="F5" s="82"/>
      <c r="G5" s="27"/>
      <c r="H5" s="28"/>
      <c r="I5" s="29"/>
      <c r="J5" s="30"/>
    </row>
    <row r="6" spans="1:12">
      <c r="J6" s="32"/>
      <c r="L6" s="19"/>
    </row>
    <row r="7" spans="1:12">
      <c r="A7" s="33"/>
      <c r="B7" s="83" t="s">
        <v>78</v>
      </c>
      <c r="C7" s="84"/>
      <c r="D7" s="85"/>
      <c r="E7" s="11" t="s">
        <v>3</v>
      </c>
      <c r="F7" s="34" t="str">
        <f>+E7</f>
        <v>Rs.</v>
      </c>
      <c r="G7" s="35"/>
      <c r="H7" s="84" t="s">
        <v>79</v>
      </c>
      <c r="I7" s="84"/>
      <c r="J7" s="85"/>
      <c r="K7" s="36" t="str">
        <f>+E7</f>
        <v>Rs.</v>
      </c>
      <c r="L7" s="36" t="str">
        <f>+E7</f>
        <v>Rs.</v>
      </c>
    </row>
    <row r="8" spans="1:12">
      <c r="A8" s="33"/>
      <c r="B8" s="20" t="s">
        <v>80</v>
      </c>
      <c r="C8" s="86" t="s">
        <v>55</v>
      </c>
      <c r="D8" s="87"/>
      <c r="E8" s="37"/>
      <c r="H8" s="23" t="s">
        <v>80</v>
      </c>
      <c r="I8" s="86" t="s">
        <v>81</v>
      </c>
      <c r="J8" s="87"/>
      <c r="K8" s="38"/>
      <c r="L8" s="38"/>
    </row>
    <row r="9" spans="1:12" ht="15.75" customHeight="1">
      <c r="A9" s="33"/>
      <c r="C9" s="21" t="s">
        <v>82</v>
      </c>
      <c r="D9" s="39" t="s">
        <v>83</v>
      </c>
      <c r="E9" s="40">
        <f>'Receipt and Pay Orig'!F25</f>
        <v>2342.0999999999767</v>
      </c>
      <c r="F9" s="41"/>
      <c r="I9" s="42" t="s">
        <v>84</v>
      </c>
      <c r="J9" s="30" t="s">
        <v>85</v>
      </c>
      <c r="K9" s="43"/>
      <c r="L9" s="43"/>
    </row>
    <row r="10" spans="1:12" ht="30.75" customHeight="1">
      <c r="A10" s="33"/>
      <c r="C10" s="21" t="s">
        <v>86</v>
      </c>
      <c r="D10" s="39" t="s">
        <v>87</v>
      </c>
      <c r="E10" s="40">
        <f>'Receipt and Pay Orig'!F26</f>
        <v>163438</v>
      </c>
      <c r="F10" s="41">
        <f>+E9+E10</f>
        <v>165780.09999999998</v>
      </c>
      <c r="I10" s="44" t="s">
        <v>82</v>
      </c>
      <c r="J10" s="45" t="s">
        <v>88</v>
      </c>
      <c r="K10" s="40"/>
      <c r="L10" s="40">
        <v>0</v>
      </c>
    </row>
    <row r="11" spans="1:12" ht="28.5" customHeight="1">
      <c r="A11" s="33"/>
      <c r="E11" s="40"/>
      <c r="F11" s="41"/>
      <c r="I11" s="44" t="s">
        <v>86</v>
      </c>
      <c r="J11" s="45" t="s">
        <v>89</v>
      </c>
      <c r="K11" s="40"/>
      <c r="L11" s="40">
        <v>0</v>
      </c>
    </row>
    <row r="12" spans="1:12">
      <c r="A12" s="33"/>
      <c r="B12" s="20" t="s">
        <v>90</v>
      </c>
      <c r="C12" s="88" t="s">
        <v>91</v>
      </c>
      <c r="D12" s="89"/>
      <c r="E12" s="40"/>
      <c r="F12" s="41"/>
      <c r="I12" s="44" t="s">
        <v>92</v>
      </c>
      <c r="J12" s="39" t="s">
        <v>93</v>
      </c>
      <c r="K12" s="40"/>
      <c r="L12" s="40">
        <v>0</v>
      </c>
    </row>
    <row r="13" spans="1:12">
      <c r="A13" s="33"/>
      <c r="C13" s="42" t="s">
        <v>84</v>
      </c>
      <c r="D13" s="46" t="s">
        <v>94</v>
      </c>
      <c r="E13" s="40"/>
      <c r="F13" s="41"/>
      <c r="K13" s="40"/>
      <c r="L13" s="40"/>
    </row>
    <row r="14" spans="1:12">
      <c r="A14" s="33"/>
      <c r="C14" s="44" t="s">
        <v>82</v>
      </c>
      <c r="D14" s="47" t="s">
        <v>95</v>
      </c>
      <c r="E14" s="40">
        <v>0</v>
      </c>
      <c r="F14" s="41"/>
      <c r="I14" s="42" t="s">
        <v>96</v>
      </c>
      <c r="J14" s="48" t="s">
        <v>97</v>
      </c>
      <c r="K14" s="40"/>
      <c r="L14" s="40"/>
    </row>
    <row r="15" spans="1:12" ht="31.5">
      <c r="A15" s="33"/>
      <c r="C15" s="44" t="s">
        <v>86</v>
      </c>
      <c r="D15" s="46" t="s">
        <v>98</v>
      </c>
      <c r="E15" s="40">
        <v>0</v>
      </c>
      <c r="F15" s="41"/>
      <c r="I15" s="49" t="s">
        <v>82</v>
      </c>
      <c r="J15" s="50" t="s">
        <v>99</v>
      </c>
      <c r="K15" s="40"/>
      <c r="L15" s="40">
        <v>0</v>
      </c>
    </row>
    <row r="16" spans="1:12">
      <c r="A16" s="33"/>
      <c r="C16" s="49" t="s">
        <v>92</v>
      </c>
      <c r="D16" s="46" t="s">
        <v>100</v>
      </c>
      <c r="E16" s="40">
        <f>'Receipt and Pay Orig'!C13*1.1</f>
        <v>370243.50000000006</v>
      </c>
      <c r="F16" s="41"/>
      <c r="I16" s="44" t="s">
        <v>86</v>
      </c>
      <c r="J16" s="39" t="s">
        <v>101</v>
      </c>
      <c r="K16" s="40"/>
      <c r="L16" s="40">
        <v>0</v>
      </c>
    </row>
    <row r="17" spans="1:12">
      <c r="A17" s="33"/>
      <c r="C17" s="51" t="s">
        <v>102</v>
      </c>
      <c r="D17" s="46" t="s">
        <v>103</v>
      </c>
      <c r="E17" s="52">
        <v>0</v>
      </c>
      <c r="F17" s="41">
        <f>SUM(E14:E17)</f>
        <v>370243.50000000006</v>
      </c>
      <c r="I17" s="49" t="s">
        <v>92</v>
      </c>
      <c r="J17" s="39" t="s">
        <v>104</v>
      </c>
      <c r="K17" s="40"/>
      <c r="L17" s="40">
        <v>0</v>
      </c>
    </row>
    <row r="18" spans="1:12">
      <c r="A18" s="33"/>
      <c r="D18" s="53"/>
      <c r="E18" s="40"/>
      <c r="F18" s="41"/>
      <c r="I18" s="49" t="s">
        <v>102</v>
      </c>
      <c r="J18" s="39" t="s">
        <v>105</v>
      </c>
      <c r="K18" s="40"/>
      <c r="L18" s="40">
        <v>0</v>
      </c>
    </row>
    <row r="19" spans="1:12" ht="15" customHeight="1">
      <c r="A19" s="33"/>
      <c r="C19" s="42" t="s">
        <v>96</v>
      </c>
      <c r="D19" s="53" t="s">
        <v>97</v>
      </c>
      <c r="E19" s="40"/>
      <c r="F19" s="41"/>
      <c r="I19" s="44" t="s">
        <v>106</v>
      </c>
      <c r="J19" s="39" t="s">
        <v>107</v>
      </c>
      <c r="K19" s="40"/>
      <c r="L19" s="40">
        <v>0</v>
      </c>
    </row>
    <row r="20" spans="1:12" ht="15" customHeight="1">
      <c r="A20" s="33"/>
      <c r="C20" s="51" t="s">
        <v>82</v>
      </c>
      <c r="D20" s="46" t="s">
        <v>108</v>
      </c>
      <c r="E20" s="40"/>
      <c r="F20" s="41">
        <v>0</v>
      </c>
      <c r="J20" s="54" t="s">
        <v>109</v>
      </c>
      <c r="K20" s="40"/>
      <c r="L20" s="40"/>
    </row>
    <row r="21" spans="1:12" ht="15" customHeight="1">
      <c r="A21" s="33"/>
      <c r="C21" s="51" t="s">
        <v>86</v>
      </c>
      <c r="D21" s="46" t="s">
        <v>110</v>
      </c>
      <c r="E21" s="40"/>
      <c r="F21" s="41">
        <f>'Receipt and Pay Orig'!C17*1.1</f>
        <v>6746.3</v>
      </c>
      <c r="H21" s="23" t="s">
        <v>90</v>
      </c>
      <c r="I21" s="79" t="s">
        <v>111</v>
      </c>
      <c r="J21" s="80"/>
      <c r="K21" s="40"/>
      <c r="L21" s="40"/>
    </row>
    <row r="22" spans="1:12" ht="15" customHeight="1">
      <c r="A22" s="33"/>
      <c r="C22" s="51" t="s">
        <v>92</v>
      </c>
      <c r="D22" s="46" t="s">
        <v>112</v>
      </c>
      <c r="E22" s="40"/>
      <c r="F22" s="41">
        <v>0</v>
      </c>
      <c r="I22" s="75" t="s">
        <v>113</v>
      </c>
      <c r="J22" s="76"/>
      <c r="K22" s="40"/>
      <c r="L22" s="40"/>
    </row>
    <row r="23" spans="1:12" ht="15" customHeight="1">
      <c r="A23" s="33"/>
      <c r="C23" s="51" t="s">
        <v>102</v>
      </c>
      <c r="D23" s="46" t="s">
        <v>114</v>
      </c>
      <c r="E23" s="40"/>
      <c r="F23" s="41">
        <v>0</v>
      </c>
      <c r="I23" s="30"/>
      <c r="J23" s="55"/>
      <c r="K23" s="40"/>
      <c r="L23" s="40"/>
    </row>
    <row r="24" spans="1:12" ht="15" customHeight="1">
      <c r="A24" s="33"/>
      <c r="C24" s="51" t="s">
        <v>106</v>
      </c>
      <c r="D24" s="39" t="s">
        <v>115</v>
      </c>
      <c r="E24" s="40"/>
      <c r="F24" s="41">
        <v>0</v>
      </c>
      <c r="H24" s="23" t="s">
        <v>116</v>
      </c>
      <c r="I24" s="79" t="s">
        <v>117</v>
      </c>
      <c r="J24" s="80"/>
      <c r="K24" s="40"/>
      <c r="L24" s="40"/>
    </row>
    <row r="25" spans="1:12" ht="15" customHeight="1">
      <c r="A25" s="33"/>
      <c r="E25" s="40"/>
      <c r="F25" s="41"/>
      <c r="I25" s="75" t="s">
        <v>118</v>
      </c>
      <c r="J25" s="76"/>
      <c r="K25" s="40"/>
      <c r="L25" s="40"/>
    </row>
    <row r="26" spans="1:12" ht="15.75" customHeight="1">
      <c r="A26" s="33"/>
      <c r="B26" s="56" t="s">
        <v>116</v>
      </c>
      <c r="C26" s="77" t="s">
        <v>119</v>
      </c>
      <c r="D26" s="78"/>
      <c r="E26" s="40"/>
      <c r="F26" s="41"/>
      <c r="I26" s="57" t="s">
        <v>120</v>
      </c>
      <c r="J26" s="39" t="s">
        <v>121</v>
      </c>
      <c r="K26" s="40">
        <v>0</v>
      </c>
      <c r="L26" s="40"/>
    </row>
    <row r="27" spans="1:12">
      <c r="A27" s="33"/>
      <c r="C27" s="77"/>
      <c r="D27" s="78"/>
      <c r="E27" s="40"/>
      <c r="F27" s="41"/>
      <c r="I27" s="57" t="s">
        <v>122</v>
      </c>
      <c r="J27" s="39" t="s">
        <v>123</v>
      </c>
      <c r="K27" s="40">
        <v>0</v>
      </c>
      <c r="L27" s="40"/>
    </row>
    <row r="28" spans="1:12" ht="16.5" customHeight="1">
      <c r="A28" s="33"/>
      <c r="C28" s="49" t="s">
        <v>84</v>
      </c>
      <c r="D28" s="39" t="s">
        <v>124</v>
      </c>
      <c r="E28" s="40"/>
      <c r="F28" s="41">
        <v>0</v>
      </c>
      <c r="I28" s="57" t="s">
        <v>125</v>
      </c>
      <c r="J28" s="39" t="s">
        <v>126</v>
      </c>
      <c r="K28" s="52">
        <f>(SUM('Receipt and Pay Orig'!F9:F21))*1.1</f>
        <v>386705.99000000005</v>
      </c>
      <c r="L28" s="40">
        <f>SUM(K26:K28)</f>
        <v>386705.99000000005</v>
      </c>
    </row>
    <row r="29" spans="1:12">
      <c r="A29" s="33"/>
      <c r="C29" s="44" t="s">
        <v>96</v>
      </c>
      <c r="D29" s="46" t="s">
        <v>127</v>
      </c>
      <c r="E29" s="40"/>
      <c r="F29" s="41">
        <v>0</v>
      </c>
      <c r="K29" s="40"/>
      <c r="L29" s="40"/>
    </row>
    <row r="30" spans="1:12">
      <c r="A30" s="33"/>
      <c r="C30" s="49" t="s">
        <v>128</v>
      </c>
      <c r="D30" s="39" t="s">
        <v>129</v>
      </c>
      <c r="E30" s="40"/>
      <c r="F30" s="41">
        <v>0</v>
      </c>
      <c r="H30" s="23" t="s">
        <v>130</v>
      </c>
      <c r="I30" s="79" t="s">
        <v>131</v>
      </c>
      <c r="J30" s="80"/>
      <c r="K30" s="40"/>
      <c r="L30" s="40"/>
    </row>
    <row r="31" spans="1:12">
      <c r="A31" s="33"/>
      <c r="C31" s="49" t="s">
        <v>132</v>
      </c>
      <c r="D31" s="39" t="s">
        <v>133</v>
      </c>
      <c r="E31" s="40"/>
      <c r="F31" s="41">
        <v>0</v>
      </c>
      <c r="I31" s="49" t="s">
        <v>82</v>
      </c>
      <c r="J31" s="39" t="s">
        <v>134</v>
      </c>
      <c r="K31" s="40"/>
      <c r="L31" s="40">
        <v>0</v>
      </c>
    </row>
    <row r="32" spans="1:12">
      <c r="A32" s="33"/>
      <c r="E32" s="40"/>
      <c r="F32" s="41"/>
      <c r="I32" s="44" t="s">
        <v>86</v>
      </c>
      <c r="J32" s="39" t="s">
        <v>135</v>
      </c>
      <c r="K32" s="40"/>
      <c r="L32" s="40">
        <v>0</v>
      </c>
    </row>
    <row r="33" spans="1:12">
      <c r="A33" s="33"/>
      <c r="E33" s="40"/>
      <c r="F33" s="41"/>
      <c r="I33" s="49" t="s">
        <v>92</v>
      </c>
      <c r="J33" s="39" t="s">
        <v>136</v>
      </c>
      <c r="K33" s="40"/>
      <c r="L33" s="40">
        <v>0</v>
      </c>
    </row>
    <row r="34" spans="1:12">
      <c r="A34" s="33"/>
      <c r="E34" s="40"/>
      <c r="F34" s="41"/>
      <c r="I34" s="49" t="s">
        <v>102</v>
      </c>
      <c r="J34" s="58" t="s">
        <v>137</v>
      </c>
      <c r="K34" s="40"/>
      <c r="L34" s="40"/>
    </row>
    <row r="35" spans="1:12">
      <c r="A35" s="33"/>
      <c r="E35" s="40"/>
      <c r="F35" s="41"/>
      <c r="J35" s="39" t="s">
        <v>138</v>
      </c>
      <c r="K35" s="40">
        <v>5000</v>
      </c>
      <c r="L35" s="40"/>
    </row>
    <row r="36" spans="1:12">
      <c r="A36" s="33"/>
      <c r="E36" s="40"/>
      <c r="F36" s="41"/>
      <c r="J36" s="39" t="s">
        <v>139</v>
      </c>
      <c r="K36" s="52">
        <f>151212-148</f>
        <v>151064</v>
      </c>
      <c r="L36" s="40">
        <f>SUM(K35:K36)</f>
        <v>156064</v>
      </c>
    </row>
    <row r="37" spans="1:12">
      <c r="A37" s="33"/>
      <c r="E37" s="52"/>
      <c r="F37" s="41"/>
      <c r="K37" s="59"/>
      <c r="L37" s="40"/>
    </row>
    <row r="38" spans="1:12" ht="16.5" thickBot="1">
      <c r="A38" s="33"/>
      <c r="B38" s="60"/>
      <c r="C38" s="61"/>
      <c r="D38" s="62"/>
      <c r="E38" s="59"/>
      <c r="F38" s="63">
        <f>SUM(F8:F37)</f>
        <v>542769.90000000014</v>
      </c>
      <c r="G38" s="35"/>
      <c r="H38" s="64"/>
      <c r="I38" s="65"/>
      <c r="J38" s="62"/>
      <c r="K38" s="59"/>
      <c r="L38" s="63">
        <f>SUM(L8:L37)</f>
        <v>542769.99</v>
      </c>
    </row>
    <row r="39" spans="1:12" ht="16.5" thickTop="1"/>
    <row r="40" spans="1:12">
      <c r="C40" s="70" t="s">
        <v>148</v>
      </c>
      <c r="D40" s="70"/>
      <c r="E40" s="70"/>
      <c r="K40" s="66"/>
    </row>
    <row r="42" spans="1:12">
      <c r="B42" s="74" t="s">
        <v>149</v>
      </c>
      <c r="C42" s="74"/>
      <c r="D42" s="74"/>
    </row>
    <row r="44" spans="1:12">
      <c r="D44" s="67" t="s">
        <v>156</v>
      </c>
      <c r="E44" s="67"/>
      <c r="F44" s="67"/>
    </row>
  </sheetData>
  <mergeCells count="18">
    <mergeCell ref="I24:J24"/>
    <mergeCell ref="D2:L2"/>
    <mergeCell ref="D3:L3"/>
    <mergeCell ref="B4:F4"/>
    <mergeCell ref="B5:F5"/>
    <mergeCell ref="B7:D7"/>
    <mergeCell ref="H7:J7"/>
    <mergeCell ref="C8:D8"/>
    <mergeCell ref="I8:J8"/>
    <mergeCell ref="C12:D12"/>
    <mergeCell ref="I21:J21"/>
    <mergeCell ref="I22:J22"/>
    <mergeCell ref="B42:D42"/>
    <mergeCell ref="I25:J25"/>
    <mergeCell ref="C26:D27"/>
    <mergeCell ref="I30:J30"/>
    <mergeCell ref="D44:F44"/>
    <mergeCell ref="C40:E40"/>
  </mergeCells>
  <pageMargins left="0.17" right="0.17" top="0.26" bottom="0.19" header="0.19" footer="0.17"/>
  <pageSetup paperSize="9"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view="pageBreakPreview" zoomScaleNormal="100" zoomScaleSheetLayoutView="100" workbookViewId="0">
      <selection activeCell="D30" sqref="D30"/>
    </sheetView>
  </sheetViews>
  <sheetFormatPr defaultRowHeight="15"/>
  <cols>
    <col min="1" max="1" width="38.42578125" style="9" customWidth="1"/>
    <col min="2" max="3" width="10.42578125" style="9" customWidth="1"/>
    <col min="4" max="4" width="38.42578125" style="9" customWidth="1"/>
    <col min="5" max="6" width="10.42578125" style="9" customWidth="1"/>
    <col min="7" max="7" width="9.140625" style="9"/>
    <col min="8" max="8" width="9.5703125" style="9" bestFit="1" customWidth="1"/>
    <col min="9" max="16384" width="9.140625" style="9"/>
  </cols>
  <sheetData>
    <row r="1" spans="1:6" ht="15.75">
      <c r="A1" s="68" t="s">
        <v>26</v>
      </c>
      <c r="B1" s="68"/>
      <c r="C1" s="68"/>
      <c r="D1" s="68"/>
      <c r="E1" s="68"/>
      <c r="F1" s="68"/>
    </row>
    <row r="2" spans="1:6" ht="15.75">
      <c r="A2" s="68" t="s">
        <v>144</v>
      </c>
      <c r="B2" s="68"/>
      <c r="C2" s="68"/>
      <c r="D2" s="68"/>
      <c r="E2" s="68"/>
      <c r="F2" s="68"/>
    </row>
    <row r="4" spans="1:6">
      <c r="A4" s="71" t="s">
        <v>53</v>
      </c>
      <c r="B4" s="11" t="s">
        <v>2</v>
      </c>
      <c r="C4" s="11" t="s">
        <v>145</v>
      </c>
      <c r="D4" s="71" t="s">
        <v>54</v>
      </c>
      <c r="E4" s="11" t="s">
        <v>2</v>
      </c>
      <c r="F4" s="11" t="s">
        <v>145</v>
      </c>
    </row>
    <row r="5" spans="1:6">
      <c r="A5" s="71"/>
      <c r="B5" s="11" t="s">
        <v>3</v>
      </c>
      <c r="C5" s="11" t="s">
        <v>3</v>
      </c>
      <c r="D5" s="71"/>
      <c r="E5" s="11" t="s">
        <v>3</v>
      </c>
      <c r="F5" s="11" t="s">
        <v>3</v>
      </c>
    </row>
    <row r="6" spans="1:6">
      <c r="A6" s="2"/>
      <c r="B6" s="3"/>
      <c r="C6" s="3"/>
      <c r="D6" s="2"/>
      <c r="E6" s="3"/>
      <c r="F6" s="3"/>
    </row>
    <row r="7" spans="1:6">
      <c r="A7" s="6" t="s">
        <v>55</v>
      </c>
      <c r="B7" s="3"/>
      <c r="C7" s="3"/>
      <c r="D7" s="6" t="s">
        <v>61</v>
      </c>
      <c r="E7" s="3"/>
      <c r="F7" s="3"/>
    </row>
    <row r="8" spans="1:6">
      <c r="A8" s="2"/>
      <c r="B8" s="3"/>
      <c r="C8" s="3"/>
      <c r="D8" s="2" t="s">
        <v>62</v>
      </c>
      <c r="E8" s="3">
        <v>0</v>
      </c>
      <c r="F8" s="3"/>
    </row>
    <row r="9" spans="1:6">
      <c r="A9" s="2" t="s">
        <v>56</v>
      </c>
      <c r="B9" s="3">
        <v>4791</v>
      </c>
      <c r="C9" s="3">
        <f>E23</f>
        <v>2342.0999999999767</v>
      </c>
      <c r="D9" s="2" t="s">
        <v>63</v>
      </c>
      <c r="E9" s="3">
        <v>15277</v>
      </c>
      <c r="F9" s="3">
        <f t="shared" ref="F9:F19" si="0">E9*1.1</f>
        <v>16804.7</v>
      </c>
    </row>
    <row r="10" spans="1:6">
      <c r="A10" s="2" t="s">
        <v>57</v>
      </c>
      <c r="B10" s="3">
        <v>169822</v>
      </c>
      <c r="C10" s="3">
        <f>E24</f>
        <v>163438</v>
      </c>
      <c r="D10" s="2" t="s">
        <v>64</v>
      </c>
      <c r="E10" s="3">
        <v>1206</v>
      </c>
      <c r="F10" s="3">
        <f t="shared" si="0"/>
        <v>1326.6000000000001</v>
      </c>
    </row>
    <row r="11" spans="1:6">
      <c r="A11" s="2"/>
      <c r="B11" s="3"/>
      <c r="C11" s="3"/>
      <c r="D11" s="2" t="s">
        <v>65</v>
      </c>
      <c r="E11" s="3">
        <v>24351</v>
      </c>
      <c r="F11" s="3">
        <f t="shared" si="0"/>
        <v>26786.100000000002</v>
      </c>
    </row>
    <row r="12" spans="1:6">
      <c r="A12" s="2"/>
      <c r="B12" s="3"/>
      <c r="C12" s="3"/>
      <c r="D12" s="2" t="s">
        <v>66</v>
      </c>
      <c r="E12" s="3">
        <v>26910</v>
      </c>
      <c r="F12" s="3">
        <f t="shared" si="0"/>
        <v>29601.000000000004</v>
      </c>
    </row>
    <row r="13" spans="1:6">
      <c r="A13" s="2" t="s">
        <v>58</v>
      </c>
      <c r="B13" s="3">
        <v>336585</v>
      </c>
      <c r="C13" s="3">
        <f>B13*1.1</f>
        <v>370243.50000000006</v>
      </c>
      <c r="D13" s="2" t="s">
        <v>67</v>
      </c>
      <c r="E13" s="3">
        <v>17356</v>
      </c>
      <c r="F13" s="3">
        <f t="shared" si="0"/>
        <v>19091.600000000002</v>
      </c>
    </row>
    <row r="14" spans="1:6" ht="15.75" customHeight="1">
      <c r="A14" s="4"/>
      <c r="B14" s="3"/>
      <c r="C14" s="3"/>
      <c r="D14" s="2" t="s">
        <v>68</v>
      </c>
      <c r="E14" s="3">
        <v>6448</v>
      </c>
      <c r="F14" s="3">
        <f t="shared" si="0"/>
        <v>7092.8</v>
      </c>
    </row>
    <row r="15" spans="1:6">
      <c r="A15" s="5" t="s">
        <v>59</v>
      </c>
      <c r="B15" s="3"/>
      <c r="C15" s="3"/>
      <c r="D15" s="2" t="s">
        <v>69</v>
      </c>
      <c r="E15" s="3">
        <v>70000</v>
      </c>
      <c r="F15" s="3">
        <f t="shared" si="0"/>
        <v>77000</v>
      </c>
    </row>
    <row r="16" spans="1:6">
      <c r="A16" s="2" t="s">
        <v>60</v>
      </c>
      <c r="B16" s="3">
        <v>6133</v>
      </c>
      <c r="C16" s="3">
        <f>B16*1.1</f>
        <v>6746.3</v>
      </c>
      <c r="D16" s="2" t="s">
        <v>70</v>
      </c>
      <c r="E16" s="3">
        <v>94293</v>
      </c>
      <c r="F16" s="3">
        <f t="shared" si="0"/>
        <v>103722.3</v>
      </c>
    </row>
    <row r="17" spans="1:10">
      <c r="A17" s="2"/>
      <c r="B17" s="3"/>
      <c r="C17" s="3"/>
      <c r="D17" s="2" t="s">
        <v>71</v>
      </c>
      <c r="E17" s="3">
        <v>8100</v>
      </c>
      <c r="F17" s="3">
        <f t="shared" si="0"/>
        <v>8910</v>
      </c>
      <c r="H17" s="17">
        <f>SUM(F9:F18)</f>
        <v>386557.60000000003</v>
      </c>
      <c r="I17" s="1">
        <v>351416</v>
      </c>
      <c r="J17" s="9">
        <f>H17-I17</f>
        <v>35141.600000000035</v>
      </c>
    </row>
    <row r="18" spans="1:10">
      <c r="A18" s="2"/>
      <c r="B18" s="3"/>
      <c r="C18" s="3"/>
      <c r="D18" s="2" t="s">
        <v>72</v>
      </c>
      <c r="E18" s="3">
        <v>87475</v>
      </c>
      <c r="F18" s="3">
        <f t="shared" si="0"/>
        <v>96222.500000000015</v>
      </c>
    </row>
    <row r="19" spans="1:10">
      <c r="A19" s="2"/>
      <c r="B19" s="3"/>
      <c r="C19" s="3"/>
      <c r="D19" s="2" t="s">
        <v>73</v>
      </c>
      <c r="E19" s="3">
        <v>134.9</v>
      </c>
      <c r="F19" s="3">
        <f t="shared" si="0"/>
        <v>148.39000000000001</v>
      </c>
    </row>
    <row r="20" spans="1:10">
      <c r="A20" s="2"/>
      <c r="B20" s="3"/>
      <c r="C20" s="3"/>
      <c r="D20" s="2"/>
      <c r="E20" s="3"/>
      <c r="F20" s="3"/>
    </row>
    <row r="21" spans="1:10">
      <c r="A21" s="2"/>
      <c r="B21" s="3"/>
      <c r="C21" s="3"/>
      <c r="D21" s="6" t="s">
        <v>74</v>
      </c>
      <c r="E21" s="3"/>
      <c r="F21" s="3"/>
    </row>
    <row r="22" spans="1:10">
      <c r="A22" s="2"/>
      <c r="B22" s="3"/>
      <c r="C22" s="3"/>
      <c r="D22" s="2"/>
      <c r="E22" s="3"/>
      <c r="F22" s="3"/>
    </row>
    <row r="23" spans="1:10">
      <c r="A23" s="2"/>
      <c r="B23" s="3"/>
      <c r="C23" s="3"/>
      <c r="D23" s="2" t="s">
        <v>56</v>
      </c>
      <c r="E23" s="3">
        <v>2342.0999999999767</v>
      </c>
      <c r="F23" s="3">
        <v>5000</v>
      </c>
    </row>
    <row r="24" spans="1:10">
      <c r="A24" s="2"/>
      <c r="B24" s="3"/>
      <c r="C24" s="3"/>
      <c r="D24" s="2" t="s">
        <v>57</v>
      </c>
      <c r="E24" s="3">
        <v>163438</v>
      </c>
      <c r="F24" s="3">
        <v>151064</v>
      </c>
    </row>
    <row r="25" spans="1:10">
      <c r="A25" s="2"/>
      <c r="B25" s="3"/>
      <c r="C25" s="3"/>
      <c r="D25" s="2"/>
      <c r="E25" s="3"/>
      <c r="F25" s="3"/>
    </row>
    <row r="26" spans="1:10" ht="15.75" thickBot="1">
      <c r="A26" s="7" t="s">
        <v>22</v>
      </c>
      <c r="B26" s="8">
        <f>SUM(B6:B25)</f>
        <v>517331</v>
      </c>
      <c r="C26" s="8">
        <f>SUM(C6:C25)</f>
        <v>542769.90000000014</v>
      </c>
      <c r="D26" s="7" t="s">
        <v>22</v>
      </c>
      <c r="E26" s="8">
        <f>SUM(E6:E25)</f>
        <v>517331</v>
      </c>
      <c r="F26" s="8">
        <f>SUM(F6:F25)</f>
        <v>542769.99</v>
      </c>
    </row>
    <row r="27" spans="1:10" ht="15.75" thickTop="1">
      <c r="A27" s="18"/>
      <c r="B27" s="18"/>
      <c r="C27" s="18"/>
      <c r="D27" s="18"/>
      <c r="E27" s="18"/>
      <c r="F27" s="18"/>
    </row>
    <row r="29" spans="1:10">
      <c r="A29" s="69" t="s">
        <v>147</v>
      </c>
      <c r="B29" s="69"/>
      <c r="C29" s="69"/>
    </row>
    <row r="31" spans="1:10">
      <c r="A31" s="70" t="s">
        <v>154</v>
      </c>
      <c r="B31" s="70"/>
    </row>
    <row r="33" spans="1:3">
      <c r="A33" s="67" t="s">
        <v>155</v>
      </c>
      <c r="B33" s="67"/>
      <c r="C33" s="67"/>
    </row>
  </sheetData>
  <mergeCells count="7">
    <mergeCell ref="A33:C33"/>
    <mergeCell ref="A31:B31"/>
    <mergeCell ref="A1:F1"/>
    <mergeCell ref="A2:F2"/>
    <mergeCell ref="A4:A5"/>
    <mergeCell ref="D4:D5"/>
    <mergeCell ref="A29:C29"/>
  </mergeCells>
  <pageMargins left="0.44" right="0.35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Balance Sheet</vt:lpstr>
      <vt:lpstr>Income and Exp</vt:lpstr>
      <vt:lpstr>Receipt and Pay Orig</vt:lpstr>
      <vt:lpstr>Budget</vt:lpstr>
      <vt:lpstr>Receipt and Pay Est</vt:lpstr>
      <vt:lpstr>'Receipt and Pay 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Prashant More</cp:lastModifiedBy>
  <cp:lastPrinted>2018-08-11T08:25:23Z</cp:lastPrinted>
  <dcterms:created xsi:type="dcterms:W3CDTF">2018-08-01T15:51:11Z</dcterms:created>
  <dcterms:modified xsi:type="dcterms:W3CDTF">2018-08-16T16:23:30Z</dcterms:modified>
</cp:coreProperties>
</file>