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2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ata0\IT Returns\Girish Salunkhe\"/>
    </mc:Choice>
  </mc:AlternateContent>
  <xr:revisionPtr revIDLastSave="0" documentId="10_ncr:8100000_{FE2A0026-8767-4EC7-BF76-91EEC551CDF0}" xr6:coauthVersionLast="34" xr6:coauthVersionMax="34" xr10:uidLastSave="{00000000-0000-0000-0000-000000000000}"/>
  <bookViews>
    <workbookView xWindow="480" yWindow="390" windowWidth="18855" windowHeight="8160" activeTab="2" xr2:uid="{00000000-000D-0000-FFFF-FFFF00000000}"/>
  </bookViews>
  <sheets>
    <sheet name="Comp AY 2016-17" sheetId="1" r:id="rId1"/>
    <sheet name="Comp AY 2017-18" sheetId="2" r:id="rId2"/>
    <sheet name="Comp AY 2018-19" sheetId="3" r:id="rId3"/>
    <sheet name="Salary AY 18-19" sheetId="4" r:id="rId4"/>
  </sheets>
  <externalReferences>
    <externalReference r:id="rId5"/>
    <externalReference r:id="rId6"/>
  </externalReferences>
  <definedNames>
    <definedName name="a" localSheetId="1">#REF!</definedName>
    <definedName name="a" localSheetId="2">#REF!</definedName>
    <definedName name="a">#REF!</definedName>
    <definedName name="cmb_TDS2.StateCode">[1]IT_DDTP!$H$65:$H$100</definedName>
    <definedName name="_xlnm.Print_Area" localSheetId="0">'Comp AY 2016-17'!$A$1:$F$38</definedName>
    <definedName name="_xlnm.Print_Area" localSheetId="1">'Comp AY 2017-18'!$A$1:$F$49</definedName>
    <definedName name="_xlnm.Print_Area" localSheetId="2">'Comp AY 2018-19'!$A$1:$G$58</definedName>
    <definedName name="_xlnm.Print_Area">#REF!</definedName>
    <definedName name="PRINT_AREA_MI" localSheetId="0">#REF!</definedName>
    <definedName name="PRINT_AREA_MI" localSheetId="1">#REF!</definedName>
    <definedName name="PRINT_AREA_MI" localSheetId="2">#REF!</definedName>
    <definedName name="PRINT_AREA_MI">#REF!</definedName>
    <definedName name="_xlnm.Print_Titles" localSheetId="2">'Comp AY 2018-19'!$12:$14</definedName>
    <definedName name="sd" localSheetId="1">#REF!</definedName>
    <definedName name="sd" localSheetId="2">#REF!</definedName>
    <definedName name="sd">#REF!</definedName>
  </definedNames>
  <calcPr calcId="162913"/>
</workbook>
</file>

<file path=xl/calcChain.xml><?xml version="1.0" encoding="utf-8"?>
<calcChain xmlns="http://schemas.openxmlformats.org/spreadsheetml/2006/main">
  <c r="G56" i="3" l="1"/>
  <c r="G29" i="3"/>
  <c r="E39" i="3"/>
  <c r="F23" i="3"/>
  <c r="E19" i="3"/>
  <c r="E17" i="3"/>
  <c r="K28" i="4"/>
  <c r="G28" i="4"/>
  <c r="C28" i="4"/>
  <c r="M26" i="4"/>
  <c r="L26" i="4"/>
  <c r="K26" i="4"/>
  <c r="J26" i="4"/>
  <c r="I26" i="4"/>
  <c r="H26" i="4"/>
  <c r="G26" i="4"/>
  <c r="F26" i="4"/>
  <c r="E26" i="4"/>
  <c r="D26" i="4"/>
  <c r="C26" i="4"/>
  <c r="B26" i="4"/>
  <c r="N25" i="4"/>
  <c r="N24" i="4"/>
  <c r="N23" i="4"/>
  <c r="N22" i="4"/>
  <c r="N21" i="4"/>
  <c r="N20" i="4"/>
  <c r="N19" i="4"/>
  <c r="N18" i="4"/>
  <c r="N17" i="4"/>
  <c r="N16" i="4"/>
  <c r="N15" i="4"/>
  <c r="N26" i="4" s="1"/>
  <c r="M13" i="4"/>
  <c r="M28" i="4" s="1"/>
  <c r="L13" i="4"/>
  <c r="L28" i="4" s="1"/>
  <c r="K13" i="4"/>
  <c r="J13" i="4"/>
  <c r="J28" i="4" s="1"/>
  <c r="I13" i="4"/>
  <c r="I28" i="4" s="1"/>
  <c r="H13" i="4"/>
  <c r="H28" i="4" s="1"/>
  <c r="G13" i="4"/>
  <c r="F13" i="4"/>
  <c r="F28" i="4" s="1"/>
  <c r="E13" i="4"/>
  <c r="E28" i="4" s="1"/>
  <c r="D13" i="4"/>
  <c r="D28" i="4" s="1"/>
  <c r="C13" i="4"/>
  <c r="B13" i="4"/>
  <c r="B28" i="4" s="1"/>
  <c r="N12" i="4"/>
  <c r="N11" i="4"/>
  <c r="N10" i="4"/>
  <c r="N9" i="4"/>
  <c r="N8" i="4"/>
  <c r="N7" i="4"/>
  <c r="N6" i="4"/>
  <c r="N5" i="4"/>
  <c r="N4" i="4"/>
  <c r="O12" i="4" s="1"/>
  <c r="Q12" i="4" s="1"/>
  <c r="N3" i="4"/>
  <c r="N13" i="4" s="1"/>
  <c r="E27" i="1"/>
  <c r="F29" i="1" s="1"/>
  <c r="E33" i="1" s="1"/>
  <c r="F19" i="2"/>
  <c r="F28" i="2"/>
  <c r="F30" i="2" s="1"/>
  <c r="F33" i="2" s="1"/>
  <c r="F35" i="2" s="1"/>
  <c r="E37" i="2" s="1"/>
  <c r="F39" i="2" s="1"/>
  <c r="E43" i="2" s="1"/>
  <c r="E27" i="2"/>
  <c r="F19" i="1"/>
  <c r="E21" i="1" s="1"/>
  <c r="F23" i="1" s="1"/>
  <c r="F25" i="1" s="1"/>
  <c r="F19" i="3" l="1"/>
  <c r="G25" i="3" s="1"/>
  <c r="G34" i="3" s="1"/>
  <c r="N28" i="4"/>
  <c r="P13" i="4"/>
  <c r="Q3" i="4"/>
  <c r="E42" i="2"/>
  <c r="F43" i="2" s="1"/>
  <c r="E45" i="2" s="1"/>
  <c r="E32" i="1"/>
  <c r="F33" i="1" s="1"/>
  <c r="E35" i="1" s="1"/>
  <c r="G41" i="3" l="1"/>
  <c r="G43" i="3" s="1"/>
  <c r="F45" i="3" s="1"/>
  <c r="G47" i="3" s="1"/>
  <c r="F47" i="2"/>
  <c r="F49" i="2" s="1"/>
  <c r="F50" i="3" l="1"/>
  <c r="F51" i="3"/>
  <c r="G51" i="3" s="1"/>
</calcChain>
</file>

<file path=xl/sharedStrings.xml><?xml version="1.0" encoding="utf-8"?>
<sst xmlns="http://schemas.openxmlformats.org/spreadsheetml/2006/main" count="191" uniqueCount="92">
  <si>
    <t>INCOME TAX RETURN</t>
  </si>
  <si>
    <t>Name of the Assessee</t>
  </si>
  <si>
    <t>:</t>
  </si>
  <si>
    <t>Address</t>
  </si>
  <si>
    <t>PAN</t>
  </si>
  <si>
    <t>DOB</t>
  </si>
  <si>
    <t>Status</t>
  </si>
  <si>
    <t>Individual</t>
  </si>
  <si>
    <t>Assessment Year</t>
  </si>
  <si>
    <t>2015-2016</t>
  </si>
  <si>
    <t>Financial Year</t>
  </si>
  <si>
    <t>Due Date</t>
  </si>
  <si>
    <t xml:space="preserve">COMPUTATION  OF  TOTAL  INCOME </t>
  </si>
  <si>
    <t>Particulars</t>
  </si>
  <si>
    <t>Amt (Rs.)</t>
  </si>
  <si>
    <t>NIL</t>
  </si>
  <si>
    <t>Gross Total Income</t>
  </si>
  <si>
    <t>Tax payable on total income</t>
  </si>
  <si>
    <t>Less : Rebate u/s 87 A</t>
  </si>
  <si>
    <t>Tax Payable after Rebate</t>
  </si>
  <si>
    <t>Total Tax Payable</t>
  </si>
  <si>
    <t>Girish Prataprao Salunkhe</t>
  </si>
  <si>
    <t>A402, Giriraj CHS, Sector - 44, Plot No. 7/8, Nerul Sewaood West, Navi Mumbai - 400 076.</t>
  </si>
  <si>
    <t>ALMPS3587R</t>
  </si>
  <si>
    <t>2016-2017</t>
  </si>
  <si>
    <t>Income from salary :</t>
  </si>
  <si>
    <t>Mumbai Distrcit Central Co-Op Bank Ltd.</t>
  </si>
  <si>
    <t>Income from one House Property:</t>
  </si>
  <si>
    <t>Rent received</t>
  </si>
  <si>
    <t>Less : Interest on housing loan</t>
  </si>
  <si>
    <t>Net Tax Payable ( Rounded off u/s 288B)</t>
  </si>
  <si>
    <t>Taxable Total Income ( Rounded off u/s 288A)</t>
  </si>
  <si>
    <t>Flat No. 804, B wing, Sea Queen Excellency, Sector 44A, Nerul West, Navi Mumbai - 400 706.</t>
  </si>
  <si>
    <t>2017-2018</t>
  </si>
  <si>
    <t>Income from other sources:</t>
  </si>
  <si>
    <t>Capital gains:</t>
  </si>
  <si>
    <t>Full value of consideration</t>
  </si>
  <si>
    <t>Less: cost of acqusition [ Rs. 12,56, 530 - with indexation of  497 (FY 2005-06) to 1125 ]</t>
  </si>
  <si>
    <t xml:space="preserve">             Section 80C</t>
  </si>
  <si>
    <t xml:space="preserve">             Section 80TTA</t>
  </si>
  <si>
    <t>Net Tax Payable/ (Refund) - ( Rounded off u/s 288B)</t>
  </si>
  <si>
    <r>
      <t xml:space="preserve">Less : </t>
    </r>
    <r>
      <rPr>
        <u/>
        <sz val="11"/>
        <color theme="1"/>
        <rFont val="Calibri"/>
        <family val="2"/>
        <scheme val="minor"/>
      </rPr>
      <t>Chapter VI-A deductions</t>
    </r>
  </si>
  <si>
    <t>Less:  deduction u/s 54 for purchase of new property</t>
  </si>
  <si>
    <t>Add : Edu Cess @2%</t>
  </si>
  <si>
    <t>Add : SAH Cess @1%</t>
  </si>
  <si>
    <t>Less: TDS on salary (192B)</t>
  </si>
  <si>
    <t>Less: TDS on property sold (194I-A)</t>
  </si>
  <si>
    <t>Interest on savings account</t>
  </si>
  <si>
    <t>Total</t>
  </si>
  <si>
    <t>Bonus</t>
  </si>
  <si>
    <t>Leave Encas</t>
  </si>
  <si>
    <t xml:space="preserve">Basic              </t>
  </si>
  <si>
    <t>MEDICAL</t>
  </si>
  <si>
    <t>DA</t>
  </si>
  <si>
    <t>V.D.A.</t>
  </si>
  <si>
    <t>HRA</t>
  </si>
  <si>
    <t>CCA</t>
  </si>
  <si>
    <t>POST</t>
  </si>
  <si>
    <t xml:space="preserve">ARRE_ALLOW  </t>
  </si>
  <si>
    <t>K.A.BM/C.INCH.</t>
  </si>
  <si>
    <t>Allowance</t>
  </si>
  <si>
    <t>Exempt</t>
  </si>
  <si>
    <t>Net</t>
  </si>
  <si>
    <t>EDUCATION</t>
  </si>
  <si>
    <t>Grosss Salary</t>
  </si>
  <si>
    <t>PF</t>
  </si>
  <si>
    <t>CR.SOCIETY</t>
  </si>
  <si>
    <t>L I C</t>
  </si>
  <si>
    <t>GANPATI ADVANCE</t>
  </si>
  <si>
    <t xml:space="preserve">VEHICLE       </t>
  </si>
  <si>
    <t>REV_STAMP</t>
  </si>
  <si>
    <t>PRO_TAX</t>
  </si>
  <si>
    <t xml:space="preserve">INCOME TAX </t>
  </si>
  <si>
    <t>ARRE_DED PF</t>
  </si>
  <si>
    <t>RETIR.FUND</t>
  </si>
  <si>
    <t>HOSPITALISATION</t>
  </si>
  <si>
    <t>Total Deductions</t>
  </si>
  <si>
    <t>Net Salary</t>
  </si>
  <si>
    <t>Salary (Excluding allowances)</t>
  </si>
  <si>
    <t>Allowances</t>
  </si>
  <si>
    <t>Less : Exempt u/s 10</t>
  </si>
  <si>
    <t>Perquisites</t>
  </si>
  <si>
    <t>Less : Deduction u/s 16(iii)</t>
  </si>
  <si>
    <t>Deductions</t>
  </si>
  <si>
    <t>Income chargeable under the head salaries</t>
  </si>
  <si>
    <r>
      <rPr>
        <sz val="11"/>
        <color theme="1"/>
        <rFont val="Calibri"/>
        <family val="2"/>
        <scheme val="minor"/>
      </rPr>
      <t xml:space="preserve">            </t>
    </r>
    <r>
      <rPr>
        <u/>
        <sz val="11"/>
        <color theme="1"/>
        <rFont val="Calibri"/>
        <family val="2"/>
        <scheme val="minor"/>
      </rPr>
      <t xml:space="preserve"> Section 80C</t>
    </r>
  </si>
  <si>
    <t>Insurance Premium</t>
  </si>
  <si>
    <t>Provident Fund</t>
  </si>
  <si>
    <t>Housing Principal</t>
  </si>
  <si>
    <t>Savings Interest</t>
  </si>
  <si>
    <t>(Max. 150,000)</t>
  </si>
  <si>
    <t>2018-2019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</si>
</sst>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(* #,##0_);_(* \(#,##0\);_(* &quot;-&quot;_);_(@_)"/>
    <numFmt numFmtId="43" formatCode="_(* #,##0.00_);_(* \(#,##0.00\);_(* &quot;-&quot;??_);_(@_)"/>
    <numFmt numFmtId="164" formatCode="_ * #,##0.00_ ;_ * \-#,##0.00_ ;_ * &quot;-&quot;??_ ;_ @_ "/>
    <numFmt numFmtId="165" formatCode="_ * #,##0_ ;_ * \-#,##0_ ;_ * &quot;-&quot;??_ ;_ @_ "/>
    <numFmt numFmtId="166" formatCode="dd\-mm\-yyyy"/>
    <numFmt numFmtId="167" formatCode="_(* #,##0_);_(* \(#,##0\);_(* &quot;-&quot;??_);_(@_)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indexed="8"/>
      <name val="Calibri"/>
      <family val="2"/>
    </font>
    <font>
      <b/>
      <u/>
      <sz val="11"/>
      <color theme="1"/>
      <name val="Calibri"/>
      <family val="2"/>
      <scheme val="minor"/>
    </font>
    <font>
      <sz val="10"/>
      <name val="Arial"/>
      <family val="2"/>
    </font>
    <font>
      <u/>
      <sz val="11"/>
      <color theme="1"/>
      <name val="Calibri"/>
      <family val="2"/>
      <scheme val="minor"/>
    </font>
    <font>
      <sz val="10"/>
      <color theme="1"/>
      <name val="Arial Unicode MS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double">
        <color indexed="64"/>
      </bottom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0" fontId="4" fillId="0" borderId="0" applyBorder="0" applyProtection="0"/>
    <xf numFmtId="43" fontId="6" fillId="0" borderId="0" applyFont="0" applyFill="0" applyBorder="0" applyAlignment="0" applyProtection="0"/>
    <xf numFmtId="0" fontId="6" fillId="0" borderId="0"/>
    <xf numFmtId="43" fontId="1" fillId="0" borderId="0" applyFont="0" applyFill="0" applyBorder="0" applyAlignment="0" applyProtection="0"/>
  </cellStyleXfs>
  <cellXfs count="93">
    <xf numFmtId="0" fontId="0" fillId="0" borderId="0" xfId="0"/>
    <xf numFmtId="0" fontId="0" fillId="0" borderId="0" xfId="0" applyFont="1" applyBorder="1"/>
    <xf numFmtId="165" fontId="0" fillId="0" borderId="0" xfId="1" applyNumberFormat="1" applyFont="1" applyBorder="1"/>
    <xf numFmtId="0" fontId="2" fillId="0" borderId="0" xfId="0" applyFont="1" applyBorder="1"/>
    <xf numFmtId="0" fontId="2" fillId="0" borderId="0" xfId="0" applyFont="1" applyAlignment="1">
      <alignment horizontal="left"/>
    </xf>
    <xf numFmtId="0" fontId="0" fillId="0" borderId="0" xfId="0" applyFont="1" applyBorder="1" applyAlignment="1">
      <alignment horizontal="left" vertical="top"/>
    </xf>
    <xf numFmtId="0" fontId="2" fillId="0" borderId="0" xfId="0" applyFont="1" applyBorder="1" applyAlignment="1">
      <alignment vertical="top"/>
    </xf>
    <xf numFmtId="0" fontId="4" fillId="0" borderId="0" xfId="2" applyNumberFormat="1" applyFont="1" applyFill="1" applyBorder="1" applyAlignment="1">
      <alignment horizontal="left" vertical="top"/>
    </xf>
    <xf numFmtId="166" fontId="4" fillId="0" borderId="0" xfId="2" applyNumberFormat="1" applyFont="1" applyFill="1" applyBorder="1" applyAlignment="1">
      <alignment horizontal="left" vertical="top"/>
    </xf>
    <xf numFmtId="14" fontId="0" fillId="0" borderId="0" xfId="0" applyNumberFormat="1" applyFont="1" applyBorder="1" applyAlignment="1">
      <alignment horizontal="left" vertical="top"/>
    </xf>
    <xf numFmtId="0" fontId="2" fillId="0" borderId="1" xfId="0" applyFont="1" applyBorder="1"/>
    <xf numFmtId="0" fontId="2" fillId="0" borderId="2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0" fillId="0" borderId="2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0" fillId="0" borderId="0" xfId="0" applyFont="1" applyBorder="1" applyAlignment="1">
      <alignment horizontal="left"/>
    </xf>
    <xf numFmtId="0" fontId="5" fillId="0" borderId="2" xfId="0" applyFont="1" applyBorder="1" applyAlignment="1">
      <alignment horizontal="left"/>
    </xf>
    <xf numFmtId="0" fontId="0" fillId="0" borderId="0" xfId="0" applyBorder="1" applyAlignment="1">
      <alignment horizontal="left" vertical="top"/>
    </xf>
    <xf numFmtId="0" fontId="0" fillId="0" borderId="2" xfId="0" applyBorder="1" applyAlignment="1">
      <alignment horizontal="left"/>
    </xf>
    <xf numFmtId="41" fontId="0" fillId="0" borderId="7" xfId="1" applyNumberFormat="1" applyFont="1" applyBorder="1"/>
    <xf numFmtId="41" fontId="0" fillId="0" borderId="3" xfId="1" applyNumberFormat="1" applyFont="1" applyBorder="1"/>
    <xf numFmtId="41" fontId="0" fillId="0" borderId="2" xfId="1" applyNumberFormat="1" applyFont="1" applyBorder="1" applyAlignment="1">
      <alignment horizontal="right"/>
    </xf>
    <xf numFmtId="41" fontId="0" fillId="0" borderId="4" xfId="1" applyNumberFormat="1" applyFont="1" applyBorder="1" applyAlignment="1">
      <alignment horizontal="right"/>
    </xf>
    <xf numFmtId="41" fontId="0" fillId="0" borderId="6" xfId="1" applyNumberFormat="1" applyFont="1" applyBorder="1" applyAlignment="1">
      <alignment horizontal="right"/>
    </xf>
    <xf numFmtId="41" fontId="0" fillId="0" borderId="9" xfId="1" applyNumberFormat="1" applyFont="1" applyBorder="1" applyAlignment="1">
      <alignment horizontal="right"/>
    </xf>
    <xf numFmtId="41" fontId="0" fillId="0" borderId="3" xfId="1" applyNumberFormat="1" applyFont="1" applyBorder="1" applyAlignment="1">
      <alignment horizontal="right"/>
    </xf>
    <xf numFmtId="41" fontId="0" fillId="0" borderId="6" xfId="1" applyNumberFormat="1" applyFont="1" applyFill="1" applyBorder="1" applyAlignment="1">
      <alignment horizontal="right"/>
    </xf>
    <xf numFmtId="41" fontId="0" fillId="0" borderId="4" xfId="0" applyNumberFormat="1" applyFont="1" applyBorder="1"/>
    <xf numFmtId="0" fontId="0" fillId="0" borderId="2" xfId="0" applyBorder="1" applyAlignment="1">
      <alignment horizontal="left"/>
    </xf>
    <xf numFmtId="0" fontId="0" fillId="0" borderId="0" xfId="0" applyFont="1" applyBorder="1" applyAlignment="1">
      <alignment horizontal="left"/>
    </xf>
    <xf numFmtId="0" fontId="5" fillId="0" borderId="9" xfId="0" applyFont="1" applyBorder="1" applyAlignment="1">
      <alignment horizontal="left"/>
    </xf>
    <xf numFmtId="0" fontId="5" fillId="0" borderId="10" xfId="0" applyFont="1" applyBorder="1" applyAlignment="1">
      <alignment horizontal="left"/>
    </xf>
    <xf numFmtId="0" fontId="0" fillId="0" borderId="2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0" fontId="5" fillId="0" borderId="2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3" fillId="0" borderId="0" xfId="0" applyFont="1" applyAlignment="1">
      <alignment horizontal="center"/>
    </xf>
    <xf numFmtId="0" fontId="0" fillId="0" borderId="0" xfId="0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/>
    </xf>
    <xf numFmtId="0" fontId="0" fillId="0" borderId="2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0" xfId="0" applyBorder="1" applyAlignment="1">
      <alignment horizontal="left"/>
    </xf>
    <xf numFmtId="0" fontId="0" fillId="0" borderId="5" xfId="0" applyBorder="1" applyAlignment="1">
      <alignment horizontal="left"/>
    </xf>
    <xf numFmtId="17" fontId="0" fillId="0" borderId="0" xfId="0" applyNumberFormat="1" applyAlignment="1">
      <alignment horizontal="center"/>
    </xf>
    <xf numFmtId="0" fontId="2" fillId="0" borderId="0" xfId="0" applyFont="1"/>
    <xf numFmtId="0" fontId="0" fillId="0" borderId="0" xfId="0" applyAlignment="1">
      <alignment horizontal="center"/>
    </xf>
    <xf numFmtId="0" fontId="8" fillId="0" borderId="0" xfId="0" applyFont="1"/>
    <xf numFmtId="167" fontId="0" fillId="0" borderId="0" xfId="5" applyNumberFormat="1" applyFont="1" applyAlignment="1">
      <alignment horizontal="center"/>
    </xf>
    <xf numFmtId="167" fontId="8" fillId="0" borderId="0" xfId="5" applyNumberFormat="1" applyFont="1"/>
    <xf numFmtId="167" fontId="8" fillId="0" borderId="0" xfId="5" applyNumberFormat="1" applyFont="1" applyAlignment="1">
      <alignment horizontal="center"/>
    </xf>
    <xf numFmtId="167" fontId="0" fillId="0" borderId="0" xfId="5" applyNumberFormat="1" applyFont="1"/>
    <xf numFmtId="167" fontId="2" fillId="0" borderId="0" xfId="0" applyNumberFormat="1" applyFont="1"/>
    <xf numFmtId="167" fontId="0" fillId="0" borderId="0" xfId="0" applyNumberFormat="1"/>
    <xf numFmtId="0" fontId="8" fillId="0" borderId="11" xfId="0" applyFont="1" applyBorder="1"/>
    <xf numFmtId="167" fontId="8" fillId="0" borderId="12" xfId="5" applyNumberFormat="1" applyFont="1" applyBorder="1" applyAlignment="1">
      <alignment horizontal="center"/>
    </xf>
    <xf numFmtId="167" fontId="8" fillId="0" borderId="13" xfId="5" applyNumberFormat="1" applyFont="1" applyBorder="1" applyAlignment="1">
      <alignment horizontal="center"/>
    </xf>
    <xf numFmtId="167" fontId="0" fillId="2" borderId="0" xfId="5" applyNumberFormat="1" applyFont="1" applyFill="1"/>
    <xf numFmtId="167" fontId="8" fillId="2" borderId="0" xfId="5" applyNumberFormat="1" applyFont="1" applyFill="1"/>
    <xf numFmtId="167" fontId="0" fillId="0" borderId="12" xfId="5" applyNumberFormat="1" applyFont="1" applyBorder="1" applyAlignment="1">
      <alignment horizontal="center"/>
    </xf>
    <xf numFmtId="167" fontId="0" fillId="0" borderId="13" xfId="5" applyNumberFormat="1" applyFont="1" applyBorder="1"/>
    <xf numFmtId="167" fontId="2" fillId="0" borderId="12" xfId="5" applyNumberFormat="1" applyFont="1" applyBorder="1" applyAlignment="1">
      <alignment horizontal="center"/>
    </xf>
    <xf numFmtId="167" fontId="2" fillId="0" borderId="13" xfId="5" applyNumberFormat="1" applyFont="1" applyBorder="1" applyAlignment="1">
      <alignment horizontal="center"/>
    </xf>
    <xf numFmtId="41" fontId="0" fillId="0" borderId="2" xfId="1" applyNumberFormat="1" applyFont="1" applyBorder="1"/>
    <xf numFmtId="41" fontId="0" fillId="0" borderId="4" xfId="1" applyNumberFormat="1" applyFont="1" applyBorder="1"/>
    <xf numFmtId="0" fontId="0" fillId="0" borderId="2" xfId="0" applyBorder="1" applyAlignment="1"/>
    <xf numFmtId="0" fontId="0" fillId="0" borderId="0" xfId="0" applyFont="1" applyBorder="1" applyAlignment="1"/>
    <xf numFmtId="0" fontId="5" fillId="0" borderId="10" xfId="0" applyFont="1" applyBorder="1" applyAlignment="1"/>
    <xf numFmtId="0" fontId="2" fillId="0" borderId="7" xfId="0" applyFont="1" applyBorder="1" applyAlignment="1"/>
    <xf numFmtId="0" fontId="2" fillId="0" borderId="8" xfId="0" applyFont="1" applyBorder="1" applyAlignment="1"/>
    <xf numFmtId="0" fontId="0" fillId="0" borderId="2" xfId="0" applyFont="1" applyBorder="1" applyAlignment="1"/>
    <xf numFmtId="0" fontId="5" fillId="0" borderId="2" xfId="0" applyFont="1" applyBorder="1" applyAlignment="1"/>
    <xf numFmtId="0" fontId="5" fillId="0" borderId="0" xfId="0" applyFont="1" applyBorder="1" applyAlignment="1"/>
    <xf numFmtId="0" fontId="5" fillId="0" borderId="3" xfId="0" applyFont="1" applyBorder="1" applyAlignment="1"/>
    <xf numFmtId="0" fontId="5" fillId="0" borderId="4" xfId="0" applyFont="1" applyBorder="1" applyAlignment="1">
      <alignment horizontal="left"/>
    </xf>
    <xf numFmtId="0" fontId="0" fillId="0" borderId="4" xfId="0" applyFont="1" applyBorder="1" applyAlignment="1"/>
    <xf numFmtId="0" fontId="0" fillId="0" borderId="4" xfId="0" applyFont="1" applyBorder="1" applyAlignment="1">
      <alignment horizontal="left"/>
    </xf>
    <xf numFmtId="0" fontId="5" fillId="0" borderId="4" xfId="0" applyFont="1" applyBorder="1" applyAlignment="1"/>
    <xf numFmtId="0" fontId="2" fillId="0" borderId="3" xfId="0" applyFont="1" applyBorder="1" applyAlignment="1"/>
    <xf numFmtId="0" fontId="2" fillId="0" borderId="4" xfId="0" applyFont="1" applyBorder="1" applyAlignment="1">
      <alignment horizontal="left"/>
    </xf>
    <xf numFmtId="0" fontId="5" fillId="0" borderId="6" xfId="0" applyFont="1" applyBorder="1" applyAlignment="1"/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7" fillId="0" borderId="2" xfId="0" applyFont="1" applyBorder="1" applyAlignment="1">
      <alignment horizontal="left"/>
    </xf>
    <xf numFmtId="0" fontId="7" fillId="0" borderId="2" xfId="0" applyFont="1" applyBorder="1" applyAlignment="1"/>
    <xf numFmtId="0" fontId="0" fillId="0" borderId="0" xfId="0" applyFont="1" applyFill="1" applyBorder="1" applyAlignment="1"/>
    <xf numFmtId="0" fontId="0" fillId="0" borderId="6" xfId="0" applyFont="1" applyBorder="1" applyAlignment="1"/>
    <xf numFmtId="41" fontId="2" fillId="0" borderId="17" xfId="1" applyNumberFormat="1" applyFont="1" applyBorder="1" applyAlignment="1">
      <alignment horizontal="right"/>
    </xf>
    <xf numFmtId="0" fontId="0" fillId="0" borderId="9" xfId="0" applyFont="1" applyBorder="1" applyAlignment="1"/>
    <xf numFmtId="0" fontId="0" fillId="0" borderId="10" xfId="0" applyFont="1" applyBorder="1" applyAlignment="1"/>
    <xf numFmtId="0" fontId="2" fillId="0" borderId="9" xfId="0" applyFont="1" applyBorder="1" applyAlignment="1"/>
  </cellXfs>
  <cellStyles count="6">
    <cellStyle name="Comma" xfId="1" builtinId="3"/>
    <cellStyle name="Comma 2" xfId="3" xr:uid="{00000000-0005-0000-0000-000001000000}"/>
    <cellStyle name="Comma 3" xfId="5" xr:uid="{923D0AD0-CC4C-4340-B70D-A3F4D3BF85D1}"/>
    <cellStyle name="Excel Built-in Normal 1" xfId="2" xr:uid="{00000000-0005-0000-0000-000002000000}"/>
    <cellStyle name="Normal" xfId="0" builtinId="0"/>
    <cellStyle name="Normal 2" xfId="4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0/IT%20Returns/Ananda%20Pawar/shilpa/A.Y.2010-11/Tax%20Audit/Anand%20Jaiswal_F.Y.2009-10/Euro%20Texmach/New%20Folder/ITR6_2010_11_R11/2010_ITR6_r1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767%20%20SALUNKHE%20GIRISH/Salary%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Index"/>
      <sheetName val="GENERAL"/>
      <sheetName val="GENERAL2"/>
      <sheetName val="SUBSIDIARY DETAILS"/>
      <sheetName val="NATUREOFBUSINESS"/>
      <sheetName val="BALANCE_SHEET"/>
      <sheetName val="PROFIT_LOSS"/>
      <sheetName val="OTHER_INFORMATION"/>
      <sheetName val="PART_B"/>
      <sheetName val="QUANTITATIVE_DETAILS"/>
      <sheetName val="PART_C"/>
      <sheetName val="HOUSE_PROPERTY"/>
      <sheetName val="BP"/>
      <sheetName val="DPM_DOA"/>
      <sheetName val="DEP_DCG"/>
      <sheetName val="ESR"/>
      <sheetName val="CG_OS"/>
      <sheetName val="CYLA BFLA"/>
      <sheetName val="CFL"/>
      <sheetName val="10A"/>
      <sheetName val="80G"/>
      <sheetName val="80_"/>
      <sheetName val="SI"/>
      <sheetName val="EI"/>
      <sheetName val="FRINGE_BENEFIT_INFO"/>
      <sheetName val="IT_DDTP"/>
      <sheetName val="DDT_TDS_TCS"/>
      <sheetName val="Instructions"/>
      <sheetName val="Pre_XML"/>
      <sheetName val="Calculator"/>
      <sheetName val="Setoff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>
        <row r="65">
          <cell r="H65" t="str">
            <v>01-ANDAMAN AND NICOBAR ISLANDS</v>
          </cell>
        </row>
        <row r="66">
          <cell r="H66" t="str">
            <v>02-ANDHRA PRADESH</v>
          </cell>
        </row>
        <row r="67">
          <cell r="H67" t="str">
            <v>03-ARUNACHAL PRADESH</v>
          </cell>
        </row>
        <row r="68">
          <cell r="H68" t="str">
            <v>04-ASSAM</v>
          </cell>
        </row>
        <row r="69">
          <cell r="H69" t="str">
            <v>05-BIHAR</v>
          </cell>
        </row>
        <row r="70">
          <cell r="H70" t="str">
            <v>06-CHANDIGARH</v>
          </cell>
        </row>
        <row r="71">
          <cell r="H71" t="str">
            <v>07-DADRA AND NAGAR HAVELI</v>
          </cell>
        </row>
        <row r="72">
          <cell r="H72" t="str">
            <v>08-DAMAN AND DIU</v>
          </cell>
        </row>
        <row r="73">
          <cell r="H73" t="str">
            <v>09-DELHI</v>
          </cell>
        </row>
        <row r="74">
          <cell r="H74" t="str">
            <v>10-GOA</v>
          </cell>
        </row>
        <row r="75">
          <cell r="H75" t="str">
            <v>11-GUJARAT</v>
          </cell>
        </row>
        <row r="76">
          <cell r="H76" t="str">
            <v>12-HARYANA</v>
          </cell>
        </row>
        <row r="77">
          <cell r="H77" t="str">
            <v>13-HIMACHAL PRADESH</v>
          </cell>
        </row>
        <row r="78">
          <cell r="H78" t="str">
            <v>14-JAMMU AND KASHMIR</v>
          </cell>
        </row>
        <row r="79">
          <cell r="H79" t="str">
            <v>15-KARNATAKA</v>
          </cell>
        </row>
        <row r="80">
          <cell r="H80" t="str">
            <v>16-KERALA</v>
          </cell>
        </row>
        <row r="81">
          <cell r="H81" t="str">
            <v>17-LAKHSWADEEP</v>
          </cell>
        </row>
        <row r="82">
          <cell r="H82" t="str">
            <v>18-MADHYA PRADESH</v>
          </cell>
        </row>
        <row r="83">
          <cell r="H83" t="str">
            <v>19-MAHARASHTRA</v>
          </cell>
        </row>
        <row r="84">
          <cell r="H84" t="str">
            <v>20-MANIPUR</v>
          </cell>
        </row>
        <row r="85">
          <cell r="H85" t="str">
            <v>21-MEGHALAYA</v>
          </cell>
        </row>
        <row r="86">
          <cell r="H86" t="str">
            <v>22-MIZORAM</v>
          </cell>
        </row>
        <row r="87">
          <cell r="H87" t="str">
            <v>23-NAGALAND</v>
          </cell>
        </row>
        <row r="88">
          <cell r="H88" t="str">
            <v>24-ORISSA</v>
          </cell>
        </row>
        <row r="89">
          <cell r="H89" t="str">
            <v>25-PONDICHERRY</v>
          </cell>
        </row>
        <row r="90">
          <cell r="H90" t="str">
            <v>26-PUNJAB</v>
          </cell>
        </row>
        <row r="91">
          <cell r="H91" t="str">
            <v>27-RAJASTHAN</v>
          </cell>
        </row>
        <row r="92">
          <cell r="H92" t="str">
            <v>28-SIKKIM</v>
          </cell>
        </row>
        <row r="93">
          <cell r="H93" t="str">
            <v>29-TAMILNADU</v>
          </cell>
        </row>
        <row r="94">
          <cell r="H94" t="str">
            <v>30-TRIPURA</v>
          </cell>
        </row>
        <row r="95">
          <cell r="H95" t="str">
            <v>31-UTTAR PRADESH</v>
          </cell>
        </row>
        <row r="96">
          <cell r="H96" t="str">
            <v>32-WEST BENGAL</v>
          </cell>
        </row>
        <row r="97">
          <cell r="H97" t="str">
            <v>33-CHHATISHGARH</v>
          </cell>
        </row>
        <row r="98">
          <cell r="H98" t="str">
            <v>34-UTTARANCHAL</v>
          </cell>
        </row>
        <row r="99">
          <cell r="H99" t="str">
            <v>35-JHARKHAND</v>
          </cell>
        </row>
        <row r="100">
          <cell r="H100" t="str">
            <v>99-FOREIGN</v>
          </cell>
        </row>
      </sheetData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2">
          <cell r="O12">
            <v>921488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8"/>
  <sheetViews>
    <sheetView view="pageBreakPreview" topLeftCell="A10" zoomScaleSheetLayoutView="100" workbookViewId="0">
      <selection activeCell="F25" sqref="F25"/>
    </sheetView>
  </sheetViews>
  <sheetFormatPr defaultRowHeight="15"/>
  <cols>
    <col min="1" max="1" width="20.85546875" style="1" bestFit="1" customWidth="1"/>
    <col min="2" max="2" width="1.5703125" style="1" bestFit="1" customWidth="1"/>
    <col min="3" max="3" width="23.5703125" style="1" bestFit="1" customWidth="1"/>
    <col min="4" max="4" width="9.140625" style="1"/>
    <col min="5" max="6" width="10.7109375" style="1" customWidth="1"/>
    <col min="7" max="7" width="19.5703125" style="1" bestFit="1" customWidth="1"/>
    <col min="8" max="16384" width="9.140625" style="1"/>
  </cols>
  <sheetData>
    <row r="1" spans="1:7" ht="18.75">
      <c r="A1" s="37" t="s">
        <v>0</v>
      </c>
      <c r="B1" s="37"/>
      <c r="C1" s="37"/>
      <c r="D1" s="37"/>
      <c r="E1" s="37"/>
      <c r="F1" s="37"/>
    </row>
    <row r="2" spans="1:7">
      <c r="G2" s="2"/>
    </row>
    <row r="3" spans="1:7">
      <c r="A3" s="3" t="s">
        <v>1</v>
      </c>
      <c r="B3" s="3" t="s">
        <v>2</v>
      </c>
      <c r="C3" s="4" t="s">
        <v>21</v>
      </c>
      <c r="D3" s="5"/>
      <c r="E3" s="5"/>
    </row>
    <row r="4" spans="1:7" ht="30.75" customHeight="1">
      <c r="A4" s="6" t="s">
        <v>3</v>
      </c>
      <c r="B4" s="6" t="s">
        <v>2</v>
      </c>
      <c r="C4" s="38" t="s">
        <v>22</v>
      </c>
      <c r="D4" s="39"/>
      <c r="E4" s="39"/>
      <c r="F4" s="39"/>
    </row>
    <row r="5" spans="1:7">
      <c r="A5" s="3" t="s">
        <v>4</v>
      </c>
      <c r="B5" s="3" t="s">
        <v>2</v>
      </c>
      <c r="C5" s="7" t="s">
        <v>23</v>
      </c>
      <c r="D5" s="5"/>
      <c r="E5" s="5"/>
    </row>
    <row r="6" spans="1:7">
      <c r="A6" s="3" t="s">
        <v>5</v>
      </c>
      <c r="B6" s="6" t="s">
        <v>2</v>
      </c>
      <c r="C6" s="8">
        <v>24894</v>
      </c>
      <c r="D6" s="5"/>
      <c r="E6" s="5"/>
    </row>
    <row r="7" spans="1:7">
      <c r="A7" s="3" t="s">
        <v>6</v>
      </c>
      <c r="B7" s="6" t="s">
        <v>2</v>
      </c>
      <c r="C7" s="5" t="s">
        <v>7</v>
      </c>
      <c r="D7" s="5"/>
      <c r="E7" s="5"/>
    </row>
    <row r="8" spans="1:7">
      <c r="A8" s="3" t="s">
        <v>8</v>
      </c>
      <c r="B8" s="6" t="s">
        <v>2</v>
      </c>
      <c r="C8" s="17" t="s">
        <v>24</v>
      </c>
      <c r="D8" s="5"/>
      <c r="E8" s="5"/>
    </row>
    <row r="9" spans="1:7">
      <c r="A9" s="3" t="s">
        <v>10</v>
      </c>
      <c r="B9" s="6" t="s">
        <v>2</v>
      </c>
      <c r="C9" s="17" t="s">
        <v>9</v>
      </c>
      <c r="D9" s="5"/>
      <c r="E9" s="5"/>
    </row>
    <row r="10" spans="1:7">
      <c r="A10" s="3" t="s">
        <v>11</v>
      </c>
      <c r="B10" s="6" t="s">
        <v>2</v>
      </c>
      <c r="C10" s="9">
        <v>42582</v>
      </c>
      <c r="D10" s="5"/>
      <c r="E10" s="5"/>
    </row>
    <row r="12" spans="1:7" ht="18.75">
      <c r="A12" s="37" t="s">
        <v>12</v>
      </c>
      <c r="B12" s="37"/>
      <c r="C12" s="37"/>
      <c r="D12" s="37"/>
      <c r="E12" s="37"/>
      <c r="F12" s="37"/>
    </row>
    <row r="13" spans="1:7">
      <c r="A13" s="40" t="s">
        <v>13</v>
      </c>
      <c r="B13" s="40"/>
      <c r="C13" s="40"/>
      <c r="D13" s="40"/>
      <c r="E13" s="10" t="s">
        <v>14</v>
      </c>
      <c r="F13" s="10" t="s">
        <v>14</v>
      </c>
      <c r="G13" s="3"/>
    </row>
    <row r="14" spans="1:7">
      <c r="A14" s="35" t="s">
        <v>25</v>
      </c>
      <c r="B14" s="36"/>
      <c r="C14" s="36"/>
      <c r="D14" s="36"/>
      <c r="E14" s="20"/>
      <c r="F14" s="20"/>
    </row>
    <row r="15" spans="1:7">
      <c r="A15" s="28" t="s">
        <v>26</v>
      </c>
      <c r="B15" s="29"/>
      <c r="C15" s="29"/>
      <c r="D15" s="29"/>
      <c r="E15" s="22"/>
      <c r="F15" s="22">
        <v>1308762</v>
      </c>
    </row>
    <row r="16" spans="1:7">
      <c r="A16" s="18"/>
      <c r="B16" s="15"/>
      <c r="C16" s="15"/>
      <c r="D16" s="15"/>
      <c r="E16" s="22"/>
      <c r="F16" s="22"/>
    </row>
    <row r="17" spans="1:6">
      <c r="A17" s="35" t="s">
        <v>27</v>
      </c>
      <c r="B17" s="36"/>
      <c r="C17" s="36"/>
      <c r="D17" s="36"/>
      <c r="E17" s="22"/>
      <c r="F17" s="22"/>
    </row>
    <row r="18" spans="1:6">
      <c r="A18" s="13" t="s">
        <v>28</v>
      </c>
      <c r="B18" s="14"/>
      <c r="C18" s="14"/>
      <c r="D18" s="14"/>
      <c r="E18" s="22">
        <v>0</v>
      </c>
      <c r="F18" s="22"/>
    </row>
    <row r="19" spans="1:6">
      <c r="A19" s="13" t="s">
        <v>29</v>
      </c>
      <c r="B19" s="14"/>
      <c r="C19" s="14"/>
      <c r="D19" s="14"/>
      <c r="E19" s="23">
        <v>-11825</v>
      </c>
      <c r="F19" s="23">
        <f>E18+E19</f>
        <v>-11825</v>
      </c>
    </row>
    <row r="20" spans="1:6">
      <c r="A20" s="16"/>
      <c r="B20" s="14"/>
      <c r="C20" s="14"/>
      <c r="D20" s="14"/>
      <c r="E20" s="22"/>
      <c r="F20" s="22"/>
    </row>
    <row r="21" spans="1:6">
      <c r="A21" s="35" t="s">
        <v>16</v>
      </c>
      <c r="B21" s="36"/>
      <c r="C21" s="36"/>
      <c r="D21" s="36"/>
      <c r="E21" s="22">
        <f>F15+F19</f>
        <v>1296937</v>
      </c>
      <c r="F21" s="22"/>
    </row>
    <row r="22" spans="1:6">
      <c r="A22" s="28" t="s">
        <v>41</v>
      </c>
      <c r="B22" s="29"/>
      <c r="C22" s="29"/>
      <c r="D22" s="29"/>
      <c r="E22" s="22"/>
      <c r="F22" s="22"/>
    </row>
    <row r="23" spans="1:6">
      <c r="A23" s="32" t="s">
        <v>38</v>
      </c>
      <c r="B23" s="29"/>
      <c r="C23" s="29"/>
      <c r="D23" s="29"/>
      <c r="E23" s="23">
        <v>150000</v>
      </c>
      <c r="F23" s="23">
        <f>ROUND(E21-E23,-1)</f>
        <v>1146940</v>
      </c>
    </row>
    <row r="24" spans="1:6">
      <c r="A24" s="32"/>
      <c r="B24" s="29"/>
      <c r="C24" s="29"/>
      <c r="D24" s="29"/>
      <c r="E24" s="22"/>
      <c r="F24" s="22"/>
    </row>
    <row r="25" spans="1:6">
      <c r="A25" s="35" t="s">
        <v>31</v>
      </c>
      <c r="B25" s="36"/>
      <c r="C25" s="36"/>
      <c r="D25" s="36"/>
      <c r="E25" s="22"/>
      <c r="F25" s="22">
        <f>F23</f>
        <v>1146940</v>
      </c>
    </row>
    <row r="26" spans="1:6">
      <c r="A26" s="32"/>
      <c r="B26" s="29"/>
      <c r="C26" s="29"/>
      <c r="D26" s="29"/>
      <c r="E26" s="22"/>
      <c r="F26" s="22"/>
    </row>
    <row r="27" spans="1:6">
      <c r="A27" s="33" t="s">
        <v>17</v>
      </c>
      <c r="B27" s="34"/>
      <c r="C27" s="34"/>
      <c r="D27" s="34"/>
      <c r="E27" s="25">
        <f>((F25-1000000)*0.3)+125000</f>
        <v>169082</v>
      </c>
      <c r="F27" s="25"/>
    </row>
    <row r="28" spans="1:6">
      <c r="A28" s="11"/>
      <c r="B28" s="12"/>
      <c r="C28" s="12"/>
      <c r="D28" s="12"/>
      <c r="E28" s="22"/>
      <c r="F28" s="22"/>
    </row>
    <row r="29" spans="1:6">
      <c r="A29" s="32" t="s">
        <v>18</v>
      </c>
      <c r="B29" s="29"/>
      <c r="C29" s="29"/>
      <c r="D29" s="29"/>
      <c r="E29" s="23">
        <v>0</v>
      </c>
      <c r="F29" s="23">
        <f>E27+E29</f>
        <v>169082</v>
      </c>
    </row>
    <row r="30" spans="1:6">
      <c r="A30" s="32"/>
      <c r="B30" s="29"/>
      <c r="C30" s="29"/>
      <c r="D30" s="29"/>
      <c r="E30" s="22"/>
      <c r="F30" s="22"/>
    </row>
    <row r="31" spans="1:6">
      <c r="A31" s="35" t="s">
        <v>19</v>
      </c>
      <c r="B31" s="36"/>
      <c r="C31" s="36"/>
      <c r="D31" s="36"/>
      <c r="E31" s="22"/>
      <c r="F31" s="22"/>
    </row>
    <row r="32" spans="1:6">
      <c r="A32" s="18" t="s">
        <v>43</v>
      </c>
      <c r="B32" s="14"/>
      <c r="C32" s="14"/>
      <c r="D32" s="14"/>
      <c r="E32" s="22">
        <f>F29*2/100</f>
        <v>3381.64</v>
      </c>
      <c r="F32" s="22"/>
    </row>
    <row r="33" spans="1:6">
      <c r="A33" s="28" t="s">
        <v>44</v>
      </c>
      <c r="B33" s="29"/>
      <c r="C33" s="29"/>
      <c r="D33" s="29"/>
      <c r="E33" s="26">
        <f>F29*1/100</f>
        <v>1690.82</v>
      </c>
      <c r="F33" s="23">
        <f>F29+E32+E33</f>
        <v>174154.46000000002</v>
      </c>
    </row>
    <row r="34" spans="1:6">
      <c r="A34" s="13"/>
      <c r="B34" s="15"/>
      <c r="C34" s="15"/>
      <c r="D34" s="15"/>
      <c r="E34" s="22"/>
      <c r="F34" s="22"/>
    </row>
    <row r="35" spans="1:6">
      <c r="A35" s="16" t="s">
        <v>20</v>
      </c>
      <c r="B35" s="15"/>
      <c r="C35" s="15"/>
      <c r="D35" s="15"/>
      <c r="E35" s="22">
        <f>F33</f>
        <v>174154.46000000002</v>
      </c>
      <c r="F35" s="27"/>
    </row>
    <row r="36" spans="1:6">
      <c r="A36" s="28" t="s">
        <v>45</v>
      </c>
      <c r="B36" s="29"/>
      <c r="C36" s="29"/>
      <c r="D36" s="29"/>
      <c r="E36" s="23">
        <v>174153</v>
      </c>
      <c r="F36" s="23">
        <v>1</v>
      </c>
    </row>
    <row r="37" spans="1:6">
      <c r="A37" s="13"/>
      <c r="B37" s="15"/>
      <c r="C37" s="15"/>
      <c r="D37" s="15"/>
      <c r="E37" s="22"/>
      <c r="F37" s="22"/>
    </row>
    <row r="38" spans="1:6">
      <c r="A38" s="30" t="s">
        <v>30</v>
      </c>
      <c r="B38" s="31"/>
      <c r="C38" s="31"/>
      <c r="D38" s="31"/>
      <c r="E38" s="23"/>
      <c r="F38" s="23" t="s">
        <v>15</v>
      </c>
    </row>
  </sheetData>
  <mergeCells count="20">
    <mergeCell ref="A15:D15"/>
    <mergeCell ref="A1:F1"/>
    <mergeCell ref="C4:F4"/>
    <mergeCell ref="A12:F12"/>
    <mergeCell ref="A13:D13"/>
    <mergeCell ref="A14:D14"/>
    <mergeCell ref="A17:D17"/>
    <mergeCell ref="A21:D21"/>
    <mergeCell ref="A23:D23"/>
    <mergeCell ref="A24:D24"/>
    <mergeCell ref="A25:D25"/>
    <mergeCell ref="A36:D36"/>
    <mergeCell ref="A38:D38"/>
    <mergeCell ref="A22:D22"/>
    <mergeCell ref="A26:D26"/>
    <mergeCell ref="A27:D27"/>
    <mergeCell ref="A29:D29"/>
    <mergeCell ref="A30:D30"/>
    <mergeCell ref="A31:D31"/>
    <mergeCell ref="A33:D33"/>
  </mergeCells>
  <pageMargins left="0.7" right="0" top="0.47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49"/>
  <sheetViews>
    <sheetView view="pageBreakPreview" topLeftCell="A4" zoomScaleSheetLayoutView="100" workbookViewId="0">
      <selection activeCell="K11" sqref="K11"/>
    </sheetView>
  </sheetViews>
  <sheetFormatPr defaultRowHeight="15"/>
  <cols>
    <col min="1" max="1" width="20.85546875" style="1" bestFit="1" customWidth="1"/>
    <col min="2" max="2" width="1.5703125" style="1" bestFit="1" customWidth="1"/>
    <col min="3" max="3" width="23.5703125" style="1" bestFit="1" customWidth="1"/>
    <col min="4" max="4" width="9.140625" style="1"/>
    <col min="5" max="5" width="10.7109375" style="1" customWidth="1"/>
    <col min="6" max="6" width="12.28515625" style="1" bestFit="1" customWidth="1"/>
    <col min="7" max="7" width="19.5703125" style="1" bestFit="1" customWidth="1"/>
    <col min="8" max="16384" width="9.140625" style="1"/>
  </cols>
  <sheetData>
    <row r="1" spans="1:7" ht="18.75">
      <c r="A1" s="37" t="s">
        <v>0</v>
      </c>
      <c r="B1" s="37"/>
      <c r="C1" s="37"/>
      <c r="D1" s="37"/>
      <c r="E1" s="37"/>
      <c r="F1" s="37"/>
    </row>
    <row r="2" spans="1:7">
      <c r="G2" s="2"/>
    </row>
    <row r="3" spans="1:7">
      <c r="A3" s="3" t="s">
        <v>1</v>
      </c>
      <c r="B3" s="3" t="s">
        <v>2</v>
      </c>
      <c r="C3" s="4" t="s">
        <v>21</v>
      </c>
      <c r="D3" s="5"/>
      <c r="E3" s="5"/>
    </row>
    <row r="4" spans="1:7" ht="30.75" customHeight="1">
      <c r="A4" s="6" t="s">
        <v>3</v>
      </c>
      <c r="B4" s="6" t="s">
        <v>2</v>
      </c>
      <c r="C4" s="38" t="s">
        <v>32</v>
      </c>
      <c r="D4" s="39"/>
      <c r="E4" s="39"/>
      <c r="F4" s="39"/>
    </row>
    <row r="5" spans="1:7">
      <c r="A5" s="3" t="s">
        <v>4</v>
      </c>
      <c r="B5" s="3" t="s">
        <v>2</v>
      </c>
      <c r="C5" s="7" t="s">
        <v>23</v>
      </c>
      <c r="D5" s="5"/>
      <c r="E5" s="5"/>
    </row>
    <row r="6" spans="1:7">
      <c r="A6" s="3" t="s">
        <v>5</v>
      </c>
      <c r="B6" s="6" t="s">
        <v>2</v>
      </c>
      <c r="C6" s="8">
        <v>24894</v>
      </c>
      <c r="D6" s="5"/>
      <c r="E6" s="5"/>
    </row>
    <row r="7" spans="1:7">
      <c r="A7" s="3" t="s">
        <v>6</v>
      </c>
      <c r="B7" s="6" t="s">
        <v>2</v>
      </c>
      <c r="C7" s="5" t="s">
        <v>7</v>
      </c>
      <c r="D7" s="5"/>
      <c r="E7" s="5"/>
    </row>
    <row r="8" spans="1:7">
      <c r="A8" s="3" t="s">
        <v>8</v>
      </c>
      <c r="B8" s="6" t="s">
        <v>2</v>
      </c>
      <c r="C8" s="17" t="s">
        <v>33</v>
      </c>
      <c r="D8" s="5"/>
      <c r="E8" s="5"/>
    </row>
    <row r="9" spans="1:7">
      <c r="A9" s="3" t="s">
        <v>10</v>
      </c>
      <c r="B9" s="6" t="s">
        <v>2</v>
      </c>
      <c r="C9" s="17" t="s">
        <v>24</v>
      </c>
      <c r="D9" s="5"/>
      <c r="E9" s="5"/>
    </row>
    <row r="10" spans="1:7">
      <c r="A10" s="3" t="s">
        <v>11</v>
      </c>
      <c r="B10" s="6" t="s">
        <v>2</v>
      </c>
      <c r="C10" s="9">
        <v>42952</v>
      </c>
      <c r="D10" s="5"/>
      <c r="E10" s="5"/>
    </row>
    <row r="12" spans="1:7" ht="18.75">
      <c r="A12" s="37" t="s">
        <v>12</v>
      </c>
      <c r="B12" s="37"/>
      <c r="C12" s="37"/>
      <c r="D12" s="37"/>
      <c r="E12" s="37"/>
      <c r="F12" s="37"/>
    </row>
    <row r="13" spans="1:7">
      <c r="A13" s="40" t="s">
        <v>13</v>
      </c>
      <c r="B13" s="40"/>
      <c r="C13" s="40"/>
      <c r="D13" s="40"/>
      <c r="E13" s="10" t="s">
        <v>14</v>
      </c>
      <c r="F13" s="10" t="s">
        <v>14</v>
      </c>
      <c r="G13" s="3"/>
    </row>
    <row r="14" spans="1:7">
      <c r="A14" s="35" t="s">
        <v>25</v>
      </c>
      <c r="B14" s="36"/>
      <c r="C14" s="36"/>
      <c r="D14" s="36"/>
      <c r="E14" s="19"/>
      <c r="F14" s="20"/>
    </row>
    <row r="15" spans="1:7">
      <c r="A15" s="28" t="s">
        <v>26</v>
      </c>
      <c r="B15" s="29"/>
      <c r="C15" s="29"/>
      <c r="D15" s="29"/>
      <c r="E15" s="21"/>
      <c r="F15" s="22">
        <v>1294766</v>
      </c>
    </row>
    <row r="16" spans="1:7">
      <c r="A16" s="18"/>
      <c r="B16" s="15"/>
      <c r="C16" s="15"/>
      <c r="D16" s="15"/>
      <c r="E16" s="21"/>
      <c r="F16" s="22"/>
    </row>
    <row r="17" spans="1:6">
      <c r="A17" s="35" t="s">
        <v>27</v>
      </c>
      <c r="B17" s="36"/>
      <c r="C17" s="36"/>
      <c r="D17" s="36"/>
      <c r="E17" s="22"/>
      <c r="F17" s="22"/>
    </row>
    <row r="18" spans="1:6">
      <c r="A18" s="13" t="s">
        <v>28</v>
      </c>
      <c r="B18" s="14"/>
      <c r="C18" s="14"/>
      <c r="D18" s="14"/>
      <c r="E18" s="22">
        <v>0</v>
      </c>
      <c r="F18" s="22"/>
    </row>
    <row r="19" spans="1:6">
      <c r="A19" s="13" t="s">
        <v>29</v>
      </c>
      <c r="B19" s="14"/>
      <c r="C19" s="14"/>
      <c r="D19" s="14"/>
      <c r="E19" s="23">
        <v>-129807</v>
      </c>
      <c r="F19" s="23">
        <f>E18+E19</f>
        <v>-129807</v>
      </c>
    </row>
    <row r="20" spans="1:6">
      <c r="A20" s="13"/>
      <c r="B20" s="14"/>
      <c r="C20" s="14"/>
      <c r="D20" s="14"/>
      <c r="E20" s="21"/>
      <c r="F20" s="22"/>
    </row>
    <row r="21" spans="1:6">
      <c r="A21" s="35" t="s">
        <v>34</v>
      </c>
      <c r="B21" s="36"/>
      <c r="C21" s="36"/>
      <c r="D21" s="36"/>
      <c r="E21" s="21"/>
      <c r="F21" s="22"/>
    </row>
    <row r="22" spans="1:6">
      <c r="A22" s="18" t="s">
        <v>47</v>
      </c>
      <c r="B22" s="14"/>
      <c r="C22" s="14"/>
      <c r="D22" s="14"/>
      <c r="E22" s="21"/>
      <c r="F22" s="22">
        <v>11321</v>
      </c>
    </row>
    <row r="23" spans="1:6">
      <c r="A23" s="16"/>
      <c r="B23" s="14"/>
      <c r="C23" s="14"/>
      <c r="D23" s="14"/>
      <c r="E23" s="21"/>
      <c r="F23" s="22"/>
    </row>
    <row r="24" spans="1:6">
      <c r="A24" s="35" t="s">
        <v>35</v>
      </c>
      <c r="B24" s="36"/>
      <c r="C24" s="36"/>
      <c r="D24" s="36"/>
      <c r="E24" s="21"/>
      <c r="F24" s="22"/>
    </row>
    <row r="25" spans="1:6">
      <c r="A25" s="18" t="s">
        <v>36</v>
      </c>
      <c r="B25" s="14"/>
      <c r="C25" s="14"/>
      <c r="D25" s="14"/>
      <c r="E25" s="21">
        <v>7500000</v>
      </c>
      <c r="F25" s="22"/>
    </row>
    <row r="26" spans="1:6" ht="30.75" customHeight="1">
      <c r="A26" s="41" t="s">
        <v>37</v>
      </c>
      <c r="B26" s="38"/>
      <c r="C26" s="38"/>
      <c r="D26" s="42"/>
      <c r="E26" s="23">
        <v>2844258</v>
      </c>
      <c r="F26" s="22"/>
    </row>
    <row r="27" spans="1:6">
      <c r="A27" s="18"/>
      <c r="B27" s="14"/>
      <c r="C27" s="14"/>
      <c r="D27" s="14"/>
      <c r="E27" s="21">
        <f>E25-E26</f>
        <v>4655742</v>
      </c>
      <c r="F27" s="22"/>
    </row>
    <row r="28" spans="1:6">
      <c r="A28" s="28" t="s">
        <v>42</v>
      </c>
      <c r="B28" s="43"/>
      <c r="C28" s="43"/>
      <c r="D28" s="44"/>
      <c r="E28" s="24">
        <v>4655742</v>
      </c>
      <c r="F28" s="23">
        <f>E27-E28</f>
        <v>0</v>
      </c>
    </row>
    <row r="29" spans="1:6">
      <c r="A29" s="16"/>
      <c r="B29" s="14"/>
      <c r="C29" s="14"/>
      <c r="D29" s="14"/>
      <c r="E29" s="21"/>
      <c r="F29" s="22"/>
    </row>
    <row r="30" spans="1:6">
      <c r="A30" s="35" t="s">
        <v>16</v>
      </c>
      <c r="B30" s="36"/>
      <c r="C30" s="36"/>
      <c r="D30" s="36"/>
      <c r="E30" s="21"/>
      <c r="F30" s="21">
        <f>F15+F19+F22+F28</f>
        <v>1176280</v>
      </c>
    </row>
    <row r="31" spans="1:6">
      <c r="A31" s="28" t="s">
        <v>41</v>
      </c>
      <c r="B31" s="29"/>
      <c r="C31" s="29"/>
      <c r="D31" s="29"/>
      <c r="E31" s="21"/>
      <c r="F31" s="22"/>
    </row>
    <row r="32" spans="1:6">
      <c r="A32" s="32" t="s">
        <v>38</v>
      </c>
      <c r="B32" s="29"/>
      <c r="C32" s="29"/>
      <c r="D32" s="29"/>
      <c r="E32" s="21">
        <v>150000</v>
      </c>
      <c r="F32" s="22"/>
    </row>
    <row r="33" spans="1:6">
      <c r="A33" s="32" t="s">
        <v>39</v>
      </c>
      <c r="B33" s="29"/>
      <c r="C33" s="29"/>
      <c r="D33" s="29"/>
      <c r="E33" s="24">
        <v>10000</v>
      </c>
      <c r="F33" s="23">
        <f>F30-E32-E33</f>
        <v>1016280</v>
      </c>
    </row>
    <row r="34" spans="1:6">
      <c r="A34" s="32"/>
      <c r="B34" s="29"/>
      <c r="C34" s="29"/>
      <c r="D34" s="29"/>
      <c r="E34" s="22"/>
      <c r="F34" s="22"/>
    </row>
    <row r="35" spans="1:6">
      <c r="A35" s="35" t="s">
        <v>31</v>
      </c>
      <c r="B35" s="36"/>
      <c r="C35" s="36"/>
      <c r="D35" s="36"/>
      <c r="E35" s="22"/>
      <c r="F35" s="22">
        <f>F33</f>
        <v>1016280</v>
      </c>
    </row>
    <row r="36" spans="1:6">
      <c r="A36" s="32"/>
      <c r="B36" s="29"/>
      <c r="C36" s="29"/>
      <c r="D36" s="29"/>
      <c r="E36" s="22"/>
      <c r="F36" s="22"/>
    </row>
    <row r="37" spans="1:6">
      <c r="A37" s="33" t="s">
        <v>17</v>
      </c>
      <c r="B37" s="34"/>
      <c r="C37" s="34"/>
      <c r="D37" s="34"/>
      <c r="E37" s="25">
        <f>((F35-1000000)*0.3)+125000</f>
        <v>129884</v>
      </c>
      <c r="F37" s="25"/>
    </row>
    <row r="38" spans="1:6">
      <c r="A38" s="11"/>
      <c r="B38" s="12"/>
      <c r="C38" s="12"/>
      <c r="D38" s="12"/>
      <c r="E38" s="22"/>
      <c r="F38" s="22"/>
    </row>
    <row r="39" spans="1:6">
      <c r="A39" s="32" t="s">
        <v>18</v>
      </c>
      <c r="B39" s="29"/>
      <c r="C39" s="29"/>
      <c r="D39" s="29"/>
      <c r="E39" s="23">
        <v>0</v>
      </c>
      <c r="F39" s="23">
        <f>E37+E39</f>
        <v>129884</v>
      </c>
    </row>
    <row r="40" spans="1:6">
      <c r="A40" s="32"/>
      <c r="B40" s="29"/>
      <c r="C40" s="29"/>
      <c r="D40" s="29"/>
      <c r="E40" s="22"/>
      <c r="F40" s="22"/>
    </row>
    <row r="41" spans="1:6">
      <c r="A41" s="35" t="s">
        <v>19</v>
      </c>
      <c r="B41" s="36"/>
      <c r="C41" s="36"/>
      <c r="D41" s="36"/>
      <c r="E41" s="22"/>
      <c r="F41" s="22"/>
    </row>
    <row r="42" spans="1:6">
      <c r="A42" s="18" t="s">
        <v>43</v>
      </c>
      <c r="B42" s="14"/>
      <c r="C42" s="14"/>
      <c r="D42" s="14"/>
      <c r="E42" s="22">
        <f>F39*2/100</f>
        <v>2597.6799999999998</v>
      </c>
      <c r="F42" s="22"/>
    </row>
    <row r="43" spans="1:6">
      <c r="A43" s="28" t="s">
        <v>44</v>
      </c>
      <c r="B43" s="29"/>
      <c r="C43" s="29"/>
      <c r="D43" s="29"/>
      <c r="E43" s="26">
        <f>F39*1/100</f>
        <v>1298.8399999999999</v>
      </c>
      <c r="F43" s="23">
        <f>F39+E42+E43</f>
        <v>133780.51999999999</v>
      </c>
    </row>
    <row r="44" spans="1:6">
      <c r="A44" s="13"/>
      <c r="B44" s="15"/>
      <c r="C44" s="15"/>
      <c r="D44" s="15"/>
      <c r="E44" s="22"/>
      <c r="F44" s="22"/>
    </row>
    <row r="45" spans="1:6">
      <c r="A45" s="16" t="s">
        <v>20</v>
      </c>
      <c r="B45" s="15"/>
      <c r="C45" s="15"/>
      <c r="D45" s="15"/>
      <c r="E45" s="22">
        <f>F43</f>
        <v>133780.51999999999</v>
      </c>
      <c r="F45" s="27"/>
    </row>
    <row r="46" spans="1:6">
      <c r="A46" s="28" t="s">
        <v>45</v>
      </c>
      <c r="B46" s="29"/>
      <c r="C46" s="29"/>
      <c r="D46" s="29"/>
      <c r="E46" s="22">
        <v>133373</v>
      </c>
      <c r="F46" s="27"/>
    </row>
    <row r="47" spans="1:6">
      <c r="A47" s="28" t="s">
        <v>46</v>
      </c>
      <c r="B47" s="29"/>
      <c r="C47" s="29"/>
      <c r="D47" s="29"/>
      <c r="E47" s="23">
        <v>75000</v>
      </c>
      <c r="F47" s="23">
        <f>E45-E46-E47</f>
        <v>-74592.48000000001</v>
      </c>
    </row>
    <row r="48" spans="1:6">
      <c r="A48" s="13"/>
      <c r="B48" s="15"/>
      <c r="C48" s="15"/>
      <c r="D48" s="15"/>
      <c r="E48" s="22"/>
      <c r="F48" s="22"/>
    </row>
    <row r="49" spans="1:6">
      <c r="A49" s="30" t="s">
        <v>40</v>
      </c>
      <c r="B49" s="31"/>
      <c r="C49" s="31"/>
      <c r="D49" s="31"/>
      <c r="E49" s="23"/>
      <c r="F49" s="23">
        <f>ROUND(F47,-1)</f>
        <v>-74590</v>
      </c>
    </row>
  </sheetData>
  <mergeCells count="26">
    <mergeCell ref="A33:D33"/>
    <mergeCell ref="A34:D34"/>
    <mergeCell ref="A35:D35"/>
    <mergeCell ref="A36:D36"/>
    <mergeCell ref="A1:F1"/>
    <mergeCell ref="C4:F4"/>
    <mergeCell ref="A12:F12"/>
    <mergeCell ref="A13:D13"/>
    <mergeCell ref="A14:D14"/>
    <mergeCell ref="A15:D15"/>
    <mergeCell ref="A17:D17"/>
    <mergeCell ref="A46:D46"/>
    <mergeCell ref="A49:D49"/>
    <mergeCell ref="A24:D24"/>
    <mergeCell ref="A26:D26"/>
    <mergeCell ref="A28:D28"/>
    <mergeCell ref="A31:D31"/>
    <mergeCell ref="A32:D32"/>
    <mergeCell ref="A37:D37"/>
    <mergeCell ref="A39:D39"/>
    <mergeCell ref="A40:D40"/>
    <mergeCell ref="A41:D41"/>
    <mergeCell ref="A43:D43"/>
    <mergeCell ref="A47:D47"/>
    <mergeCell ref="A21:D21"/>
    <mergeCell ref="A30:D30"/>
  </mergeCells>
  <pageMargins left="0.7" right="0" top="0.27" bottom="0.2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8DC7D8-DD31-48AB-8F42-2BEA2EB6A50D}">
  <dimension ref="A1:H57"/>
  <sheetViews>
    <sheetView tabSelected="1" view="pageBreakPreview" topLeftCell="A19" zoomScaleNormal="100" zoomScaleSheetLayoutView="100" workbookViewId="0">
      <selection activeCell="A16" sqref="A16"/>
    </sheetView>
  </sheetViews>
  <sheetFormatPr defaultRowHeight="15"/>
  <cols>
    <col min="1" max="1" width="20.85546875" style="1" bestFit="1" customWidth="1"/>
    <col min="2" max="2" width="1.5703125" style="1" bestFit="1" customWidth="1"/>
    <col min="3" max="3" width="24.28515625" style="1" bestFit="1" customWidth="1"/>
    <col min="4" max="4" width="10.28515625" style="1" customWidth="1"/>
    <col min="5" max="5" width="10.140625" style="1" customWidth="1"/>
    <col min="6" max="6" width="10.7109375" style="1" customWidth="1"/>
    <col min="7" max="7" width="12.28515625" style="1" bestFit="1" customWidth="1"/>
    <col min="8" max="8" width="19.5703125" style="1" bestFit="1" customWidth="1"/>
    <col min="9" max="16384" width="9.140625" style="1"/>
  </cols>
  <sheetData>
    <row r="1" spans="1:8" ht="18.75">
      <c r="A1" s="37" t="s">
        <v>0</v>
      </c>
      <c r="B1" s="37"/>
      <c r="C1" s="37"/>
      <c r="D1" s="37"/>
      <c r="E1" s="37"/>
      <c r="F1" s="37"/>
      <c r="G1" s="37"/>
    </row>
    <row r="2" spans="1:8">
      <c r="H2" s="2"/>
    </row>
    <row r="3" spans="1:8">
      <c r="A3" s="3" t="s">
        <v>1</v>
      </c>
      <c r="B3" s="3" t="s">
        <v>2</v>
      </c>
      <c r="C3" s="4" t="s">
        <v>21</v>
      </c>
      <c r="D3" s="4"/>
      <c r="E3" s="5"/>
      <c r="F3" s="5"/>
    </row>
    <row r="4" spans="1:8" ht="30.75" customHeight="1">
      <c r="A4" s="6" t="s">
        <v>3</v>
      </c>
      <c r="B4" s="6" t="s">
        <v>2</v>
      </c>
      <c r="C4" s="38" t="s">
        <v>32</v>
      </c>
      <c r="D4" s="38"/>
      <c r="E4" s="39"/>
      <c r="F4" s="39"/>
      <c r="G4" s="39"/>
    </row>
    <row r="5" spans="1:8">
      <c r="A5" s="3" t="s">
        <v>4</v>
      </c>
      <c r="B5" s="3" t="s">
        <v>2</v>
      </c>
      <c r="C5" s="7" t="s">
        <v>23</v>
      </c>
      <c r="D5" s="7"/>
      <c r="E5" s="5"/>
      <c r="F5" s="5"/>
    </row>
    <row r="6" spans="1:8">
      <c r="A6" s="3" t="s">
        <v>5</v>
      </c>
      <c r="B6" s="6" t="s">
        <v>2</v>
      </c>
      <c r="C6" s="8">
        <v>24894</v>
      </c>
      <c r="D6" s="8"/>
      <c r="E6" s="5"/>
      <c r="F6" s="5"/>
    </row>
    <row r="7" spans="1:8">
      <c r="A7" s="3" t="s">
        <v>6</v>
      </c>
      <c r="B7" s="6" t="s">
        <v>2</v>
      </c>
      <c r="C7" s="5" t="s">
        <v>7</v>
      </c>
      <c r="D7" s="5"/>
      <c r="E7" s="5"/>
      <c r="F7" s="5"/>
    </row>
    <row r="8" spans="1:8">
      <c r="A8" s="3" t="s">
        <v>8</v>
      </c>
      <c r="B8" s="6" t="s">
        <v>2</v>
      </c>
      <c r="C8" s="17" t="s">
        <v>91</v>
      </c>
      <c r="D8" s="17"/>
      <c r="E8" s="5"/>
      <c r="F8" s="5"/>
    </row>
    <row r="9" spans="1:8">
      <c r="A9" s="3" t="s">
        <v>10</v>
      </c>
      <c r="B9" s="6" t="s">
        <v>2</v>
      </c>
      <c r="C9" s="17" t="s">
        <v>33</v>
      </c>
      <c r="D9" s="17"/>
      <c r="E9" s="5"/>
      <c r="F9" s="5"/>
    </row>
    <row r="10" spans="1:8">
      <c r="A10" s="3" t="s">
        <v>11</v>
      </c>
      <c r="B10" s="6" t="s">
        <v>2</v>
      </c>
      <c r="C10" s="9">
        <v>43312</v>
      </c>
      <c r="D10" s="9"/>
      <c r="E10" s="5"/>
      <c r="F10" s="5"/>
    </row>
    <row r="12" spans="1:8" ht="18.75">
      <c r="A12" s="37" t="s">
        <v>12</v>
      </c>
      <c r="B12" s="37"/>
      <c r="C12" s="37"/>
      <c r="D12" s="37"/>
      <c r="E12" s="37"/>
      <c r="F12" s="37"/>
      <c r="G12" s="37"/>
    </row>
    <row r="13" spans="1:8">
      <c r="A13" s="82" t="s">
        <v>13</v>
      </c>
      <c r="B13" s="83"/>
      <c r="C13" s="83"/>
      <c r="D13" s="84"/>
      <c r="E13" s="10" t="s">
        <v>14</v>
      </c>
      <c r="F13" s="10" t="s">
        <v>14</v>
      </c>
      <c r="G13" s="10" t="s">
        <v>14</v>
      </c>
      <c r="H13" s="3"/>
    </row>
    <row r="14" spans="1:8">
      <c r="A14" s="72"/>
      <c r="B14" s="73"/>
      <c r="C14" s="73"/>
      <c r="D14" s="74"/>
      <c r="E14" s="74"/>
      <c r="F14" s="19"/>
      <c r="G14" s="20"/>
    </row>
    <row r="15" spans="1:8">
      <c r="A15" s="72" t="s">
        <v>25</v>
      </c>
      <c r="B15" s="73"/>
      <c r="C15" s="73"/>
      <c r="D15" s="78"/>
      <c r="E15" s="78"/>
      <c r="F15" s="64"/>
      <c r="G15" s="65"/>
    </row>
    <row r="16" spans="1:8">
      <c r="A16" s="66" t="s">
        <v>26</v>
      </c>
      <c r="B16" s="73"/>
      <c r="C16" s="73"/>
      <c r="D16" s="78"/>
      <c r="E16" s="78"/>
      <c r="F16" s="64"/>
      <c r="G16" s="65"/>
    </row>
    <row r="17" spans="1:7">
      <c r="A17" s="18" t="s">
        <v>78</v>
      </c>
      <c r="B17" s="14"/>
      <c r="C17" s="14"/>
      <c r="D17" s="75"/>
      <c r="E17" s="22">
        <f>'Salary AY 18-19'!Q3</f>
        <v>356080</v>
      </c>
      <c r="F17" s="22"/>
      <c r="G17" s="65"/>
    </row>
    <row r="18" spans="1:7">
      <c r="A18" s="18" t="s">
        <v>81</v>
      </c>
      <c r="B18" s="14"/>
      <c r="C18" s="14"/>
      <c r="D18" s="75"/>
      <c r="E18" s="22">
        <v>14027</v>
      </c>
      <c r="F18" s="22"/>
      <c r="G18" s="65"/>
    </row>
    <row r="19" spans="1:7">
      <c r="A19" s="18" t="s">
        <v>79</v>
      </c>
      <c r="B19" s="14"/>
      <c r="C19" s="14"/>
      <c r="D19" s="22"/>
      <c r="E19" s="23">
        <f>[2]Sheet1!$O$12</f>
        <v>921488</v>
      </c>
      <c r="F19" s="22">
        <f>SUM(E17:E19)</f>
        <v>1291595</v>
      </c>
      <c r="G19" s="65"/>
    </row>
    <row r="20" spans="1:7">
      <c r="A20" s="18"/>
      <c r="B20" s="14"/>
      <c r="C20" s="14"/>
      <c r="D20" s="22"/>
      <c r="E20" s="22"/>
      <c r="F20" s="22"/>
      <c r="G20" s="65"/>
    </row>
    <row r="21" spans="1:7">
      <c r="A21" s="85" t="s">
        <v>83</v>
      </c>
      <c r="B21" s="14"/>
      <c r="C21" s="14"/>
      <c r="D21" s="22"/>
      <c r="E21" s="22"/>
      <c r="F21" s="22"/>
      <c r="G21" s="65"/>
    </row>
    <row r="22" spans="1:7">
      <c r="A22" s="18" t="s">
        <v>80</v>
      </c>
      <c r="B22" s="14"/>
      <c r="C22" s="14"/>
      <c r="D22" s="22"/>
      <c r="E22" s="22">
        <v>17400</v>
      </c>
      <c r="F22" s="22"/>
      <c r="G22" s="65"/>
    </row>
    <row r="23" spans="1:7">
      <c r="A23" s="18" t="s">
        <v>82</v>
      </c>
      <c r="B23" s="14"/>
      <c r="C23" s="14"/>
      <c r="D23" s="22"/>
      <c r="E23" s="23">
        <v>2500</v>
      </c>
      <c r="F23" s="22">
        <f>-SUM(E22:E23)</f>
        <v>-19900</v>
      </c>
      <c r="G23" s="65"/>
    </row>
    <row r="24" spans="1:7" ht="14.25" customHeight="1">
      <c r="A24" s="18"/>
      <c r="B24" s="14"/>
      <c r="C24" s="14"/>
      <c r="D24" s="22"/>
      <c r="E24" s="22"/>
      <c r="F24" s="22"/>
      <c r="G24" s="65"/>
    </row>
    <row r="25" spans="1:7">
      <c r="A25" s="66" t="s">
        <v>84</v>
      </c>
      <c r="B25" s="67"/>
      <c r="C25" s="67"/>
      <c r="D25" s="22"/>
      <c r="E25" s="22"/>
      <c r="F25" s="22"/>
      <c r="G25" s="22">
        <f>F19+F23</f>
        <v>1271695</v>
      </c>
    </row>
    <row r="26" spans="1:7">
      <c r="A26" s="18"/>
      <c r="B26" s="15"/>
      <c r="C26" s="15"/>
      <c r="D26" s="22"/>
      <c r="E26" s="22"/>
      <c r="F26" s="21"/>
      <c r="G26" s="22"/>
    </row>
    <row r="27" spans="1:7">
      <c r="A27" s="72" t="s">
        <v>27</v>
      </c>
      <c r="B27" s="73"/>
      <c r="C27" s="73"/>
      <c r="D27" s="78"/>
      <c r="E27" s="78"/>
      <c r="F27" s="22"/>
      <c r="G27" s="22"/>
    </row>
    <row r="28" spans="1:7">
      <c r="A28" s="13" t="s">
        <v>28</v>
      </c>
      <c r="B28" s="14"/>
      <c r="C28" s="14"/>
      <c r="D28" s="75"/>
      <c r="E28" s="75"/>
      <c r="F28" s="22">
        <v>0</v>
      </c>
      <c r="G28" s="22"/>
    </row>
    <row r="29" spans="1:7">
      <c r="A29" s="13" t="s">
        <v>29</v>
      </c>
      <c r="B29" s="14"/>
      <c r="C29" s="14"/>
      <c r="D29" s="75"/>
      <c r="E29" s="75"/>
      <c r="F29" s="23">
        <v>-158117</v>
      </c>
      <c r="G29" s="22">
        <f>F28+F29</f>
        <v>-158117</v>
      </c>
    </row>
    <row r="30" spans="1:7">
      <c r="A30" s="13"/>
      <c r="B30" s="14"/>
      <c r="C30" s="14"/>
      <c r="D30" s="75"/>
      <c r="E30" s="75"/>
      <c r="F30" s="21"/>
      <c r="G30" s="22"/>
    </row>
    <row r="31" spans="1:7">
      <c r="A31" s="72" t="s">
        <v>34</v>
      </c>
      <c r="B31" s="73"/>
      <c r="C31" s="73"/>
      <c r="D31" s="78"/>
      <c r="E31" s="78"/>
      <c r="F31" s="21"/>
      <c r="G31" s="22"/>
    </row>
    <row r="32" spans="1:7">
      <c r="A32" s="18" t="s">
        <v>47</v>
      </c>
      <c r="B32" s="14"/>
      <c r="C32" s="14"/>
      <c r="D32" s="75"/>
      <c r="E32" s="75"/>
      <c r="F32" s="21"/>
      <c r="G32" s="22">
        <v>8970</v>
      </c>
    </row>
    <row r="33" spans="1:7">
      <c r="A33" s="16"/>
      <c r="B33" s="14"/>
      <c r="C33" s="14"/>
      <c r="D33" s="75"/>
      <c r="E33" s="75"/>
      <c r="F33" s="21"/>
      <c r="G33" s="22"/>
    </row>
    <row r="34" spans="1:7" ht="15.75" thickBot="1">
      <c r="A34" s="72" t="s">
        <v>16</v>
      </c>
      <c r="B34" s="73"/>
      <c r="C34" s="73"/>
      <c r="D34" s="78"/>
      <c r="E34" s="78"/>
      <c r="F34" s="21"/>
      <c r="G34" s="89">
        <f>G25+G29+G32</f>
        <v>1122548</v>
      </c>
    </row>
    <row r="35" spans="1:7" ht="15.75" thickTop="1">
      <c r="A35" s="72"/>
      <c r="B35" s="73"/>
      <c r="C35" s="73"/>
      <c r="D35" s="78"/>
      <c r="E35" s="78"/>
      <c r="F35" s="21"/>
      <c r="G35" s="22"/>
    </row>
    <row r="36" spans="1:7">
      <c r="A36" s="66" t="s">
        <v>41</v>
      </c>
      <c r="B36" s="67"/>
      <c r="C36" s="67"/>
      <c r="D36" s="76"/>
      <c r="E36" s="76"/>
      <c r="F36" s="21"/>
      <c r="G36" s="22"/>
    </row>
    <row r="37" spans="1:7">
      <c r="A37" s="86" t="s">
        <v>85</v>
      </c>
      <c r="B37" s="67" t="s">
        <v>2</v>
      </c>
      <c r="C37" s="67" t="s">
        <v>86</v>
      </c>
      <c r="D37" s="76">
        <v>28800</v>
      </c>
      <c r="E37" s="76"/>
      <c r="F37" s="21"/>
      <c r="G37" s="22"/>
    </row>
    <row r="38" spans="1:7">
      <c r="A38" s="71"/>
      <c r="B38" s="67" t="s">
        <v>2</v>
      </c>
      <c r="C38" s="67" t="s">
        <v>87</v>
      </c>
      <c r="D38" s="76">
        <v>105542</v>
      </c>
      <c r="E38" s="76"/>
      <c r="F38" s="21"/>
      <c r="G38" s="22"/>
    </row>
    <row r="39" spans="1:7">
      <c r="A39" s="71"/>
      <c r="B39" s="67" t="s">
        <v>2</v>
      </c>
      <c r="C39" s="67" t="s">
        <v>88</v>
      </c>
      <c r="D39" s="88">
        <v>103177</v>
      </c>
      <c r="E39" s="76">
        <f>SUM(D37:D39)</f>
        <v>237519</v>
      </c>
      <c r="F39" s="21"/>
      <c r="G39" s="22"/>
    </row>
    <row r="40" spans="1:7">
      <c r="A40" s="71"/>
      <c r="B40" s="67"/>
      <c r="C40" s="87" t="s">
        <v>90</v>
      </c>
      <c r="D40" s="76"/>
      <c r="E40" s="76"/>
      <c r="F40" s="21">
        <v>150000</v>
      </c>
      <c r="G40" s="22"/>
    </row>
    <row r="41" spans="1:7">
      <c r="A41" s="71" t="s">
        <v>39</v>
      </c>
      <c r="B41" s="67" t="s">
        <v>2</v>
      </c>
      <c r="C41" s="87" t="s">
        <v>89</v>
      </c>
      <c r="D41" s="76"/>
      <c r="E41" s="76"/>
      <c r="F41" s="24">
        <v>8970</v>
      </c>
      <c r="G41" s="22">
        <f>G34-F40-F41</f>
        <v>963578</v>
      </c>
    </row>
    <row r="42" spans="1:7">
      <c r="A42" s="71"/>
      <c r="B42" s="67"/>
      <c r="C42" s="67"/>
      <c r="D42" s="76"/>
      <c r="E42" s="76"/>
      <c r="F42" s="22"/>
      <c r="G42" s="22"/>
    </row>
    <row r="43" spans="1:7" ht="15.75" thickBot="1">
      <c r="A43" s="72" t="s">
        <v>31</v>
      </c>
      <c r="B43" s="73"/>
      <c r="C43" s="73"/>
      <c r="D43" s="78"/>
      <c r="E43" s="78"/>
      <c r="F43" s="22"/>
      <c r="G43" s="89">
        <f>ROUND(G41,-1)</f>
        <v>963580</v>
      </c>
    </row>
    <row r="44" spans="1:7" ht="15.75" thickTop="1">
      <c r="A44" s="90"/>
      <c r="B44" s="91"/>
      <c r="C44" s="91"/>
      <c r="D44" s="88"/>
      <c r="E44" s="88"/>
      <c r="F44" s="23"/>
      <c r="G44" s="23"/>
    </row>
    <row r="45" spans="1:7">
      <c r="A45" s="69" t="s">
        <v>17</v>
      </c>
      <c r="B45" s="70"/>
      <c r="C45" s="70"/>
      <c r="D45" s="79"/>
      <c r="E45" s="79"/>
      <c r="F45" s="25">
        <f>((G43-500000)*0.2)+12500</f>
        <v>105216</v>
      </c>
      <c r="G45" s="25"/>
    </row>
    <row r="46" spans="1:7">
      <c r="A46" s="11"/>
      <c r="B46" s="12"/>
      <c r="C46" s="12"/>
      <c r="D46" s="80"/>
      <c r="E46" s="80"/>
      <c r="F46" s="22"/>
      <c r="G46" s="22"/>
    </row>
    <row r="47" spans="1:7">
      <c r="A47" s="71" t="s">
        <v>18</v>
      </c>
      <c r="B47" s="67"/>
      <c r="C47" s="67"/>
      <c r="D47" s="76"/>
      <c r="E47" s="76"/>
      <c r="F47" s="23">
        <v>0</v>
      </c>
      <c r="G47" s="23">
        <f>F45+F47</f>
        <v>105216</v>
      </c>
    </row>
    <row r="48" spans="1:7">
      <c r="A48" s="71"/>
      <c r="B48" s="67"/>
      <c r="C48" s="67"/>
      <c r="D48" s="76"/>
      <c r="E48" s="76"/>
      <c r="F48" s="22"/>
      <c r="G48" s="22"/>
    </row>
    <row r="49" spans="1:7">
      <c r="A49" s="72" t="s">
        <v>19</v>
      </c>
      <c r="B49" s="73"/>
      <c r="C49" s="73"/>
      <c r="D49" s="78"/>
      <c r="E49" s="78"/>
      <c r="F49" s="22"/>
      <c r="G49" s="22"/>
    </row>
    <row r="50" spans="1:7">
      <c r="A50" s="18" t="s">
        <v>43</v>
      </c>
      <c r="B50" s="14"/>
      <c r="C50" s="14"/>
      <c r="D50" s="75"/>
      <c r="E50" s="75"/>
      <c r="F50" s="22">
        <f>G47*2/100</f>
        <v>2104.3200000000002</v>
      </c>
      <c r="G50" s="22"/>
    </row>
    <row r="51" spans="1:7">
      <c r="A51" s="66" t="s">
        <v>44</v>
      </c>
      <c r="B51" s="67"/>
      <c r="C51" s="67"/>
      <c r="D51" s="76"/>
      <c r="E51" s="76"/>
      <c r="F51" s="26">
        <f>G47*1/100</f>
        <v>1052.1600000000001</v>
      </c>
      <c r="G51" s="23">
        <f>G47+F50+F51</f>
        <v>108372.48000000001</v>
      </c>
    </row>
    <row r="52" spans="1:7">
      <c r="A52" s="13"/>
      <c r="B52" s="15"/>
      <c r="C52" s="15"/>
      <c r="D52" s="77"/>
      <c r="E52" s="77"/>
      <c r="F52" s="22"/>
      <c r="G52" s="22"/>
    </row>
    <row r="53" spans="1:7">
      <c r="A53" s="16" t="s">
        <v>20</v>
      </c>
      <c r="B53" s="15"/>
      <c r="C53" s="15"/>
      <c r="D53" s="77"/>
      <c r="E53" s="77"/>
      <c r="F53" s="22"/>
      <c r="G53" s="27"/>
    </row>
    <row r="54" spans="1:7">
      <c r="A54" s="66" t="s">
        <v>45</v>
      </c>
      <c r="B54" s="67"/>
      <c r="C54" s="67"/>
      <c r="D54" s="76"/>
      <c r="E54" s="76"/>
      <c r="F54" s="22"/>
      <c r="G54" s="22">
        <v>108372.48000000001</v>
      </c>
    </row>
    <row r="55" spans="1:7">
      <c r="A55" s="13"/>
      <c r="B55" s="15"/>
      <c r="C55" s="15"/>
      <c r="D55" s="77"/>
      <c r="E55" s="77"/>
      <c r="F55" s="22"/>
      <c r="G55" s="22"/>
    </row>
    <row r="56" spans="1:7" ht="15.75" thickBot="1">
      <c r="A56" s="72" t="s">
        <v>40</v>
      </c>
      <c r="B56" s="15"/>
      <c r="C56" s="15"/>
      <c r="D56" s="77"/>
      <c r="E56" s="77"/>
      <c r="F56" s="22"/>
      <c r="G56" s="89">
        <f>ROUND((G51-G54),-1)</f>
        <v>0</v>
      </c>
    </row>
    <row r="57" spans="1:7" ht="15.75" thickTop="1">
      <c r="A57" s="92"/>
      <c r="B57" s="68"/>
      <c r="C57" s="68"/>
      <c r="D57" s="81"/>
      <c r="E57" s="81"/>
      <c r="F57" s="23"/>
      <c r="G57" s="23"/>
    </row>
  </sheetData>
  <mergeCells count="4">
    <mergeCell ref="A13:D13"/>
    <mergeCell ref="A1:G1"/>
    <mergeCell ref="C4:G4"/>
    <mergeCell ref="A12:G12"/>
  </mergeCells>
  <pageMargins left="0.7" right="0" top="0.27" bottom="0.2" header="0.3" footer="0.3"/>
  <pageSetup orientation="portrait" r:id="rId1"/>
  <rowBreaks count="1" manualBreakCount="1">
    <brk id="44" max="6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AE657-1C0E-4405-B2FB-B1E0D9220BCE}">
  <dimension ref="A1:Q28"/>
  <sheetViews>
    <sheetView workbookViewId="0">
      <selection activeCell="F24" sqref="F24"/>
    </sheetView>
  </sheetViews>
  <sheetFormatPr defaultRowHeight="15"/>
  <cols>
    <col min="1" max="1" width="18.7109375" customWidth="1"/>
    <col min="2" max="2" width="10.85546875" style="47" customWidth="1"/>
    <col min="3" max="13" width="10.85546875" customWidth="1"/>
    <col min="14" max="14" width="12.85546875" bestFit="1" customWidth="1"/>
    <col min="15" max="16" width="11.5703125" bestFit="1" customWidth="1"/>
  </cols>
  <sheetData>
    <row r="1" spans="1:17">
      <c r="B1" s="45">
        <v>42826</v>
      </c>
      <c r="C1" s="45">
        <v>42856</v>
      </c>
      <c r="D1" s="45">
        <v>42887</v>
      </c>
      <c r="E1" s="45">
        <v>42917</v>
      </c>
      <c r="F1" s="45">
        <v>42948</v>
      </c>
      <c r="G1" s="45">
        <v>42979</v>
      </c>
      <c r="H1" s="45">
        <v>43009</v>
      </c>
      <c r="I1" s="45">
        <v>43040</v>
      </c>
      <c r="J1" s="45">
        <v>43070</v>
      </c>
      <c r="K1" s="45">
        <v>43101</v>
      </c>
      <c r="L1" s="45">
        <v>43132</v>
      </c>
      <c r="M1" s="45">
        <v>43160</v>
      </c>
      <c r="N1" t="s">
        <v>48</v>
      </c>
      <c r="O1" s="46" t="s">
        <v>49</v>
      </c>
      <c r="P1" s="46" t="s">
        <v>50</v>
      </c>
    </row>
    <row r="2" spans="1:17" ht="6.75" customHeight="1"/>
    <row r="3" spans="1:17" ht="14.25" customHeight="1">
      <c r="A3" s="48" t="s">
        <v>51</v>
      </c>
      <c r="B3" s="49">
        <v>8500</v>
      </c>
      <c r="C3" s="50">
        <v>8500</v>
      </c>
      <c r="D3" s="50">
        <v>8500</v>
      </c>
      <c r="E3" s="50">
        <v>8500</v>
      </c>
      <c r="F3" s="50">
        <v>8500</v>
      </c>
      <c r="G3" s="50">
        <v>8500</v>
      </c>
      <c r="H3" s="50">
        <v>8900</v>
      </c>
      <c r="I3" s="50">
        <v>8900</v>
      </c>
      <c r="J3" s="50">
        <v>8900</v>
      </c>
      <c r="K3" s="51">
        <v>8900</v>
      </c>
      <c r="L3" s="51">
        <v>8900</v>
      </c>
      <c r="M3" s="51">
        <v>8900</v>
      </c>
      <c r="N3" s="52">
        <f>SUM(B3:M3)</f>
        <v>104400</v>
      </c>
      <c r="O3">
        <v>106295</v>
      </c>
      <c r="P3">
        <v>145385</v>
      </c>
      <c r="Q3" s="53">
        <f>SUM(N3:P3)</f>
        <v>356080</v>
      </c>
    </row>
    <row r="4" spans="1:17" ht="14.25" customHeight="1">
      <c r="A4" s="48" t="s">
        <v>52</v>
      </c>
      <c r="B4" s="49">
        <v>0</v>
      </c>
      <c r="C4" s="49">
        <v>0</v>
      </c>
      <c r="D4" s="49">
        <v>0</v>
      </c>
      <c r="E4" s="49">
        <v>0</v>
      </c>
      <c r="F4" s="49">
        <v>0</v>
      </c>
      <c r="G4" s="49">
        <v>0</v>
      </c>
      <c r="H4" s="49">
        <v>0</v>
      </c>
      <c r="I4" s="49">
        <v>0</v>
      </c>
      <c r="J4" s="49">
        <v>0</v>
      </c>
      <c r="K4" s="49">
        <v>0</v>
      </c>
      <c r="L4" s="49">
        <v>0</v>
      </c>
      <c r="M4" s="50">
        <v>22000</v>
      </c>
      <c r="N4" s="52">
        <f t="shared" ref="N4:N12" si="0">SUM(B4:M4)</f>
        <v>22000</v>
      </c>
    </row>
    <row r="5" spans="1:17">
      <c r="A5" t="s">
        <v>53</v>
      </c>
      <c r="B5" s="49">
        <v>49851</v>
      </c>
      <c r="C5" s="50">
        <v>49434</v>
      </c>
      <c r="D5" s="50">
        <v>49434</v>
      </c>
      <c r="E5" s="50">
        <v>49434</v>
      </c>
      <c r="F5" s="50">
        <v>50172</v>
      </c>
      <c r="G5" s="50">
        <v>50172</v>
      </c>
      <c r="H5" s="50">
        <v>50172</v>
      </c>
      <c r="I5" s="50">
        <v>51392</v>
      </c>
      <c r="J5" s="50">
        <v>51392</v>
      </c>
      <c r="K5" s="51">
        <v>51392</v>
      </c>
      <c r="L5" s="50">
        <v>51745</v>
      </c>
      <c r="M5" s="50">
        <v>51745</v>
      </c>
      <c r="N5" s="52">
        <f t="shared" si="0"/>
        <v>606335</v>
      </c>
    </row>
    <row r="6" spans="1:17">
      <c r="A6" s="48" t="s">
        <v>54</v>
      </c>
      <c r="B6" s="49">
        <v>13182</v>
      </c>
      <c r="C6" s="50">
        <v>13072</v>
      </c>
      <c r="D6" s="50">
        <v>13072</v>
      </c>
      <c r="E6" s="50">
        <v>13072</v>
      </c>
      <c r="F6" s="50">
        <v>13267</v>
      </c>
      <c r="G6" s="50">
        <v>13267</v>
      </c>
      <c r="H6" s="50">
        <v>13767</v>
      </c>
      <c r="I6" s="50">
        <v>14102</v>
      </c>
      <c r="J6" s="50">
        <v>14102</v>
      </c>
      <c r="K6" s="51">
        <v>14102</v>
      </c>
      <c r="L6" s="50">
        <v>14199</v>
      </c>
      <c r="M6" s="50">
        <v>14199</v>
      </c>
      <c r="N6" s="52">
        <f t="shared" si="0"/>
        <v>163403</v>
      </c>
    </row>
    <row r="7" spans="1:17">
      <c r="A7" s="48" t="s">
        <v>55</v>
      </c>
      <c r="B7" s="49">
        <v>3577</v>
      </c>
      <c r="C7" s="50">
        <v>3550</v>
      </c>
      <c r="D7" s="50">
        <v>3550</v>
      </c>
      <c r="E7" s="50">
        <v>3550</v>
      </c>
      <c r="F7" s="50">
        <v>3597</v>
      </c>
      <c r="G7" s="50">
        <v>3597</v>
      </c>
      <c r="H7" s="50">
        <v>3642</v>
      </c>
      <c r="I7" s="50">
        <v>3720</v>
      </c>
      <c r="J7" s="50">
        <v>3720</v>
      </c>
      <c r="K7" s="51">
        <v>3720</v>
      </c>
      <c r="L7" s="50">
        <v>3742</v>
      </c>
      <c r="M7" s="50">
        <v>3742</v>
      </c>
      <c r="N7" s="52">
        <f t="shared" si="0"/>
        <v>43707</v>
      </c>
    </row>
    <row r="8" spans="1:17">
      <c r="A8" s="48" t="s">
        <v>56</v>
      </c>
      <c r="B8" s="49">
        <v>5000</v>
      </c>
      <c r="C8" s="49">
        <v>5000</v>
      </c>
      <c r="D8" s="49">
        <v>5000</v>
      </c>
      <c r="E8" s="49">
        <v>5000</v>
      </c>
      <c r="F8" s="49">
        <v>5000</v>
      </c>
      <c r="G8" s="49">
        <v>5000</v>
      </c>
      <c r="H8" s="49">
        <v>5000</v>
      </c>
      <c r="I8" s="49">
        <v>5000</v>
      </c>
      <c r="J8" s="49">
        <v>5000</v>
      </c>
      <c r="K8" s="49">
        <v>5000</v>
      </c>
      <c r="L8" s="49">
        <v>5000</v>
      </c>
      <c r="M8" s="49">
        <v>5000</v>
      </c>
      <c r="N8" s="52">
        <f t="shared" si="0"/>
        <v>60000</v>
      </c>
    </row>
    <row r="9" spans="1:17">
      <c r="A9" s="48" t="s">
        <v>57</v>
      </c>
      <c r="B9" s="51">
        <v>1000</v>
      </c>
      <c r="C9" s="51">
        <v>1000</v>
      </c>
      <c r="D9" s="51">
        <v>1000</v>
      </c>
      <c r="E9" s="51">
        <v>1000</v>
      </c>
      <c r="F9" s="51">
        <v>1000</v>
      </c>
      <c r="G9" s="51">
        <v>1000</v>
      </c>
      <c r="H9" s="51">
        <v>1000</v>
      </c>
      <c r="I9" s="51">
        <v>1000</v>
      </c>
      <c r="J9" s="51">
        <v>1000</v>
      </c>
      <c r="K9" s="51">
        <v>1000</v>
      </c>
      <c r="L9" s="51">
        <v>1000</v>
      </c>
      <c r="M9" s="51">
        <v>1000</v>
      </c>
      <c r="N9" s="52">
        <f t="shared" si="0"/>
        <v>12000</v>
      </c>
      <c r="P9" s="51"/>
    </row>
    <row r="10" spans="1:17">
      <c r="A10" s="48" t="s">
        <v>58</v>
      </c>
      <c r="B10" s="51">
        <v>0</v>
      </c>
      <c r="C10" s="51">
        <v>0</v>
      </c>
      <c r="D10" s="51">
        <v>0</v>
      </c>
      <c r="E10" s="51">
        <v>0</v>
      </c>
      <c r="F10" s="51">
        <v>0</v>
      </c>
      <c r="G10" s="51">
        <v>0</v>
      </c>
      <c r="H10" s="50">
        <v>5643</v>
      </c>
      <c r="I10" s="51">
        <v>0</v>
      </c>
      <c r="J10" s="51">
        <v>0</v>
      </c>
      <c r="K10" s="51">
        <v>0</v>
      </c>
      <c r="L10" s="51">
        <v>0</v>
      </c>
      <c r="M10" s="51">
        <v>0</v>
      </c>
      <c r="N10" s="52">
        <f t="shared" si="0"/>
        <v>5643</v>
      </c>
      <c r="P10" s="54"/>
    </row>
    <row r="11" spans="1:17">
      <c r="A11" s="48" t="s">
        <v>59</v>
      </c>
      <c r="B11" s="51">
        <v>500</v>
      </c>
      <c r="C11" s="51">
        <v>500</v>
      </c>
      <c r="D11" s="51">
        <v>500</v>
      </c>
      <c r="E11" s="51">
        <v>500</v>
      </c>
      <c r="F11" s="51">
        <v>500</v>
      </c>
      <c r="G11" s="51">
        <v>500</v>
      </c>
      <c r="H11" s="51">
        <v>500</v>
      </c>
      <c r="I11" s="51">
        <v>500</v>
      </c>
      <c r="J11" s="51">
        <v>500</v>
      </c>
      <c r="K11" s="51">
        <v>500</v>
      </c>
      <c r="L11" s="51">
        <v>500</v>
      </c>
      <c r="M11" s="51">
        <v>500</v>
      </c>
      <c r="N11" s="52">
        <f t="shared" si="0"/>
        <v>6000</v>
      </c>
      <c r="O11" s="46" t="s">
        <v>60</v>
      </c>
      <c r="P11" s="46" t="s">
        <v>61</v>
      </c>
      <c r="Q11" s="46" t="s">
        <v>62</v>
      </c>
    </row>
    <row r="12" spans="1:17" ht="15.75" thickBot="1">
      <c r="A12" s="48" t="s">
        <v>63</v>
      </c>
      <c r="B12" s="51">
        <v>0</v>
      </c>
      <c r="C12" s="51">
        <v>0</v>
      </c>
      <c r="D12" s="51">
        <v>0</v>
      </c>
      <c r="E12" s="51">
        <v>0</v>
      </c>
      <c r="F12" s="51">
        <v>0</v>
      </c>
      <c r="G12" s="51">
        <v>0</v>
      </c>
      <c r="H12" s="51">
        <v>0</v>
      </c>
      <c r="I12" s="51">
        <v>0</v>
      </c>
      <c r="J12" s="51">
        <v>0</v>
      </c>
      <c r="K12" s="51">
        <v>2400</v>
      </c>
      <c r="L12" s="51">
        <v>0</v>
      </c>
      <c r="M12" s="51">
        <v>0</v>
      </c>
      <c r="N12" s="52">
        <f t="shared" si="0"/>
        <v>2400</v>
      </c>
      <c r="O12" s="54">
        <f>SUM(N4:N12)</f>
        <v>921488</v>
      </c>
      <c r="P12" s="54">
        <v>17400</v>
      </c>
      <c r="Q12" s="53">
        <f>O12-P12</f>
        <v>904088</v>
      </c>
    </row>
    <row r="13" spans="1:17" ht="15.75" thickBot="1">
      <c r="A13" s="55" t="s">
        <v>64</v>
      </c>
      <c r="B13" s="56">
        <f t="shared" ref="B13:M13" si="1">SUM(B3:B12)</f>
        <v>81610</v>
      </c>
      <c r="C13" s="56">
        <f t="shared" si="1"/>
        <v>81056</v>
      </c>
      <c r="D13" s="56">
        <f t="shared" si="1"/>
        <v>81056</v>
      </c>
      <c r="E13" s="56">
        <f t="shared" si="1"/>
        <v>81056</v>
      </c>
      <c r="F13" s="56">
        <f t="shared" si="1"/>
        <v>82036</v>
      </c>
      <c r="G13" s="56">
        <f t="shared" si="1"/>
        <v>82036</v>
      </c>
      <c r="H13" s="56">
        <f t="shared" si="1"/>
        <v>88624</v>
      </c>
      <c r="I13" s="56">
        <f t="shared" si="1"/>
        <v>84614</v>
      </c>
      <c r="J13" s="56">
        <f t="shared" si="1"/>
        <v>84614</v>
      </c>
      <c r="K13" s="56">
        <f t="shared" si="1"/>
        <v>87014</v>
      </c>
      <c r="L13" s="56">
        <f t="shared" si="1"/>
        <v>85086</v>
      </c>
      <c r="M13" s="56">
        <f t="shared" si="1"/>
        <v>107086</v>
      </c>
      <c r="N13" s="57">
        <f>SUM(N3:N12)</f>
        <v>1025888</v>
      </c>
      <c r="O13" s="52">
        <v>106295</v>
      </c>
      <c r="P13" s="54">
        <f>N13+O13</f>
        <v>1132183</v>
      </c>
    </row>
    <row r="14" spans="1:17">
      <c r="A14" s="48"/>
      <c r="B14" s="51"/>
      <c r="C14" s="52"/>
      <c r="D14" s="52"/>
      <c r="E14" s="52"/>
      <c r="F14" s="52"/>
      <c r="G14" s="52"/>
      <c r="H14" s="52"/>
      <c r="I14" s="52"/>
      <c r="J14" s="52"/>
      <c r="K14" s="52"/>
      <c r="L14" s="52"/>
      <c r="M14" s="52"/>
      <c r="N14" s="52"/>
    </row>
    <row r="15" spans="1:17">
      <c r="A15" s="48" t="s">
        <v>65</v>
      </c>
      <c r="B15" s="50">
        <v>8584</v>
      </c>
      <c r="C15" s="50">
        <v>8521</v>
      </c>
      <c r="D15" s="50">
        <v>8521</v>
      </c>
      <c r="E15" s="50">
        <v>8521</v>
      </c>
      <c r="F15" s="50">
        <v>8633</v>
      </c>
      <c r="G15" s="50">
        <v>8633</v>
      </c>
      <c r="H15" s="50">
        <v>8741</v>
      </c>
      <c r="I15" s="50">
        <v>8927</v>
      </c>
      <c r="J15" s="50">
        <v>8927</v>
      </c>
      <c r="K15" s="51">
        <v>8927</v>
      </c>
      <c r="L15" s="50">
        <v>8981</v>
      </c>
      <c r="M15" s="50">
        <v>8981</v>
      </c>
      <c r="N15" s="58">
        <f>SUM(B15:M15)</f>
        <v>104897</v>
      </c>
    </row>
    <row r="16" spans="1:17">
      <c r="A16" s="48" t="s">
        <v>66</v>
      </c>
      <c r="B16" s="50">
        <v>17289</v>
      </c>
      <c r="C16" s="50">
        <v>15361</v>
      </c>
      <c r="D16" s="50">
        <v>17742</v>
      </c>
      <c r="E16" s="50">
        <v>18974</v>
      </c>
      <c r="F16" s="50">
        <v>19195</v>
      </c>
      <c r="G16" s="50">
        <v>19124</v>
      </c>
      <c r="H16" s="50">
        <v>18769</v>
      </c>
      <c r="I16" s="50">
        <v>18983</v>
      </c>
      <c r="J16" s="50">
        <v>18632</v>
      </c>
      <c r="K16" s="51">
        <v>18841</v>
      </c>
      <c r="L16" s="50">
        <v>18770</v>
      </c>
      <c r="M16" s="50">
        <v>17882</v>
      </c>
      <c r="N16" s="52">
        <f t="shared" ref="N16:N25" si="2">SUM(B16:M16)</f>
        <v>219562</v>
      </c>
    </row>
    <row r="17" spans="1:14">
      <c r="A17" s="48" t="s">
        <v>67</v>
      </c>
      <c r="B17" s="50">
        <v>2400</v>
      </c>
      <c r="C17" s="50">
        <v>2400</v>
      </c>
      <c r="D17" s="50">
        <v>2400</v>
      </c>
      <c r="E17" s="50">
        <v>2400</v>
      </c>
      <c r="F17" s="50">
        <v>2400</v>
      </c>
      <c r="G17" s="50">
        <v>2400</v>
      </c>
      <c r="H17" s="50">
        <v>2400</v>
      </c>
      <c r="I17" s="50">
        <v>2400</v>
      </c>
      <c r="J17" s="50">
        <v>2400</v>
      </c>
      <c r="K17" s="50">
        <v>2400</v>
      </c>
      <c r="L17" s="50">
        <v>2400</v>
      </c>
      <c r="M17" s="50">
        <v>2400</v>
      </c>
      <c r="N17" s="58">
        <f t="shared" si="2"/>
        <v>28800</v>
      </c>
    </row>
    <row r="18" spans="1:14">
      <c r="A18" s="48" t="s">
        <v>68</v>
      </c>
      <c r="B18" s="50">
        <v>1500</v>
      </c>
      <c r="C18" s="50">
        <v>1500</v>
      </c>
      <c r="D18" s="50">
        <v>1500</v>
      </c>
      <c r="E18" s="52">
        <v>0</v>
      </c>
      <c r="F18" s="52">
        <v>0</v>
      </c>
      <c r="G18" s="52">
        <v>0</v>
      </c>
      <c r="H18" s="52">
        <v>0</v>
      </c>
      <c r="I18" s="52">
        <v>0</v>
      </c>
      <c r="J18" s="52">
        <v>0</v>
      </c>
      <c r="K18" s="52">
        <v>0</v>
      </c>
      <c r="L18" s="52">
        <v>0</v>
      </c>
      <c r="M18" s="52">
        <v>0</v>
      </c>
      <c r="N18" s="52">
        <f t="shared" si="2"/>
        <v>4500</v>
      </c>
    </row>
    <row r="19" spans="1:14">
      <c r="A19" s="48" t="s">
        <v>69</v>
      </c>
      <c r="B19" s="50">
        <v>6500</v>
      </c>
      <c r="C19" s="50">
        <v>6500</v>
      </c>
      <c r="D19" s="50">
        <v>6500</v>
      </c>
      <c r="E19" s="50">
        <v>6500</v>
      </c>
      <c r="F19" s="50">
        <v>6500</v>
      </c>
      <c r="G19" s="50">
        <v>6500</v>
      </c>
      <c r="H19" s="50">
        <v>6500</v>
      </c>
      <c r="I19" s="50">
        <v>6500</v>
      </c>
      <c r="J19" s="50">
        <v>6500</v>
      </c>
      <c r="K19" s="51">
        <v>6500</v>
      </c>
      <c r="L19" s="51">
        <v>6500</v>
      </c>
      <c r="M19" s="51">
        <v>6500</v>
      </c>
      <c r="N19" s="52">
        <f t="shared" si="2"/>
        <v>78000</v>
      </c>
    </row>
    <row r="20" spans="1:14">
      <c r="A20" s="48" t="s">
        <v>70</v>
      </c>
      <c r="B20" s="51">
        <v>1</v>
      </c>
      <c r="C20" s="51">
        <v>1</v>
      </c>
      <c r="D20" s="51">
        <v>1</v>
      </c>
      <c r="E20" s="51">
        <v>1</v>
      </c>
      <c r="F20" s="51">
        <v>1</v>
      </c>
      <c r="G20" s="51">
        <v>1</v>
      </c>
      <c r="H20" s="51">
        <v>1</v>
      </c>
      <c r="I20" s="51">
        <v>1</v>
      </c>
      <c r="J20" s="51">
        <v>1</v>
      </c>
      <c r="K20" s="51">
        <v>1</v>
      </c>
      <c r="L20" s="51">
        <v>1</v>
      </c>
      <c r="M20" s="51">
        <v>1</v>
      </c>
      <c r="N20" s="52">
        <f t="shared" si="2"/>
        <v>12</v>
      </c>
    </row>
    <row r="21" spans="1:14">
      <c r="A21" s="48" t="s">
        <v>71</v>
      </c>
      <c r="B21" s="51">
        <v>200</v>
      </c>
      <c r="C21" s="51">
        <v>200</v>
      </c>
      <c r="D21" s="51">
        <v>200</v>
      </c>
      <c r="E21" s="51">
        <v>200</v>
      </c>
      <c r="F21" s="51">
        <v>200</v>
      </c>
      <c r="G21" s="51">
        <v>200</v>
      </c>
      <c r="H21" s="51">
        <v>200</v>
      </c>
      <c r="I21" s="51">
        <v>200</v>
      </c>
      <c r="J21" s="51">
        <v>200</v>
      </c>
      <c r="K21" s="51">
        <v>200</v>
      </c>
      <c r="L21" s="51">
        <v>300</v>
      </c>
      <c r="M21" s="51">
        <v>200</v>
      </c>
      <c r="N21" s="52">
        <f t="shared" si="2"/>
        <v>2500</v>
      </c>
    </row>
    <row r="22" spans="1:14">
      <c r="A22" s="48" t="s">
        <v>72</v>
      </c>
      <c r="B22" s="50">
        <v>3000</v>
      </c>
      <c r="C22" s="50">
        <v>3000</v>
      </c>
      <c r="D22" s="50">
        <v>3000</v>
      </c>
      <c r="E22" s="50">
        <v>3000</v>
      </c>
      <c r="F22" s="52">
        <v>3000</v>
      </c>
      <c r="G22" s="52">
        <v>4000</v>
      </c>
      <c r="H22" s="50">
        <v>5000</v>
      </c>
      <c r="I22" s="50">
        <v>5000</v>
      </c>
      <c r="J22" s="50">
        <v>15000</v>
      </c>
      <c r="K22" s="51">
        <v>12000</v>
      </c>
      <c r="L22" s="50">
        <v>15000</v>
      </c>
      <c r="M22" s="50">
        <v>16372</v>
      </c>
      <c r="N22" s="52">
        <f t="shared" si="2"/>
        <v>87372</v>
      </c>
    </row>
    <row r="23" spans="1:14">
      <c r="A23" s="48" t="s">
        <v>73</v>
      </c>
      <c r="B23" s="50">
        <v>0</v>
      </c>
      <c r="C23" s="50">
        <v>0</v>
      </c>
      <c r="D23" s="50">
        <v>0</v>
      </c>
      <c r="E23" s="50">
        <v>0</v>
      </c>
      <c r="F23" s="50">
        <v>0</v>
      </c>
      <c r="G23" s="50">
        <v>0</v>
      </c>
      <c r="H23" s="59">
        <v>645</v>
      </c>
      <c r="I23" s="50">
        <v>0</v>
      </c>
      <c r="J23" s="50">
        <v>0</v>
      </c>
      <c r="K23" s="50">
        <v>0</v>
      </c>
      <c r="L23" s="50">
        <v>0</v>
      </c>
      <c r="M23" s="50">
        <v>0</v>
      </c>
      <c r="N23" s="52">
        <f t="shared" si="2"/>
        <v>645</v>
      </c>
    </row>
    <row r="24" spans="1:14">
      <c r="A24" s="48" t="s">
        <v>74</v>
      </c>
      <c r="B24" s="50">
        <v>25</v>
      </c>
      <c r="C24" s="50">
        <v>25</v>
      </c>
      <c r="D24" s="50">
        <v>25</v>
      </c>
      <c r="E24" s="50">
        <v>25</v>
      </c>
      <c r="F24" s="50">
        <v>25</v>
      </c>
      <c r="G24" s="50">
        <v>25</v>
      </c>
      <c r="H24" s="50">
        <v>25</v>
      </c>
      <c r="I24" s="50">
        <v>25</v>
      </c>
      <c r="J24" s="50">
        <v>25</v>
      </c>
      <c r="K24" s="50">
        <v>25</v>
      </c>
      <c r="L24" s="50">
        <v>25</v>
      </c>
      <c r="M24" s="50">
        <v>25</v>
      </c>
      <c r="N24" s="52">
        <f t="shared" si="2"/>
        <v>300</v>
      </c>
    </row>
    <row r="25" spans="1:14" ht="15.75" thickBot="1">
      <c r="A25" s="48" t="s">
        <v>75</v>
      </c>
      <c r="B25" s="50">
        <v>0</v>
      </c>
      <c r="C25" s="50">
        <v>0</v>
      </c>
      <c r="D25" s="50">
        <v>0</v>
      </c>
      <c r="E25" s="50">
        <v>0</v>
      </c>
      <c r="F25" s="50">
        <v>0</v>
      </c>
      <c r="G25" s="50">
        <v>0</v>
      </c>
      <c r="H25" s="50">
        <v>0</v>
      </c>
      <c r="I25" s="50">
        <v>0</v>
      </c>
      <c r="J25" s="50">
        <v>0</v>
      </c>
      <c r="K25" s="50">
        <v>0</v>
      </c>
      <c r="L25" s="50">
        <v>0</v>
      </c>
      <c r="M25" s="59">
        <v>5000</v>
      </c>
      <c r="N25" s="52">
        <f t="shared" si="2"/>
        <v>5000</v>
      </c>
    </row>
    <row r="26" spans="1:14" ht="15.75" thickBot="1">
      <c r="A26" s="55" t="s">
        <v>76</v>
      </c>
      <c r="B26" s="60">
        <f>SUM(B15:B25)</f>
        <v>39499</v>
      </c>
      <c r="C26" s="60">
        <f t="shared" ref="C26:M26" si="3">SUM(C15:C25)</f>
        <v>37508</v>
      </c>
      <c r="D26" s="60">
        <f t="shared" si="3"/>
        <v>39889</v>
      </c>
      <c r="E26" s="60">
        <f t="shared" si="3"/>
        <v>39621</v>
      </c>
      <c r="F26" s="60">
        <f t="shared" si="3"/>
        <v>39954</v>
      </c>
      <c r="G26" s="60">
        <f t="shared" si="3"/>
        <v>40883</v>
      </c>
      <c r="H26" s="60">
        <f t="shared" si="3"/>
        <v>42281</v>
      </c>
      <c r="I26" s="60">
        <f t="shared" si="3"/>
        <v>42036</v>
      </c>
      <c r="J26" s="60">
        <f t="shared" si="3"/>
        <v>51685</v>
      </c>
      <c r="K26" s="60">
        <f t="shared" si="3"/>
        <v>48894</v>
      </c>
      <c r="L26" s="60">
        <f t="shared" si="3"/>
        <v>51977</v>
      </c>
      <c r="M26" s="60">
        <f t="shared" si="3"/>
        <v>57361</v>
      </c>
      <c r="N26" s="61">
        <f t="shared" ref="N26:Z26" si="4">SUM(N15:N24)</f>
        <v>526588</v>
      </c>
    </row>
    <row r="27" spans="1:14" ht="15.75" thickBot="1">
      <c r="B27" s="49"/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</row>
    <row r="28" spans="1:14" ht="15.75" thickBot="1">
      <c r="A28" s="55" t="s">
        <v>77</v>
      </c>
      <c r="B28" s="62">
        <f t="shared" ref="B28:N28" si="5">B13-B26</f>
        <v>42111</v>
      </c>
      <c r="C28" s="62">
        <f t="shared" si="5"/>
        <v>43548</v>
      </c>
      <c r="D28" s="62">
        <f t="shared" si="5"/>
        <v>41167</v>
      </c>
      <c r="E28" s="62">
        <f t="shared" si="5"/>
        <v>41435</v>
      </c>
      <c r="F28" s="62">
        <f t="shared" si="5"/>
        <v>42082</v>
      </c>
      <c r="G28" s="62">
        <f t="shared" si="5"/>
        <v>41153</v>
      </c>
      <c r="H28" s="62">
        <f t="shared" si="5"/>
        <v>46343</v>
      </c>
      <c r="I28" s="62">
        <f t="shared" si="5"/>
        <v>42578</v>
      </c>
      <c r="J28" s="62">
        <f t="shared" si="5"/>
        <v>32929</v>
      </c>
      <c r="K28" s="62">
        <f t="shared" si="5"/>
        <v>38120</v>
      </c>
      <c r="L28" s="62">
        <f t="shared" si="5"/>
        <v>33109</v>
      </c>
      <c r="M28" s="62">
        <f t="shared" si="5"/>
        <v>49725</v>
      </c>
      <c r="N28" s="63">
        <f t="shared" si="5"/>
        <v>499300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Comp AY 2016-17</vt:lpstr>
      <vt:lpstr>Comp AY 2017-18</vt:lpstr>
      <vt:lpstr>Comp AY 2018-19</vt:lpstr>
      <vt:lpstr>Salary AY 18-19</vt:lpstr>
      <vt:lpstr>'Comp AY 2016-17'!Print_Area</vt:lpstr>
      <vt:lpstr>'Comp AY 2017-18'!Print_Area</vt:lpstr>
      <vt:lpstr>'Comp AY 2018-19'!Print_Area</vt:lpstr>
      <vt:lpstr>'Comp AY 2018-19'!Print_Titles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YCO-TUSHAR</dc:creator>
  <cp:lastModifiedBy>Tushar</cp:lastModifiedBy>
  <cp:lastPrinted>2018-07-21T10:18:56Z</cp:lastPrinted>
  <dcterms:created xsi:type="dcterms:W3CDTF">2018-04-05T06:54:53Z</dcterms:created>
  <dcterms:modified xsi:type="dcterms:W3CDTF">2018-07-21T10:19:15Z</dcterms:modified>
</cp:coreProperties>
</file>