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\IT Returns\Sachiin Rathod\AY 2018-19\"/>
    </mc:Choice>
  </mc:AlternateContent>
  <xr:revisionPtr revIDLastSave="0" documentId="10_ncr:8100000_{61AABF17-75B7-4C3B-8A99-789367619958}" xr6:coauthVersionLast="34" xr6:coauthVersionMax="34" xr10:uidLastSave="{00000000-0000-0000-0000-000000000000}"/>
  <bookViews>
    <workbookView xWindow="480" yWindow="390" windowWidth="18855" windowHeight="8160" firstSheet="3" activeTab="3" xr2:uid="{00000000-000D-0000-FFFF-FFFF00000000}"/>
  </bookViews>
  <sheets>
    <sheet name="Comp AY 2016-17" sheetId="1" state="hidden" r:id="rId1"/>
    <sheet name="Comp AY 2017-18" sheetId="2" state="hidden" r:id="rId2"/>
    <sheet name="Comp AY 2018-19" sheetId="3" state="hidden" r:id="rId3"/>
    <sheet name="Salary AY 18-19" sheetId="4" r:id="rId4"/>
    <sheet name="Sheet1" sheetId="5" r:id="rId5"/>
  </sheets>
  <externalReferences>
    <externalReference r:id="rId6"/>
    <externalReference r:id="rId7"/>
  </externalReferences>
  <definedNames>
    <definedName name="_xlnm._FilterDatabase" localSheetId="4" hidden="1">Sheet1!$A$1:$F$130</definedName>
    <definedName name="a" localSheetId="1">#REF!</definedName>
    <definedName name="a" localSheetId="2">#REF!</definedName>
    <definedName name="a">#REF!</definedName>
    <definedName name="cmb_TDS2.StateCode">[1]IT_DDTP!$H$65:$H$100</definedName>
    <definedName name="_xlnm.Print_Area" localSheetId="0">'Comp AY 2016-17'!$A$1:$F$38</definedName>
    <definedName name="_xlnm.Print_Area" localSheetId="1">'Comp AY 2017-18'!$A$1:$F$49</definedName>
    <definedName name="_xlnm.Print_Area" localSheetId="2">'Comp AY 2018-19'!$A$1:$G$58</definedName>
    <definedName name="_xlnm.Print_Area">#REF!</definedName>
    <definedName name="PRINT_AREA_MI" localSheetId="0">#REF!</definedName>
    <definedName name="PRINT_AREA_MI" localSheetId="1">#REF!</definedName>
    <definedName name="PRINT_AREA_MI" localSheetId="2">#REF!</definedName>
    <definedName name="PRINT_AREA_MI">#REF!</definedName>
    <definedName name="_xlnm.Print_Titles" localSheetId="2">'Comp AY 2018-19'!$12:$14</definedName>
    <definedName name="sd" localSheetId="1">#REF!</definedName>
    <definedName name="sd" localSheetId="2">#REF!</definedName>
    <definedName name="sd">#REF!</definedName>
  </definedNames>
  <calcPr calcId="162913"/>
</workbook>
</file>

<file path=xl/calcChain.xml><?xml version="1.0" encoding="utf-8"?>
<calcChain xmlns="http://schemas.openxmlformats.org/spreadsheetml/2006/main">
  <c r="B65" i="4" l="1"/>
  <c r="B59" i="4"/>
  <c r="B55" i="4"/>
  <c r="C51" i="4"/>
  <c r="B51" i="4"/>
  <c r="B53" i="4"/>
  <c r="C55" i="4" l="1"/>
  <c r="C59" i="4" s="1"/>
  <c r="C61" i="4" s="1"/>
  <c r="B29" i="4"/>
  <c r="N14" i="4"/>
  <c r="N15" i="4"/>
  <c r="N16" i="4"/>
  <c r="N17" i="4"/>
  <c r="B57" i="4" s="1"/>
  <c r="N18" i="4"/>
  <c r="N19" i="4"/>
  <c r="N20" i="4"/>
  <c r="N21" i="4"/>
  <c r="N22" i="4"/>
  <c r="B30" i="4"/>
  <c r="B37" i="4" s="1"/>
  <c r="M28" i="4"/>
  <c r="B28" i="4"/>
  <c r="C62" i="4" l="1"/>
  <c r="C63" i="4" s="1"/>
  <c r="C65" i="4" s="1"/>
  <c r="N10" i="4"/>
  <c r="M5" i="4"/>
  <c r="L5" i="4"/>
  <c r="K5" i="4"/>
  <c r="J5" i="4"/>
  <c r="I5" i="4"/>
  <c r="H5" i="4"/>
  <c r="G5" i="4"/>
  <c r="F5" i="4"/>
  <c r="E5" i="4"/>
  <c r="D5" i="4"/>
  <c r="C5" i="4"/>
  <c r="B5" i="4"/>
  <c r="M13" i="4"/>
  <c r="L13" i="4"/>
  <c r="K13" i="4"/>
  <c r="J13" i="4"/>
  <c r="I13" i="4"/>
  <c r="H13" i="4"/>
  <c r="G13" i="4"/>
  <c r="F13" i="4"/>
  <c r="E13" i="4"/>
  <c r="D13" i="4"/>
  <c r="C13" i="4"/>
  <c r="B13" i="4"/>
  <c r="B23" i="4" l="1"/>
  <c r="N13" i="4"/>
  <c r="B56" i="4" s="1"/>
  <c r="G29" i="3"/>
  <c r="E39" i="3"/>
  <c r="F23" i="3"/>
  <c r="E19" i="3"/>
  <c r="M23" i="4"/>
  <c r="L23" i="4"/>
  <c r="K23" i="4"/>
  <c r="J23" i="4"/>
  <c r="I23" i="4"/>
  <c r="H23" i="4"/>
  <c r="G23" i="4"/>
  <c r="F23" i="4"/>
  <c r="E23" i="4"/>
  <c r="D23" i="4"/>
  <c r="C23" i="4"/>
  <c r="M9" i="4"/>
  <c r="M11" i="4" s="1"/>
  <c r="L9" i="4"/>
  <c r="L11" i="4" s="1"/>
  <c r="K9" i="4"/>
  <c r="K11" i="4" s="1"/>
  <c r="J9" i="4"/>
  <c r="J11" i="4" s="1"/>
  <c r="I9" i="4"/>
  <c r="I11" i="4" s="1"/>
  <c r="H9" i="4"/>
  <c r="H11" i="4" s="1"/>
  <c r="G9" i="4"/>
  <c r="G11" i="4" s="1"/>
  <c r="F9" i="4"/>
  <c r="F11" i="4" s="1"/>
  <c r="E9" i="4"/>
  <c r="E11" i="4" s="1"/>
  <c r="D9" i="4"/>
  <c r="D11" i="4" s="1"/>
  <c r="C9" i="4"/>
  <c r="C11" i="4" s="1"/>
  <c r="B9" i="4"/>
  <c r="B11" i="4" s="1"/>
  <c r="N8" i="4"/>
  <c r="B44" i="4" s="1"/>
  <c r="N7" i="4"/>
  <c r="N6" i="4"/>
  <c r="N5" i="4"/>
  <c r="N4" i="4"/>
  <c r="N3" i="4"/>
  <c r="E27" i="1"/>
  <c r="F29" i="1" s="1"/>
  <c r="E33" i="1" s="1"/>
  <c r="F19" i="2"/>
  <c r="F28" i="2"/>
  <c r="F30" i="2" s="1"/>
  <c r="F33" i="2" s="1"/>
  <c r="F35" i="2" s="1"/>
  <c r="E37" i="2" s="1"/>
  <c r="F39" i="2" s="1"/>
  <c r="E43" i="2" s="1"/>
  <c r="E27" i="2"/>
  <c r="F19" i="1"/>
  <c r="E21" i="1" s="1"/>
  <c r="F23" i="1" s="1"/>
  <c r="F25" i="1" s="1"/>
  <c r="N11" i="4" l="1"/>
  <c r="G25" i="4"/>
  <c r="C25" i="4"/>
  <c r="K25" i="4"/>
  <c r="E25" i="4"/>
  <c r="I25" i="4"/>
  <c r="M25" i="4"/>
  <c r="L25" i="4"/>
  <c r="D25" i="4"/>
  <c r="H25" i="4"/>
  <c r="B25" i="4"/>
  <c r="F25" i="4"/>
  <c r="J25" i="4"/>
  <c r="N23" i="4"/>
  <c r="N9" i="4"/>
  <c r="E17" i="3"/>
  <c r="F19" i="3" s="1"/>
  <c r="G25" i="3" s="1"/>
  <c r="G34" i="3" s="1"/>
  <c r="E42" i="2"/>
  <c r="F43" i="2" s="1"/>
  <c r="E45" i="2" s="1"/>
  <c r="E32" i="1"/>
  <c r="F33" i="1" s="1"/>
  <c r="E35" i="1" s="1"/>
  <c r="P9" i="4" l="1"/>
  <c r="B27" i="4"/>
  <c r="B31" i="4" s="1"/>
  <c r="B33" i="4" s="1"/>
  <c r="N25" i="4"/>
  <c r="G41" i="3"/>
  <c r="G43" i="3" s="1"/>
  <c r="F45" i="3" s="1"/>
  <c r="G47" i="3" s="1"/>
  <c r="F47" i="2"/>
  <c r="F49" i="2" s="1"/>
  <c r="B36" i="4" l="1"/>
  <c r="B39" i="4" s="1"/>
  <c r="B41" i="4" s="1"/>
  <c r="B43" i="4" s="1"/>
  <c r="B45" i="4" s="1"/>
  <c r="B47" i="4" s="1"/>
  <c r="F50" i="3"/>
  <c r="F51" i="3"/>
  <c r="B61" i="4" l="1"/>
  <c r="B62" i="4" s="1"/>
  <c r="B63" i="4" s="1"/>
  <c r="G51" i="3"/>
  <c r="G56" i="3" s="1"/>
</calcChain>
</file>

<file path=xl/sharedStrings.xml><?xml version="1.0" encoding="utf-8"?>
<sst xmlns="http://schemas.openxmlformats.org/spreadsheetml/2006/main" count="357" uniqueCount="225">
  <si>
    <t>INCOME TAX RETURN</t>
  </si>
  <si>
    <t>Name of the Assessee</t>
  </si>
  <si>
    <t>:</t>
  </si>
  <si>
    <t>Address</t>
  </si>
  <si>
    <t>PAN</t>
  </si>
  <si>
    <t>DOB</t>
  </si>
  <si>
    <t>Status</t>
  </si>
  <si>
    <t>Individual</t>
  </si>
  <si>
    <t>Assessment Year</t>
  </si>
  <si>
    <t>2015-2016</t>
  </si>
  <si>
    <t>Financial Year</t>
  </si>
  <si>
    <t>Due Date</t>
  </si>
  <si>
    <t xml:space="preserve">COMPUTATION  OF  TOTAL  INCOME </t>
  </si>
  <si>
    <t>Particulars</t>
  </si>
  <si>
    <t>Amt (Rs.)</t>
  </si>
  <si>
    <t>NIL</t>
  </si>
  <si>
    <t>Gross Total Income</t>
  </si>
  <si>
    <t>Tax payable on total income</t>
  </si>
  <si>
    <t>Less : Rebate u/s 87 A</t>
  </si>
  <si>
    <t>Tax Payable after Rebate</t>
  </si>
  <si>
    <t>Total Tax Payable</t>
  </si>
  <si>
    <t>Girish Prataprao Salunkhe</t>
  </si>
  <si>
    <t>A402, Giriraj CHS, Sector - 44, Plot No. 7/8, Nerul Sewaood West, Navi Mumbai - 400 076.</t>
  </si>
  <si>
    <t>ALMPS3587R</t>
  </si>
  <si>
    <t>2016-2017</t>
  </si>
  <si>
    <t>Income from salary :</t>
  </si>
  <si>
    <t>Mumbai Distrcit Central Co-Op Bank Ltd.</t>
  </si>
  <si>
    <t>Income from one House Property:</t>
  </si>
  <si>
    <t>Rent received</t>
  </si>
  <si>
    <t>Less : Interest on housing loan</t>
  </si>
  <si>
    <t>Net Tax Payable ( Rounded off u/s 288B)</t>
  </si>
  <si>
    <t>Taxable Total Income ( Rounded off u/s 288A)</t>
  </si>
  <si>
    <t>Flat No. 804, B wing, Sea Queen Excellency, Sector 44A, Nerul West, Navi Mumbai - 400 706.</t>
  </si>
  <si>
    <t>2017-2018</t>
  </si>
  <si>
    <t>Income from other sources:</t>
  </si>
  <si>
    <t>Capital gains:</t>
  </si>
  <si>
    <t>Full value of consideration</t>
  </si>
  <si>
    <t>Less: cost of acqusition [ Rs. 12,56, 530 - with indexation of  497 (FY 2005-06) to 1125 ]</t>
  </si>
  <si>
    <t xml:space="preserve">             Section 80C</t>
  </si>
  <si>
    <t xml:space="preserve">             Section 80TTA</t>
  </si>
  <si>
    <t>Net Tax Payable/ (Refund) - ( Rounded off u/s 288B)</t>
  </si>
  <si>
    <r>
      <t xml:space="preserve">Less : </t>
    </r>
    <r>
      <rPr>
        <u/>
        <sz val="11"/>
        <color theme="1"/>
        <rFont val="Calibri"/>
        <family val="2"/>
        <scheme val="minor"/>
      </rPr>
      <t>Chapter VI-A deductions</t>
    </r>
  </si>
  <si>
    <t>Less:  deduction u/s 54 for purchase of new property</t>
  </si>
  <si>
    <t>Add : Edu Cess @2%</t>
  </si>
  <si>
    <t>Add : SAH Cess @1%</t>
  </si>
  <si>
    <t>Less: TDS on salary (192B)</t>
  </si>
  <si>
    <t>Less: TDS on property sold (194I-A)</t>
  </si>
  <si>
    <t>Interest on savings account</t>
  </si>
  <si>
    <t>Total</t>
  </si>
  <si>
    <t>Leave Encas</t>
  </si>
  <si>
    <t xml:space="preserve">Basic              </t>
  </si>
  <si>
    <t>DA</t>
  </si>
  <si>
    <t>HRA</t>
  </si>
  <si>
    <t>CCA</t>
  </si>
  <si>
    <t>Allowance</t>
  </si>
  <si>
    <t>Exempt</t>
  </si>
  <si>
    <t>Grosss Salary</t>
  </si>
  <si>
    <t>PF</t>
  </si>
  <si>
    <t>PRO_TAX</t>
  </si>
  <si>
    <t>Total Deductions</t>
  </si>
  <si>
    <t>Net Salary</t>
  </si>
  <si>
    <t>Salary (Excluding allowances)</t>
  </si>
  <si>
    <t>Allowances</t>
  </si>
  <si>
    <t>Less : Exempt u/s 10</t>
  </si>
  <si>
    <t>Perquisites</t>
  </si>
  <si>
    <t>Less : Deduction u/s 16(iii)</t>
  </si>
  <si>
    <t>Deductions</t>
  </si>
  <si>
    <t>Income chargeable under the head salaries</t>
  </si>
  <si>
    <r>
      <rPr>
        <sz val="11"/>
        <color theme="1"/>
        <rFont val="Calibri"/>
        <family val="2"/>
        <scheme val="minor"/>
      </rPr>
      <t xml:space="preserve">            </t>
    </r>
    <r>
      <rPr>
        <u/>
        <sz val="11"/>
        <color theme="1"/>
        <rFont val="Calibri"/>
        <family val="2"/>
        <scheme val="minor"/>
      </rPr>
      <t xml:space="preserve"> Section 80C</t>
    </r>
  </si>
  <si>
    <t>Insurance Premium</t>
  </si>
  <si>
    <t>Provident Fund</t>
  </si>
  <si>
    <t>Housing Principal</t>
  </si>
  <si>
    <t>Savings Interest</t>
  </si>
  <si>
    <t>(Max. 150,000)</t>
  </si>
  <si>
    <t>2018-2019</t>
  </si>
  <si>
    <t>Conveyance</t>
  </si>
  <si>
    <t>D ADV</t>
  </si>
  <si>
    <t>IT TAX</t>
  </si>
  <si>
    <t>REV STAMP</t>
  </si>
  <si>
    <t>HSG LOAN</t>
  </si>
  <si>
    <t>HSG REP LOAN 2</t>
  </si>
  <si>
    <t>DEATH FUND</t>
  </si>
  <si>
    <t>M CYCLE LOAN</t>
  </si>
  <si>
    <t>UNION FEE</t>
  </si>
  <si>
    <t>Amt paid - 26AS</t>
  </si>
  <si>
    <t>diff</t>
  </si>
  <si>
    <t>------------</t>
  </si>
  <si>
    <t>--------------</t>
  </si>
  <si>
    <t>-------------</t>
  </si>
  <si>
    <t>Debit</t>
  </si>
  <si>
    <t>Credit</t>
  </si>
  <si>
    <t>Balance</t>
  </si>
  <si>
    <t>Bonus</t>
  </si>
  <si>
    <t>Arrears</t>
  </si>
  <si>
    <t>Transport and Medical Allowance</t>
  </si>
  <si>
    <t>Gross Salary</t>
  </si>
  <si>
    <t>As per Form 16</t>
  </si>
  <si>
    <t>Diff</t>
  </si>
  <si>
    <t>----------</t>
  </si>
  <si>
    <t>Date</t>
  </si>
  <si>
    <t>OPENING BALANCE B/F ...</t>
  </si>
  <si>
    <t>To Self 1841099</t>
  </si>
  <si>
    <t>To NEFT 54682010081687/RATHOD SUDHA SACHIN</t>
  </si>
  <si>
    <t>To NEFT 107403010000024/PURANIK CITY BUILDING</t>
  </si>
  <si>
    <t>To Self 1473629</t>
  </si>
  <si>
    <t>To Self af 968367</t>
  </si>
  <si>
    <t>To Self 1473608</t>
  </si>
  <si>
    <t>To Self969898</t>
  </si>
  <si>
    <t>By Cash</t>
  </si>
  <si>
    <t>To Self 1473609</t>
  </si>
  <si>
    <t>IB (TRF) TB:0000:To Trf 1473610 S M RATHOD</t>
  </si>
  <si>
    <t>To Self AC 1473620</t>
  </si>
  <si>
    <t>To Self 1473619</t>
  </si>
  <si>
    <t>BY SAL FOR Apr-2017</t>
  </si>
  <si>
    <t>To Self 1473615</t>
  </si>
  <si>
    <t>To Self AC-1473612</t>
  </si>
  <si>
    <t>IB (TRF) TB:0000:By Trf TOWN 030/11432</t>
  </si>
  <si>
    <t>To NEFT 00091101000554/MOHITE CONSULTANCY SER</t>
  </si>
  <si>
    <t>To NEFT 111010100137799/GEETA ANAND JAKHOTIYA</t>
  </si>
  <si>
    <t>To NEFT 1005812010000744/MEENAKSHI JWELLERS</t>
  </si>
  <si>
    <t>To Trf by sm rathod030/377</t>
  </si>
  <si>
    <t>To Self AF 969048</t>
  </si>
  <si>
    <t>BY Ex.Gratia &amp; Bonus FOR May-2017</t>
  </si>
  <si>
    <t>To Self 288914</t>
  </si>
  <si>
    <t>To Self 289815</t>
  </si>
  <si>
    <t>IB (TRF) CB:0000/TB:0033: BY TRF 033/030/1143</t>
  </si>
  <si>
    <t>By CASH/MAHIM (CB:0000/TB:0092: By Cash)</t>
  </si>
  <si>
    <t>To Self@289818</t>
  </si>
  <si>
    <t>BY SAL FOR May-2017</t>
  </si>
  <si>
    <t>To NEFT 54682010081687/RATHOD SUDHA MAHADEV</t>
  </si>
  <si>
    <t>To Self 289822</t>
  </si>
  <si>
    <t>To Self AF-841011</t>
  </si>
  <si>
    <t>IB (TRF) TB:0000:To Trf 302085 S M RATHOD</t>
  </si>
  <si>
    <t>To Self 289824</t>
  </si>
  <si>
    <t>To Self AF-841034</t>
  </si>
  <si>
    <t>To Self AF-841033</t>
  </si>
  <si>
    <t>To Self AF-841032</t>
  </si>
  <si>
    <t>To Self AF-841031</t>
  </si>
  <si>
    <t>TO S M RATHOD</t>
  </si>
  <si>
    <t>BY SAL FOR Jun-2017</t>
  </si>
  <si>
    <t>To Self 289833</t>
  </si>
  <si>
    <t>To Self AF-840507</t>
  </si>
  <si>
    <t>To Self 840559</t>
  </si>
  <si>
    <t>To NEFT 04881000022203/NILESH EKNATH WAGH</t>
  </si>
  <si>
    <t>BY SAL FOR Jul-2017</t>
  </si>
  <si>
    <t>To NEFT 107403010000024/PURANIK CITY BLDG NO</t>
  </si>
  <si>
    <t>BY SAL FOR Aug-2017</t>
  </si>
  <si>
    <t>To Self AE-289841</t>
  </si>
  <si>
    <t>To Trf 130/16 &amp; 292/39</t>
  </si>
  <si>
    <t>IB (TRF) CB:0000/TB:0006: By Trf AJAY WADE BH</t>
  </si>
  <si>
    <t>To Self af 841093</t>
  </si>
  <si>
    <t>To Self 791692 SACHIN RATHOD</t>
  </si>
  <si>
    <t>By By Closing All. For March-2017</t>
  </si>
  <si>
    <t>BY SAL FOR Sep-2017</t>
  </si>
  <si>
    <t>By Interest (4.50% , 4.00%) Upto 30/09/2017</t>
  </si>
  <si>
    <t>To NEFT 50100051328606/PRIYA SALVI</t>
  </si>
  <si>
    <t>To Self*0543304</t>
  </si>
  <si>
    <t>IB (TRF) TB:0000:By Trf CHEQ.758839 033/030/1</t>
  </si>
  <si>
    <t>To Self 0384840 S M RATHOD</t>
  </si>
  <si>
    <t>BY Sal Incre. Diff For Oct-2017</t>
  </si>
  <si>
    <t>BY SAL FOR Oct-2017</t>
  </si>
  <si>
    <t>To Self 289847</t>
  </si>
  <si>
    <t>To Self*289842</t>
  </si>
  <si>
    <t>To Self AE-289843</t>
  </si>
  <si>
    <t>BY SAL FOR Nov-2017</t>
  </si>
  <si>
    <t>IB (TRF) TB:0000:By Trf CH.925123 33/030/1447</t>
  </si>
  <si>
    <t>TO SELF *289845</t>
  </si>
  <si>
    <t>IB (TRF) TB:0000:To Trf 0384846 SM RATHOD</t>
  </si>
  <si>
    <t>To Self 0384847</t>
  </si>
  <si>
    <t>To Self af 0739918</t>
  </si>
  <si>
    <t>To Self 841092 S M RATHOD</t>
  </si>
  <si>
    <t>BY SAL FOR Dec-2017</t>
  </si>
  <si>
    <t>IB (TRF) TB:0000:To Trf 0384849 S M RATHOD</t>
  </si>
  <si>
    <t>To Trf 1072608 SM RATHOD</t>
  </si>
  <si>
    <t>To Self*1073237</t>
  </si>
  <si>
    <t>To NEFT 91420008380850/HRIDHAAN CONSULTANTS</t>
  </si>
  <si>
    <t>By NEFT RETURN/HRIDHAAN CONSULTANTS/AXRJ17364</t>
  </si>
  <si>
    <t>To NEFT 914020008380850/HRIDHAAN CONSULTANTS</t>
  </si>
  <si>
    <t>To Self 0384863</t>
  </si>
  <si>
    <t>IB (TRF) TB:0000:By Trf CH.925125 30/14479</t>
  </si>
  <si>
    <t>To NEFT 107403010000024/PURANIK CITY BUILIDNG</t>
  </si>
  <si>
    <t>To Self*1072693</t>
  </si>
  <si>
    <t>By Cash VIKAS PATIL</t>
  </si>
  <si>
    <t>BY SAL FOR Jan-2018</t>
  </si>
  <si>
    <t>To NEFT 32624596926/ADITI ATUL NADEKAR</t>
  </si>
  <si>
    <t>To Self AF-0384868</t>
  </si>
  <si>
    <t>To Self 0384870</t>
  </si>
  <si>
    <t>IB (TRF) TB:0000:By Trf CH.925561 030/14479</t>
  </si>
  <si>
    <t>IB (TRF) TB:0000:To Trf 0384875 S M RATHOD</t>
  </si>
  <si>
    <t>To Self 0384874 SM RATHOD</t>
  </si>
  <si>
    <t>To Self 0384898</t>
  </si>
  <si>
    <t>BY SAL FOR Feb-2018</t>
  </si>
  <si>
    <t>To Self*0384899</t>
  </si>
  <si>
    <t>To Self 0861437</t>
  </si>
  <si>
    <t>To Self af 968280</t>
  </si>
  <si>
    <t>To Self af 0860634</t>
  </si>
  <si>
    <t>BY SAL FOR Mar-2018</t>
  </si>
  <si>
    <t>BY M &amp; T ALLOW. FOR 2017-18</t>
  </si>
  <si>
    <t>To Trf 0384879  S M RATHOD</t>
  </si>
  <si>
    <t>TO SELF*0384880</t>
  </si>
  <si>
    <t>By Interest (4.00%) Upto 31/03/2018</t>
  </si>
  <si>
    <t>CLOSING BALANCE  ...</t>
  </si>
  <si>
    <t>---------------------------------------------------</t>
  </si>
  <si>
    <t>Salary Excl Allowance</t>
  </si>
  <si>
    <t>Non- Exempt Allowance</t>
  </si>
  <si>
    <t>Exempt Allowance</t>
  </si>
  <si>
    <t>Difference</t>
  </si>
  <si>
    <t>Perqusite</t>
  </si>
  <si>
    <t>16(iii)</t>
  </si>
  <si>
    <t>80C - PF</t>
  </si>
  <si>
    <t>24b- Interest HSG 1 - Purchase</t>
  </si>
  <si>
    <t>80C - Principal HSG 1</t>
  </si>
  <si>
    <t>Our Calc</t>
  </si>
  <si>
    <t>Form 16</t>
  </si>
  <si>
    <t>24b- Interest HSG 2 - Repair</t>
  </si>
  <si>
    <t>Cess</t>
  </si>
  <si>
    <t>Tax payable</t>
  </si>
  <si>
    <t>TDS</t>
  </si>
  <si>
    <t>Income From Salary</t>
  </si>
  <si>
    <t>Income From House Property</t>
  </si>
  <si>
    <t>Income From Other sources</t>
  </si>
  <si>
    <t>80TTA - SB Interest</t>
  </si>
  <si>
    <t>Contribution to Employee Union</t>
  </si>
  <si>
    <t>Refund (Rounded 288B)</t>
  </si>
  <si>
    <t>Net Income (Rounded 288A)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</si>
</sst>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dd\-mm\-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 val="singleAccounting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 applyBorder="0" applyProtection="0"/>
    <xf numFmtId="43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2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2" applyNumberFormat="1" applyFont="1" applyFill="1" applyBorder="1" applyAlignment="1">
      <alignment horizontal="left" vertical="top"/>
    </xf>
    <xf numFmtId="166" fontId="4" fillId="0" borderId="0" xfId="2" applyNumberFormat="1" applyFont="1" applyFill="1" applyBorder="1" applyAlignment="1">
      <alignment horizontal="left" vertical="top"/>
    </xf>
    <xf numFmtId="14" fontId="0" fillId="0" borderId="0" xfId="0" applyNumberFormat="1" applyFont="1" applyBorder="1" applyAlignment="1">
      <alignment horizontal="left" vertical="top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/>
    </xf>
    <xf numFmtId="41" fontId="0" fillId="0" borderId="7" xfId="1" applyNumberFormat="1" applyFont="1" applyBorder="1"/>
    <xf numFmtId="41" fontId="0" fillId="0" borderId="3" xfId="1" applyNumberFormat="1" applyFont="1" applyBorder="1"/>
    <xf numFmtId="41" fontId="0" fillId="0" borderId="2" xfId="1" applyNumberFormat="1" applyFont="1" applyBorder="1" applyAlignment="1">
      <alignment horizontal="right"/>
    </xf>
    <xf numFmtId="41" fontId="0" fillId="0" borderId="4" xfId="1" applyNumberFormat="1" applyFont="1" applyBorder="1" applyAlignment="1">
      <alignment horizontal="right"/>
    </xf>
    <xf numFmtId="41" fontId="0" fillId="0" borderId="6" xfId="1" applyNumberFormat="1" applyFont="1" applyBorder="1" applyAlignment="1">
      <alignment horizontal="right"/>
    </xf>
    <xf numFmtId="41" fontId="0" fillId="0" borderId="9" xfId="1" applyNumberFormat="1" applyFont="1" applyBorder="1" applyAlignment="1">
      <alignment horizontal="right"/>
    </xf>
    <xf numFmtId="41" fontId="0" fillId="0" borderId="3" xfId="1" applyNumberFormat="1" applyFont="1" applyBorder="1" applyAlignment="1">
      <alignment horizontal="right"/>
    </xf>
    <xf numFmtId="41" fontId="0" fillId="0" borderId="6" xfId="1" applyNumberFormat="1" applyFont="1" applyFill="1" applyBorder="1" applyAlignment="1">
      <alignment horizontal="right"/>
    </xf>
    <xf numFmtId="41" fontId="0" fillId="0" borderId="4" xfId="0" applyNumberFormat="1" applyFont="1" applyBorder="1"/>
    <xf numFmtId="41" fontId="0" fillId="0" borderId="2" xfId="1" applyNumberFormat="1" applyFont="1" applyBorder="1"/>
    <xf numFmtId="41" fontId="0" fillId="0" borderId="4" xfId="1" applyNumberFormat="1" applyFont="1" applyBorder="1"/>
    <xf numFmtId="0" fontId="0" fillId="0" borderId="2" xfId="0" applyBorder="1" applyAlignment="1"/>
    <xf numFmtId="0" fontId="0" fillId="0" borderId="0" xfId="0" applyFont="1" applyBorder="1" applyAlignment="1"/>
    <xf numFmtId="0" fontId="5" fillId="0" borderId="10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0" fillId="0" borderId="2" xfId="0" applyFont="1" applyBorder="1" applyAlignment="1"/>
    <xf numFmtId="0" fontId="5" fillId="0" borderId="2" xfId="0" applyFont="1" applyBorder="1" applyAlignment="1"/>
    <xf numFmtId="0" fontId="5" fillId="0" borderId="0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>
      <alignment horizontal="left"/>
    </xf>
    <xf numFmtId="0" fontId="0" fillId="0" borderId="4" xfId="0" applyFont="1" applyBorder="1" applyAlignment="1"/>
    <xf numFmtId="0" fontId="0" fillId="0" borderId="4" xfId="0" applyFont="1" applyBorder="1" applyAlignment="1">
      <alignment horizontal="left"/>
    </xf>
    <xf numFmtId="0" fontId="5" fillId="0" borderId="4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left"/>
    </xf>
    <xf numFmtId="0" fontId="5" fillId="0" borderId="6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0" fillId="0" borderId="0" xfId="0" applyFont="1" applyFill="1" applyBorder="1" applyAlignment="1"/>
    <xf numFmtId="0" fontId="0" fillId="0" borderId="6" xfId="0" applyFont="1" applyBorder="1" applyAlignment="1"/>
    <xf numFmtId="41" fontId="2" fillId="0" borderId="17" xfId="1" applyNumberFormat="1" applyFont="1" applyBorder="1" applyAlignment="1">
      <alignment horizontal="right"/>
    </xf>
    <xf numFmtId="0" fontId="0" fillId="0" borderId="9" xfId="0" applyFont="1" applyBorder="1" applyAlignment="1"/>
    <xf numFmtId="0" fontId="0" fillId="0" borderId="10" xfId="0" applyFont="1" applyBorder="1" applyAlignment="1"/>
    <xf numFmtId="0" fontId="2" fillId="0" borderId="9" xfId="0" applyFont="1" applyBorder="1" applyAlignment="1"/>
    <xf numFmtId="0" fontId="0" fillId="2" borderId="0" xfId="0" applyFill="1"/>
    <xf numFmtId="165" fontId="0" fillId="0" borderId="0" xfId="1" applyNumberFormat="1" applyFont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14" fontId="0" fillId="2" borderId="0" xfId="0" applyNumberFormat="1" applyFill="1"/>
    <xf numFmtId="165" fontId="0" fillId="4" borderId="0" xfId="1" applyNumberFormat="1" applyFont="1" applyFill="1"/>
    <xf numFmtId="165" fontId="0" fillId="2" borderId="0" xfId="1" applyNumberFormat="1" applyFont="1" applyFill="1"/>
    <xf numFmtId="0" fontId="8" fillId="0" borderId="0" xfId="0" applyFont="1"/>
    <xf numFmtId="165" fontId="8" fillId="0" borderId="0" xfId="1" applyNumberFormat="1" applyFont="1" applyAlignment="1">
      <alignment horizontal="center"/>
    </xf>
    <xf numFmtId="0" fontId="8" fillId="0" borderId="11" xfId="0" applyFont="1" applyBorder="1"/>
    <xf numFmtId="0" fontId="8" fillId="3" borderId="0" xfId="0" applyFont="1" applyFill="1" applyBorder="1"/>
    <xf numFmtId="0" fontId="8" fillId="0" borderId="0" xfId="0" applyFont="1" applyBorder="1"/>
    <xf numFmtId="0" fontId="8" fillId="2" borderId="0" xfId="0" applyFont="1" applyFill="1" applyBorder="1"/>
    <xf numFmtId="0" fontId="8" fillId="0" borderId="0" xfId="0" applyFont="1" applyFill="1" applyBorder="1"/>
    <xf numFmtId="17" fontId="9" fillId="0" borderId="0" xfId="0" applyNumberFormat="1" applyFont="1" applyAlignment="1">
      <alignment horizontal="center"/>
    </xf>
    <xf numFmtId="17" fontId="9" fillId="0" borderId="0" xfId="0" applyNumberFormat="1" applyFont="1" applyFill="1" applyAlignment="1">
      <alignment horizontal="center"/>
    </xf>
    <xf numFmtId="0" fontId="9" fillId="0" borderId="0" xfId="0" applyFont="1"/>
    <xf numFmtId="165" fontId="9" fillId="0" borderId="0" xfId="1" applyNumberFormat="1" applyFont="1"/>
    <xf numFmtId="165" fontId="8" fillId="0" borderId="0" xfId="1" applyNumberFormat="1" applyFont="1"/>
    <xf numFmtId="0" fontId="8" fillId="0" borderId="0" xfId="0" applyFont="1" applyAlignment="1">
      <alignment horizontal="center"/>
    </xf>
    <xf numFmtId="0" fontId="8" fillId="0" borderId="0" xfId="0" applyFont="1" applyFill="1"/>
    <xf numFmtId="165" fontId="8" fillId="0" borderId="0" xfId="1" applyNumberFormat="1" applyFont="1" applyBorder="1"/>
    <xf numFmtId="165" fontId="8" fillId="0" borderId="0" xfId="1" applyNumberFormat="1" applyFont="1" applyFill="1" applyAlignment="1">
      <alignment horizontal="center"/>
    </xf>
    <xf numFmtId="165" fontId="8" fillId="0" borderId="0" xfId="1" applyNumberFormat="1" applyFont="1" applyFill="1"/>
    <xf numFmtId="165" fontId="8" fillId="0" borderId="12" xfId="1" applyNumberFormat="1" applyFont="1" applyBorder="1" applyAlignment="1">
      <alignment horizontal="center"/>
    </xf>
    <xf numFmtId="165" fontId="8" fillId="0" borderId="12" xfId="1" applyNumberFormat="1" applyFont="1" applyFill="1" applyBorder="1" applyAlignment="1">
      <alignment horizontal="center"/>
    </xf>
    <xf numFmtId="165" fontId="8" fillId="0" borderId="13" xfId="1" applyNumberFormat="1" applyFont="1" applyBorder="1" applyAlignment="1">
      <alignment horizontal="center"/>
    </xf>
    <xf numFmtId="165" fontId="8" fillId="0" borderId="0" xfId="1" applyNumberFormat="1" applyFont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65" fontId="8" fillId="0" borderId="13" xfId="1" applyNumberFormat="1" applyFont="1" applyBorder="1"/>
    <xf numFmtId="165" fontId="9" fillId="0" borderId="12" xfId="1" applyNumberFormat="1" applyFont="1" applyBorder="1" applyAlignment="1">
      <alignment horizontal="center"/>
    </xf>
    <xf numFmtId="165" fontId="9" fillId="0" borderId="12" xfId="1" applyNumberFormat="1" applyFont="1" applyFill="1" applyBorder="1" applyAlignment="1">
      <alignment horizontal="center"/>
    </xf>
    <xf numFmtId="165" fontId="9" fillId="0" borderId="13" xfId="1" applyNumberFormat="1" applyFont="1" applyBorder="1" applyAlignment="1">
      <alignment horizontal="center"/>
    </xf>
    <xf numFmtId="165" fontId="9" fillId="0" borderId="0" xfId="1" applyNumberFormat="1" applyFont="1" applyBorder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165" fontId="9" fillId="0" borderId="0" xfId="1" applyNumberFormat="1" applyFont="1" applyBorder="1"/>
    <xf numFmtId="0" fontId="9" fillId="0" borderId="0" xfId="0" applyFont="1" applyFill="1" applyBorder="1"/>
    <xf numFmtId="0" fontId="9" fillId="2" borderId="0" xfId="0" applyFont="1" applyFill="1" applyBorder="1"/>
    <xf numFmtId="165" fontId="1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9" fillId="0" borderId="18" xfId="1" applyNumberFormat="1" applyFont="1" applyBorder="1"/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6">
    <cellStyle name="Comma" xfId="1" builtinId="3"/>
    <cellStyle name="Comma 2" xfId="3" xr:uid="{00000000-0005-0000-0000-000001000000}"/>
    <cellStyle name="Comma 3" xfId="5" xr:uid="{923D0AD0-CC4C-4340-B70D-A3F4D3BF85D1}"/>
    <cellStyle name="Excel Built-in Normal 1" xfId="2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IT%20Returns/Ananda%20Pawar/shilpa/A.Y.2010-11/Tax%20Audit/Anand%20Jaiswal_F.Y.2009-10/Euro%20Texmach/New%20Folder/ITR6_2010_11_R11/2010_ITR6_r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0/IT%20Returns/Girish%20Salunkhe/767%20%20SALUNKHE%20GIRISH/Salar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O12">
            <v>921488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view="pageBreakPreview" topLeftCell="A10" zoomScaleSheetLayoutView="100" workbookViewId="0">
      <selection activeCell="F25" sqref="F25"/>
    </sheetView>
  </sheetViews>
  <sheetFormatPr defaultRowHeight="15" x14ac:dyDescent="0.25"/>
  <cols>
    <col min="1" max="1" width="20.85546875" style="1" bestFit="1" customWidth="1"/>
    <col min="2" max="2" width="1.5703125" style="1" bestFit="1" customWidth="1"/>
    <col min="3" max="3" width="23.5703125" style="1" bestFit="1" customWidth="1"/>
    <col min="4" max="4" width="9.140625" style="1"/>
    <col min="5" max="6" width="10.7109375" style="1" customWidth="1"/>
    <col min="7" max="7" width="19.5703125" style="1" bestFit="1" customWidth="1"/>
    <col min="8" max="16384" width="9.140625" style="1"/>
  </cols>
  <sheetData>
    <row r="1" spans="1:7" ht="18.75" x14ac:dyDescent="0.3">
      <c r="A1" s="98" t="s">
        <v>0</v>
      </c>
      <c r="B1" s="98"/>
      <c r="C1" s="98"/>
      <c r="D1" s="98"/>
      <c r="E1" s="98"/>
      <c r="F1" s="98"/>
    </row>
    <row r="2" spans="1:7" x14ac:dyDescent="0.25">
      <c r="G2" s="2"/>
    </row>
    <row r="3" spans="1:7" x14ac:dyDescent="0.25">
      <c r="A3" s="3" t="s">
        <v>1</v>
      </c>
      <c r="B3" s="3" t="s">
        <v>2</v>
      </c>
      <c r="C3" s="4" t="s">
        <v>21</v>
      </c>
      <c r="D3" s="5"/>
      <c r="E3" s="5"/>
    </row>
    <row r="4" spans="1:7" ht="30.75" customHeight="1" x14ac:dyDescent="0.25">
      <c r="A4" s="6" t="s">
        <v>3</v>
      </c>
      <c r="B4" s="6" t="s">
        <v>2</v>
      </c>
      <c r="C4" s="99" t="s">
        <v>22</v>
      </c>
      <c r="D4" s="100"/>
      <c r="E4" s="100"/>
      <c r="F4" s="100"/>
    </row>
    <row r="5" spans="1:7" x14ac:dyDescent="0.25">
      <c r="A5" s="3" t="s">
        <v>4</v>
      </c>
      <c r="B5" s="3" t="s">
        <v>2</v>
      </c>
      <c r="C5" s="7" t="s">
        <v>23</v>
      </c>
      <c r="D5" s="5"/>
      <c r="E5" s="5"/>
    </row>
    <row r="6" spans="1:7" x14ac:dyDescent="0.25">
      <c r="A6" s="3" t="s">
        <v>5</v>
      </c>
      <c r="B6" s="6" t="s">
        <v>2</v>
      </c>
      <c r="C6" s="8">
        <v>24894</v>
      </c>
      <c r="D6" s="5"/>
      <c r="E6" s="5"/>
    </row>
    <row r="7" spans="1:7" x14ac:dyDescent="0.25">
      <c r="A7" s="3" t="s">
        <v>6</v>
      </c>
      <c r="B7" s="6" t="s">
        <v>2</v>
      </c>
      <c r="C7" s="5" t="s">
        <v>7</v>
      </c>
      <c r="D7" s="5"/>
      <c r="E7" s="5"/>
    </row>
    <row r="8" spans="1:7" x14ac:dyDescent="0.25">
      <c r="A8" s="3" t="s">
        <v>8</v>
      </c>
      <c r="B8" s="6" t="s">
        <v>2</v>
      </c>
      <c r="C8" s="17" t="s">
        <v>24</v>
      </c>
      <c r="D8" s="5"/>
      <c r="E8" s="5"/>
    </row>
    <row r="9" spans="1:7" x14ac:dyDescent="0.25">
      <c r="A9" s="3" t="s">
        <v>10</v>
      </c>
      <c r="B9" s="6" t="s">
        <v>2</v>
      </c>
      <c r="C9" s="17" t="s">
        <v>9</v>
      </c>
      <c r="D9" s="5"/>
      <c r="E9" s="5"/>
    </row>
    <row r="10" spans="1:7" x14ac:dyDescent="0.25">
      <c r="A10" s="3" t="s">
        <v>11</v>
      </c>
      <c r="B10" s="6" t="s">
        <v>2</v>
      </c>
      <c r="C10" s="9">
        <v>42582</v>
      </c>
      <c r="D10" s="5"/>
      <c r="E10" s="5"/>
    </row>
    <row r="12" spans="1:7" ht="18.75" x14ac:dyDescent="0.3">
      <c r="A12" s="98" t="s">
        <v>12</v>
      </c>
      <c r="B12" s="98"/>
      <c r="C12" s="98"/>
      <c r="D12" s="98"/>
      <c r="E12" s="98"/>
      <c r="F12" s="98"/>
    </row>
    <row r="13" spans="1:7" x14ac:dyDescent="0.25">
      <c r="A13" s="101" t="s">
        <v>13</v>
      </c>
      <c r="B13" s="101"/>
      <c r="C13" s="101"/>
      <c r="D13" s="101"/>
      <c r="E13" s="10" t="s">
        <v>14</v>
      </c>
      <c r="F13" s="10" t="s">
        <v>14</v>
      </c>
      <c r="G13" s="3"/>
    </row>
    <row r="14" spans="1:7" x14ac:dyDescent="0.25">
      <c r="A14" s="102" t="s">
        <v>25</v>
      </c>
      <c r="B14" s="103"/>
      <c r="C14" s="103"/>
      <c r="D14" s="103"/>
      <c r="E14" s="20"/>
      <c r="F14" s="20"/>
    </row>
    <row r="15" spans="1:7" x14ac:dyDescent="0.25">
      <c r="A15" s="96" t="s">
        <v>26</v>
      </c>
      <c r="B15" s="97"/>
      <c r="C15" s="97"/>
      <c r="D15" s="97"/>
      <c r="E15" s="22"/>
      <c r="F15" s="22">
        <v>1308762</v>
      </c>
    </row>
    <row r="16" spans="1:7" x14ac:dyDescent="0.25">
      <c r="A16" s="18"/>
      <c r="B16" s="15"/>
      <c r="C16" s="15"/>
      <c r="D16" s="15"/>
      <c r="E16" s="22"/>
      <c r="F16" s="22"/>
    </row>
    <row r="17" spans="1:6" x14ac:dyDescent="0.25">
      <c r="A17" s="102" t="s">
        <v>27</v>
      </c>
      <c r="B17" s="103"/>
      <c r="C17" s="103"/>
      <c r="D17" s="103"/>
      <c r="E17" s="22"/>
      <c r="F17" s="22"/>
    </row>
    <row r="18" spans="1:6" x14ac:dyDescent="0.25">
      <c r="A18" s="13" t="s">
        <v>28</v>
      </c>
      <c r="B18" s="14"/>
      <c r="C18" s="14"/>
      <c r="D18" s="14"/>
      <c r="E18" s="22">
        <v>0</v>
      </c>
      <c r="F18" s="22"/>
    </row>
    <row r="19" spans="1:6" x14ac:dyDescent="0.25">
      <c r="A19" s="13" t="s">
        <v>29</v>
      </c>
      <c r="B19" s="14"/>
      <c r="C19" s="14"/>
      <c r="D19" s="14"/>
      <c r="E19" s="23">
        <v>-11825</v>
      </c>
      <c r="F19" s="23">
        <f>E18+E19</f>
        <v>-11825</v>
      </c>
    </row>
    <row r="20" spans="1:6" x14ac:dyDescent="0.25">
      <c r="A20" s="16"/>
      <c r="B20" s="14"/>
      <c r="C20" s="14"/>
      <c r="D20" s="14"/>
      <c r="E20" s="22"/>
      <c r="F20" s="22"/>
    </row>
    <row r="21" spans="1:6" x14ac:dyDescent="0.25">
      <c r="A21" s="102" t="s">
        <v>16</v>
      </c>
      <c r="B21" s="103"/>
      <c r="C21" s="103"/>
      <c r="D21" s="103"/>
      <c r="E21" s="22">
        <f>F15+F19</f>
        <v>1296937</v>
      </c>
      <c r="F21" s="22"/>
    </row>
    <row r="22" spans="1:6" x14ac:dyDescent="0.25">
      <c r="A22" s="96" t="s">
        <v>41</v>
      </c>
      <c r="B22" s="97"/>
      <c r="C22" s="97"/>
      <c r="D22" s="97"/>
      <c r="E22" s="22"/>
      <c r="F22" s="22"/>
    </row>
    <row r="23" spans="1:6" x14ac:dyDescent="0.25">
      <c r="A23" s="104" t="s">
        <v>38</v>
      </c>
      <c r="B23" s="97"/>
      <c r="C23" s="97"/>
      <c r="D23" s="97"/>
      <c r="E23" s="23">
        <v>150000</v>
      </c>
      <c r="F23" s="23">
        <f>ROUND(E21-E23,-1)</f>
        <v>1146940</v>
      </c>
    </row>
    <row r="24" spans="1:6" x14ac:dyDescent="0.25">
      <c r="A24" s="104"/>
      <c r="B24" s="97"/>
      <c r="C24" s="97"/>
      <c r="D24" s="97"/>
      <c r="E24" s="22"/>
      <c r="F24" s="22"/>
    </row>
    <row r="25" spans="1:6" x14ac:dyDescent="0.25">
      <c r="A25" s="102" t="s">
        <v>31</v>
      </c>
      <c r="B25" s="103"/>
      <c r="C25" s="103"/>
      <c r="D25" s="103"/>
      <c r="E25" s="22"/>
      <c r="F25" s="22">
        <f>F23</f>
        <v>1146940</v>
      </c>
    </row>
    <row r="26" spans="1:6" x14ac:dyDescent="0.25">
      <c r="A26" s="104"/>
      <c r="B26" s="97"/>
      <c r="C26" s="97"/>
      <c r="D26" s="97"/>
      <c r="E26" s="22"/>
      <c r="F26" s="22"/>
    </row>
    <row r="27" spans="1:6" x14ac:dyDescent="0.25">
      <c r="A27" s="107" t="s">
        <v>17</v>
      </c>
      <c r="B27" s="108"/>
      <c r="C27" s="108"/>
      <c r="D27" s="108"/>
      <c r="E27" s="25">
        <f>((F25-1000000)*0.3)+125000</f>
        <v>169082</v>
      </c>
      <c r="F27" s="25"/>
    </row>
    <row r="28" spans="1:6" x14ac:dyDescent="0.25">
      <c r="A28" s="11"/>
      <c r="B28" s="12"/>
      <c r="C28" s="12"/>
      <c r="D28" s="12"/>
      <c r="E28" s="22"/>
      <c r="F28" s="22"/>
    </row>
    <row r="29" spans="1:6" x14ac:dyDescent="0.25">
      <c r="A29" s="104" t="s">
        <v>18</v>
      </c>
      <c r="B29" s="97"/>
      <c r="C29" s="97"/>
      <c r="D29" s="97"/>
      <c r="E29" s="23">
        <v>0</v>
      </c>
      <c r="F29" s="23">
        <f>E27+E29</f>
        <v>169082</v>
      </c>
    </row>
    <row r="30" spans="1:6" x14ac:dyDescent="0.25">
      <c r="A30" s="104"/>
      <c r="B30" s="97"/>
      <c r="C30" s="97"/>
      <c r="D30" s="97"/>
      <c r="E30" s="22"/>
      <c r="F30" s="22"/>
    </row>
    <row r="31" spans="1:6" x14ac:dyDescent="0.25">
      <c r="A31" s="102" t="s">
        <v>19</v>
      </c>
      <c r="B31" s="103"/>
      <c r="C31" s="103"/>
      <c r="D31" s="103"/>
      <c r="E31" s="22"/>
      <c r="F31" s="22"/>
    </row>
    <row r="32" spans="1:6" x14ac:dyDescent="0.25">
      <c r="A32" s="18" t="s">
        <v>43</v>
      </c>
      <c r="B32" s="14"/>
      <c r="C32" s="14"/>
      <c r="D32" s="14"/>
      <c r="E32" s="22">
        <f>F29*2/100</f>
        <v>3381.64</v>
      </c>
      <c r="F32" s="22"/>
    </row>
    <row r="33" spans="1:6" x14ac:dyDescent="0.25">
      <c r="A33" s="96" t="s">
        <v>44</v>
      </c>
      <c r="B33" s="97"/>
      <c r="C33" s="97"/>
      <c r="D33" s="97"/>
      <c r="E33" s="26">
        <f>F29*1/100</f>
        <v>1690.82</v>
      </c>
      <c r="F33" s="23">
        <f>F29+E32+E33</f>
        <v>174154.46000000002</v>
      </c>
    </row>
    <row r="34" spans="1:6" x14ac:dyDescent="0.25">
      <c r="A34" s="13"/>
      <c r="B34" s="15"/>
      <c r="C34" s="15"/>
      <c r="D34" s="15"/>
      <c r="E34" s="22"/>
      <c r="F34" s="22"/>
    </row>
    <row r="35" spans="1:6" x14ac:dyDescent="0.25">
      <c r="A35" s="16" t="s">
        <v>20</v>
      </c>
      <c r="B35" s="15"/>
      <c r="C35" s="15"/>
      <c r="D35" s="15"/>
      <c r="E35" s="22">
        <f>F33</f>
        <v>174154.46000000002</v>
      </c>
      <c r="F35" s="27"/>
    </row>
    <row r="36" spans="1:6" x14ac:dyDescent="0.25">
      <c r="A36" s="96" t="s">
        <v>45</v>
      </c>
      <c r="B36" s="97"/>
      <c r="C36" s="97"/>
      <c r="D36" s="97"/>
      <c r="E36" s="23">
        <v>174153</v>
      </c>
      <c r="F36" s="23">
        <v>1</v>
      </c>
    </row>
    <row r="37" spans="1:6" x14ac:dyDescent="0.25">
      <c r="A37" s="13"/>
      <c r="B37" s="15"/>
      <c r="C37" s="15"/>
      <c r="D37" s="15"/>
      <c r="E37" s="22"/>
      <c r="F37" s="22"/>
    </row>
    <row r="38" spans="1:6" x14ac:dyDescent="0.25">
      <c r="A38" s="105" t="s">
        <v>30</v>
      </c>
      <c r="B38" s="106"/>
      <c r="C38" s="106"/>
      <c r="D38" s="106"/>
      <c r="E38" s="23"/>
      <c r="F38" s="23" t="s">
        <v>15</v>
      </c>
    </row>
  </sheetData>
  <mergeCells count="20">
    <mergeCell ref="A36:D36"/>
    <mergeCell ref="A38:D38"/>
    <mergeCell ref="A22:D22"/>
    <mergeCell ref="A26:D26"/>
    <mergeCell ref="A27:D27"/>
    <mergeCell ref="A29:D29"/>
    <mergeCell ref="A30:D30"/>
    <mergeCell ref="A31:D31"/>
    <mergeCell ref="A33:D33"/>
    <mergeCell ref="A17:D17"/>
    <mergeCell ref="A21:D21"/>
    <mergeCell ref="A23:D23"/>
    <mergeCell ref="A24:D24"/>
    <mergeCell ref="A25:D25"/>
    <mergeCell ref="A15:D15"/>
    <mergeCell ref="A1:F1"/>
    <mergeCell ref="C4:F4"/>
    <mergeCell ref="A12:F12"/>
    <mergeCell ref="A13:D13"/>
    <mergeCell ref="A14:D14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view="pageBreakPreview" topLeftCell="A4" zoomScaleSheetLayoutView="100" workbookViewId="0">
      <selection activeCell="K11" sqref="K11"/>
    </sheetView>
  </sheetViews>
  <sheetFormatPr defaultRowHeight="15" x14ac:dyDescent="0.25"/>
  <cols>
    <col min="1" max="1" width="20.85546875" style="1" bestFit="1" customWidth="1"/>
    <col min="2" max="2" width="1.5703125" style="1" bestFit="1" customWidth="1"/>
    <col min="3" max="3" width="23.5703125" style="1" bestFit="1" customWidth="1"/>
    <col min="4" max="4" width="9.140625" style="1"/>
    <col min="5" max="5" width="10.7109375" style="1" customWidth="1"/>
    <col min="6" max="6" width="12.28515625" style="1" bestFit="1" customWidth="1"/>
    <col min="7" max="7" width="19.5703125" style="1" bestFit="1" customWidth="1"/>
    <col min="8" max="16384" width="9.140625" style="1"/>
  </cols>
  <sheetData>
    <row r="1" spans="1:7" ht="18.75" x14ac:dyDescent="0.3">
      <c r="A1" s="98" t="s">
        <v>0</v>
      </c>
      <c r="B1" s="98"/>
      <c r="C1" s="98"/>
      <c r="D1" s="98"/>
      <c r="E1" s="98"/>
      <c r="F1" s="98"/>
    </row>
    <row r="2" spans="1:7" x14ac:dyDescent="0.25">
      <c r="G2" s="2"/>
    </row>
    <row r="3" spans="1:7" x14ac:dyDescent="0.25">
      <c r="A3" s="3" t="s">
        <v>1</v>
      </c>
      <c r="B3" s="3" t="s">
        <v>2</v>
      </c>
      <c r="C3" s="4" t="s">
        <v>21</v>
      </c>
      <c r="D3" s="5"/>
      <c r="E3" s="5"/>
    </row>
    <row r="4" spans="1:7" ht="30.75" customHeight="1" x14ac:dyDescent="0.25">
      <c r="A4" s="6" t="s">
        <v>3</v>
      </c>
      <c r="B4" s="6" t="s">
        <v>2</v>
      </c>
      <c r="C4" s="99" t="s">
        <v>32</v>
      </c>
      <c r="D4" s="100"/>
      <c r="E4" s="100"/>
      <c r="F4" s="100"/>
    </row>
    <row r="5" spans="1:7" x14ac:dyDescent="0.25">
      <c r="A5" s="3" t="s">
        <v>4</v>
      </c>
      <c r="B5" s="3" t="s">
        <v>2</v>
      </c>
      <c r="C5" s="7" t="s">
        <v>23</v>
      </c>
      <c r="D5" s="5"/>
      <c r="E5" s="5"/>
    </row>
    <row r="6" spans="1:7" x14ac:dyDescent="0.25">
      <c r="A6" s="3" t="s">
        <v>5</v>
      </c>
      <c r="B6" s="6" t="s">
        <v>2</v>
      </c>
      <c r="C6" s="8">
        <v>24894</v>
      </c>
      <c r="D6" s="5"/>
      <c r="E6" s="5"/>
    </row>
    <row r="7" spans="1:7" x14ac:dyDescent="0.25">
      <c r="A7" s="3" t="s">
        <v>6</v>
      </c>
      <c r="B7" s="6" t="s">
        <v>2</v>
      </c>
      <c r="C7" s="5" t="s">
        <v>7</v>
      </c>
      <c r="D7" s="5"/>
      <c r="E7" s="5"/>
    </row>
    <row r="8" spans="1:7" x14ac:dyDescent="0.25">
      <c r="A8" s="3" t="s">
        <v>8</v>
      </c>
      <c r="B8" s="6" t="s">
        <v>2</v>
      </c>
      <c r="C8" s="17" t="s">
        <v>33</v>
      </c>
      <c r="D8" s="5"/>
      <c r="E8" s="5"/>
    </row>
    <row r="9" spans="1:7" x14ac:dyDescent="0.25">
      <c r="A9" s="3" t="s">
        <v>10</v>
      </c>
      <c r="B9" s="6" t="s">
        <v>2</v>
      </c>
      <c r="C9" s="17" t="s">
        <v>24</v>
      </c>
      <c r="D9" s="5"/>
      <c r="E9" s="5"/>
    </row>
    <row r="10" spans="1:7" x14ac:dyDescent="0.25">
      <c r="A10" s="3" t="s">
        <v>11</v>
      </c>
      <c r="B10" s="6" t="s">
        <v>2</v>
      </c>
      <c r="C10" s="9">
        <v>42952</v>
      </c>
      <c r="D10" s="5"/>
      <c r="E10" s="5"/>
    </row>
    <row r="12" spans="1:7" ht="18.75" x14ac:dyDescent="0.3">
      <c r="A12" s="98" t="s">
        <v>12</v>
      </c>
      <c r="B12" s="98"/>
      <c r="C12" s="98"/>
      <c r="D12" s="98"/>
      <c r="E12" s="98"/>
      <c r="F12" s="98"/>
    </row>
    <row r="13" spans="1:7" x14ac:dyDescent="0.25">
      <c r="A13" s="101" t="s">
        <v>13</v>
      </c>
      <c r="B13" s="101"/>
      <c r="C13" s="101"/>
      <c r="D13" s="101"/>
      <c r="E13" s="10" t="s">
        <v>14</v>
      </c>
      <c r="F13" s="10" t="s">
        <v>14</v>
      </c>
      <c r="G13" s="3"/>
    </row>
    <row r="14" spans="1:7" x14ac:dyDescent="0.25">
      <c r="A14" s="102" t="s">
        <v>25</v>
      </c>
      <c r="B14" s="103"/>
      <c r="C14" s="103"/>
      <c r="D14" s="103"/>
      <c r="E14" s="19"/>
      <c r="F14" s="20"/>
    </row>
    <row r="15" spans="1:7" x14ac:dyDescent="0.25">
      <c r="A15" s="96" t="s">
        <v>26</v>
      </c>
      <c r="B15" s="97"/>
      <c r="C15" s="97"/>
      <c r="D15" s="97"/>
      <c r="E15" s="21"/>
      <c r="F15" s="22">
        <v>1294766</v>
      </c>
    </row>
    <row r="16" spans="1:7" x14ac:dyDescent="0.25">
      <c r="A16" s="18"/>
      <c r="B16" s="15"/>
      <c r="C16" s="15"/>
      <c r="D16" s="15"/>
      <c r="E16" s="21"/>
      <c r="F16" s="22"/>
    </row>
    <row r="17" spans="1:6" x14ac:dyDescent="0.25">
      <c r="A17" s="102" t="s">
        <v>27</v>
      </c>
      <c r="B17" s="103"/>
      <c r="C17" s="103"/>
      <c r="D17" s="103"/>
      <c r="E17" s="22"/>
      <c r="F17" s="22"/>
    </row>
    <row r="18" spans="1:6" x14ac:dyDescent="0.25">
      <c r="A18" s="13" t="s">
        <v>28</v>
      </c>
      <c r="B18" s="14"/>
      <c r="C18" s="14"/>
      <c r="D18" s="14"/>
      <c r="E18" s="22">
        <v>0</v>
      </c>
      <c r="F18" s="22"/>
    </row>
    <row r="19" spans="1:6" x14ac:dyDescent="0.25">
      <c r="A19" s="13" t="s">
        <v>29</v>
      </c>
      <c r="B19" s="14"/>
      <c r="C19" s="14"/>
      <c r="D19" s="14"/>
      <c r="E19" s="23">
        <v>-129807</v>
      </c>
      <c r="F19" s="23">
        <f>E18+E19</f>
        <v>-129807</v>
      </c>
    </row>
    <row r="20" spans="1:6" x14ac:dyDescent="0.25">
      <c r="A20" s="13"/>
      <c r="B20" s="14"/>
      <c r="C20" s="14"/>
      <c r="D20" s="14"/>
      <c r="E20" s="21"/>
      <c r="F20" s="22"/>
    </row>
    <row r="21" spans="1:6" x14ac:dyDescent="0.25">
      <c r="A21" s="102" t="s">
        <v>34</v>
      </c>
      <c r="B21" s="103"/>
      <c r="C21" s="103"/>
      <c r="D21" s="103"/>
      <c r="E21" s="21"/>
      <c r="F21" s="22"/>
    </row>
    <row r="22" spans="1:6" x14ac:dyDescent="0.25">
      <c r="A22" s="18" t="s">
        <v>47</v>
      </c>
      <c r="B22" s="14"/>
      <c r="C22" s="14"/>
      <c r="D22" s="14"/>
      <c r="E22" s="21"/>
      <c r="F22" s="22">
        <v>11321</v>
      </c>
    </row>
    <row r="23" spans="1:6" x14ac:dyDescent="0.25">
      <c r="A23" s="16"/>
      <c r="B23" s="14"/>
      <c r="C23" s="14"/>
      <c r="D23" s="14"/>
      <c r="E23" s="21"/>
      <c r="F23" s="22"/>
    </row>
    <row r="24" spans="1:6" x14ac:dyDescent="0.25">
      <c r="A24" s="102" t="s">
        <v>35</v>
      </c>
      <c r="B24" s="103"/>
      <c r="C24" s="103"/>
      <c r="D24" s="103"/>
      <c r="E24" s="21"/>
      <c r="F24" s="22"/>
    </row>
    <row r="25" spans="1:6" x14ac:dyDescent="0.25">
      <c r="A25" s="18" t="s">
        <v>36</v>
      </c>
      <c r="B25" s="14"/>
      <c r="C25" s="14"/>
      <c r="D25" s="14"/>
      <c r="E25" s="21">
        <v>7500000</v>
      </c>
      <c r="F25" s="22"/>
    </row>
    <row r="26" spans="1:6" ht="30.75" customHeight="1" x14ac:dyDescent="0.25">
      <c r="A26" s="109" t="s">
        <v>37</v>
      </c>
      <c r="B26" s="99"/>
      <c r="C26" s="99"/>
      <c r="D26" s="110"/>
      <c r="E26" s="23">
        <v>2844258</v>
      </c>
      <c r="F26" s="22"/>
    </row>
    <row r="27" spans="1:6" x14ac:dyDescent="0.25">
      <c r="A27" s="18"/>
      <c r="B27" s="14"/>
      <c r="C27" s="14"/>
      <c r="D27" s="14"/>
      <c r="E27" s="21">
        <f>E25-E26</f>
        <v>4655742</v>
      </c>
      <c r="F27" s="22"/>
    </row>
    <row r="28" spans="1:6" x14ac:dyDescent="0.25">
      <c r="A28" s="96" t="s">
        <v>42</v>
      </c>
      <c r="B28" s="111"/>
      <c r="C28" s="111"/>
      <c r="D28" s="112"/>
      <c r="E28" s="24">
        <v>4655742</v>
      </c>
      <c r="F28" s="23">
        <f>E27-E28</f>
        <v>0</v>
      </c>
    </row>
    <row r="29" spans="1:6" x14ac:dyDescent="0.25">
      <c r="A29" s="16"/>
      <c r="B29" s="14"/>
      <c r="C29" s="14"/>
      <c r="D29" s="14"/>
      <c r="E29" s="21"/>
      <c r="F29" s="22"/>
    </row>
    <row r="30" spans="1:6" x14ac:dyDescent="0.25">
      <c r="A30" s="102" t="s">
        <v>16</v>
      </c>
      <c r="B30" s="103"/>
      <c r="C30" s="103"/>
      <c r="D30" s="103"/>
      <c r="E30" s="21"/>
      <c r="F30" s="21">
        <f>F15+F19+F22+F28</f>
        <v>1176280</v>
      </c>
    </row>
    <row r="31" spans="1:6" x14ac:dyDescent="0.25">
      <c r="A31" s="96" t="s">
        <v>41</v>
      </c>
      <c r="B31" s="97"/>
      <c r="C31" s="97"/>
      <c r="D31" s="97"/>
      <c r="E31" s="21"/>
      <c r="F31" s="22"/>
    </row>
    <row r="32" spans="1:6" x14ac:dyDescent="0.25">
      <c r="A32" s="104" t="s">
        <v>38</v>
      </c>
      <c r="B32" s="97"/>
      <c r="C32" s="97"/>
      <c r="D32" s="97"/>
      <c r="E32" s="21">
        <v>150000</v>
      </c>
      <c r="F32" s="22"/>
    </row>
    <row r="33" spans="1:6" x14ac:dyDescent="0.25">
      <c r="A33" s="104" t="s">
        <v>39</v>
      </c>
      <c r="B33" s="97"/>
      <c r="C33" s="97"/>
      <c r="D33" s="97"/>
      <c r="E33" s="24">
        <v>10000</v>
      </c>
      <c r="F33" s="23">
        <f>F30-E32-E33</f>
        <v>1016280</v>
      </c>
    </row>
    <row r="34" spans="1:6" x14ac:dyDescent="0.25">
      <c r="A34" s="104"/>
      <c r="B34" s="97"/>
      <c r="C34" s="97"/>
      <c r="D34" s="97"/>
      <c r="E34" s="22"/>
      <c r="F34" s="22"/>
    </row>
    <row r="35" spans="1:6" x14ac:dyDescent="0.25">
      <c r="A35" s="102" t="s">
        <v>31</v>
      </c>
      <c r="B35" s="103"/>
      <c r="C35" s="103"/>
      <c r="D35" s="103"/>
      <c r="E35" s="22"/>
      <c r="F35" s="22">
        <f>F33</f>
        <v>1016280</v>
      </c>
    </row>
    <row r="36" spans="1:6" x14ac:dyDescent="0.25">
      <c r="A36" s="104"/>
      <c r="B36" s="97"/>
      <c r="C36" s="97"/>
      <c r="D36" s="97"/>
      <c r="E36" s="22"/>
      <c r="F36" s="22"/>
    </row>
    <row r="37" spans="1:6" x14ac:dyDescent="0.25">
      <c r="A37" s="107" t="s">
        <v>17</v>
      </c>
      <c r="B37" s="108"/>
      <c r="C37" s="108"/>
      <c r="D37" s="108"/>
      <c r="E37" s="25">
        <f>((F35-1000000)*0.3)+125000</f>
        <v>129884</v>
      </c>
      <c r="F37" s="25"/>
    </row>
    <row r="38" spans="1:6" x14ac:dyDescent="0.25">
      <c r="A38" s="11"/>
      <c r="B38" s="12"/>
      <c r="C38" s="12"/>
      <c r="D38" s="12"/>
      <c r="E38" s="22"/>
      <c r="F38" s="22"/>
    </row>
    <row r="39" spans="1:6" x14ac:dyDescent="0.25">
      <c r="A39" s="104" t="s">
        <v>18</v>
      </c>
      <c r="B39" s="97"/>
      <c r="C39" s="97"/>
      <c r="D39" s="97"/>
      <c r="E39" s="23">
        <v>0</v>
      </c>
      <c r="F39" s="23">
        <f>E37+E39</f>
        <v>129884</v>
      </c>
    </row>
    <row r="40" spans="1:6" x14ac:dyDescent="0.25">
      <c r="A40" s="104"/>
      <c r="B40" s="97"/>
      <c r="C40" s="97"/>
      <c r="D40" s="97"/>
      <c r="E40" s="22"/>
      <c r="F40" s="22"/>
    </row>
    <row r="41" spans="1:6" x14ac:dyDescent="0.25">
      <c r="A41" s="102" t="s">
        <v>19</v>
      </c>
      <c r="B41" s="103"/>
      <c r="C41" s="103"/>
      <c r="D41" s="103"/>
      <c r="E41" s="22"/>
      <c r="F41" s="22"/>
    </row>
    <row r="42" spans="1:6" x14ac:dyDescent="0.25">
      <c r="A42" s="18" t="s">
        <v>43</v>
      </c>
      <c r="B42" s="14"/>
      <c r="C42" s="14"/>
      <c r="D42" s="14"/>
      <c r="E42" s="22">
        <f>F39*2/100</f>
        <v>2597.6799999999998</v>
      </c>
      <c r="F42" s="22"/>
    </row>
    <row r="43" spans="1:6" x14ac:dyDescent="0.25">
      <c r="A43" s="96" t="s">
        <v>44</v>
      </c>
      <c r="B43" s="97"/>
      <c r="C43" s="97"/>
      <c r="D43" s="97"/>
      <c r="E43" s="26">
        <f>F39*1/100</f>
        <v>1298.8399999999999</v>
      </c>
      <c r="F43" s="23">
        <f>F39+E42+E43</f>
        <v>133780.51999999999</v>
      </c>
    </row>
    <row r="44" spans="1:6" x14ac:dyDescent="0.25">
      <c r="A44" s="13"/>
      <c r="B44" s="15"/>
      <c r="C44" s="15"/>
      <c r="D44" s="15"/>
      <c r="E44" s="22"/>
      <c r="F44" s="22"/>
    </row>
    <row r="45" spans="1:6" x14ac:dyDescent="0.25">
      <c r="A45" s="16" t="s">
        <v>20</v>
      </c>
      <c r="B45" s="15"/>
      <c r="C45" s="15"/>
      <c r="D45" s="15"/>
      <c r="E45" s="22">
        <f>F43</f>
        <v>133780.51999999999</v>
      </c>
      <c r="F45" s="27"/>
    </row>
    <row r="46" spans="1:6" x14ac:dyDescent="0.25">
      <c r="A46" s="96" t="s">
        <v>45</v>
      </c>
      <c r="B46" s="97"/>
      <c r="C46" s="97"/>
      <c r="D46" s="97"/>
      <c r="E46" s="22">
        <v>133373</v>
      </c>
      <c r="F46" s="27"/>
    </row>
    <row r="47" spans="1:6" x14ac:dyDescent="0.25">
      <c r="A47" s="96" t="s">
        <v>46</v>
      </c>
      <c r="B47" s="97"/>
      <c r="C47" s="97"/>
      <c r="D47" s="97"/>
      <c r="E47" s="23">
        <v>75000</v>
      </c>
      <c r="F47" s="23">
        <f>E45-E46-E47</f>
        <v>-74592.48000000001</v>
      </c>
    </row>
    <row r="48" spans="1:6" x14ac:dyDescent="0.25">
      <c r="A48" s="13"/>
      <c r="B48" s="15"/>
      <c r="C48" s="15"/>
      <c r="D48" s="15"/>
      <c r="E48" s="22"/>
      <c r="F48" s="22"/>
    </row>
    <row r="49" spans="1:6" x14ac:dyDescent="0.25">
      <c r="A49" s="105" t="s">
        <v>40</v>
      </c>
      <c r="B49" s="106"/>
      <c r="C49" s="106"/>
      <c r="D49" s="106"/>
      <c r="E49" s="23"/>
      <c r="F49" s="23">
        <f>ROUND(F47,-1)</f>
        <v>-74590</v>
      </c>
    </row>
  </sheetData>
  <mergeCells count="26">
    <mergeCell ref="A46:D46"/>
    <mergeCell ref="A49:D49"/>
    <mergeCell ref="A24:D24"/>
    <mergeCell ref="A26:D26"/>
    <mergeCell ref="A28:D28"/>
    <mergeCell ref="A31:D31"/>
    <mergeCell ref="A32:D32"/>
    <mergeCell ref="A37:D37"/>
    <mergeCell ref="A39:D39"/>
    <mergeCell ref="A40:D40"/>
    <mergeCell ref="A41:D41"/>
    <mergeCell ref="A43:D43"/>
    <mergeCell ref="A47:D47"/>
    <mergeCell ref="A30:D30"/>
    <mergeCell ref="A33:D33"/>
    <mergeCell ref="A34:D34"/>
    <mergeCell ref="A35:D35"/>
    <mergeCell ref="A36:D36"/>
    <mergeCell ref="A1:F1"/>
    <mergeCell ref="C4:F4"/>
    <mergeCell ref="A12:F12"/>
    <mergeCell ref="A13:D13"/>
    <mergeCell ref="A14:D14"/>
    <mergeCell ref="A15:D15"/>
    <mergeCell ref="A17:D17"/>
    <mergeCell ref="A21:D21"/>
  </mergeCells>
  <pageMargins left="0.7" right="0" top="0.27" bottom="0.2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C7D8-DD31-48AB-8F42-2BEA2EB6A50D}">
  <dimension ref="A1:H57"/>
  <sheetViews>
    <sheetView view="pageBreakPreview" topLeftCell="A14" zoomScaleNormal="100" zoomScaleSheetLayoutView="100" workbookViewId="0">
      <selection activeCell="F25" sqref="F25"/>
    </sheetView>
  </sheetViews>
  <sheetFormatPr defaultRowHeight="15" x14ac:dyDescent="0.25"/>
  <cols>
    <col min="1" max="1" width="20.85546875" style="1" bestFit="1" customWidth="1"/>
    <col min="2" max="2" width="1.5703125" style="1" bestFit="1" customWidth="1"/>
    <col min="3" max="3" width="24.28515625" style="1" bestFit="1" customWidth="1"/>
    <col min="4" max="4" width="10.28515625" style="1" customWidth="1"/>
    <col min="5" max="5" width="10.140625" style="1" customWidth="1"/>
    <col min="6" max="6" width="10.7109375" style="1" customWidth="1"/>
    <col min="7" max="7" width="12.28515625" style="1" bestFit="1" customWidth="1"/>
    <col min="8" max="8" width="19.5703125" style="1" bestFit="1" customWidth="1"/>
    <col min="9" max="16384" width="9.140625" style="1"/>
  </cols>
  <sheetData>
    <row r="1" spans="1:8" ht="18.75" x14ac:dyDescent="0.3">
      <c r="A1" s="98" t="s">
        <v>0</v>
      </c>
      <c r="B1" s="98"/>
      <c r="C1" s="98"/>
      <c r="D1" s="98"/>
      <c r="E1" s="98"/>
      <c r="F1" s="98"/>
      <c r="G1" s="98"/>
    </row>
    <row r="2" spans="1:8" x14ac:dyDescent="0.25">
      <c r="H2" s="2"/>
    </row>
    <row r="3" spans="1:8" x14ac:dyDescent="0.25">
      <c r="A3" s="3" t="s">
        <v>1</v>
      </c>
      <c r="B3" s="3" t="s">
        <v>2</v>
      </c>
      <c r="C3" s="4" t="s">
        <v>21</v>
      </c>
      <c r="D3" s="4"/>
      <c r="E3" s="5"/>
      <c r="F3" s="5"/>
    </row>
    <row r="4" spans="1:8" ht="30.75" customHeight="1" x14ac:dyDescent="0.25">
      <c r="A4" s="6" t="s">
        <v>3</v>
      </c>
      <c r="B4" s="6" t="s">
        <v>2</v>
      </c>
      <c r="C4" s="99" t="s">
        <v>32</v>
      </c>
      <c r="D4" s="99"/>
      <c r="E4" s="100"/>
      <c r="F4" s="100"/>
      <c r="G4" s="100"/>
    </row>
    <row r="5" spans="1:8" x14ac:dyDescent="0.25">
      <c r="A5" s="3" t="s">
        <v>4</v>
      </c>
      <c r="B5" s="3" t="s">
        <v>2</v>
      </c>
      <c r="C5" s="7" t="s">
        <v>23</v>
      </c>
      <c r="D5" s="7"/>
      <c r="E5" s="5"/>
      <c r="F5" s="5"/>
    </row>
    <row r="6" spans="1:8" x14ac:dyDescent="0.25">
      <c r="A6" s="3" t="s">
        <v>5</v>
      </c>
      <c r="B6" s="6" t="s">
        <v>2</v>
      </c>
      <c r="C6" s="8">
        <v>24894</v>
      </c>
      <c r="D6" s="8"/>
      <c r="E6" s="5"/>
      <c r="F6" s="5"/>
    </row>
    <row r="7" spans="1:8" x14ac:dyDescent="0.25">
      <c r="A7" s="3" t="s">
        <v>6</v>
      </c>
      <c r="B7" s="6" t="s">
        <v>2</v>
      </c>
      <c r="C7" s="5" t="s">
        <v>7</v>
      </c>
      <c r="D7" s="5"/>
      <c r="E7" s="5"/>
      <c r="F7" s="5"/>
    </row>
    <row r="8" spans="1:8" x14ac:dyDescent="0.25">
      <c r="A8" s="3" t="s">
        <v>8</v>
      </c>
      <c r="B8" s="6" t="s">
        <v>2</v>
      </c>
      <c r="C8" s="17" t="s">
        <v>74</v>
      </c>
      <c r="D8" s="17"/>
      <c r="E8" s="5"/>
      <c r="F8" s="5"/>
    </row>
    <row r="9" spans="1:8" x14ac:dyDescent="0.25">
      <c r="A9" s="3" t="s">
        <v>10</v>
      </c>
      <c r="B9" s="6" t="s">
        <v>2</v>
      </c>
      <c r="C9" s="17" t="s">
        <v>33</v>
      </c>
      <c r="D9" s="17"/>
      <c r="E9" s="5"/>
      <c r="F9" s="5"/>
    </row>
    <row r="10" spans="1:8" x14ac:dyDescent="0.25">
      <c r="A10" s="3" t="s">
        <v>11</v>
      </c>
      <c r="B10" s="6" t="s">
        <v>2</v>
      </c>
      <c r="C10" s="9">
        <v>43312</v>
      </c>
      <c r="D10" s="9"/>
      <c r="E10" s="5"/>
      <c r="F10" s="5"/>
    </row>
    <row r="12" spans="1:8" ht="18.75" x14ac:dyDescent="0.3">
      <c r="A12" s="98" t="s">
        <v>12</v>
      </c>
      <c r="B12" s="98"/>
      <c r="C12" s="98"/>
      <c r="D12" s="98"/>
      <c r="E12" s="98"/>
      <c r="F12" s="98"/>
      <c r="G12" s="98"/>
    </row>
    <row r="13" spans="1:8" x14ac:dyDescent="0.25">
      <c r="A13" s="113" t="s">
        <v>13</v>
      </c>
      <c r="B13" s="114"/>
      <c r="C13" s="114"/>
      <c r="D13" s="115"/>
      <c r="E13" s="10" t="s">
        <v>14</v>
      </c>
      <c r="F13" s="10" t="s">
        <v>14</v>
      </c>
      <c r="G13" s="10" t="s">
        <v>14</v>
      </c>
      <c r="H13" s="3"/>
    </row>
    <row r="14" spans="1:8" x14ac:dyDescent="0.25">
      <c r="A14" s="36"/>
      <c r="B14" s="37"/>
      <c r="C14" s="37"/>
      <c r="D14" s="38"/>
      <c r="E14" s="38"/>
      <c r="F14" s="19"/>
      <c r="G14" s="20"/>
    </row>
    <row r="15" spans="1:8" x14ac:dyDescent="0.25">
      <c r="A15" s="36" t="s">
        <v>25</v>
      </c>
      <c r="B15" s="37"/>
      <c r="C15" s="37"/>
      <c r="D15" s="42"/>
      <c r="E15" s="42"/>
      <c r="F15" s="28"/>
      <c r="G15" s="29"/>
    </row>
    <row r="16" spans="1:8" x14ac:dyDescent="0.25">
      <c r="A16" s="30" t="s">
        <v>26</v>
      </c>
      <c r="B16" s="37"/>
      <c r="C16" s="37"/>
      <c r="D16" s="42"/>
      <c r="E16" s="42"/>
      <c r="F16" s="28"/>
      <c r="G16" s="29"/>
    </row>
    <row r="17" spans="1:7" x14ac:dyDescent="0.25">
      <c r="A17" s="18" t="s">
        <v>61</v>
      </c>
      <c r="B17" s="14"/>
      <c r="C17" s="14"/>
      <c r="D17" s="39"/>
      <c r="E17" s="22">
        <f>'Salary AY 18-19'!Q3</f>
        <v>0</v>
      </c>
      <c r="F17" s="22"/>
      <c r="G17" s="29"/>
    </row>
    <row r="18" spans="1:7" x14ac:dyDescent="0.25">
      <c r="A18" s="18" t="s">
        <v>64</v>
      </c>
      <c r="B18" s="14"/>
      <c r="C18" s="14"/>
      <c r="D18" s="39"/>
      <c r="E18" s="22">
        <v>14027</v>
      </c>
      <c r="F18" s="22"/>
      <c r="G18" s="29"/>
    </row>
    <row r="19" spans="1:7" x14ac:dyDescent="0.25">
      <c r="A19" s="18" t="s">
        <v>62</v>
      </c>
      <c r="B19" s="14"/>
      <c r="C19" s="14"/>
      <c r="D19" s="22"/>
      <c r="E19" s="23">
        <f>[2]Sheet1!$O$12</f>
        <v>921488</v>
      </c>
      <c r="F19" s="22">
        <f>SUM(E17:E19)</f>
        <v>935515</v>
      </c>
      <c r="G19" s="29"/>
    </row>
    <row r="20" spans="1:7" x14ac:dyDescent="0.25">
      <c r="A20" s="18"/>
      <c r="B20" s="14"/>
      <c r="C20" s="14"/>
      <c r="D20" s="22"/>
      <c r="E20" s="22"/>
      <c r="F20" s="22"/>
      <c r="G20" s="29"/>
    </row>
    <row r="21" spans="1:7" x14ac:dyDescent="0.25">
      <c r="A21" s="46" t="s">
        <v>66</v>
      </c>
      <c r="B21" s="14"/>
      <c r="C21" s="14"/>
      <c r="D21" s="22"/>
      <c r="E21" s="22"/>
      <c r="F21" s="22"/>
      <c r="G21" s="29"/>
    </row>
    <row r="22" spans="1:7" x14ac:dyDescent="0.25">
      <c r="A22" s="18" t="s">
        <v>63</v>
      </c>
      <c r="B22" s="14"/>
      <c r="C22" s="14"/>
      <c r="D22" s="22"/>
      <c r="E22" s="22">
        <v>17400</v>
      </c>
      <c r="F22" s="22"/>
      <c r="G22" s="29"/>
    </row>
    <row r="23" spans="1:7" x14ac:dyDescent="0.25">
      <c r="A23" s="18" t="s">
        <v>65</v>
      </c>
      <c r="B23" s="14"/>
      <c r="C23" s="14"/>
      <c r="D23" s="22"/>
      <c r="E23" s="23">
        <v>2500</v>
      </c>
      <c r="F23" s="22">
        <f>-SUM(E22:E23)</f>
        <v>-19900</v>
      </c>
      <c r="G23" s="29"/>
    </row>
    <row r="24" spans="1:7" ht="14.25" customHeight="1" x14ac:dyDescent="0.25">
      <c r="A24" s="18"/>
      <c r="B24" s="14"/>
      <c r="C24" s="14"/>
      <c r="D24" s="22"/>
      <c r="E24" s="22"/>
      <c r="F24" s="22"/>
      <c r="G24" s="29"/>
    </row>
    <row r="25" spans="1:7" x14ac:dyDescent="0.25">
      <c r="A25" s="30" t="s">
        <v>67</v>
      </c>
      <c r="B25" s="31"/>
      <c r="C25" s="31"/>
      <c r="D25" s="22"/>
      <c r="E25" s="22"/>
      <c r="F25" s="22"/>
      <c r="G25" s="22">
        <f>F19+F23</f>
        <v>915615</v>
      </c>
    </row>
    <row r="26" spans="1:7" x14ac:dyDescent="0.25">
      <c r="A26" s="18"/>
      <c r="B26" s="15"/>
      <c r="C26" s="15"/>
      <c r="D26" s="22"/>
      <c r="E26" s="22"/>
      <c r="F26" s="21"/>
      <c r="G26" s="22"/>
    </row>
    <row r="27" spans="1:7" x14ac:dyDescent="0.25">
      <c r="A27" s="36" t="s">
        <v>27</v>
      </c>
      <c r="B27" s="37"/>
      <c r="C27" s="37"/>
      <c r="D27" s="42"/>
      <c r="E27" s="42"/>
      <c r="F27" s="22"/>
      <c r="G27" s="22"/>
    </row>
    <row r="28" spans="1:7" x14ac:dyDescent="0.25">
      <c r="A28" s="13" t="s">
        <v>28</v>
      </c>
      <c r="B28" s="14"/>
      <c r="C28" s="14"/>
      <c r="D28" s="39"/>
      <c r="E28" s="39"/>
      <c r="F28" s="22">
        <v>0</v>
      </c>
      <c r="G28" s="22"/>
    </row>
    <row r="29" spans="1:7" x14ac:dyDescent="0.25">
      <c r="A29" s="13" t="s">
        <v>29</v>
      </c>
      <c r="B29" s="14"/>
      <c r="C29" s="14"/>
      <c r="D29" s="39"/>
      <c r="E29" s="39"/>
      <c r="F29" s="23">
        <v>-158117</v>
      </c>
      <c r="G29" s="22">
        <f>F28+F29</f>
        <v>-158117</v>
      </c>
    </row>
    <row r="30" spans="1:7" x14ac:dyDescent="0.25">
      <c r="A30" s="13"/>
      <c r="B30" s="14"/>
      <c r="C30" s="14"/>
      <c r="D30" s="39"/>
      <c r="E30" s="39"/>
      <c r="F30" s="21"/>
      <c r="G30" s="22"/>
    </row>
    <row r="31" spans="1:7" x14ac:dyDescent="0.25">
      <c r="A31" s="36" t="s">
        <v>34</v>
      </c>
      <c r="B31" s="37"/>
      <c r="C31" s="37"/>
      <c r="D31" s="42"/>
      <c r="E31" s="42"/>
      <c r="F31" s="21"/>
      <c r="G31" s="22"/>
    </row>
    <row r="32" spans="1:7" x14ac:dyDescent="0.25">
      <c r="A32" s="18" t="s">
        <v>47</v>
      </c>
      <c r="B32" s="14"/>
      <c r="C32" s="14"/>
      <c r="D32" s="39"/>
      <c r="E32" s="39"/>
      <c r="F32" s="21"/>
      <c r="G32" s="22">
        <v>8970</v>
      </c>
    </row>
    <row r="33" spans="1:7" x14ac:dyDescent="0.25">
      <c r="A33" s="16"/>
      <c r="B33" s="14"/>
      <c r="C33" s="14"/>
      <c r="D33" s="39"/>
      <c r="E33" s="39"/>
      <c r="F33" s="21"/>
      <c r="G33" s="22"/>
    </row>
    <row r="34" spans="1:7" ht="15.75" thickBot="1" x14ac:dyDescent="0.3">
      <c r="A34" s="36" t="s">
        <v>16</v>
      </c>
      <c r="B34" s="37"/>
      <c r="C34" s="37"/>
      <c r="D34" s="42"/>
      <c r="E34" s="42"/>
      <c r="F34" s="21"/>
      <c r="G34" s="50">
        <f>G25+G29+G32</f>
        <v>766468</v>
      </c>
    </row>
    <row r="35" spans="1:7" ht="15.75" thickTop="1" x14ac:dyDescent="0.25">
      <c r="A35" s="36"/>
      <c r="B35" s="37"/>
      <c r="C35" s="37"/>
      <c r="D35" s="42"/>
      <c r="E35" s="42"/>
      <c r="F35" s="21"/>
      <c r="G35" s="22"/>
    </row>
    <row r="36" spans="1:7" x14ac:dyDescent="0.25">
      <c r="A36" s="30" t="s">
        <v>41</v>
      </c>
      <c r="B36" s="31"/>
      <c r="C36" s="31"/>
      <c r="D36" s="40"/>
      <c r="E36" s="40"/>
      <c r="F36" s="21"/>
      <c r="G36" s="22"/>
    </row>
    <row r="37" spans="1:7" x14ac:dyDescent="0.25">
      <c r="A37" s="47" t="s">
        <v>68</v>
      </c>
      <c r="B37" s="31" t="s">
        <v>2</v>
      </c>
      <c r="C37" s="31" t="s">
        <v>69</v>
      </c>
      <c r="D37" s="40">
        <v>28800</v>
      </c>
      <c r="E37" s="40"/>
      <c r="F37" s="21"/>
      <c r="G37" s="22"/>
    </row>
    <row r="38" spans="1:7" x14ac:dyDescent="0.25">
      <c r="A38" s="35"/>
      <c r="B38" s="31" t="s">
        <v>2</v>
      </c>
      <c r="C38" s="31" t="s">
        <v>70</v>
      </c>
      <c r="D38" s="40">
        <v>105542</v>
      </c>
      <c r="E38" s="40"/>
      <c r="F38" s="21"/>
      <c r="G38" s="22"/>
    </row>
    <row r="39" spans="1:7" x14ac:dyDescent="0.25">
      <c r="A39" s="35"/>
      <c r="B39" s="31" t="s">
        <v>2</v>
      </c>
      <c r="C39" s="31" t="s">
        <v>71</v>
      </c>
      <c r="D39" s="49">
        <v>103177</v>
      </c>
      <c r="E39" s="40">
        <f>SUM(D37:D39)</f>
        <v>237519</v>
      </c>
      <c r="F39" s="21"/>
      <c r="G39" s="22"/>
    </row>
    <row r="40" spans="1:7" x14ac:dyDescent="0.25">
      <c r="A40" s="35"/>
      <c r="B40" s="31"/>
      <c r="C40" s="48" t="s">
        <v>73</v>
      </c>
      <c r="D40" s="40"/>
      <c r="E40" s="40"/>
      <c r="F40" s="21">
        <v>150000</v>
      </c>
      <c r="G40" s="22"/>
    </row>
    <row r="41" spans="1:7" x14ac:dyDescent="0.25">
      <c r="A41" s="35" t="s">
        <v>39</v>
      </c>
      <c r="B41" s="31" t="s">
        <v>2</v>
      </c>
      <c r="C41" s="48" t="s">
        <v>72</v>
      </c>
      <c r="D41" s="40"/>
      <c r="E41" s="40"/>
      <c r="F41" s="24">
        <v>8970</v>
      </c>
      <c r="G41" s="22">
        <f>G34-F40-F41</f>
        <v>607498</v>
      </c>
    </row>
    <row r="42" spans="1:7" x14ac:dyDescent="0.25">
      <c r="A42" s="35"/>
      <c r="B42" s="31"/>
      <c r="C42" s="31"/>
      <c r="D42" s="40"/>
      <c r="E42" s="40"/>
      <c r="F42" s="22"/>
      <c r="G42" s="22"/>
    </row>
    <row r="43" spans="1:7" ht="15.75" thickBot="1" x14ac:dyDescent="0.3">
      <c r="A43" s="36" t="s">
        <v>31</v>
      </c>
      <c r="B43" s="37"/>
      <c r="C43" s="37"/>
      <c r="D43" s="42"/>
      <c r="E43" s="42"/>
      <c r="F43" s="22"/>
      <c r="G43" s="50">
        <f>ROUND(G41,-1)</f>
        <v>607500</v>
      </c>
    </row>
    <row r="44" spans="1:7" ht="15.75" thickTop="1" x14ac:dyDescent="0.25">
      <c r="A44" s="51"/>
      <c r="B44" s="52"/>
      <c r="C44" s="52"/>
      <c r="D44" s="49"/>
      <c r="E44" s="49"/>
      <c r="F44" s="23"/>
      <c r="G44" s="23"/>
    </row>
    <row r="45" spans="1:7" x14ac:dyDescent="0.25">
      <c r="A45" s="33" t="s">
        <v>17</v>
      </c>
      <c r="B45" s="34"/>
      <c r="C45" s="34"/>
      <c r="D45" s="43"/>
      <c r="E45" s="43"/>
      <c r="F45" s="25">
        <f>((G43-500000)*0.2)+12500</f>
        <v>34000</v>
      </c>
      <c r="G45" s="25"/>
    </row>
    <row r="46" spans="1:7" x14ac:dyDescent="0.25">
      <c r="A46" s="11"/>
      <c r="B46" s="12"/>
      <c r="C46" s="12"/>
      <c r="D46" s="44"/>
      <c r="E46" s="44"/>
      <c r="F46" s="22"/>
      <c r="G46" s="22"/>
    </row>
    <row r="47" spans="1:7" x14ac:dyDescent="0.25">
      <c r="A47" s="35" t="s">
        <v>18</v>
      </c>
      <c r="B47" s="31"/>
      <c r="C47" s="31"/>
      <c r="D47" s="40"/>
      <c r="E47" s="40"/>
      <c r="F47" s="23">
        <v>0</v>
      </c>
      <c r="G47" s="23">
        <f>F45+F47</f>
        <v>34000</v>
      </c>
    </row>
    <row r="48" spans="1:7" x14ac:dyDescent="0.25">
      <c r="A48" s="35"/>
      <c r="B48" s="31"/>
      <c r="C48" s="31"/>
      <c r="D48" s="40"/>
      <c r="E48" s="40"/>
      <c r="F48" s="22"/>
      <c r="G48" s="22"/>
    </row>
    <row r="49" spans="1:7" x14ac:dyDescent="0.25">
      <c r="A49" s="36" t="s">
        <v>19</v>
      </c>
      <c r="B49" s="37"/>
      <c r="C49" s="37"/>
      <c r="D49" s="42"/>
      <c r="E49" s="42"/>
      <c r="F49" s="22"/>
      <c r="G49" s="22"/>
    </row>
    <row r="50" spans="1:7" x14ac:dyDescent="0.25">
      <c r="A50" s="18" t="s">
        <v>43</v>
      </c>
      <c r="B50" s="14"/>
      <c r="C50" s="14"/>
      <c r="D50" s="39"/>
      <c r="E50" s="39"/>
      <c r="F50" s="22">
        <f>G47*2/100</f>
        <v>680</v>
      </c>
      <c r="G50" s="22"/>
    </row>
    <row r="51" spans="1:7" x14ac:dyDescent="0.25">
      <c r="A51" s="30" t="s">
        <v>44</v>
      </c>
      <c r="B51" s="31"/>
      <c r="C51" s="31"/>
      <c r="D51" s="40"/>
      <c r="E51" s="40"/>
      <c r="F51" s="26">
        <f>G47*1/100</f>
        <v>340</v>
      </c>
      <c r="G51" s="23">
        <f>G47+F50+F51</f>
        <v>35020</v>
      </c>
    </row>
    <row r="52" spans="1:7" x14ac:dyDescent="0.25">
      <c r="A52" s="13"/>
      <c r="B52" s="15"/>
      <c r="C52" s="15"/>
      <c r="D52" s="41"/>
      <c r="E52" s="41"/>
      <c r="F52" s="22"/>
      <c r="G52" s="22"/>
    </row>
    <row r="53" spans="1:7" x14ac:dyDescent="0.25">
      <c r="A53" s="16" t="s">
        <v>20</v>
      </c>
      <c r="B53" s="15"/>
      <c r="C53" s="15"/>
      <c r="D53" s="41"/>
      <c r="E53" s="41"/>
      <c r="F53" s="22"/>
      <c r="G53" s="27"/>
    </row>
    <row r="54" spans="1:7" x14ac:dyDescent="0.25">
      <c r="A54" s="30" t="s">
        <v>45</v>
      </c>
      <c r="B54" s="31"/>
      <c r="C54" s="31"/>
      <c r="D54" s="40"/>
      <c r="E54" s="40"/>
      <c r="F54" s="22"/>
      <c r="G54" s="22">
        <v>108372.48000000001</v>
      </c>
    </row>
    <row r="55" spans="1:7" x14ac:dyDescent="0.25">
      <c r="A55" s="13"/>
      <c r="B55" s="15"/>
      <c r="C55" s="15"/>
      <c r="D55" s="41"/>
      <c r="E55" s="41"/>
      <c r="F55" s="22"/>
      <c r="G55" s="22"/>
    </row>
    <row r="56" spans="1:7" ht="15.75" thickBot="1" x14ac:dyDescent="0.3">
      <c r="A56" s="36" t="s">
        <v>40</v>
      </c>
      <c r="B56" s="15"/>
      <c r="C56" s="15"/>
      <c r="D56" s="41"/>
      <c r="E56" s="41"/>
      <c r="F56" s="22"/>
      <c r="G56" s="50">
        <f>ROUND((G51-G54),-1)</f>
        <v>-73350</v>
      </c>
    </row>
    <row r="57" spans="1:7" ht="15.75" thickTop="1" x14ac:dyDescent="0.25">
      <c r="A57" s="53"/>
      <c r="B57" s="32"/>
      <c r="C57" s="32"/>
      <c r="D57" s="45"/>
      <c r="E57" s="45"/>
      <c r="F57" s="23"/>
      <c r="G57" s="23"/>
    </row>
  </sheetData>
  <mergeCells count="4">
    <mergeCell ref="A13:D13"/>
    <mergeCell ref="A1:G1"/>
    <mergeCell ref="C4:G4"/>
    <mergeCell ref="A12:G12"/>
  </mergeCells>
  <pageMargins left="0.7" right="0" top="0.27" bottom="0.2" header="0.3" footer="0.3"/>
  <pageSetup orientation="portrait" r:id="rId1"/>
  <rowBreaks count="1" manualBreakCount="1">
    <brk id="4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657-1C0E-4405-B2FB-B1E0D9220BCE}">
  <sheetPr>
    <tabColor rgb="FF00B0F0"/>
  </sheetPr>
  <dimension ref="A1:Q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1" sqref="B11:M11"/>
    </sheetView>
  </sheetViews>
  <sheetFormatPr defaultRowHeight="12.75" x14ac:dyDescent="0.2"/>
  <cols>
    <col min="1" max="1" width="27.5703125" style="62" customWidth="1"/>
    <col min="2" max="2" width="10.85546875" style="74" customWidth="1"/>
    <col min="3" max="10" width="10.85546875" style="62" customWidth="1"/>
    <col min="11" max="11" width="10.85546875" style="75" customWidth="1"/>
    <col min="12" max="13" width="10.85546875" style="62" customWidth="1"/>
    <col min="14" max="14" width="12.85546875" style="62" bestFit="1" customWidth="1"/>
    <col min="15" max="16" width="11.5703125" style="73" bestFit="1" customWidth="1"/>
    <col min="17" max="17" width="9.140625" style="73"/>
    <col min="18" max="16384" width="9.140625" style="62"/>
  </cols>
  <sheetData>
    <row r="1" spans="1:17" x14ac:dyDescent="0.2">
      <c r="B1" s="69">
        <v>42826</v>
      </c>
      <c r="C1" s="69">
        <v>42856</v>
      </c>
      <c r="D1" s="69">
        <v>42887</v>
      </c>
      <c r="E1" s="69">
        <v>42917</v>
      </c>
      <c r="F1" s="69">
        <v>42948</v>
      </c>
      <c r="G1" s="69">
        <v>42979</v>
      </c>
      <c r="H1" s="69">
        <v>43009</v>
      </c>
      <c r="I1" s="69">
        <v>43040</v>
      </c>
      <c r="J1" s="69">
        <v>43070</v>
      </c>
      <c r="K1" s="70">
        <v>43101</v>
      </c>
      <c r="L1" s="69">
        <v>43132</v>
      </c>
      <c r="M1" s="69">
        <v>43160</v>
      </c>
      <c r="N1" s="71" t="s">
        <v>48</v>
      </c>
      <c r="O1" s="72" t="s">
        <v>55</v>
      </c>
      <c r="P1" s="72" t="s">
        <v>49</v>
      </c>
    </row>
    <row r="2" spans="1:17" ht="6.75" customHeight="1" x14ac:dyDescent="0.2"/>
    <row r="3" spans="1:17" ht="14.25" customHeight="1" x14ac:dyDescent="0.2">
      <c r="A3" s="62" t="s">
        <v>50</v>
      </c>
      <c r="B3" s="63">
        <v>1502</v>
      </c>
      <c r="C3" s="63">
        <v>1502</v>
      </c>
      <c r="D3" s="63">
        <v>1502</v>
      </c>
      <c r="E3" s="63">
        <v>1502</v>
      </c>
      <c r="F3" s="63">
        <v>1502</v>
      </c>
      <c r="G3" s="63">
        <v>1502</v>
      </c>
      <c r="H3" s="63">
        <v>1638</v>
      </c>
      <c r="I3" s="63">
        <v>1638</v>
      </c>
      <c r="J3" s="63">
        <v>1638</v>
      </c>
      <c r="K3" s="77">
        <v>1638</v>
      </c>
      <c r="L3" s="63">
        <v>1638</v>
      </c>
      <c r="M3" s="63">
        <v>1638</v>
      </c>
      <c r="N3" s="73">
        <f>SUM(B3:M3)</f>
        <v>18840</v>
      </c>
      <c r="Q3" s="72"/>
    </row>
    <row r="4" spans="1:17" x14ac:dyDescent="0.2">
      <c r="A4" s="62" t="s">
        <v>51</v>
      </c>
      <c r="B4" s="63">
        <v>41200</v>
      </c>
      <c r="C4" s="73">
        <v>40849</v>
      </c>
      <c r="D4" s="73">
        <v>40849</v>
      </c>
      <c r="E4" s="73">
        <v>40849</v>
      </c>
      <c r="F4" s="73">
        <v>41452</v>
      </c>
      <c r="G4" s="73">
        <v>41452</v>
      </c>
      <c r="H4" s="73">
        <v>43238</v>
      </c>
      <c r="I4" s="73">
        <v>44289</v>
      </c>
      <c r="J4" s="73">
        <v>44289</v>
      </c>
      <c r="K4" s="78">
        <v>44289</v>
      </c>
      <c r="L4" s="73">
        <v>44607</v>
      </c>
      <c r="M4" s="73">
        <v>44607</v>
      </c>
      <c r="N4" s="73">
        <f t="shared" ref="N4:N8" si="0">SUM(B4:M4)</f>
        <v>511970</v>
      </c>
    </row>
    <row r="5" spans="1:17" x14ac:dyDescent="0.2">
      <c r="A5" s="62" t="s">
        <v>52</v>
      </c>
      <c r="B5" s="63">
        <f>ROUND(((B3+B4)*0.0875),0)</f>
        <v>3736</v>
      </c>
      <c r="C5" s="63">
        <f t="shared" ref="C5:M5" si="1">ROUND(((C3+C4)*0.0875),0)</f>
        <v>3706</v>
      </c>
      <c r="D5" s="63">
        <f t="shared" si="1"/>
        <v>3706</v>
      </c>
      <c r="E5" s="63">
        <f t="shared" si="1"/>
        <v>3706</v>
      </c>
      <c r="F5" s="63">
        <f t="shared" si="1"/>
        <v>3758</v>
      </c>
      <c r="G5" s="63">
        <f t="shared" si="1"/>
        <v>3758</v>
      </c>
      <c r="H5" s="63">
        <f t="shared" si="1"/>
        <v>3927</v>
      </c>
      <c r="I5" s="63">
        <f t="shared" si="1"/>
        <v>4019</v>
      </c>
      <c r="J5" s="63">
        <f t="shared" si="1"/>
        <v>4019</v>
      </c>
      <c r="K5" s="77">
        <f t="shared" si="1"/>
        <v>4019</v>
      </c>
      <c r="L5" s="63">
        <f t="shared" si="1"/>
        <v>4046</v>
      </c>
      <c r="M5" s="63">
        <f t="shared" si="1"/>
        <v>4046</v>
      </c>
      <c r="N5" s="73">
        <f t="shared" si="0"/>
        <v>46446</v>
      </c>
    </row>
    <row r="6" spans="1:17" x14ac:dyDescent="0.2">
      <c r="A6" s="62" t="s">
        <v>53</v>
      </c>
      <c r="B6" s="63">
        <v>950</v>
      </c>
      <c r="C6" s="63">
        <v>950</v>
      </c>
      <c r="D6" s="63">
        <v>950</v>
      </c>
      <c r="E6" s="63">
        <v>950</v>
      </c>
      <c r="F6" s="63">
        <v>950</v>
      </c>
      <c r="G6" s="63">
        <v>950</v>
      </c>
      <c r="H6" s="63">
        <v>950</v>
      </c>
      <c r="I6" s="63">
        <v>950</v>
      </c>
      <c r="J6" s="63">
        <v>950</v>
      </c>
      <c r="K6" s="77">
        <v>950</v>
      </c>
      <c r="L6" s="63">
        <v>950</v>
      </c>
      <c r="M6" s="63">
        <v>950</v>
      </c>
      <c r="N6" s="73">
        <f t="shared" si="0"/>
        <v>11400</v>
      </c>
    </row>
    <row r="7" spans="1:17" x14ac:dyDescent="0.2">
      <c r="A7" s="62" t="s">
        <v>54</v>
      </c>
      <c r="B7" s="63">
        <v>400</v>
      </c>
      <c r="C7" s="63">
        <v>400</v>
      </c>
      <c r="D7" s="63">
        <v>400</v>
      </c>
      <c r="E7" s="63">
        <v>400</v>
      </c>
      <c r="F7" s="63">
        <v>400</v>
      </c>
      <c r="G7" s="63">
        <v>400</v>
      </c>
      <c r="H7" s="63">
        <v>400</v>
      </c>
      <c r="I7" s="63">
        <v>400</v>
      </c>
      <c r="J7" s="63">
        <v>400</v>
      </c>
      <c r="K7" s="77">
        <v>400</v>
      </c>
      <c r="L7" s="63">
        <v>229</v>
      </c>
      <c r="M7" s="63">
        <v>400</v>
      </c>
      <c r="N7" s="73">
        <f t="shared" si="0"/>
        <v>4629</v>
      </c>
      <c r="P7" s="63"/>
    </row>
    <row r="8" spans="1:17" ht="13.5" thickBot="1" x14ac:dyDescent="0.25">
      <c r="A8" s="62" t="s">
        <v>75</v>
      </c>
      <c r="B8" s="63">
        <v>350</v>
      </c>
      <c r="C8" s="63">
        <v>350</v>
      </c>
      <c r="D8" s="63">
        <v>350</v>
      </c>
      <c r="E8" s="63">
        <v>350</v>
      </c>
      <c r="F8" s="63">
        <v>350</v>
      </c>
      <c r="G8" s="63">
        <v>350</v>
      </c>
      <c r="H8" s="63">
        <v>350</v>
      </c>
      <c r="I8" s="63">
        <v>350</v>
      </c>
      <c r="J8" s="63">
        <v>350</v>
      </c>
      <c r="K8" s="77">
        <v>350</v>
      </c>
      <c r="L8" s="63">
        <v>350</v>
      </c>
      <c r="M8" s="63">
        <v>350</v>
      </c>
      <c r="N8" s="73">
        <f t="shared" si="0"/>
        <v>4200</v>
      </c>
      <c r="O8" s="73">
        <v>4200</v>
      </c>
    </row>
    <row r="9" spans="1:17" ht="13.5" thickBot="1" x14ac:dyDescent="0.25">
      <c r="A9" s="64" t="s">
        <v>56</v>
      </c>
      <c r="B9" s="79">
        <f t="shared" ref="B9:N9" si="2">SUM(B3:B8)</f>
        <v>48138</v>
      </c>
      <c r="C9" s="79">
        <f t="shared" si="2"/>
        <v>47757</v>
      </c>
      <c r="D9" s="79">
        <f t="shared" si="2"/>
        <v>47757</v>
      </c>
      <c r="E9" s="80">
        <f t="shared" si="2"/>
        <v>47757</v>
      </c>
      <c r="F9" s="80">
        <f t="shared" si="2"/>
        <v>48412</v>
      </c>
      <c r="G9" s="80">
        <f t="shared" si="2"/>
        <v>48412</v>
      </c>
      <c r="H9" s="79">
        <f t="shared" si="2"/>
        <v>50503</v>
      </c>
      <c r="I9" s="79">
        <f t="shared" si="2"/>
        <v>51646</v>
      </c>
      <c r="J9" s="79">
        <f t="shared" si="2"/>
        <v>51646</v>
      </c>
      <c r="K9" s="80">
        <f t="shared" si="2"/>
        <v>51646</v>
      </c>
      <c r="L9" s="79">
        <f t="shared" si="2"/>
        <v>51820</v>
      </c>
      <c r="M9" s="79">
        <f t="shared" si="2"/>
        <v>51991</v>
      </c>
      <c r="N9" s="81">
        <f t="shared" si="2"/>
        <v>597485</v>
      </c>
      <c r="O9" s="73">
        <v>763314</v>
      </c>
      <c r="P9" s="73">
        <f>O9-N9</f>
        <v>165829</v>
      </c>
    </row>
    <row r="10" spans="1:17" x14ac:dyDescent="0.2">
      <c r="A10" s="65" t="s">
        <v>84</v>
      </c>
      <c r="B10" s="82"/>
      <c r="C10" s="82"/>
      <c r="D10" s="82"/>
      <c r="E10" s="83"/>
      <c r="F10" s="83"/>
      <c r="G10" s="83"/>
      <c r="H10" s="82"/>
      <c r="I10" s="82"/>
      <c r="J10" s="82"/>
      <c r="K10" s="83"/>
      <c r="L10" s="82"/>
      <c r="M10" s="82"/>
      <c r="N10" s="82">
        <f>SUM(B10:M10)</f>
        <v>0</v>
      </c>
    </row>
    <row r="11" spans="1:17" x14ac:dyDescent="0.2">
      <c r="A11" s="66" t="s">
        <v>85</v>
      </c>
      <c r="B11" s="82">
        <f>B9-B10</f>
        <v>48138</v>
      </c>
      <c r="C11" s="82">
        <f t="shared" ref="C11:M11" si="3">C9-C10</f>
        <v>47757</v>
      </c>
      <c r="D11" s="82">
        <f t="shared" si="3"/>
        <v>47757</v>
      </c>
      <c r="E11" s="82">
        <f t="shared" si="3"/>
        <v>47757</v>
      </c>
      <c r="F11" s="82">
        <f t="shared" si="3"/>
        <v>48412</v>
      </c>
      <c r="G11" s="82">
        <f t="shared" si="3"/>
        <v>48412</v>
      </c>
      <c r="H11" s="82">
        <f t="shared" si="3"/>
        <v>50503</v>
      </c>
      <c r="I11" s="82">
        <f t="shared" si="3"/>
        <v>51646</v>
      </c>
      <c r="J11" s="82">
        <f t="shared" si="3"/>
        <v>51646</v>
      </c>
      <c r="K11" s="83">
        <f t="shared" si="3"/>
        <v>51646</v>
      </c>
      <c r="L11" s="82">
        <f t="shared" si="3"/>
        <v>51820</v>
      </c>
      <c r="M11" s="82">
        <f t="shared" si="3"/>
        <v>51991</v>
      </c>
      <c r="N11" s="82">
        <f>SUM(B11:M11)</f>
        <v>597485</v>
      </c>
    </row>
    <row r="12" spans="1:17" x14ac:dyDescent="0.2">
      <c r="B12" s="63"/>
      <c r="C12" s="73"/>
      <c r="D12" s="73"/>
      <c r="E12" s="73"/>
      <c r="F12" s="73"/>
      <c r="G12" s="73"/>
      <c r="H12" s="73"/>
      <c r="I12" s="73"/>
      <c r="J12" s="73"/>
      <c r="K12" s="78"/>
      <c r="L12" s="73"/>
      <c r="M12" s="73"/>
      <c r="N12" s="73"/>
    </row>
    <row r="13" spans="1:17" x14ac:dyDescent="0.2">
      <c r="A13" s="62" t="s">
        <v>57</v>
      </c>
      <c r="B13" s="73">
        <f t="shared" ref="B13:M13" si="4">(B3+B4)*0.12</f>
        <v>5124.24</v>
      </c>
      <c r="C13" s="73">
        <f t="shared" si="4"/>
        <v>5082.12</v>
      </c>
      <c r="D13" s="73">
        <f t="shared" si="4"/>
        <v>5082.12</v>
      </c>
      <c r="E13" s="73">
        <f t="shared" si="4"/>
        <v>5082.12</v>
      </c>
      <c r="F13" s="73">
        <f t="shared" si="4"/>
        <v>5154.4799999999996</v>
      </c>
      <c r="G13" s="73">
        <f t="shared" si="4"/>
        <v>5154.4799999999996</v>
      </c>
      <c r="H13" s="73">
        <f t="shared" si="4"/>
        <v>5385.12</v>
      </c>
      <c r="I13" s="73">
        <f t="shared" si="4"/>
        <v>5511.24</v>
      </c>
      <c r="J13" s="73">
        <f t="shared" si="4"/>
        <v>5511.24</v>
      </c>
      <c r="K13" s="78">
        <f t="shared" si="4"/>
        <v>5511.24</v>
      </c>
      <c r="L13" s="73">
        <f t="shared" si="4"/>
        <v>5549.4</v>
      </c>
      <c r="M13" s="73">
        <f t="shared" si="4"/>
        <v>5549.4</v>
      </c>
      <c r="N13" s="72">
        <f t="shared" ref="N13:N22" si="5">SUM(B13:M13)</f>
        <v>63697.2</v>
      </c>
    </row>
    <row r="14" spans="1:17" x14ac:dyDescent="0.2">
      <c r="A14" s="62" t="s">
        <v>77</v>
      </c>
      <c r="B14" s="73">
        <v>2400</v>
      </c>
      <c r="C14" s="73">
        <v>2400</v>
      </c>
      <c r="D14" s="73">
        <v>2400</v>
      </c>
      <c r="E14" s="73">
        <v>1800</v>
      </c>
      <c r="F14" s="73">
        <v>1800</v>
      </c>
      <c r="G14" s="73">
        <v>1800</v>
      </c>
      <c r="H14" s="73">
        <v>1800</v>
      </c>
      <c r="I14" s="73">
        <v>4200</v>
      </c>
      <c r="J14" s="73">
        <v>4200</v>
      </c>
      <c r="K14" s="77">
        <v>4200</v>
      </c>
      <c r="L14" s="63">
        <v>1200</v>
      </c>
      <c r="M14" s="63">
        <v>1200</v>
      </c>
      <c r="N14" s="73">
        <f t="shared" si="5"/>
        <v>29400</v>
      </c>
    </row>
    <row r="15" spans="1:17" x14ac:dyDescent="0.2">
      <c r="A15" s="62" t="s">
        <v>58</v>
      </c>
      <c r="B15" s="63">
        <v>200</v>
      </c>
      <c r="C15" s="63">
        <v>200</v>
      </c>
      <c r="D15" s="63">
        <v>200</v>
      </c>
      <c r="E15" s="63">
        <v>200</v>
      </c>
      <c r="F15" s="63">
        <v>200</v>
      </c>
      <c r="G15" s="63">
        <v>200</v>
      </c>
      <c r="H15" s="63">
        <v>200</v>
      </c>
      <c r="I15" s="63">
        <v>200</v>
      </c>
      <c r="J15" s="63">
        <v>200</v>
      </c>
      <c r="K15" s="77">
        <v>200</v>
      </c>
      <c r="L15" s="63">
        <v>300</v>
      </c>
      <c r="M15" s="63">
        <v>200</v>
      </c>
      <c r="N15" s="73">
        <f t="shared" si="5"/>
        <v>2500</v>
      </c>
    </row>
    <row r="16" spans="1:17" x14ac:dyDescent="0.2">
      <c r="A16" s="62" t="s">
        <v>82</v>
      </c>
      <c r="B16" s="63"/>
      <c r="C16" s="63"/>
      <c r="D16" s="63"/>
      <c r="E16" s="63"/>
      <c r="F16" s="63"/>
      <c r="G16" s="63">
        <v>1400</v>
      </c>
      <c r="H16" s="63">
        <v>1400</v>
      </c>
      <c r="I16" s="63">
        <v>0</v>
      </c>
      <c r="J16" s="63">
        <v>0</v>
      </c>
      <c r="K16" s="77">
        <v>0</v>
      </c>
      <c r="L16" s="63">
        <v>0</v>
      </c>
      <c r="M16" s="63">
        <v>0</v>
      </c>
      <c r="N16" s="73">
        <f t="shared" si="5"/>
        <v>2800</v>
      </c>
    </row>
    <row r="17" spans="1:14" x14ac:dyDescent="0.2">
      <c r="A17" s="62" t="s">
        <v>79</v>
      </c>
      <c r="B17" s="63">
        <v>9800</v>
      </c>
      <c r="C17" s="63">
        <v>9800</v>
      </c>
      <c r="D17" s="63">
        <v>9800</v>
      </c>
      <c r="E17" s="63">
        <v>9800</v>
      </c>
      <c r="F17" s="63">
        <v>9800</v>
      </c>
      <c r="G17" s="63">
        <v>9800</v>
      </c>
      <c r="H17" s="63">
        <v>9800</v>
      </c>
      <c r="I17" s="63">
        <v>9800</v>
      </c>
      <c r="J17" s="63">
        <v>9800</v>
      </c>
      <c r="K17" s="77">
        <v>9800</v>
      </c>
      <c r="L17" s="63">
        <v>9800</v>
      </c>
      <c r="M17" s="63">
        <v>9800</v>
      </c>
      <c r="N17" s="73">
        <f t="shared" si="5"/>
        <v>117600</v>
      </c>
    </row>
    <row r="18" spans="1:14" x14ac:dyDescent="0.2">
      <c r="A18" s="62" t="s">
        <v>80</v>
      </c>
      <c r="B18" s="63">
        <v>5400</v>
      </c>
      <c r="C18" s="63">
        <v>5400</v>
      </c>
      <c r="D18" s="63">
        <v>5400</v>
      </c>
      <c r="E18" s="63">
        <v>5400</v>
      </c>
      <c r="F18" s="63">
        <v>5400</v>
      </c>
      <c r="G18" s="63">
        <v>5400</v>
      </c>
      <c r="H18" s="63">
        <v>5400</v>
      </c>
      <c r="I18" s="63">
        <v>5400</v>
      </c>
      <c r="J18" s="63">
        <v>5400</v>
      </c>
      <c r="K18" s="77">
        <v>5400</v>
      </c>
      <c r="L18" s="63">
        <v>5400</v>
      </c>
      <c r="M18" s="63">
        <v>5400</v>
      </c>
      <c r="N18" s="73">
        <f t="shared" si="5"/>
        <v>64800</v>
      </c>
    </row>
    <row r="19" spans="1:14" x14ac:dyDescent="0.2">
      <c r="A19" s="62" t="s">
        <v>78</v>
      </c>
      <c r="B19" s="63">
        <v>1</v>
      </c>
      <c r="C19" s="63">
        <v>1</v>
      </c>
      <c r="D19" s="63">
        <v>1</v>
      </c>
      <c r="E19" s="63">
        <v>1</v>
      </c>
      <c r="F19" s="63">
        <v>1</v>
      </c>
      <c r="G19" s="63">
        <v>1</v>
      </c>
      <c r="H19" s="63">
        <v>1</v>
      </c>
      <c r="I19" s="63">
        <v>1</v>
      </c>
      <c r="J19" s="63">
        <v>1</v>
      </c>
      <c r="K19" s="77">
        <v>1</v>
      </c>
      <c r="L19" s="63">
        <v>1</v>
      </c>
      <c r="M19" s="63">
        <v>1</v>
      </c>
      <c r="N19" s="73">
        <f t="shared" si="5"/>
        <v>12</v>
      </c>
    </row>
    <row r="20" spans="1:14" x14ac:dyDescent="0.2">
      <c r="A20" s="62" t="s">
        <v>81</v>
      </c>
      <c r="B20" s="63"/>
      <c r="C20" s="63"/>
      <c r="D20" s="63">
        <v>300</v>
      </c>
      <c r="E20" s="63">
        <v>300</v>
      </c>
      <c r="F20" s="63">
        <v>300</v>
      </c>
      <c r="G20" s="63"/>
      <c r="H20" s="63"/>
      <c r="I20" s="63"/>
      <c r="J20" s="63"/>
      <c r="K20" s="77"/>
      <c r="L20" s="63"/>
      <c r="M20" s="63"/>
      <c r="N20" s="73">
        <f t="shared" si="5"/>
        <v>900</v>
      </c>
    </row>
    <row r="21" spans="1:14" x14ac:dyDescent="0.2">
      <c r="A21" s="62" t="s">
        <v>83</v>
      </c>
      <c r="B21" s="63"/>
      <c r="C21" s="63"/>
      <c r="D21" s="63"/>
      <c r="E21" s="63"/>
      <c r="F21" s="63"/>
      <c r="G21" s="63"/>
      <c r="H21" s="63"/>
      <c r="I21" s="63">
        <v>250</v>
      </c>
      <c r="J21" s="63"/>
      <c r="K21" s="77">
        <v>100</v>
      </c>
      <c r="L21" s="63"/>
      <c r="M21" s="63"/>
      <c r="N21" s="73">
        <f t="shared" si="5"/>
        <v>350</v>
      </c>
    </row>
    <row r="22" spans="1:14" ht="13.5" thickBot="1" x14ac:dyDescent="0.25">
      <c r="A22" s="62" t="s">
        <v>76</v>
      </c>
      <c r="B22" s="63">
        <v>1200</v>
      </c>
      <c r="C22" s="63">
        <v>0</v>
      </c>
      <c r="D22" s="63"/>
      <c r="E22" s="63"/>
      <c r="F22" s="63"/>
      <c r="G22" s="63"/>
      <c r="H22" s="63"/>
      <c r="I22" s="63"/>
      <c r="J22" s="63"/>
      <c r="K22" s="77"/>
      <c r="L22" s="63"/>
      <c r="M22" s="63"/>
      <c r="N22" s="73">
        <f t="shared" si="5"/>
        <v>1200</v>
      </c>
    </row>
    <row r="23" spans="1:14" ht="13.5" thickBot="1" x14ac:dyDescent="0.25">
      <c r="A23" s="64" t="s">
        <v>59</v>
      </c>
      <c r="B23" s="79">
        <f t="shared" ref="B23:N23" si="6">SUM(B13:B22)</f>
        <v>24125.239999999998</v>
      </c>
      <c r="C23" s="79">
        <f t="shared" si="6"/>
        <v>22883.119999999999</v>
      </c>
      <c r="D23" s="79">
        <f t="shared" si="6"/>
        <v>23183.119999999999</v>
      </c>
      <c r="E23" s="79">
        <f t="shared" si="6"/>
        <v>22583.119999999999</v>
      </c>
      <c r="F23" s="79">
        <f t="shared" si="6"/>
        <v>22655.48</v>
      </c>
      <c r="G23" s="79">
        <f t="shared" si="6"/>
        <v>23755.48</v>
      </c>
      <c r="H23" s="79">
        <f t="shared" si="6"/>
        <v>23986.12</v>
      </c>
      <c r="I23" s="79">
        <f t="shared" si="6"/>
        <v>25362.239999999998</v>
      </c>
      <c r="J23" s="79">
        <f t="shared" si="6"/>
        <v>25112.239999999998</v>
      </c>
      <c r="K23" s="80">
        <f t="shared" si="6"/>
        <v>25212.239999999998</v>
      </c>
      <c r="L23" s="79">
        <f t="shared" si="6"/>
        <v>22250.400000000001</v>
      </c>
      <c r="M23" s="79">
        <f t="shared" si="6"/>
        <v>22150.400000000001</v>
      </c>
      <c r="N23" s="84">
        <f t="shared" si="6"/>
        <v>283259.2</v>
      </c>
    </row>
    <row r="24" spans="1:14" ht="13.5" thickBot="1" x14ac:dyDescent="0.25">
      <c r="B24" s="63"/>
      <c r="C24" s="73"/>
      <c r="D24" s="73"/>
      <c r="E24" s="73"/>
      <c r="F24" s="73"/>
      <c r="G24" s="73"/>
      <c r="H24" s="73"/>
      <c r="I24" s="73"/>
      <c r="J24" s="73"/>
      <c r="K24" s="78"/>
      <c r="L24" s="73"/>
      <c r="M24" s="73"/>
      <c r="N24" s="73"/>
    </row>
    <row r="25" spans="1:14" ht="13.5" thickBot="1" x14ac:dyDescent="0.25">
      <c r="A25" s="64" t="s">
        <v>60</v>
      </c>
      <c r="B25" s="85">
        <f t="shared" ref="B25:N25" si="7">B9-B23</f>
        <v>24012.760000000002</v>
      </c>
      <c r="C25" s="85">
        <f t="shared" si="7"/>
        <v>24873.88</v>
      </c>
      <c r="D25" s="85">
        <f t="shared" si="7"/>
        <v>24573.88</v>
      </c>
      <c r="E25" s="85">
        <f t="shared" si="7"/>
        <v>25173.88</v>
      </c>
      <c r="F25" s="85">
        <f t="shared" si="7"/>
        <v>25756.52</v>
      </c>
      <c r="G25" s="85">
        <f t="shared" si="7"/>
        <v>24656.52</v>
      </c>
      <c r="H25" s="85">
        <f t="shared" si="7"/>
        <v>26516.880000000001</v>
      </c>
      <c r="I25" s="85">
        <f t="shared" si="7"/>
        <v>26283.760000000002</v>
      </c>
      <c r="J25" s="85">
        <f t="shared" si="7"/>
        <v>26533.760000000002</v>
      </c>
      <c r="K25" s="86">
        <f t="shared" si="7"/>
        <v>26433.760000000002</v>
      </c>
      <c r="L25" s="85">
        <f t="shared" si="7"/>
        <v>29569.599999999999</v>
      </c>
      <c r="M25" s="85">
        <f t="shared" si="7"/>
        <v>29840.6</v>
      </c>
      <c r="N25" s="87">
        <f t="shared" si="7"/>
        <v>314225.8</v>
      </c>
    </row>
    <row r="26" spans="1:14" x14ac:dyDescent="0.2">
      <c r="A26" s="66"/>
      <c r="B26" s="88"/>
      <c r="C26" s="88"/>
      <c r="D26" s="88"/>
      <c r="E26" s="88"/>
      <c r="F26" s="88"/>
      <c r="G26" s="88"/>
      <c r="H26" s="88"/>
      <c r="I26" s="88"/>
      <c r="J26" s="88"/>
      <c r="K26" s="89"/>
      <c r="L26" s="88"/>
      <c r="M26" s="88"/>
      <c r="N26" s="88"/>
    </row>
    <row r="27" spans="1:14" x14ac:dyDescent="0.2">
      <c r="A27" s="66" t="s">
        <v>95</v>
      </c>
      <c r="B27" s="73">
        <f>N9</f>
        <v>597485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 x14ac:dyDescent="0.2">
      <c r="A28" s="67" t="s">
        <v>92</v>
      </c>
      <c r="B28" s="73">
        <f>Sheet1!D26</f>
        <v>96852</v>
      </c>
      <c r="D28" s="73"/>
      <c r="E28" s="73"/>
      <c r="F28" s="73"/>
      <c r="G28" s="73"/>
      <c r="H28" s="73"/>
      <c r="I28" s="73"/>
      <c r="J28" s="73"/>
      <c r="K28" s="73"/>
      <c r="L28" s="73"/>
      <c r="M28" s="73">
        <f>Sheet1!D126</f>
        <v>51957</v>
      </c>
      <c r="N28" s="73"/>
    </row>
    <row r="29" spans="1:14" x14ac:dyDescent="0.2">
      <c r="A29" s="67" t="s">
        <v>93</v>
      </c>
      <c r="B29" s="73">
        <f>Sheet1!D74</f>
        <v>11070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spans="1:14" x14ac:dyDescent="0.2">
      <c r="A30" s="67" t="s">
        <v>94</v>
      </c>
      <c r="B30" s="73">
        <f>Sheet1!D126</f>
        <v>51957</v>
      </c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spans="1:14" x14ac:dyDescent="0.2">
      <c r="A31" s="91" t="s">
        <v>48</v>
      </c>
      <c r="B31" s="72">
        <f>SUM(B27:B30)</f>
        <v>757364</v>
      </c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</row>
    <row r="32" spans="1:14" x14ac:dyDescent="0.2">
      <c r="A32" s="68" t="s">
        <v>96</v>
      </c>
      <c r="B32" s="73">
        <v>763314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17" x14ac:dyDescent="0.2">
      <c r="A33" s="92" t="s">
        <v>97</v>
      </c>
      <c r="B33" s="72">
        <f>B31-B32</f>
        <v>-5950</v>
      </c>
      <c r="C33" s="62" t="s">
        <v>222</v>
      </c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</row>
    <row r="34" spans="1:17" x14ac:dyDescent="0.2">
      <c r="A34" s="91"/>
      <c r="B34" s="7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</row>
    <row r="35" spans="1:17" ht="15" x14ac:dyDescent="0.35">
      <c r="B35" s="93" t="s">
        <v>212</v>
      </c>
      <c r="C35" s="94" t="s">
        <v>213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</row>
    <row r="36" spans="1:17" x14ac:dyDescent="0.2">
      <c r="A36" s="62" t="s">
        <v>203</v>
      </c>
      <c r="B36" s="73">
        <f>(SUM(N3))+(SUM(B28:B29))+-B33</f>
        <v>132712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</row>
    <row r="37" spans="1:17" x14ac:dyDescent="0.2">
      <c r="A37" s="62" t="s">
        <v>204</v>
      </c>
      <c r="B37" s="73">
        <f>(SUM(N4:N8))+(B30-19200)</f>
        <v>611402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</row>
    <row r="38" spans="1:17" x14ac:dyDescent="0.2">
      <c r="A38" s="62" t="s">
        <v>206</v>
      </c>
      <c r="B38" s="73" t="s">
        <v>15</v>
      </c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</row>
    <row r="39" spans="1:17" s="66" customFormat="1" x14ac:dyDescent="0.2">
      <c r="B39" s="90">
        <f>SUM(B36:B38)</f>
        <v>744114</v>
      </c>
      <c r="C39" s="90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</row>
    <row r="40" spans="1:17" x14ac:dyDescent="0.2">
      <c r="A40" s="62" t="s">
        <v>205</v>
      </c>
      <c r="B40" s="73">
        <v>19200</v>
      </c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</row>
    <row r="41" spans="1:17" x14ac:dyDescent="0.2">
      <c r="B41" s="72">
        <f>SUM(B39:B40)</f>
        <v>763314</v>
      </c>
      <c r="C41" s="72">
        <v>763314</v>
      </c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</row>
    <row r="42" spans="1:17" x14ac:dyDescent="0.2">
      <c r="A42" s="62" t="s">
        <v>207</v>
      </c>
      <c r="B42" s="73">
        <v>22842</v>
      </c>
      <c r="C42" s="73">
        <v>22842</v>
      </c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</row>
    <row r="43" spans="1:17" x14ac:dyDescent="0.2">
      <c r="B43" s="72">
        <f>SUM(B41:B42)</f>
        <v>786156</v>
      </c>
      <c r="C43" s="72">
        <v>786156</v>
      </c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</row>
    <row r="44" spans="1:17" x14ac:dyDescent="0.2">
      <c r="A44" s="62" t="s">
        <v>55</v>
      </c>
      <c r="B44" s="73">
        <f>B40</f>
        <v>19200</v>
      </c>
      <c r="C44" s="73">
        <v>23400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</row>
    <row r="45" spans="1:17" x14ac:dyDescent="0.2">
      <c r="B45" s="72">
        <f>B43-B44</f>
        <v>766956</v>
      </c>
      <c r="C45" s="72">
        <v>762756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</row>
    <row r="46" spans="1:17" x14ac:dyDescent="0.2">
      <c r="A46" s="62" t="s">
        <v>208</v>
      </c>
      <c r="B46" s="73">
        <v>2500</v>
      </c>
      <c r="C46" s="73">
        <v>2500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</row>
    <row r="47" spans="1:17" x14ac:dyDescent="0.2">
      <c r="A47" s="71" t="s">
        <v>218</v>
      </c>
      <c r="B47" s="72">
        <f>B45-B46</f>
        <v>764456</v>
      </c>
      <c r="C47" s="72">
        <v>760256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</row>
    <row r="48" spans="1:17" x14ac:dyDescent="0.2">
      <c r="A48" s="71"/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</row>
    <row r="49" spans="1:14" x14ac:dyDescent="0.2">
      <c r="A49" s="62" t="s">
        <v>210</v>
      </c>
      <c r="B49" s="73">
        <v>32145</v>
      </c>
      <c r="C49" s="73">
        <v>30000</v>
      </c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</row>
    <row r="50" spans="1:14" x14ac:dyDescent="0.2">
      <c r="A50" s="62" t="s">
        <v>214</v>
      </c>
      <c r="B50" s="73">
        <v>22986</v>
      </c>
      <c r="C50" s="73">
        <v>0</v>
      </c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</row>
    <row r="51" spans="1:14" x14ac:dyDescent="0.2">
      <c r="A51" s="71" t="s">
        <v>219</v>
      </c>
      <c r="B51" s="72">
        <f>-SUM(B49:B50)</f>
        <v>-55131</v>
      </c>
      <c r="C51" s="73">
        <f>-C49</f>
        <v>-30000</v>
      </c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</row>
    <row r="52" spans="1:14" x14ac:dyDescent="0.2"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</row>
    <row r="53" spans="1:14" x14ac:dyDescent="0.2">
      <c r="A53" s="71" t="s">
        <v>220</v>
      </c>
      <c r="B53" s="72">
        <f>8055+Sheet1!D129+Sheet1!D68</f>
        <v>9337</v>
      </c>
      <c r="C53" s="73">
        <v>0</v>
      </c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</row>
    <row r="54" spans="1:14" x14ac:dyDescent="0.2">
      <c r="A54" s="71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</row>
    <row r="55" spans="1:14" x14ac:dyDescent="0.2">
      <c r="A55" s="71" t="s">
        <v>16</v>
      </c>
      <c r="B55" s="72">
        <f>B47+B51+B53</f>
        <v>718662</v>
      </c>
      <c r="C55" s="72">
        <f>C47-(C49+C50)</f>
        <v>730256</v>
      </c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</row>
    <row r="56" spans="1:14" x14ac:dyDescent="0.2">
      <c r="A56" s="62" t="s">
        <v>209</v>
      </c>
      <c r="B56" s="73">
        <f>N13</f>
        <v>63697.2</v>
      </c>
      <c r="C56" s="73">
        <v>65070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</row>
    <row r="57" spans="1:14" x14ac:dyDescent="0.2">
      <c r="A57" s="62" t="s">
        <v>211</v>
      </c>
      <c r="B57" s="73">
        <f>N17</f>
        <v>117600</v>
      </c>
      <c r="C57" s="73">
        <v>117600</v>
      </c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</row>
    <row r="58" spans="1:14" x14ac:dyDescent="0.2">
      <c r="A58" s="62" t="s">
        <v>221</v>
      </c>
      <c r="B58" s="73">
        <v>1286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</row>
    <row r="59" spans="1:14" ht="13.5" thickBot="1" x14ac:dyDescent="0.25">
      <c r="A59" s="71" t="s">
        <v>224</v>
      </c>
      <c r="B59" s="95">
        <f>ROUND((B55-150000-B58),-1)</f>
        <v>567380</v>
      </c>
      <c r="C59" s="95">
        <f>C55-150000</f>
        <v>580256</v>
      </c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</row>
    <row r="60" spans="1:14" ht="13.5" thickTop="1" x14ac:dyDescent="0.2">
      <c r="B60" s="72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</row>
    <row r="61" spans="1:14" x14ac:dyDescent="0.2">
      <c r="A61" s="71" t="s">
        <v>216</v>
      </c>
      <c r="B61" s="73">
        <f>((B59-500000)*0.2)+12500</f>
        <v>25976</v>
      </c>
      <c r="C61" s="73">
        <f>((C59-500000)*0.2)+12500</f>
        <v>28551.200000000001</v>
      </c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</row>
    <row r="62" spans="1:14" x14ac:dyDescent="0.2">
      <c r="A62" s="62" t="s">
        <v>215</v>
      </c>
      <c r="B62" s="73">
        <f>B61*0.03</f>
        <v>779.28</v>
      </c>
      <c r="C62" s="73">
        <f>C61*0.03</f>
        <v>856.53599999999994</v>
      </c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</row>
    <row r="63" spans="1:14" x14ac:dyDescent="0.2">
      <c r="A63" s="71" t="s">
        <v>20</v>
      </c>
      <c r="B63" s="72">
        <f>SUM(B61:B62)</f>
        <v>26755.279999999999</v>
      </c>
      <c r="C63" s="72">
        <f>SUM(C61:C62)</f>
        <v>29407.736000000001</v>
      </c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</row>
    <row r="64" spans="1:14" x14ac:dyDescent="0.2">
      <c r="A64" s="62" t="s">
        <v>217</v>
      </c>
      <c r="B64" s="73">
        <v>29408</v>
      </c>
      <c r="C64" s="73">
        <v>29408</v>
      </c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</row>
    <row r="65" spans="1:14" ht="13.5" thickBot="1" x14ac:dyDescent="0.25">
      <c r="A65" s="71" t="s">
        <v>223</v>
      </c>
      <c r="B65" s="95">
        <f>ROUND((B63-B64),-1)</f>
        <v>-2650</v>
      </c>
      <c r="C65" s="95">
        <f>C63-C64</f>
        <v>-0.2639999999992142</v>
      </c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</row>
    <row r="66" spans="1:14" ht="13.5" thickTop="1" x14ac:dyDescent="0.2">
      <c r="B66" s="72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</row>
    <row r="67" spans="1:14" x14ac:dyDescent="0.2"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</row>
  </sheetData>
  <pageMargins left="0.7" right="0.7" top="0.75" bottom="0.75" header="0.3" footer="0.3"/>
  <pageSetup orientation="portrait" r:id="rId1"/>
  <ignoredErrors>
    <ignoredError sqref="B11:M1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D221-5107-4158-8E3A-3050CB1E498F}">
  <dimension ref="A1:F130"/>
  <sheetViews>
    <sheetView topLeftCell="A121" workbookViewId="0">
      <selection activeCell="D129" activeCellId="1" sqref="D68 D129"/>
    </sheetView>
  </sheetViews>
  <sheetFormatPr defaultRowHeight="15" x14ac:dyDescent="0.25"/>
  <cols>
    <col min="1" max="1" width="10.7109375" bestFit="1" customWidth="1"/>
    <col min="2" max="2" width="50.7109375" bestFit="1" customWidth="1"/>
    <col min="3" max="3" width="10" style="55" bestFit="1" customWidth="1"/>
    <col min="4" max="5" width="11.5703125" style="55" bestFit="1" customWidth="1"/>
  </cols>
  <sheetData>
    <row r="1" spans="1:6" x14ac:dyDescent="0.25">
      <c r="A1" t="s">
        <v>99</v>
      </c>
      <c r="B1" t="s">
        <v>13</v>
      </c>
      <c r="C1" s="55" t="s">
        <v>89</v>
      </c>
      <c r="D1" s="55" t="s">
        <v>90</v>
      </c>
      <c r="E1" s="55" t="s">
        <v>91</v>
      </c>
    </row>
    <row r="2" spans="1:6" x14ac:dyDescent="0.25">
      <c r="A2" t="s">
        <v>98</v>
      </c>
      <c r="B2" t="s">
        <v>202</v>
      </c>
      <c r="C2" s="55" t="s">
        <v>86</v>
      </c>
      <c r="D2" s="55" t="s">
        <v>87</v>
      </c>
      <c r="E2" s="55" t="s">
        <v>87</v>
      </c>
      <c r="F2" t="s">
        <v>88</v>
      </c>
    </row>
    <row r="3" spans="1:6" x14ac:dyDescent="0.25">
      <c r="A3" s="57">
        <v>42826</v>
      </c>
      <c r="B3" t="s">
        <v>100</v>
      </c>
      <c r="E3" s="55">
        <v>72067.47</v>
      </c>
    </row>
    <row r="4" spans="1:6" x14ac:dyDescent="0.25">
      <c r="A4" s="57">
        <v>42830</v>
      </c>
      <c r="B4" t="s">
        <v>101</v>
      </c>
      <c r="C4" s="55">
        <v>10000</v>
      </c>
      <c r="E4" s="55">
        <v>62067.47</v>
      </c>
    </row>
    <row r="5" spans="1:6" x14ac:dyDescent="0.25">
      <c r="A5" s="57">
        <v>42830</v>
      </c>
      <c r="B5" t="s">
        <v>102</v>
      </c>
      <c r="C5" s="55">
        <v>8000</v>
      </c>
      <c r="E5" s="55">
        <v>54067.47</v>
      </c>
    </row>
    <row r="6" spans="1:6" x14ac:dyDescent="0.25">
      <c r="A6" s="57">
        <v>42830</v>
      </c>
      <c r="B6" t="s">
        <v>103</v>
      </c>
      <c r="C6" s="55">
        <v>1800</v>
      </c>
      <c r="E6" s="55">
        <v>52267.47</v>
      </c>
    </row>
    <row r="7" spans="1:6" x14ac:dyDescent="0.25">
      <c r="A7" s="57">
        <v>42831</v>
      </c>
      <c r="B7" t="s">
        <v>104</v>
      </c>
      <c r="C7" s="55">
        <v>1500</v>
      </c>
      <c r="E7" s="55">
        <v>50767.47</v>
      </c>
    </row>
    <row r="8" spans="1:6" x14ac:dyDescent="0.25">
      <c r="A8" s="57">
        <v>42832</v>
      </c>
      <c r="B8" t="s">
        <v>105</v>
      </c>
      <c r="C8" s="55">
        <v>5000</v>
      </c>
      <c r="E8" s="55">
        <v>45767.47</v>
      </c>
    </row>
    <row r="9" spans="1:6" x14ac:dyDescent="0.25">
      <c r="A9" s="57">
        <v>42837</v>
      </c>
      <c r="B9" t="s">
        <v>106</v>
      </c>
      <c r="C9" s="55">
        <v>5000</v>
      </c>
      <c r="E9" s="55">
        <v>40767.47</v>
      </c>
    </row>
    <row r="10" spans="1:6" x14ac:dyDescent="0.25">
      <c r="A10" s="57">
        <v>42843</v>
      </c>
      <c r="B10" t="s">
        <v>107</v>
      </c>
      <c r="C10" s="55">
        <v>5000</v>
      </c>
      <c r="E10" s="55">
        <v>35767.47</v>
      </c>
    </row>
    <row r="11" spans="1:6" x14ac:dyDescent="0.25">
      <c r="A11" s="57">
        <v>42845</v>
      </c>
      <c r="B11" t="s">
        <v>108</v>
      </c>
      <c r="D11" s="55">
        <v>24000</v>
      </c>
      <c r="E11" s="55">
        <v>59767.47</v>
      </c>
    </row>
    <row r="12" spans="1:6" x14ac:dyDescent="0.25">
      <c r="A12" s="57">
        <v>42849</v>
      </c>
      <c r="B12" t="s">
        <v>109</v>
      </c>
      <c r="C12" s="55">
        <v>25000</v>
      </c>
      <c r="E12" s="55">
        <v>34767.47</v>
      </c>
    </row>
    <row r="13" spans="1:6" x14ac:dyDescent="0.25">
      <c r="A13" s="57">
        <v>42849</v>
      </c>
      <c r="B13" t="s">
        <v>110</v>
      </c>
      <c r="C13" s="55">
        <v>5000</v>
      </c>
      <c r="E13" s="55">
        <v>29767.47</v>
      </c>
    </row>
    <row r="14" spans="1:6" x14ac:dyDescent="0.25">
      <c r="A14" s="57">
        <v>42852</v>
      </c>
      <c r="B14" t="s">
        <v>111</v>
      </c>
      <c r="C14" s="55">
        <v>2000</v>
      </c>
      <c r="E14" s="55">
        <v>27767.47</v>
      </c>
    </row>
    <row r="15" spans="1:6" x14ac:dyDescent="0.25">
      <c r="A15" s="57">
        <v>42852</v>
      </c>
      <c r="B15" t="s">
        <v>112</v>
      </c>
      <c r="C15" s="55">
        <v>1500</v>
      </c>
      <c r="E15" s="55">
        <v>26267.47</v>
      </c>
    </row>
    <row r="16" spans="1:6" s="56" customFormat="1" x14ac:dyDescent="0.25">
      <c r="A16" s="58">
        <v>42854</v>
      </c>
      <c r="B16" s="56" t="s">
        <v>113</v>
      </c>
      <c r="C16" s="60"/>
      <c r="D16" s="60">
        <v>24013</v>
      </c>
      <c r="E16" s="60">
        <v>50280.47</v>
      </c>
    </row>
    <row r="17" spans="1:5" x14ac:dyDescent="0.25">
      <c r="A17" s="57">
        <v>42854</v>
      </c>
      <c r="B17" t="s">
        <v>102</v>
      </c>
      <c r="C17" s="55">
        <v>7200</v>
      </c>
      <c r="E17" s="55">
        <v>43080.47</v>
      </c>
    </row>
    <row r="18" spans="1:5" x14ac:dyDescent="0.25">
      <c r="A18" s="57">
        <v>42854</v>
      </c>
      <c r="B18" t="s">
        <v>114</v>
      </c>
      <c r="C18" s="55">
        <v>17500</v>
      </c>
      <c r="E18" s="55">
        <v>25580.47</v>
      </c>
    </row>
    <row r="19" spans="1:5" x14ac:dyDescent="0.25">
      <c r="A19" s="57">
        <v>42861</v>
      </c>
      <c r="B19" t="s">
        <v>115</v>
      </c>
      <c r="C19" s="55">
        <v>25000</v>
      </c>
      <c r="E19" s="55">
        <v>580.47</v>
      </c>
    </row>
    <row r="20" spans="1:5" x14ac:dyDescent="0.25">
      <c r="A20" s="57">
        <v>42863</v>
      </c>
      <c r="B20" t="s">
        <v>116</v>
      </c>
      <c r="D20" s="55">
        <v>130000</v>
      </c>
      <c r="E20" s="55">
        <v>130580.47</v>
      </c>
    </row>
    <row r="21" spans="1:5" x14ac:dyDescent="0.25">
      <c r="A21" s="57">
        <v>42863</v>
      </c>
      <c r="B21" t="s">
        <v>117</v>
      </c>
      <c r="C21" s="55">
        <v>1000</v>
      </c>
      <c r="E21" s="55">
        <v>129580.47</v>
      </c>
    </row>
    <row r="22" spans="1:5" x14ac:dyDescent="0.25">
      <c r="A22" s="57">
        <v>42863</v>
      </c>
      <c r="B22" t="s">
        <v>118</v>
      </c>
      <c r="C22" s="55">
        <v>2860</v>
      </c>
      <c r="E22" s="55">
        <v>126720.47</v>
      </c>
    </row>
    <row r="23" spans="1:5" x14ac:dyDescent="0.25">
      <c r="A23" s="57">
        <v>42863</v>
      </c>
      <c r="B23" t="s">
        <v>119</v>
      </c>
      <c r="C23" s="55">
        <v>30000</v>
      </c>
      <c r="E23" s="55">
        <v>96720.47</v>
      </c>
    </row>
    <row r="24" spans="1:5" x14ac:dyDescent="0.25">
      <c r="A24" s="57">
        <v>42863</v>
      </c>
      <c r="B24" t="s">
        <v>120</v>
      </c>
      <c r="C24" s="55">
        <v>35000</v>
      </c>
      <c r="E24" s="55">
        <v>61720.47</v>
      </c>
    </row>
    <row r="25" spans="1:5" x14ac:dyDescent="0.25">
      <c r="A25" s="57">
        <v>42870</v>
      </c>
      <c r="B25" t="s">
        <v>121</v>
      </c>
      <c r="C25" s="55">
        <v>6000</v>
      </c>
      <c r="E25" s="55">
        <v>55720.47</v>
      </c>
    </row>
    <row r="26" spans="1:5" x14ac:dyDescent="0.25">
      <c r="A26" s="59">
        <v>42875</v>
      </c>
      <c r="B26" s="54" t="s">
        <v>122</v>
      </c>
      <c r="C26" s="61"/>
      <c r="D26" s="61">
        <v>96852</v>
      </c>
      <c r="E26" s="61">
        <v>152572.47</v>
      </c>
    </row>
    <row r="27" spans="1:5" x14ac:dyDescent="0.25">
      <c r="A27" s="57">
        <v>42875</v>
      </c>
      <c r="B27" t="s">
        <v>123</v>
      </c>
      <c r="C27" s="55">
        <v>5000</v>
      </c>
      <c r="E27" s="55">
        <v>147572.47</v>
      </c>
    </row>
    <row r="28" spans="1:5" x14ac:dyDescent="0.25">
      <c r="A28" s="57">
        <v>42879</v>
      </c>
      <c r="B28" t="s">
        <v>124</v>
      </c>
      <c r="C28" s="55">
        <v>5000</v>
      </c>
      <c r="E28" s="55">
        <v>142572.47</v>
      </c>
    </row>
    <row r="29" spans="1:5" x14ac:dyDescent="0.25">
      <c r="A29" s="57">
        <v>42880</v>
      </c>
      <c r="B29" t="s">
        <v>125</v>
      </c>
      <c r="D29" s="55">
        <v>15000</v>
      </c>
      <c r="E29" s="55">
        <v>157572.47</v>
      </c>
    </row>
    <row r="30" spans="1:5" x14ac:dyDescent="0.25">
      <c r="A30" s="57">
        <v>42884</v>
      </c>
      <c r="B30" t="s">
        <v>126</v>
      </c>
      <c r="D30" s="55">
        <v>4000</v>
      </c>
      <c r="E30" s="55">
        <v>161572.47</v>
      </c>
    </row>
    <row r="31" spans="1:5" x14ac:dyDescent="0.25">
      <c r="A31" s="57">
        <v>42884</v>
      </c>
      <c r="B31" t="s">
        <v>127</v>
      </c>
      <c r="C31" s="55">
        <v>5000</v>
      </c>
      <c r="E31" s="55">
        <v>156572.47</v>
      </c>
    </row>
    <row r="32" spans="1:5" s="56" customFormat="1" x14ac:dyDescent="0.25">
      <c r="A32" s="58">
        <v>42886</v>
      </c>
      <c r="B32" s="56" t="s">
        <v>128</v>
      </c>
      <c r="C32" s="60"/>
      <c r="D32" s="60">
        <v>24874</v>
      </c>
      <c r="E32" s="60">
        <v>181446.47</v>
      </c>
    </row>
    <row r="33" spans="1:5" x14ac:dyDescent="0.25">
      <c r="A33" s="57">
        <v>42886</v>
      </c>
      <c r="B33" t="s">
        <v>129</v>
      </c>
      <c r="C33" s="55">
        <v>10000</v>
      </c>
      <c r="E33" s="55">
        <v>171446.47</v>
      </c>
    </row>
    <row r="34" spans="1:5" x14ac:dyDescent="0.25">
      <c r="A34" s="57">
        <v>42886</v>
      </c>
      <c r="B34" t="s">
        <v>103</v>
      </c>
      <c r="C34" s="55">
        <v>1800</v>
      </c>
      <c r="E34" s="55">
        <v>169646.47</v>
      </c>
    </row>
    <row r="35" spans="1:5" x14ac:dyDescent="0.25">
      <c r="A35" s="57">
        <v>42886</v>
      </c>
      <c r="B35" t="s">
        <v>117</v>
      </c>
      <c r="C35" s="55">
        <v>2000</v>
      </c>
      <c r="E35" s="55">
        <v>167646.47</v>
      </c>
    </row>
    <row r="36" spans="1:5" x14ac:dyDescent="0.25">
      <c r="A36" s="57">
        <v>42889</v>
      </c>
      <c r="B36" t="s">
        <v>130</v>
      </c>
      <c r="C36" s="55">
        <v>20000</v>
      </c>
      <c r="E36" s="55">
        <v>147646.47</v>
      </c>
    </row>
    <row r="37" spans="1:5" x14ac:dyDescent="0.25">
      <c r="A37" s="57">
        <v>42889</v>
      </c>
      <c r="B37" t="s">
        <v>100</v>
      </c>
      <c r="E37" s="55">
        <v>147646.47</v>
      </c>
    </row>
    <row r="38" spans="1:5" x14ac:dyDescent="0.25">
      <c r="A38" s="57">
        <v>42899</v>
      </c>
      <c r="B38" t="s">
        <v>131</v>
      </c>
      <c r="C38" s="55">
        <v>2500</v>
      </c>
      <c r="E38" s="55">
        <v>145146.47</v>
      </c>
    </row>
    <row r="39" spans="1:5" x14ac:dyDescent="0.25">
      <c r="A39" s="57">
        <v>42900</v>
      </c>
      <c r="B39" t="s">
        <v>132</v>
      </c>
      <c r="C39" s="55">
        <v>50000</v>
      </c>
      <c r="E39" s="55">
        <v>95146.47</v>
      </c>
    </row>
    <row r="40" spans="1:5" x14ac:dyDescent="0.25">
      <c r="A40" s="57">
        <v>42903</v>
      </c>
      <c r="B40" t="s">
        <v>133</v>
      </c>
      <c r="C40" s="55">
        <v>2500</v>
      </c>
      <c r="E40" s="55">
        <v>92646.47</v>
      </c>
    </row>
    <row r="41" spans="1:5" x14ac:dyDescent="0.25">
      <c r="A41" s="57">
        <v>42906</v>
      </c>
      <c r="B41" t="s">
        <v>134</v>
      </c>
      <c r="C41" s="55">
        <v>15000</v>
      </c>
      <c r="E41" s="55">
        <v>77646.47</v>
      </c>
    </row>
    <row r="42" spans="1:5" x14ac:dyDescent="0.25">
      <c r="A42" s="57">
        <v>42906</v>
      </c>
      <c r="B42" t="s">
        <v>135</v>
      </c>
      <c r="C42" s="55">
        <v>25000</v>
      </c>
      <c r="E42" s="55">
        <v>52646.47</v>
      </c>
    </row>
    <row r="43" spans="1:5" x14ac:dyDescent="0.25">
      <c r="A43" s="57">
        <v>42906</v>
      </c>
      <c r="B43" t="s">
        <v>136</v>
      </c>
      <c r="C43" s="55">
        <v>25000</v>
      </c>
      <c r="E43" s="55">
        <v>27646.47</v>
      </c>
    </row>
    <row r="44" spans="1:5" x14ac:dyDescent="0.25">
      <c r="A44" s="57">
        <v>42906</v>
      </c>
      <c r="B44" t="s">
        <v>137</v>
      </c>
      <c r="C44" s="55">
        <v>25000</v>
      </c>
      <c r="E44" s="55">
        <v>2646.47</v>
      </c>
    </row>
    <row r="45" spans="1:5" x14ac:dyDescent="0.25">
      <c r="A45" s="57">
        <v>42908</v>
      </c>
      <c r="B45" t="s">
        <v>108</v>
      </c>
      <c r="D45" s="55">
        <v>50000</v>
      </c>
      <c r="E45" s="55">
        <v>52646.47</v>
      </c>
    </row>
    <row r="46" spans="1:5" x14ac:dyDescent="0.25">
      <c r="A46" s="57">
        <v>42908</v>
      </c>
      <c r="B46" t="s">
        <v>138</v>
      </c>
      <c r="C46" s="55">
        <v>50000</v>
      </c>
      <c r="E46" s="55">
        <v>2646.47</v>
      </c>
    </row>
    <row r="47" spans="1:5" s="56" customFormat="1" x14ac:dyDescent="0.25">
      <c r="A47" s="58">
        <v>42916</v>
      </c>
      <c r="B47" s="56" t="s">
        <v>139</v>
      </c>
      <c r="C47" s="60"/>
      <c r="D47" s="60">
        <v>24574</v>
      </c>
      <c r="E47" s="60">
        <v>27220.47</v>
      </c>
    </row>
    <row r="48" spans="1:5" x14ac:dyDescent="0.25">
      <c r="A48" s="57">
        <v>42916</v>
      </c>
      <c r="B48" t="s">
        <v>140</v>
      </c>
      <c r="C48" s="55">
        <v>2000</v>
      </c>
      <c r="E48" s="55">
        <v>25220.47</v>
      </c>
    </row>
    <row r="49" spans="1:5" x14ac:dyDescent="0.25">
      <c r="A49" s="57">
        <v>42916</v>
      </c>
      <c r="B49" t="s">
        <v>102</v>
      </c>
      <c r="C49" s="55">
        <v>7200</v>
      </c>
      <c r="E49" s="55">
        <v>18020.47</v>
      </c>
    </row>
    <row r="50" spans="1:5" x14ac:dyDescent="0.25">
      <c r="A50" s="57">
        <v>42916</v>
      </c>
      <c r="B50" t="s">
        <v>141</v>
      </c>
      <c r="C50" s="55">
        <v>10000</v>
      </c>
      <c r="E50" s="55">
        <v>8020.47</v>
      </c>
    </row>
    <row r="51" spans="1:5" x14ac:dyDescent="0.25">
      <c r="A51" s="57">
        <v>42917</v>
      </c>
      <c r="B51" t="s">
        <v>142</v>
      </c>
      <c r="C51" s="55">
        <v>5000</v>
      </c>
      <c r="E51" s="55">
        <v>3020.47</v>
      </c>
    </row>
    <row r="52" spans="1:5" x14ac:dyDescent="0.25">
      <c r="A52" s="57">
        <v>42944</v>
      </c>
      <c r="B52" t="s">
        <v>108</v>
      </c>
      <c r="D52" s="55">
        <v>2100</v>
      </c>
      <c r="E52" s="55">
        <v>5120.47</v>
      </c>
    </row>
    <row r="53" spans="1:5" x14ac:dyDescent="0.25">
      <c r="A53" s="57">
        <v>42944</v>
      </c>
      <c r="B53" t="s">
        <v>143</v>
      </c>
      <c r="C53" s="55">
        <v>5000</v>
      </c>
      <c r="E53" s="55">
        <v>120.47</v>
      </c>
    </row>
    <row r="54" spans="1:5" s="56" customFormat="1" x14ac:dyDescent="0.25">
      <c r="A54" s="58">
        <v>42947</v>
      </c>
      <c r="B54" s="56" t="s">
        <v>144</v>
      </c>
      <c r="C54" s="60"/>
      <c r="D54" s="60">
        <v>25174</v>
      </c>
      <c r="E54" s="60">
        <v>25294.47</v>
      </c>
    </row>
    <row r="55" spans="1:5" x14ac:dyDescent="0.25">
      <c r="A55" s="57">
        <v>42947</v>
      </c>
      <c r="B55" t="s">
        <v>102</v>
      </c>
      <c r="C55" s="55">
        <v>7200</v>
      </c>
      <c r="E55" s="55">
        <v>18094.47</v>
      </c>
    </row>
    <row r="56" spans="1:5" x14ac:dyDescent="0.25">
      <c r="A56" s="57">
        <v>42947</v>
      </c>
      <c r="B56" t="s">
        <v>145</v>
      </c>
      <c r="C56" s="55">
        <v>1800</v>
      </c>
      <c r="E56" s="55">
        <v>16294.47</v>
      </c>
    </row>
    <row r="57" spans="1:5" s="56" customFormat="1" x14ac:dyDescent="0.25">
      <c r="A57" s="58">
        <v>42968</v>
      </c>
      <c r="B57" s="56" t="s">
        <v>146</v>
      </c>
      <c r="C57" s="60"/>
      <c r="D57" s="60">
        <v>25757</v>
      </c>
      <c r="E57" s="60">
        <v>42051.47</v>
      </c>
    </row>
    <row r="58" spans="1:5" x14ac:dyDescent="0.25">
      <c r="A58" s="57">
        <v>42982</v>
      </c>
      <c r="B58" t="s">
        <v>102</v>
      </c>
      <c r="C58" s="55">
        <v>7200</v>
      </c>
      <c r="E58" s="55">
        <v>34851.47</v>
      </c>
    </row>
    <row r="59" spans="1:5" x14ac:dyDescent="0.25">
      <c r="A59" s="57">
        <v>42983</v>
      </c>
      <c r="B59" t="s">
        <v>147</v>
      </c>
      <c r="C59" s="55">
        <v>5000</v>
      </c>
      <c r="E59" s="55">
        <v>29851.47</v>
      </c>
    </row>
    <row r="60" spans="1:5" x14ac:dyDescent="0.25">
      <c r="A60" s="57">
        <v>42985</v>
      </c>
      <c r="B60" t="s">
        <v>148</v>
      </c>
      <c r="C60" s="55">
        <v>16724</v>
      </c>
      <c r="E60" s="55">
        <v>13127.47</v>
      </c>
    </row>
    <row r="61" spans="1:5" x14ac:dyDescent="0.25">
      <c r="A61" s="57">
        <v>42990</v>
      </c>
      <c r="B61" t="s">
        <v>102</v>
      </c>
      <c r="C61" s="55">
        <v>2500</v>
      </c>
      <c r="E61" s="55">
        <v>10627.47</v>
      </c>
    </row>
    <row r="62" spans="1:5" x14ac:dyDescent="0.25">
      <c r="A62" s="57">
        <v>42990</v>
      </c>
      <c r="B62" t="s">
        <v>103</v>
      </c>
      <c r="C62" s="55">
        <v>3632</v>
      </c>
      <c r="E62" s="55">
        <v>6995.47</v>
      </c>
    </row>
    <row r="63" spans="1:5" x14ac:dyDescent="0.25">
      <c r="A63" s="57">
        <v>42997</v>
      </c>
      <c r="B63" t="s">
        <v>149</v>
      </c>
      <c r="D63" s="55">
        <v>3000</v>
      </c>
      <c r="E63" s="55">
        <v>9995.4699999999993</v>
      </c>
    </row>
    <row r="64" spans="1:5" x14ac:dyDescent="0.25">
      <c r="A64" s="57">
        <v>42997</v>
      </c>
      <c r="B64" t="s">
        <v>150</v>
      </c>
      <c r="C64" s="55">
        <v>2000</v>
      </c>
      <c r="E64" s="55">
        <v>7995.47</v>
      </c>
    </row>
    <row r="65" spans="1:5" x14ac:dyDescent="0.25">
      <c r="A65" s="57">
        <v>43005</v>
      </c>
      <c r="B65" t="s">
        <v>151</v>
      </c>
      <c r="C65" s="55">
        <v>2000</v>
      </c>
      <c r="E65" s="55">
        <v>5995.47</v>
      </c>
    </row>
    <row r="66" spans="1:5" x14ac:dyDescent="0.25">
      <c r="A66" s="57">
        <v>43006</v>
      </c>
      <c r="B66" t="s">
        <v>152</v>
      </c>
      <c r="D66" s="55">
        <v>450</v>
      </c>
      <c r="E66" s="55">
        <v>6445.47</v>
      </c>
    </row>
    <row r="67" spans="1:5" s="56" customFormat="1" x14ac:dyDescent="0.25">
      <c r="A67" s="58">
        <v>43007</v>
      </c>
      <c r="B67" s="56" t="s">
        <v>153</v>
      </c>
      <c r="C67" s="60"/>
      <c r="D67" s="60">
        <v>24657</v>
      </c>
      <c r="E67" s="60">
        <v>31102.47</v>
      </c>
    </row>
    <row r="68" spans="1:5" x14ac:dyDescent="0.25">
      <c r="A68" s="57">
        <v>43007</v>
      </c>
      <c r="B68" t="s">
        <v>154</v>
      </c>
      <c r="D68" s="55">
        <v>976</v>
      </c>
      <c r="E68" s="55">
        <v>32078.47</v>
      </c>
    </row>
    <row r="69" spans="1:5" x14ac:dyDescent="0.25">
      <c r="A69" s="57">
        <v>43011</v>
      </c>
      <c r="B69" t="s">
        <v>155</v>
      </c>
      <c r="C69" s="55">
        <v>16600</v>
      </c>
      <c r="E69" s="55">
        <v>15478.47</v>
      </c>
    </row>
    <row r="70" spans="1:5" x14ac:dyDescent="0.25">
      <c r="A70" s="57">
        <v>43011</v>
      </c>
      <c r="B70" t="s">
        <v>156</v>
      </c>
      <c r="C70" s="55">
        <v>10000</v>
      </c>
      <c r="E70" s="55">
        <v>5478.47</v>
      </c>
    </row>
    <row r="71" spans="1:5" x14ac:dyDescent="0.25">
      <c r="A71" s="57">
        <v>43011</v>
      </c>
      <c r="B71" t="s">
        <v>100</v>
      </c>
      <c r="E71" s="55">
        <v>5478.47</v>
      </c>
    </row>
    <row r="72" spans="1:5" x14ac:dyDescent="0.25">
      <c r="A72" s="57">
        <v>43014</v>
      </c>
      <c r="B72" t="s">
        <v>157</v>
      </c>
      <c r="D72" s="55">
        <v>25000</v>
      </c>
      <c r="E72" s="55">
        <v>30478.47</v>
      </c>
    </row>
    <row r="73" spans="1:5" x14ac:dyDescent="0.25">
      <c r="A73" s="57">
        <v>43014</v>
      </c>
      <c r="B73" t="s">
        <v>158</v>
      </c>
      <c r="C73" s="55">
        <v>20000</v>
      </c>
      <c r="E73" s="55">
        <v>10478.469999999999</v>
      </c>
    </row>
    <row r="74" spans="1:5" s="54" customFormat="1" x14ac:dyDescent="0.25">
      <c r="A74" s="59">
        <v>43021</v>
      </c>
      <c r="B74" s="54" t="s">
        <v>159</v>
      </c>
      <c r="C74" s="61"/>
      <c r="D74" s="61">
        <v>11070</v>
      </c>
      <c r="E74" s="61">
        <v>21548.47</v>
      </c>
    </row>
    <row r="75" spans="1:5" s="56" customFormat="1" x14ac:dyDescent="0.25">
      <c r="A75" s="58">
        <v>43039</v>
      </c>
      <c r="B75" s="56" t="s">
        <v>160</v>
      </c>
      <c r="C75" s="60"/>
      <c r="D75" s="60">
        <v>26517</v>
      </c>
      <c r="E75" s="60">
        <v>48065.47</v>
      </c>
    </row>
    <row r="76" spans="1:5" x14ac:dyDescent="0.25">
      <c r="A76" s="57">
        <v>43040</v>
      </c>
      <c r="B76" t="s">
        <v>161</v>
      </c>
      <c r="C76" s="55">
        <v>25000</v>
      </c>
      <c r="E76" s="55">
        <v>23065.47</v>
      </c>
    </row>
    <row r="77" spans="1:5" x14ac:dyDescent="0.25">
      <c r="A77" s="57">
        <v>43041</v>
      </c>
      <c r="B77" t="s">
        <v>162</v>
      </c>
      <c r="C77" s="55">
        <v>18000</v>
      </c>
      <c r="E77" s="55">
        <v>5065.47</v>
      </c>
    </row>
    <row r="78" spans="1:5" x14ac:dyDescent="0.25">
      <c r="A78" s="57">
        <v>43049</v>
      </c>
      <c r="B78" t="s">
        <v>145</v>
      </c>
      <c r="C78" s="55">
        <v>1800</v>
      </c>
      <c r="E78" s="55">
        <v>3265.47</v>
      </c>
    </row>
    <row r="79" spans="1:5" x14ac:dyDescent="0.25">
      <c r="A79" s="57">
        <v>43068</v>
      </c>
      <c r="B79" t="s">
        <v>163</v>
      </c>
      <c r="C79" s="55">
        <v>2000</v>
      </c>
      <c r="E79" s="55">
        <v>1265.47</v>
      </c>
    </row>
    <row r="80" spans="1:5" s="56" customFormat="1" x14ac:dyDescent="0.25">
      <c r="A80" s="58">
        <v>43069</v>
      </c>
      <c r="B80" s="56" t="s">
        <v>164</v>
      </c>
      <c r="C80" s="60"/>
      <c r="D80" s="60">
        <v>26284</v>
      </c>
      <c r="E80" s="60">
        <v>27549.47</v>
      </c>
    </row>
    <row r="81" spans="1:5" x14ac:dyDescent="0.25">
      <c r="A81" s="57">
        <v>43071</v>
      </c>
      <c r="B81" t="s">
        <v>165</v>
      </c>
      <c r="D81" s="55">
        <v>30000</v>
      </c>
      <c r="E81" s="55">
        <v>57549.47</v>
      </c>
    </row>
    <row r="82" spans="1:5" x14ac:dyDescent="0.25">
      <c r="A82" s="57">
        <v>43071</v>
      </c>
      <c r="B82" t="s">
        <v>103</v>
      </c>
      <c r="C82" s="55">
        <v>1800</v>
      </c>
      <c r="E82" s="55">
        <v>55749.47</v>
      </c>
    </row>
    <row r="83" spans="1:5" x14ac:dyDescent="0.25">
      <c r="A83" s="57">
        <v>43071</v>
      </c>
      <c r="B83" t="s">
        <v>166</v>
      </c>
      <c r="C83" s="55">
        <v>20000</v>
      </c>
      <c r="E83" s="55">
        <v>35749.47</v>
      </c>
    </row>
    <row r="84" spans="1:5" x14ac:dyDescent="0.25">
      <c r="A84" s="57">
        <v>43075</v>
      </c>
      <c r="B84" t="s">
        <v>103</v>
      </c>
      <c r="C84" s="55">
        <v>5182</v>
      </c>
      <c r="E84" s="55">
        <v>30567.47</v>
      </c>
    </row>
    <row r="85" spans="1:5" x14ac:dyDescent="0.25">
      <c r="A85" s="57">
        <v>43075</v>
      </c>
      <c r="B85" t="s">
        <v>103</v>
      </c>
      <c r="C85" s="55">
        <v>1831</v>
      </c>
      <c r="E85" s="55">
        <v>28736.47</v>
      </c>
    </row>
    <row r="86" spans="1:5" x14ac:dyDescent="0.25">
      <c r="A86" s="57">
        <v>43080</v>
      </c>
      <c r="B86" t="s">
        <v>167</v>
      </c>
      <c r="C86" s="55">
        <v>10000</v>
      </c>
      <c r="E86" s="55">
        <v>18736.47</v>
      </c>
    </row>
    <row r="87" spans="1:5" x14ac:dyDescent="0.25">
      <c r="A87" s="57">
        <v>43088</v>
      </c>
      <c r="B87" t="s">
        <v>168</v>
      </c>
      <c r="C87" s="55">
        <v>4000</v>
      </c>
      <c r="E87" s="55">
        <v>14736.47</v>
      </c>
    </row>
    <row r="88" spans="1:5" x14ac:dyDescent="0.25">
      <c r="A88" s="57">
        <v>43090</v>
      </c>
      <c r="B88" t="s">
        <v>169</v>
      </c>
      <c r="C88" s="55">
        <v>5000</v>
      </c>
      <c r="E88" s="55">
        <v>9736.4699999999993</v>
      </c>
    </row>
    <row r="89" spans="1:5" x14ac:dyDescent="0.25">
      <c r="A89" s="57">
        <v>43095</v>
      </c>
      <c r="B89" t="s">
        <v>170</v>
      </c>
      <c r="C89" s="55">
        <v>4000</v>
      </c>
      <c r="E89" s="55">
        <v>5736.47</v>
      </c>
    </row>
    <row r="90" spans="1:5" x14ac:dyDescent="0.25">
      <c r="A90" s="57">
        <v>43097</v>
      </c>
      <c r="B90" t="s">
        <v>102</v>
      </c>
      <c r="C90" s="55">
        <v>1000</v>
      </c>
      <c r="E90" s="55">
        <v>4736.47</v>
      </c>
    </row>
    <row r="91" spans="1:5" s="56" customFormat="1" x14ac:dyDescent="0.25">
      <c r="A91" s="58">
        <v>43099</v>
      </c>
      <c r="B91" s="56" t="s">
        <v>171</v>
      </c>
      <c r="C91" s="60"/>
      <c r="D91" s="60">
        <v>26534</v>
      </c>
      <c r="E91" s="60">
        <v>31270.47</v>
      </c>
    </row>
    <row r="92" spans="1:5" x14ac:dyDescent="0.25">
      <c r="A92" s="57">
        <v>43099</v>
      </c>
      <c r="B92" t="s">
        <v>172</v>
      </c>
      <c r="C92" s="55">
        <v>2000</v>
      </c>
      <c r="E92" s="55">
        <v>29270.47</v>
      </c>
    </row>
    <row r="93" spans="1:5" x14ac:dyDescent="0.25">
      <c r="A93" s="57">
        <v>43099</v>
      </c>
      <c r="B93" t="s">
        <v>173</v>
      </c>
      <c r="C93" s="55">
        <v>1000</v>
      </c>
      <c r="E93" s="55">
        <v>28270.47</v>
      </c>
    </row>
    <row r="94" spans="1:5" x14ac:dyDescent="0.25">
      <c r="A94" s="57">
        <v>43099</v>
      </c>
      <c r="B94" t="s">
        <v>174</v>
      </c>
      <c r="C94" s="55">
        <v>2000</v>
      </c>
      <c r="E94" s="55">
        <v>26270.47</v>
      </c>
    </row>
    <row r="95" spans="1:5" x14ac:dyDescent="0.25">
      <c r="A95" s="57">
        <v>43099</v>
      </c>
      <c r="B95" t="s">
        <v>102</v>
      </c>
      <c r="C95" s="55">
        <v>5000</v>
      </c>
      <c r="E95" s="55">
        <v>21270.47</v>
      </c>
    </row>
    <row r="96" spans="1:5" x14ac:dyDescent="0.25">
      <c r="A96" s="57">
        <v>43099</v>
      </c>
      <c r="B96" t="s">
        <v>175</v>
      </c>
      <c r="C96" s="55">
        <v>13551</v>
      </c>
      <c r="E96" s="55">
        <v>7719.47</v>
      </c>
    </row>
    <row r="97" spans="1:5" x14ac:dyDescent="0.25">
      <c r="A97" s="57">
        <v>43099</v>
      </c>
      <c r="B97" t="s">
        <v>176</v>
      </c>
      <c r="D97" s="55">
        <v>13551</v>
      </c>
      <c r="E97" s="55">
        <v>21270.47</v>
      </c>
    </row>
    <row r="98" spans="1:5" x14ac:dyDescent="0.25">
      <c r="A98" s="57">
        <v>43101</v>
      </c>
      <c r="B98" t="s">
        <v>177</v>
      </c>
      <c r="C98" s="55">
        <v>13551</v>
      </c>
      <c r="E98" s="55">
        <v>7719.47</v>
      </c>
    </row>
    <row r="99" spans="1:5" x14ac:dyDescent="0.25">
      <c r="A99" s="57">
        <v>43103</v>
      </c>
      <c r="B99" t="s">
        <v>178</v>
      </c>
      <c r="C99" s="55">
        <v>5000</v>
      </c>
      <c r="E99" s="55">
        <v>2719.47</v>
      </c>
    </row>
    <row r="100" spans="1:5" x14ac:dyDescent="0.25">
      <c r="A100" s="57">
        <v>43104</v>
      </c>
      <c r="B100" t="s">
        <v>179</v>
      </c>
      <c r="D100" s="55">
        <v>15000</v>
      </c>
      <c r="E100" s="55">
        <v>17719.47</v>
      </c>
    </row>
    <row r="101" spans="1:5" x14ac:dyDescent="0.25">
      <c r="A101" s="57">
        <v>43104</v>
      </c>
      <c r="B101" t="s">
        <v>180</v>
      </c>
      <c r="C101" s="55">
        <v>1800</v>
      </c>
      <c r="E101" s="55">
        <v>15919.47</v>
      </c>
    </row>
    <row r="102" spans="1:5" x14ac:dyDescent="0.25">
      <c r="A102" s="57">
        <v>43104</v>
      </c>
      <c r="B102" t="s">
        <v>102</v>
      </c>
      <c r="C102" s="55">
        <v>5000</v>
      </c>
      <c r="E102" s="55">
        <v>10919.47</v>
      </c>
    </row>
    <row r="103" spans="1:5" x14ac:dyDescent="0.25">
      <c r="A103" s="57">
        <v>43106</v>
      </c>
      <c r="B103" t="s">
        <v>155</v>
      </c>
      <c r="C103" s="55">
        <v>2000</v>
      </c>
      <c r="E103" s="55">
        <v>8919.4699999999993</v>
      </c>
    </row>
    <row r="104" spans="1:5" x14ac:dyDescent="0.25">
      <c r="A104" s="57">
        <v>43106</v>
      </c>
      <c r="B104" t="s">
        <v>181</v>
      </c>
      <c r="C104" s="55">
        <v>8000</v>
      </c>
      <c r="E104" s="55">
        <v>919.47</v>
      </c>
    </row>
    <row r="105" spans="1:5" x14ac:dyDescent="0.25">
      <c r="A105" s="57">
        <v>43116</v>
      </c>
      <c r="B105" t="s">
        <v>182</v>
      </c>
      <c r="D105" s="55">
        <v>1500</v>
      </c>
      <c r="E105" s="55">
        <v>2419.4699999999998</v>
      </c>
    </row>
    <row r="106" spans="1:5" s="56" customFormat="1" x14ac:dyDescent="0.25">
      <c r="A106" s="58">
        <v>43131</v>
      </c>
      <c r="B106" s="56" t="s">
        <v>183</v>
      </c>
      <c r="C106" s="60"/>
      <c r="D106" s="60">
        <v>26434</v>
      </c>
      <c r="E106" s="60">
        <v>28853.47</v>
      </c>
    </row>
    <row r="107" spans="1:5" x14ac:dyDescent="0.25">
      <c r="A107" s="57">
        <v>43131</v>
      </c>
      <c r="B107" t="s">
        <v>184</v>
      </c>
      <c r="C107" s="55">
        <v>10000</v>
      </c>
      <c r="E107" s="55">
        <v>18853.47</v>
      </c>
    </row>
    <row r="108" spans="1:5" x14ac:dyDescent="0.25">
      <c r="A108" s="57">
        <v>43131</v>
      </c>
      <c r="B108" t="s">
        <v>185</v>
      </c>
      <c r="C108" s="55">
        <v>12000</v>
      </c>
      <c r="E108" s="55">
        <v>6853.47</v>
      </c>
    </row>
    <row r="109" spans="1:5" x14ac:dyDescent="0.25">
      <c r="A109" s="57">
        <v>43140</v>
      </c>
      <c r="B109" t="s">
        <v>186</v>
      </c>
      <c r="C109" s="55">
        <v>3000</v>
      </c>
      <c r="E109" s="55">
        <v>3853.47</v>
      </c>
    </row>
    <row r="110" spans="1:5" x14ac:dyDescent="0.25">
      <c r="A110" s="57">
        <v>43145</v>
      </c>
      <c r="B110" t="s">
        <v>103</v>
      </c>
      <c r="C110" s="55">
        <v>1925</v>
      </c>
      <c r="E110" s="55">
        <v>1928.47</v>
      </c>
    </row>
    <row r="111" spans="1:5" x14ac:dyDescent="0.25">
      <c r="A111" s="57">
        <v>43145</v>
      </c>
      <c r="B111" t="s">
        <v>187</v>
      </c>
      <c r="D111" s="55">
        <v>20000</v>
      </c>
      <c r="E111" s="55">
        <v>21928.47</v>
      </c>
    </row>
    <row r="112" spans="1:5" x14ac:dyDescent="0.25">
      <c r="A112" s="57">
        <v>43145</v>
      </c>
      <c r="B112" t="s">
        <v>108</v>
      </c>
      <c r="D112" s="55">
        <v>10000</v>
      </c>
      <c r="E112" s="55">
        <v>31928.47</v>
      </c>
    </row>
    <row r="113" spans="1:5" x14ac:dyDescent="0.25">
      <c r="A113" s="57">
        <v>43145</v>
      </c>
      <c r="B113" t="s">
        <v>102</v>
      </c>
      <c r="C113" s="55">
        <v>10000</v>
      </c>
      <c r="E113" s="55">
        <v>21928.47</v>
      </c>
    </row>
    <row r="114" spans="1:5" x14ac:dyDescent="0.25">
      <c r="A114" s="57">
        <v>43146</v>
      </c>
      <c r="B114" t="s">
        <v>188</v>
      </c>
      <c r="C114" s="55">
        <v>5000</v>
      </c>
      <c r="E114" s="55">
        <v>16928.47</v>
      </c>
    </row>
    <row r="115" spans="1:5" x14ac:dyDescent="0.25">
      <c r="A115" s="57">
        <v>43146</v>
      </c>
      <c r="B115" t="s">
        <v>189</v>
      </c>
      <c r="C115" s="55">
        <v>5000</v>
      </c>
      <c r="E115" s="55">
        <v>11928.47</v>
      </c>
    </row>
    <row r="116" spans="1:5" x14ac:dyDescent="0.25">
      <c r="A116" s="57">
        <v>43146</v>
      </c>
      <c r="B116" t="s">
        <v>102</v>
      </c>
      <c r="C116" s="55">
        <v>5000</v>
      </c>
      <c r="E116" s="55">
        <v>6928.47</v>
      </c>
    </row>
    <row r="117" spans="1:5" x14ac:dyDescent="0.25">
      <c r="A117" s="57">
        <v>43158</v>
      </c>
      <c r="B117" t="s">
        <v>190</v>
      </c>
      <c r="C117" s="55">
        <v>3000</v>
      </c>
      <c r="E117" s="55">
        <v>3928.47</v>
      </c>
    </row>
    <row r="118" spans="1:5" s="56" customFormat="1" x14ac:dyDescent="0.25">
      <c r="A118" s="58">
        <v>43159</v>
      </c>
      <c r="B118" s="56" t="s">
        <v>191</v>
      </c>
      <c r="C118" s="60"/>
      <c r="D118" s="60">
        <v>29570</v>
      </c>
      <c r="E118" s="60">
        <v>33498.47</v>
      </c>
    </row>
    <row r="119" spans="1:5" x14ac:dyDescent="0.25">
      <c r="A119" s="57">
        <v>43159</v>
      </c>
      <c r="B119" t="s">
        <v>192</v>
      </c>
      <c r="C119" s="55">
        <v>10000</v>
      </c>
      <c r="E119" s="55">
        <v>23498.47</v>
      </c>
    </row>
    <row r="120" spans="1:5" x14ac:dyDescent="0.25">
      <c r="A120" s="57">
        <v>43164</v>
      </c>
      <c r="B120" t="s">
        <v>193</v>
      </c>
      <c r="C120" s="55">
        <v>5000</v>
      </c>
      <c r="E120" s="55">
        <v>18498.47</v>
      </c>
    </row>
    <row r="121" spans="1:5" x14ac:dyDescent="0.25">
      <c r="A121" s="57">
        <v>43178</v>
      </c>
      <c r="B121" t="s">
        <v>103</v>
      </c>
      <c r="C121" s="55">
        <v>1800</v>
      </c>
      <c r="E121" s="55">
        <v>16698.47</v>
      </c>
    </row>
    <row r="122" spans="1:5" x14ac:dyDescent="0.25">
      <c r="A122" s="57">
        <v>43179</v>
      </c>
      <c r="B122" t="s">
        <v>194</v>
      </c>
      <c r="C122" s="55">
        <v>5000</v>
      </c>
      <c r="E122" s="55">
        <v>11698.47</v>
      </c>
    </row>
    <row r="123" spans="1:5" x14ac:dyDescent="0.25">
      <c r="A123" s="57">
        <v>43181</v>
      </c>
      <c r="B123" t="s">
        <v>145</v>
      </c>
      <c r="C123" s="55">
        <v>3100</v>
      </c>
      <c r="E123" s="55">
        <v>8598.4699999999993</v>
      </c>
    </row>
    <row r="124" spans="1:5" x14ac:dyDescent="0.25">
      <c r="A124" s="57">
        <v>43181</v>
      </c>
      <c r="B124" t="s">
        <v>195</v>
      </c>
      <c r="C124" s="55">
        <v>5000</v>
      </c>
      <c r="E124" s="55">
        <v>3598.47</v>
      </c>
    </row>
    <row r="125" spans="1:5" s="56" customFormat="1" x14ac:dyDescent="0.25">
      <c r="A125" s="58">
        <v>43182</v>
      </c>
      <c r="B125" s="56" t="s">
        <v>196</v>
      </c>
      <c r="C125" s="60"/>
      <c r="D125" s="60">
        <v>29841</v>
      </c>
      <c r="E125" s="60">
        <v>33439.47</v>
      </c>
    </row>
    <row r="126" spans="1:5" x14ac:dyDescent="0.25">
      <c r="A126" s="59">
        <v>43182</v>
      </c>
      <c r="B126" s="54" t="s">
        <v>197</v>
      </c>
      <c r="C126" s="61"/>
      <c r="D126" s="61">
        <v>51957</v>
      </c>
      <c r="E126" s="61">
        <v>85396.47</v>
      </c>
    </row>
    <row r="127" spans="1:5" x14ac:dyDescent="0.25">
      <c r="A127" s="57">
        <v>43187</v>
      </c>
      <c r="B127" t="s">
        <v>198</v>
      </c>
      <c r="C127" s="55">
        <v>469</v>
      </c>
      <c r="E127" s="55">
        <v>84927.47</v>
      </c>
    </row>
    <row r="128" spans="1:5" x14ac:dyDescent="0.25">
      <c r="A128" s="57">
        <v>43187</v>
      </c>
      <c r="B128" t="s">
        <v>199</v>
      </c>
      <c r="C128" s="55">
        <v>5000</v>
      </c>
      <c r="E128" s="55">
        <v>79927.47</v>
      </c>
    </row>
    <row r="129" spans="1:5" x14ac:dyDescent="0.25">
      <c r="A129" s="57">
        <v>43190</v>
      </c>
      <c r="B129" t="s">
        <v>200</v>
      </c>
      <c r="D129" s="55">
        <v>306</v>
      </c>
      <c r="E129" s="55">
        <v>80233.47</v>
      </c>
    </row>
    <row r="130" spans="1:5" x14ac:dyDescent="0.25">
      <c r="A130" s="57">
        <v>43190</v>
      </c>
      <c r="B130" t="s">
        <v>201</v>
      </c>
      <c r="E130" s="55">
        <v>80233.47</v>
      </c>
    </row>
  </sheetData>
  <autoFilter ref="A1:F130" xr:uid="{FEA64A86-E180-4BBA-8061-D4F0E6037D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Comp AY 2016-17</vt:lpstr>
      <vt:lpstr>Comp AY 2017-18</vt:lpstr>
      <vt:lpstr>Comp AY 2018-19</vt:lpstr>
      <vt:lpstr>Salary AY 18-19</vt:lpstr>
      <vt:lpstr>Sheet1</vt:lpstr>
      <vt:lpstr>'Comp AY 2016-17'!Print_Area</vt:lpstr>
      <vt:lpstr>'Comp AY 2017-18'!Print_Area</vt:lpstr>
      <vt:lpstr>'Comp AY 2018-19'!Print_Area</vt:lpstr>
      <vt:lpstr>'Comp AY 2018-19'!Print_Titles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YCO-TUSHAR</dc:creator>
  <cp:lastModifiedBy>Tushar</cp:lastModifiedBy>
  <cp:lastPrinted>2018-07-21T10:18:56Z</cp:lastPrinted>
  <dcterms:created xsi:type="dcterms:W3CDTF">2018-04-05T06:54:53Z</dcterms:created>
  <dcterms:modified xsi:type="dcterms:W3CDTF">2018-08-30T13:40:20Z</dcterms:modified>
</cp:coreProperties>
</file>