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ISHAL\Desktop\Data0\IT Returns\Vilas Dame\"/>
    </mc:Choice>
  </mc:AlternateContent>
  <bookViews>
    <workbookView xWindow="0" yWindow="0" windowWidth="19500" windowHeight="8205" tabRatio="729" firstSheet="6" activeTab="6"/>
  </bookViews>
  <sheets>
    <sheet name="Comp AY 2015-16" sheetId="6" state="hidden" r:id="rId1"/>
    <sheet name="FS AY 2015-16" sheetId="1" state="hidden" r:id="rId2"/>
    <sheet name="Comp AY 2016-17" sheetId="8" state="hidden" r:id="rId3"/>
    <sheet name="FS AY 2016-17" sheetId="7" state="hidden" r:id="rId4"/>
    <sheet name="Comp AY 2017-18" sheetId="9" state="hidden" r:id="rId5"/>
    <sheet name="FS AY 2017-18" sheetId="10" state="hidden" r:id="rId6"/>
    <sheet name="Comp AY 2018-19" sheetId="11" r:id="rId7"/>
    <sheet name="FS AY 2018-19" sheetId="12" r:id="rId8"/>
  </sheets>
  <externalReferences>
    <externalReference r:id="rId9"/>
  </externalReferences>
  <definedNames>
    <definedName name="a" localSheetId="2">#REF!</definedName>
    <definedName name="a" localSheetId="4">#REF!</definedName>
    <definedName name="a" localSheetId="6">#REF!</definedName>
    <definedName name="a">#REF!</definedName>
    <definedName name="cmb_TDS2.StateCode">[1]IT_DDTP!$H$65:$H$100</definedName>
    <definedName name="_xlnm.Print_Area" localSheetId="0">#REF!</definedName>
    <definedName name="_xlnm.Print_Area" localSheetId="2">#REF!</definedName>
    <definedName name="_xlnm.Print_Area" localSheetId="4">'Comp AY 2017-18'!$A$1:$H$35</definedName>
    <definedName name="_xlnm.Print_Area" localSheetId="6">'Comp AY 2018-19'!$A$1:$H$36</definedName>
    <definedName name="_xlnm.Print_Area" localSheetId="1">'FS AY 2015-16'!$A$1:$F$46</definedName>
    <definedName name="_xlnm.Print_Area" localSheetId="3">'FS AY 2016-17'!$A$1:$F$47</definedName>
    <definedName name="_xlnm.Print_Area" localSheetId="5">'FS AY 2017-18'!$A$1:$F$47</definedName>
    <definedName name="_xlnm.Print_Area" localSheetId="7">'FS AY 2018-19'!$A$1:$F$35</definedName>
    <definedName name="_xlnm.Print_Area">#REF!</definedName>
    <definedName name="PRINT_AREA_MI" localSheetId="0">#REF!</definedName>
    <definedName name="PRINT_AREA_MI" localSheetId="2">#REF!</definedName>
    <definedName name="PRINT_AREA_MI" localSheetId="4">#REF!</definedName>
    <definedName name="PRINT_AREA_MI" localSheetId="6">#REF!</definedName>
    <definedName name="PRINT_AREA_MI" localSheetId="3">#REF!</definedName>
    <definedName name="PRINT_AREA_MI" localSheetId="5">#REF!</definedName>
    <definedName name="PRINT_AREA_MI" localSheetId="7">#REF!</definedName>
    <definedName name="PRINT_AREA_MI">#REF!</definedName>
    <definedName name="sd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7" i="12" l="1"/>
  <c r="E24" i="12"/>
  <c r="F16" i="12"/>
  <c r="F6" i="12"/>
  <c r="G16" i="11"/>
  <c r="H17" i="11" s="1"/>
  <c r="G19" i="11" s="1"/>
  <c r="C26" i="12"/>
  <c r="C16" i="12"/>
  <c r="F32" i="12"/>
  <c r="F31" i="12"/>
  <c r="F30" i="12"/>
  <c r="F29" i="12"/>
  <c r="E26" i="12"/>
  <c r="E23" i="12"/>
  <c r="F23" i="12" s="1"/>
  <c r="B23" i="12"/>
  <c r="E22" i="12"/>
  <c r="B21" i="12"/>
  <c r="A13" i="11"/>
  <c r="A1" i="11"/>
  <c r="E27" i="12" l="1"/>
  <c r="F27" i="12" s="1"/>
  <c r="F34" i="12" s="1"/>
  <c r="G16" i="12"/>
  <c r="H20" i="11"/>
  <c r="H22" i="11" s="1"/>
  <c r="B24" i="12"/>
  <c r="C24" i="12" s="1"/>
  <c r="C34" i="12" s="1"/>
  <c r="F6" i="10"/>
  <c r="C14" i="10"/>
  <c r="B23" i="10"/>
  <c r="F6" i="7"/>
  <c r="B21" i="7"/>
  <c r="E24" i="7"/>
  <c r="E26" i="7" s="1"/>
  <c r="E23" i="7"/>
  <c r="F23" i="7" s="1"/>
  <c r="H25" i="9"/>
  <c r="G29" i="9" s="1"/>
  <c r="G15" i="9"/>
  <c r="H16" i="9" s="1"/>
  <c r="G18" i="9" s="1"/>
  <c r="H19" i="9" s="1"/>
  <c r="H21" i="9" s="1"/>
  <c r="C9" i="10"/>
  <c r="B24" i="10"/>
  <c r="C24" i="10" s="1"/>
  <c r="A8" i="10"/>
  <c r="A7" i="10"/>
  <c r="A2" i="10"/>
  <c r="A15" i="9"/>
  <c r="A12" i="9"/>
  <c r="C6" i="9"/>
  <c r="C5" i="9"/>
  <c r="C4" i="9"/>
  <c r="C3" i="9"/>
  <c r="A1" i="9"/>
  <c r="C7" i="1"/>
  <c r="C7" i="7" s="1"/>
  <c r="C7" i="10" s="1"/>
  <c r="C8" i="1"/>
  <c r="C8" i="7" s="1"/>
  <c r="C8" i="10" s="1"/>
  <c r="A8" i="7"/>
  <c r="A7" i="7"/>
  <c r="C12" i="7"/>
  <c r="C12" i="10" s="1"/>
  <c r="A12" i="8"/>
  <c r="A1" i="8"/>
  <c r="A2" i="7"/>
  <c r="A15" i="8"/>
  <c r="C6" i="8"/>
  <c r="C5" i="8"/>
  <c r="C4" i="8"/>
  <c r="C3" i="8"/>
  <c r="F30" i="7"/>
  <c r="F30" i="10" s="1"/>
  <c r="F31" i="7"/>
  <c r="F31" i="10" s="1"/>
  <c r="F32" i="7"/>
  <c r="F32" i="10" s="1"/>
  <c r="F29" i="7"/>
  <c r="F29" i="10" s="1"/>
  <c r="C25" i="7"/>
  <c r="C26" i="10" s="1"/>
  <c r="B22" i="1"/>
  <c r="F16" i="10"/>
  <c r="C10" i="7"/>
  <c r="C10" i="10" s="1"/>
  <c r="C11" i="7"/>
  <c r="C11" i="10" s="1"/>
  <c r="C14" i="7"/>
  <c r="B22" i="7" s="1"/>
  <c r="E22" i="1"/>
  <c r="H16" i="8"/>
  <c r="G18" i="8" s="1"/>
  <c r="H19" i="8" s="1"/>
  <c r="H21" i="8" s="1"/>
  <c r="H16" i="6"/>
  <c r="G18" i="6" s="1"/>
  <c r="H19" i="6" s="1"/>
  <c r="H21" i="6" s="1"/>
  <c r="F25" i="1"/>
  <c r="C22" i="1"/>
  <c r="C33" i="1" s="1"/>
  <c r="G34" i="12" l="1"/>
  <c r="E27" i="7"/>
  <c r="F16" i="7"/>
  <c r="B21" i="10"/>
  <c r="C34" i="10" s="1"/>
  <c r="G28" i="9"/>
  <c r="H29" i="9" s="1"/>
  <c r="H31" i="9" s="1"/>
  <c r="E23" i="1"/>
  <c r="C6" i="1" s="1"/>
  <c r="C22" i="7"/>
  <c r="C34" i="7" s="1"/>
  <c r="F27" i="7"/>
  <c r="E24" i="10" s="1"/>
  <c r="E26" i="10" s="1"/>
  <c r="E27" i="10" s="1"/>
  <c r="F27" i="10" s="1"/>
  <c r="F23" i="1" l="1"/>
  <c r="F16" i="1"/>
  <c r="C16" i="1"/>
  <c r="G16" i="1" l="1"/>
  <c r="C6" i="7"/>
  <c r="F33" i="1"/>
  <c r="G33" i="1" s="1"/>
  <c r="C16" i="7" l="1"/>
  <c r="G16" i="7" s="1"/>
  <c r="F34" i="7" l="1"/>
  <c r="G34" i="7" s="1"/>
  <c r="E22" i="10"/>
  <c r="E23" i="10" l="1"/>
  <c r="F23" i="10" s="1"/>
  <c r="C6" i="10" l="1"/>
  <c r="C16" i="10" s="1"/>
  <c r="G16" i="10" s="1"/>
  <c r="F34" i="10"/>
  <c r="G34" i="10" s="1"/>
</calcChain>
</file>

<file path=xl/sharedStrings.xml><?xml version="1.0" encoding="utf-8"?>
<sst xmlns="http://schemas.openxmlformats.org/spreadsheetml/2006/main" count="362" uniqueCount="88">
  <si>
    <t>Particulars</t>
  </si>
  <si>
    <t>Amt (Rs.)</t>
  </si>
  <si>
    <t>To Depreciation</t>
  </si>
  <si>
    <t>To Electricity Expenses</t>
  </si>
  <si>
    <t>To Water Charges</t>
  </si>
  <si>
    <t>Profit and Loss Account for the year ended 31st March, 2016</t>
  </si>
  <si>
    <t>By Gross receipts</t>
  </si>
  <si>
    <t>To Misc. Expenes</t>
  </si>
  <si>
    <t>To Net Profit</t>
  </si>
  <si>
    <t>Liabilities</t>
  </si>
  <si>
    <t>Assets</t>
  </si>
  <si>
    <t>:</t>
  </si>
  <si>
    <t>Address</t>
  </si>
  <si>
    <t>Status</t>
  </si>
  <si>
    <t>Individual</t>
  </si>
  <si>
    <t>Due Date</t>
  </si>
  <si>
    <t>Add : Net Profit</t>
  </si>
  <si>
    <t>Capital</t>
  </si>
  <si>
    <t>Creditors</t>
  </si>
  <si>
    <t>Fixed Assets</t>
  </si>
  <si>
    <t>Other fixed assets</t>
  </si>
  <si>
    <t>Sundry Debtors</t>
  </si>
  <si>
    <t>Stock</t>
  </si>
  <si>
    <t>Cash in Hand</t>
  </si>
  <si>
    <t>Cash in Bank</t>
  </si>
  <si>
    <t>Less : Depreciation</t>
  </si>
  <si>
    <t>To Repairs</t>
  </si>
  <si>
    <t>INCOME TAX RETURN</t>
  </si>
  <si>
    <t>PAN</t>
  </si>
  <si>
    <t>DOB</t>
  </si>
  <si>
    <t>Assessment Year</t>
  </si>
  <si>
    <t>Financial Year</t>
  </si>
  <si>
    <t>2016-2017</t>
  </si>
  <si>
    <t>2015-2016</t>
  </si>
  <si>
    <t>Income from Business and Profession :</t>
  </si>
  <si>
    <t xml:space="preserve">COMPUTATION  OF  TOTAL  INCOME </t>
  </si>
  <si>
    <t>Add : Disallowable items</t>
  </si>
  <si>
    <t>NIL</t>
  </si>
  <si>
    <t>Gross Total Income</t>
  </si>
  <si>
    <t>Less : Chapter VI-A deductions</t>
  </si>
  <si>
    <t>Taxable Total Income</t>
  </si>
  <si>
    <t>Less : Rebate u/s 87 A</t>
  </si>
  <si>
    <t>Add : Edu Cess</t>
  </si>
  <si>
    <t>Add : SAH Cess</t>
  </si>
  <si>
    <t>Name of the Assessee</t>
  </si>
  <si>
    <t>Balance Sheet as on 31st March, 2016</t>
  </si>
  <si>
    <t>2014-2015</t>
  </si>
  <si>
    <t>Profit and Loss Account for the year ended 31st March, 2015</t>
  </si>
  <si>
    <t>Balance Sheet as on 31st March, 2015</t>
  </si>
  <si>
    <t>Add : purchases</t>
  </si>
  <si>
    <t>Tax payable on total income</t>
  </si>
  <si>
    <t>Tax Payable after Rebate</t>
  </si>
  <si>
    <t>Total Tax Payable</t>
  </si>
  <si>
    <t>Net Tax Payable</t>
  </si>
  <si>
    <t>To Material Consumed</t>
  </si>
  <si>
    <t>To Salaries</t>
  </si>
  <si>
    <t>Rajendra Vishvanath Tarlekar</t>
  </si>
  <si>
    <t>AFTPT2331P</t>
  </si>
  <si>
    <t>Tours and Travels Business</t>
  </si>
  <si>
    <t>Vehicle</t>
  </si>
  <si>
    <t>Room No. 03, Ghatipada, Near Glass Company, Awari Chawl, B.R. Road, Mulund (West) , Mumbai - 400080.</t>
  </si>
  <si>
    <t>Books of Mrs. Rajendra Tarlekar</t>
  </si>
  <si>
    <t>*As per books produced before me</t>
  </si>
  <si>
    <t>For Yuvak and Co.</t>
  </si>
  <si>
    <t>Chartered Accountants</t>
  </si>
  <si>
    <t>Firm Registration No. 118773W</t>
  </si>
  <si>
    <t>Yuvak Mangaonkar</t>
  </si>
  <si>
    <t>Partner</t>
  </si>
  <si>
    <t>Membership No. 105886</t>
  </si>
  <si>
    <t>2017-2018</t>
  </si>
  <si>
    <t>Profit and Loss Account for the year ended 31st March, 2017</t>
  </si>
  <si>
    <t>Balance Sheet as on 31st March, 2017</t>
  </si>
  <si>
    <t>Other Payables</t>
  </si>
  <si>
    <t>Less : Taxes Paid</t>
  </si>
  <si>
    <t>Less: Drawings</t>
  </si>
  <si>
    <t>Vilas Shivaji Dhame</t>
  </si>
  <si>
    <t>Maharashtrian Society, Khardeo Nagar, Chembur - Govandi Road, Near Sai Baba Mandir, Ghatla, Chembur, Mumbai - 400 071.</t>
  </si>
  <si>
    <t>AADHAR</t>
  </si>
  <si>
    <t>AQWPD7270M</t>
  </si>
  <si>
    <t>826750541950</t>
  </si>
  <si>
    <t>2018-2019</t>
  </si>
  <si>
    <t>To Fuel / CNG expenses</t>
  </si>
  <si>
    <t>To Insurance and Taxes</t>
  </si>
  <si>
    <t>Profit and Loss Account for the year ended 31st March, 2018</t>
  </si>
  <si>
    <t>Balance Sheet as on 31st March, 2018</t>
  </si>
  <si>
    <t>Auto Rickshaw Business</t>
  </si>
  <si>
    <t>MAHARASHTRIAN SOCIETY, KHARDEO NAGAR, CHEMBUR - GOVANDI ROAD, NEAR SAI BABA MANDIR, GHATLA, CHEMBUR, MUMBAI - 400 071.</t>
  </si>
  <si>
    <t>Mr. Vilas Shivaji Dhame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</si>
</sst>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(* #,##0.00_);_(* \(#,##0.00\);_(* &quot;-&quot;??_);_(@_)"/>
    <numFmt numFmtId="165" formatCode="_(* #,##0_);_(* \(#,##0\);_(* &quot;-&quot;??_);_(@_)"/>
    <numFmt numFmtId="166" formatCode="0.0E+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u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2" fillId="0" borderId="0" applyFont="0" applyFill="0" applyBorder="0" applyAlignment="0" applyProtection="0"/>
    <xf numFmtId="0" fontId="2" fillId="0" borderId="0"/>
    <xf numFmtId="164" fontId="5" fillId="0" borderId="0" applyFont="0" applyFill="0" applyBorder="0" applyAlignment="0" applyProtection="0"/>
  </cellStyleXfs>
  <cellXfs count="94">
    <xf numFmtId="0" fontId="0" fillId="0" borderId="0" xfId="0"/>
    <xf numFmtId="0" fontId="0" fillId="0" borderId="0" xfId="0" applyAlignment="1"/>
    <xf numFmtId="0" fontId="0" fillId="0" borderId="0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1" fontId="0" fillId="0" borderId="9" xfId="0" applyNumberFormat="1" applyBorder="1"/>
    <xf numFmtId="1" fontId="0" fillId="0" borderId="0" xfId="0" applyNumberFormat="1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1" fontId="1" fillId="0" borderId="2" xfId="0" applyNumberFormat="1" applyFont="1" applyBorder="1"/>
    <xf numFmtId="0" fontId="1" fillId="0" borderId="10" xfId="0" applyFont="1" applyBorder="1"/>
    <xf numFmtId="0" fontId="1" fillId="0" borderId="0" xfId="0" applyFont="1" applyBorder="1"/>
    <xf numFmtId="0" fontId="1" fillId="0" borderId="0" xfId="0" applyFont="1" applyBorder="1" applyAlignment="1">
      <alignment vertical="top"/>
    </xf>
    <xf numFmtId="0" fontId="0" fillId="0" borderId="0" xfId="0" applyBorder="1" applyAlignment="1">
      <alignment horizontal="left" vertical="top"/>
    </xf>
    <xf numFmtId="14" fontId="0" fillId="0" borderId="0" xfId="0" applyNumberFormat="1" applyBorder="1" applyAlignment="1">
      <alignment horizontal="left" vertical="top"/>
    </xf>
    <xf numFmtId="0" fontId="1" fillId="0" borderId="0" xfId="0" applyFont="1" applyBorder="1" applyAlignment="1">
      <alignment horizontal="left"/>
    </xf>
    <xf numFmtId="0" fontId="0" fillId="0" borderId="12" xfId="0" applyBorder="1"/>
    <xf numFmtId="0" fontId="0" fillId="0" borderId="13" xfId="0" applyBorder="1"/>
    <xf numFmtId="0" fontId="1" fillId="0" borderId="3" xfId="0" applyFont="1" applyBorder="1" applyAlignment="1">
      <alignment horizontal="left"/>
    </xf>
    <xf numFmtId="0" fontId="0" fillId="0" borderId="6" xfId="0" applyBorder="1"/>
    <xf numFmtId="0" fontId="0" fillId="0" borderId="3" xfId="0" applyFont="1" applyBorder="1" applyAlignment="1">
      <alignment horizontal="left"/>
    </xf>
    <xf numFmtId="0" fontId="0" fillId="0" borderId="9" xfId="0" applyBorder="1" applyAlignment="1">
      <alignment horizontal="right"/>
    </xf>
    <xf numFmtId="0" fontId="0" fillId="0" borderId="10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13" xfId="0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9" xfId="0" applyFill="1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4" xfId="0" applyBorder="1"/>
    <xf numFmtId="0" fontId="1" fillId="0" borderId="14" xfId="0" applyFont="1" applyBorder="1"/>
    <xf numFmtId="0" fontId="3" fillId="0" borderId="0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11" xfId="0" applyBorder="1"/>
    <xf numFmtId="0" fontId="0" fillId="0" borderId="3" xfId="0" applyFill="1" applyBorder="1"/>
    <xf numFmtId="0" fontId="0" fillId="0" borderId="3" xfId="0" applyBorder="1"/>
    <xf numFmtId="0" fontId="1" fillId="0" borderId="5" xfId="0" applyFont="1" applyBorder="1"/>
    <xf numFmtId="0" fontId="0" fillId="0" borderId="5" xfId="0" applyFill="1" applyBorder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1" fillId="0" borderId="4" xfId="0" applyFont="1" applyBorder="1"/>
    <xf numFmtId="0" fontId="3" fillId="0" borderId="3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Font="1"/>
    <xf numFmtId="1" fontId="0" fillId="0" borderId="0" xfId="0" applyNumberFormat="1" applyFont="1"/>
    <xf numFmtId="0" fontId="1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1" fontId="0" fillId="0" borderId="9" xfId="0" applyNumberFormat="1" applyBorder="1" applyAlignment="1">
      <alignment horizontal="right"/>
    </xf>
    <xf numFmtId="0" fontId="3" fillId="0" borderId="3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0" xfId="0" applyBorder="1" applyAlignment="1">
      <alignment horizontal="left"/>
    </xf>
    <xf numFmtId="0" fontId="1" fillId="0" borderId="0" xfId="0" applyFont="1" applyAlignment="1">
      <alignment horizontal="left"/>
    </xf>
    <xf numFmtId="165" fontId="0" fillId="0" borderId="4" xfId="3" applyNumberFormat="1" applyFont="1" applyBorder="1"/>
    <xf numFmtId="165" fontId="1" fillId="0" borderId="4" xfId="3" applyNumberFormat="1" applyFont="1" applyBorder="1"/>
    <xf numFmtId="165" fontId="1" fillId="0" borderId="14" xfId="3" applyNumberFormat="1" applyFont="1" applyBorder="1"/>
    <xf numFmtId="165" fontId="0" fillId="0" borderId="9" xfId="3" applyNumberFormat="1" applyFont="1" applyBorder="1"/>
    <xf numFmtId="165" fontId="1" fillId="0" borderId="2" xfId="3" applyNumberFormat="1" applyFont="1" applyBorder="1"/>
    <xf numFmtId="165" fontId="0" fillId="0" borderId="8" xfId="3" applyNumberFormat="1" applyFont="1" applyBorder="1"/>
    <xf numFmtId="165" fontId="0" fillId="0" borderId="10" xfId="3" applyNumberFormat="1" applyFont="1" applyBorder="1"/>
    <xf numFmtId="165" fontId="1" fillId="0" borderId="10" xfId="3" applyNumberFormat="1" applyFont="1" applyBorder="1"/>
    <xf numFmtId="165" fontId="0" fillId="0" borderId="13" xfId="3" applyNumberFormat="1" applyFont="1" applyBorder="1"/>
    <xf numFmtId="165" fontId="0" fillId="0" borderId="9" xfId="3" applyNumberFormat="1" applyFont="1" applyFill="1" applyBorder="1"/>
    <xf numFmtId="165" fontId="0" fillId="0" borderId="10" xfId="3" applyNumberFormat="1" applyFont="1" applyFill="1" applyBorder="1"/>
    <xf numFmtId="0" fontId="0" fillId="0" borderId="0" xfId="0" applyFill="1" applyBorder="1"/>
    <xf numFmtId="0" fontId="1" fillId="0" borderId="6" xfId="0" applyFont="1" applyBorder="1"/>
    <xf numFmtId="165" fontId="0" fillId="0" borderId="0" xfId="3" applyNumberFormat="1" applyFont="1"/>
    <xf numFmtId="166" fontId="0" fillId="0" borderId="0" xfId="0" quotePrefix="1" applyNumberFormat="1" applyAlignment="1">
      <alignment horizontal="left"/>
    </xf>
    <xf numFmtId="0" fontId="1" fillId="0" borderId="1" xfId="0" applyFont="1" applyBorder="1" applyAlignment="1">
      <alignment horizontal="center"/>
    </xf>
    <xf numFmtId="0" fontId="0" fillId="0" borderId="3" xfId="0" applyBorder="1" applyAlignment="1">
      <alignment horizontal="right"/>
    </xf>
    <xf numFmtId="0" fontId="0" fillId="0" borderId="11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3" xfId="0" applyFill="1" applyBorder="1" applyAlignment="1">
      <alignment horizontal="right"/>
    </xf>
    <xf numFmtId="0" fontId="4" fillId="0" borderId="0" xfId="0" applyFont="1" applyAlignment="1">
      <alignment horizontal="center"/>
    </xf>
    <xf numFmtId="0" fontId="0" fillId="0" borderId="0" xfId="0" applyBorder="1" applyAlignment="1">
      <alignment horizontal="left" vertical="top" wrapText="1"/>
    </xf>
    <xf numFmtId="0" fontId="3" fillId="0" borderId="3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left"/>
    </xf>
    <xf numFmtId="0" fontId="0" fillId="0" borderId="0" xfId="0" applyBorder="1" applyAlignment="1">
      <alignment horizontal="left"/>
    </xf>
    <xf numFmtId="0" fontId="3" fillId="0" borderId="5" xfId="0" applyFont="1" applyBorder="1" applyAlignment="1">
      <alignment horizontal="left"/>
    </xf>
    <xf numFmtId="0" fontId="3" fillId="0" borderId="6" xfId="0" applyFont="1" applyBorder="1" applyAlignment="1">
      <alignment horizontal="left"/>
    </xf>
    <xf numFmtId="0" fontId="1" fillId="0" borderId="11" xfId="0" applyFont="1" applyBorder="1" applyAlignment="1">
      <alignment horizontal="left"/>
    </xf>
    <xf numFmtId="0" fontId="1" fillId="0" borderId="12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</cellXfs>
  <cellStyles count="4">
    <cellStyle name="Comma" xfId="3" builtinId="3"/>
    <cellStyle name="Comma 2" xfId="1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ata0\Business\Mohite%20Consultancy%20Services\Assignments\IT%20Returns\Rajendra%20Tarlekar\shilpa\A.Y.2010-11\Tax%20Audit\Anand%20Jaiswal_F.Y.2009-10\Euro%20Texmach\New%20Folder\ITR6_2010_11_R11\2010_ITR6_r1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Index"/>
      <sheetName val="GENERAL"/>
      <sheetName val="GENERAL2"/>
      <sheetName val="SUBSIDIARY DETAILS"/>
      <sheetName val="NATUREOFBUSINESS"/>
      <sheetName val="BALANCE_SHEET"/>
      <sheetName val="PROFIT_LOSS"/>
      <sheetName val="OTHER_INFORMATION"/>
      <sheetName val="PART_B"/>
      <sheetName val="QUANTITATIVE_DETAILS"/>
      <sheetName val="PART_C"/>
      <sheetName val="HOUSE_PROPERTY"/>
      <sheetName val="BP"/>
      <sheetName val="DPM_DOA"/>
      <sheetName val="DEP_DCG"/>
      <sheetName val="ESR"/>
      <sheetName val="CG_OS"/>
      <sheetName val="CYLA BFLA"/>
      <sheetName val="CFL"/>
      <sheetName val="10A"/>
      <sheetName val="80G"/>
      <sheetName val="80_"/>
      <sheetName val="SI"/>
      <sheetName val="EI"/>
      <sheetName val="FRINGE_BENEFIT_INFO"/>
      <sheetName val="IT_DDTP"/>
      <sheetName val="DDT_TDS_TCS"/>
      <sheetName val="Instructions"/>
      <sheetName val="Pre_XML"/>
      <sheetName val="Calculator"/>
      <sheetName val="Setoff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>
        <row r="65">
          <cell r="H65" t="str">
            <v>01-ANDAMAN AND NICOBAR ISLANDS</v>
          </cell>
        </row>
        <row r="66">
          <cell r="H66" t="str">
            <v>02-ANDHRA PRADESH</v>
          </cell>
        </row>
        <row r="67">
          <cell r="H67" t="str">
            <v>03-ARUNACHAL PRADESH</v>
          </cell>
        </row>
        <row r="68">
          <cell r="H68" t="str">
            <v>04-ASSAM</v>
          </cell>
        </row>
        <row r="69">
          <cell r="H69" t="str">
            <v>05-BIHAR</v>
          </cell>
        </row>
        <row r="70">
          <cell r="H70" t="str">
            <v>06-CHANDIGARH</v>
          </cell>
        </row>
        <row r="71">
          <cell r="H71" t="str">
            <v>07-DADRA AND NAGAR HAVELI</v>
          </cell>
        </row>
        <row r="72">
          <cell r="H72" t="str">
            <v>08-DAMAN AND DIU</v>
          </cell>
        </row>
        <row r="73">
          <cell r="H73" t="str">
            <v>09-DELHI</v>
          </cell>
        </row>
        <row r="74">
          <cell r="H74" t="str">
            <v>10-GOA</v>
          </cell>
        </row>
        <row r="75">
          <cell r="H75" t="str">
            <v>11-GUJARAT</v>
          </cell>
        </row>
        <row r="76">
          <cell r="H76" t="str">
            <v>12-HARYANA</v>
          </cell>
        </row>
        <row r="77">
          <cell r="H77" t="str">
            <v>13-HIMACHAL PRADESH</v>
          </cell>
        </row>
        <row r="78">
          <cell r="H78" t="str">
            <v>14-JAMMU AND KASHMIR</v>
          </cell>
        </row>
        <row r="79">
          <cell r="H79" t="str">
            <v>15-KARNATAKA</v>
          </cell>
        </row>
        <row r="80">
          <cell r="H80" t="str">
            <v>16-KERALA</v>
          </cell>
        </row>
        <row r="81">
          <cell r="H81" t="str">
            <v>17-LAKHSWADEEP</v>
          </cell>
        </row>
        <row r="82">
          <cell r="H82" t="str">
            <v>18-MADHYA PRADESH</v>
          </cell>
        </row>
        <row r="83">
          <cell r="H83" t="str">
            <v>19-MAHARASHTRA</v>
          </cell>
        </row>
        <row r="84">
          <cell r="H84" t="str">
            <v>20-MANIPUR</v>
          </cell>
        </row>
        <row r="85">
          <cell r="H85" t="str">
            <v>21-MEGHALAYA</v>
          </cell>
        </row>
        <row r="86">
          <cell r="H86" t="str">
            <v>22-MIZORAM</v>
          </cell>
        </row>
        <row r="87">
          <cell r="H87" t="str">
            <v>23-NAGALAND</v>
          </cell>
        </row>
        <row r="88">
          <cell r="H88" t="str">
            <v>24-ORISSA</v>
          </cell>
        </row>
        <row r="89">
          <cell r="H89" t="str">
            <v>25-PONDICHERRY</v>
          </cell>
        </row>
        <row r="90">
          <cell r="H90" t="str">
            <v>26-PUNJAB</v>
          </cell>
        </row>
        <row r="91">
          <cell r="H91" t="str">
            <v>27-RAJASTHAN</v>
          </cell>
        </row>
        <row r="92">
          <cell r="H92" t="str">
            <v>28-SIKKIM</v>
          </cell>
        </row>
        <row r="93">
          <cell r="H93" t="str">
            <v>29-TAMILNADU</v>
          </cell>
        </row>
        <row r="94">
          <cell r="H94" t="str">
            <v>30-TRIPURA</v>
          </cell>
        </row>
        <row r="95">
          <cell r="H95" t="str">
            <v>31-UTTAR PRADESH</v>
          </cell>
        </row>
        <row r="96">
          <cell r="H96" t="str">
            <v>32-WEST BENGAL</v>
          </cell>
        </row>
        <row r="97">
          <cell r="H97" t="str">
            <v>33-CHHATISHGARH</v>
          </cell>
        </row>
        <row r="98">
          <cell r="H98" t="str">
            <v>34-UTTARANCHAL</v>
          </cell>
        </row>
        <row r="99">
          <cell r="H99" t="str">
            <v>35-JHARKHAND</v>
          </cell>
        </row>
        <row r="100">
          <cell r="H100" t="str">
            <v>99-FOREIGN</v>
          </cell>
        </row>
      </sheetData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view="pageBreakPreview" topLeftCell="A16" zoomScaleSheetLayoutView="100" workbookViewId="0">
      <selection activeCell="H40" activeCellId="1" sqref="C40 H40"/>
    </sheetView>
  </sheetViews>
  <sheetFormatPr defaultRowHeight="15" x14ac:dyDescent="0.25"/>
  <cols>
    <col min="1" max="1" width="20" style="2" bestFit="1" customWidth="1"/>
    <col min="2" max="2" width="1.5703125" style="2" bestFit="1" customWidth="1"/>
    <col min="3" max="3" width="25.28515625" style="2" bestFit="1" customWidth="1"/>
    <col min="4" max="6" width="9.140625" style="2"/>
    <col min="7" max="7" width="9.140625" style="2" bestFit="1" customWidth="1"/>
    <col min="8" max="16384" width="9.140625" style="2"/>
  </cols>
  <sheetData>
    <row r="1" spans="1:9" ht="15.75" x14ac:dyDescent="0.25">
      <c r="A1" s="79" t="s">
        <v>27</v>
      </c>
      <c r="B1" s="79"/>
      <c r="C1" s="79"/>
      <c r="D1" s="79"/>
      <c r="E1" s="79"/>
      <c r="F1" s="79"/>
      <c r="G1" s="79"/>
      <c r="H1" s="79"/>
    </row>
    <row r="3" spans="1:9" x14ac:dyDescent="0.25">
      <c r="A3" s="13" t="s">
        <v>44</v>
      </c>
      <c r="B3" s="13" t="s">
        <v>11</v>
      </c>
      <c r="C3" s="41" t="s">
        <v>56</v>
      </c>
      <c r="D3" s="15"/>
      <c r="E3" s="15"/>
      <c r="F3" s="15"/>
      <c r="G3" s="15"/>
    </row>
    <row r="4" spans="1:9" ht="30" customHeight="1" x14ac:dyDescent="0.25">
      <c r="A4" s="14" t="s">
        <v>12</v>
      </c>
      <c r="B4" s="14" t="s">
        <v>11</v>
      </c>
      <c r="C4" s="80" t="s">
        <v>60</v>
      </c>
      <c r="D4" s="80"/>
      <c r="E4" s="80"/>
      <c r="F4" s="80"/>
      <c r="G4" s="80"/>
      <c r="H4" s="80"/>
    </row>
    <row r="5" spans="1:9" x14ac:dyDescent="0.25">
      <c r="A5" s="13" t="s">
        <v>28</v>
      </c>
      <c r="B5" s="13" t="s">
        <v>11</v>
      </c>
      <c r="C5" s="41" t="s">
        <v>57</v>
      </c>
      <c r="D5" s="15"/>
      <c r="E5" s="15"/>
      <c r="F5" s="15"/>
      <c r="G5" s="15"/>
    </row>
    <row r="6" spans="1:9" x14ac:dyDescent="0.25">
      <c r="A6" s="13" t="s">
        <v>29</v>
      </c>
      <c r="B6" s="14" t="s">
        <v>11</v>
      </c>
      <c r="C6" s="42">
        <v>30289</v>
      </c>
      <c r="D6" s="15"/>
      <c r="E6" s="15"/>
      <c r="F6" s="15"/>
      <c r="G6" s="15"/>
    </row>
    <row r="7" spans="1:9" x14ac:dyDescent="0.25">
      <c r="A7" s="13" t="s">
        <v>13</v>
      </c>
      <c r="B7" s="14" t="s">
        <v>11</v>
      </c>
      <c r="C7" s="15" t="s">
        <v>14</v>
      </c>
      <c r="D7" s="15"/>
      <c r="E7" s="15"/>
      <c r="F7" s="15"/>
      <c r="G7" s="15"/>
    </row>
    <row r="8" spans="1:9" x14ac:dyDescent="0.25">
      <c r="A8" s="13" t="s">
        <v>30</v>
      </c>
      <c r="B8" s="14" t="s">
        <v>11</v>
      </c>
      <c r="C8" s="15" t="s">
        <v>33</v>
      </c>
      <c r="D8" s="15"/>
      <c r="E8" s="15"/>
      <c r="F8" s="15"/>
      <c r="G8" s="15"/>
    </row>
    <row r="9" spans="1:9" x14ac:dyDescent="0.25">
      <c r="A9" s="13" t="s">
        <v>31</v>
      </c>
      <c r="B9" s="14" t="s">
        <v>11</v>
      </c>
      <c r="C9" s="15" t="s">
        <v>46</v>
      </c>
      <c r="D9" s="15"/>
      <c r="E9" s="15"/>
      <c r="F9" s="15"/>
      <c r="G9" s="15"/>
    </row>
    <row r="10" spans="1:9" x14ac:dyDescent="0.25">
      <c r="A10" s="13" t="s">
        <v>15</v>
      </c>
      <c r="B10" s="14" t="s">
        <v>11</v>
      </c>
      <c r="C10" s="16">
        <v>42216</v>
      </c>
      <c r="D10" s="15"/>
      <c r="E10" s="15"/>
      <c r="F10" s="15"/>
      <c r="G10" s="15"/>
    </row>
    <row r="12" spans="1:9" ht="15.75" x14ac:dyDescent="0.25">
      <c r="A12" s="79" t="s">
        <v>35</v>
      </c>
      <c r="B12" s="79"/>
      <c r="C12" s="79"/>
      <c r="D12" s="79"/>
      <c r="E12" s="79"/>
      <c r="F12" s="79"/>
      <c r="G12" s="79"/>
      <c r="H12" s="79"/>
    </row>
    <row r="13" spans="1:9" x14ac:dyDescent="0.25">
      <c r="A13" s="83" t="s">
        <v>0</v>
      </c>
      <c r="B13" s="83"/>
      <c r="C13" s="83"/>
      <c r="D13" s="83"/>
      <c r="E13" s="9" t="s">
        <v>1</v>
      </c>
      <c r="F13" s="9" t="s">
        <v>1</v>
      </c>
      <c r="G13" s="9" t="s">
        <v>1</v>
      </c>
      <c r="H13" s="9" t="s">
        <v>1</v>
      </c>
      <c r="I13" s="13"/>
    </row>
    <row r="14" spans="1:9" x14ac:dyDescent="0.25">
      <c r="A14" s="81" t="s">
        <v>34</v>
      </c>
      <c r="B14" s="82"/>
      <c r="C14" s="82"/>
      <c r="D14" s="82"/>
      <c r="G14" s="3"/>
      <c r="H14" s="19"/>
    </row>
    <row r="15" spans="1:9" x14ac:dyDescent="0.25">
      <c r="A15" s="84" t="s">
        <v>58</v>
      </c>
      <c r="B15" s="85"/>
      <c r="C15" s="85"/>
      <c r="D15" s="85"/>
      <c r="G15" s="23">
        <v>240000</v>
      </c>
      <c r="H15" s="25"/>
    </row>
    <row r="16" spans="1:9" x14ac:dyDescent="0.25">
      <c r="A16" s="84" t="s">
        <v>36</v>
      </c>
      <c r="B16" s="85"/>
      <c r="C16" s="85"/>
      <c r="D16" s="85"/>
      <c r="G16" s="24" t="s">
        <v>37</v>
      </c>
      <c r="H16" s="24">
        <f>G15</f>
        <v>240000</v>
      </c>
    </row>
    <row r="17" spans="1:8" x14ac:dyDescent="0.25">
      <c r="A17" s="84"/>
      <c r="B17" s="85"/>
      <c r="C17" s="85"/>
      <c r="D17" s="85"/>
      <c r="G17" s="23"/>
      <c r="H17" s="25"/>
    </row>
    <row r="18" spans="1:8" x14ac:dyDescent="0.25">
      <c r="A18" s="81" t="s">
        <v>38</v>
      </c>
      <c r="B18" s="82"/>
      <c r="C18" s="82"/>
      <c r="D18" s="82"/>
      <c r="G18" s="23">
        <f>H16</f>
        <v>240000</v>
      </c>
      <c r="H18" s="25"/>
    </row>
    <row r="19" spans="1:8" x14ac:dyDescent="0.25">
      <c r="A19" s="84" t="s">
        <v>39</v>
      </c>
      <c r="B19" s="85"/>
      <c r="C19" s="85"/>
      <c r="D19" s="85"/>
      <c r="G19" s="24" t="s">
        <v>37</v>
      </c>
      <c r="H19" s="24">
        <f>G18</f>
        <v>240000</v>
      </c>
    </row>
    <row r="20" spans="1:8" x14ac:dyDescent="0.25">
      <c r="A20" s="84"/>
      <c r="B20" s="85"/>
      <c r="C20" s="85"/>
      <c r="D20" s="85"/>
      <c r="G20" s="23"/>
      <c r="H20" s="25"/>
    </row>
    <row r="21" spans="1:8" x14ac:dyDescent="0.25">
      <c r="A21" s="81" t="s">
        <v>40</v>
      </c>
      <c r="B21" s="82"/>
      <c r="C21" s="82"/>
      <c r="D21" s="82"/>
      <c r="G21" s="23"/>
      <c r="H21" s="25">
        <f>H19</f>
        <v>240000</v>
      </c>
    </row>
    <row r="22" spans="1:8" x14ac:dyDescent="0.25">
      <c r="A22" s="84"/>
      <c r="B22" s="85"/>
      <c r="C22" s="85"/>
      <c r="D22" s="85"/>
      <c r="G22" s="23"/>
      <c r="H22" s="25"/>
    </row>
    <row r="23" spans="1:8" x14ac:dyDescent="0.25">
      <c r="A23" s="88" t="s">
        <v>50</v>
      </c>
      <c r="B23" s="89"/>
      <c r="C23" s="89"/>
      <c r="D23" s="89"/>
      <c r="E23" s="18"/>
      <c r="F23" s="18"/>
      <c r="G23" s="26" t="s">
        <v>37</v>
      </c>
      <c r="H23" s="27"/>
    </row>
    <row r="24" spans="1:8" x14ac:dyDescent="0.25">
      <c r="A24" s="20"/>
      <c r="B24" s="17"/>
      <c r="C24" s="17"/>
      <c r="D24" s="17"/>
      <c r="G24" s="23"/>
      <c r="H24" s="25"/>
    </row>
    <row r="25" spans="1:8" x14ac:dyDescent="0.25">
      <c r="A25" s="84" t="s">
        <v>41</v>
      </c>
      <c r="B25" s="85"/>
      <c r="C25" s="85"/>
      <c r="D25" s="85"/>
      <c r="G25" s="24">
        <v>-2000</v>
      </c>
      <c r="H25" s="24" t="s">
        <v>37</v>
      </c>
    </row>
    <row r="26" spans="1:8" x14ac:dyDescent="0.25">
      <c r="A26" s="84"/>
      <c r="B26" s="85"/>
      <c r="C26" s="85"/>
      <c r="D26" s="85"/>
      <c r="G26" s="23"/>
      <c r="H26" s="25"/>
    </row>
    <row r="27" spans="1:8" x14ac:dyDescent="0.25">
      <c r="A27" s="81" t="s">
        <v>51</v>
      </c>
      <c r="B27" s="82"/>
      <c r="C27" s="82"/>
      <c r="D27" s="82"/>
      <c r="G27" s="23"/>
      <c r="H27" s="25"/>
    </row>
    <row r="28" spans="1:8" x14ac:dyDescent="0.25">
      <c r="A28" s="22" t="s">
        <v>42</v>
      </c>
      <c r="B28" s="33"/>
      <c r="C28" s="33"/>
      <c r="D28" s="33"/>
      <c r="G28" s="23" t="s">
        <v>37</v>
      </c>
      <c r="H28" s="25"/>
    </row>
    <row r="29" spans="1:8" x14ac:dyDescent="0.25">
      <c r="A29" s="84" t="s">
        <v>43</v>
      </c>
      <c r="B29" s="85"/>
      <c r="C29" s="85"/>
      <c r="D29" s="85"/>
      <c r="G29" s="28" t="s">
        <v>37</v>
      </c>
      <c r="H29" s="24" t="s">
        <v>37</v>
      </c>
    </row>
    <row r="30" spans="1:8" x14ac:dyDescent="0.25">
      <c r="A30" s="34"/>
      <c r="B30" s="35"/>
      <c r="C30" s="35"/>
      <c r="D30" s="35"/>
      <c r="G30" s="23"/>
      <c r="H30" s="25"/>
    </row>
    <row r="31" spans="1:8" x14ac:dyDescent="0.25">
      <c r="A31" s="44" t="s">
        <v>52</v>
      </c>
      <c r="B31" s="35"/>
      <c r="C31" s="35"/>
      <c r="D31" s="35"/>
      <c r="G31" s="29"/>
      <c r="H31" s="25" t="s">
        <v>37</v>
      </c>
    </row>
    <row r="32" spans="1:8" x14ac:dyDescent="0.25">
      <c r="A32" s="84"/>
      <c r="B32" s="85"/>
      <c r="C32" s="85"/>
      <c r="D32" s="85"/>
      <c r="G32" s="23"/>
      <c r="H32" s="25"/>
    </row>
    <row r="33" spans="1:8" x14ac:dyDescent="0.25">
      <c r="A33" s="86" t="s">
        <v>53</v>
      </c>
      <c r="B33" s="87"/>
      <c r="C33" s="87"/>
      <c r="D33" s="87"/>
      <c r="E33" s="21"/>
      <c r="F33" s="21"/>
      <c r="G33" s="24"/>
      <c r="H33" s="30" t="s">
        <v>37</v>
      </c>
    </row>
  </sheetData>
  <mergeCells count="20">
    <mergeCell ref="A32:D32"/>
    <mergeCell ref="A33:D33"/>
    <mergeCell ref="A22:D22"/>
    <mergeCell ref="A23:D23"/>
    <mergeCell ref="A25:D25"/>
    <mergeCell ref="A26:D26"/>
    <mergeCell ref="A27:D27"/>
    <mergeCell ref="A29:D29"/>
    <mergeCell ref="A1:H1"/>
    <mergeCell ref="A12:H12"/>
    <mergeCell ref="C4:H4"/>
    <mergeCell ref="A21:D21"/>
    <mergeCell ref="A13:D13"/>
    <mergeCell ref="A14:D14"/>
    <mergeCell ref="A15:D15"/>
    <mergeCell ref="A16:D16"/>
    <mergeCell ref="A17:D17"/>
    <mergeCell ref="A18:D18"/>
    <mergeCell ref="A19:D19"/>
    <mergeCell ref="A20:D20"/>
  </mergeCells>
  <pageMargins left="0.7" right="0.42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46"/>
  <sheetViews>
    <sheetView view="pageBreakPreview" zoomScale="110" zoomScaleSheetLayoutView="110" workbookViewId="0">
      <selection activeCell="H40" activeCellId="1" sqref="C40 H40"/>
    </sheetView>
  </sheetViews>
  <sheetFormatPr defaultRowHeight="15" x14ac:dyDescent="0.25"/>
  <cols>
    <col min="1" max="1" width="26.28515625" bestFit="1" customWidth="1"/>
    <col min="4" max="4" width="17.85546875" bestFit="1" customWidth="1"/>
  </cols>
  <sheetData>
    <row r="2" spans="1:8" ht="15.75" x14ac:dyDescent="0.25">
      <c r="A2" s="79" t="s">
        <v>61</v>
      </c>
      <c r="B2" s="79"/>
      <c r="C2" s="79"/>
      <c r="D2" s="79"/>
      <c r="E2" s="79"/>
      <c r="F2" s="79"/>
      <c r="G2" s="1"/>
      <c r="H2" s="1"/>
    </row>
    <row r="3" spans="1:8" ht="15.75" x14ac:dyDescent="0.25">
      <c r="A3" s="79" t="s">
        <v>47</v>
      </c>
      <c r="B3" s="79"/>
      <c r="C3" s="79"/>
      <c r="D3" s="79"/>
      <c r="E3" s="79"/>
      <c r="F3" s="79"/>
      <c r="G3" s="1"/>
      <c r="H3" s="1"/>
    </row>
    <row r="4" spans="1:8" x14ac:dyDescent="0.25">
      <c r="A4" s="8"/>
      <c r="B4" s="8"/>
      <c r="C4" s="8"/>
      <c r="D4" s="8"/>
      <c r="E4" s="8"/>
      <c r="F4" s="8"/>
    </row>
    <row r="5" spans="1:8" x14ac:dyDescent="0.25">
      <c r="A5" s="9" t="s">
        <v>0</v>
      </c>
      <c r="B5" s="9" t="s">
        <v>1</v>
      </c>
      <c r="C5" s="9" t="s">
        <v>1</v>
      </c>
      <c r="D5" s="9" t="s">
        <v>0</v>
      </c>
      <c r="E5" s="9" t="s">
        <v>1</v>
      </c>
      <c r="F5" s="9" t="s">
        <v>1</v>
      </c>
    </row>
    <row r="6" spans="1:8" x14ac:dyDescent="0.25">
      <c r="A6" s="3" t="s">
        <v>2</v>
      </c>
      <c r="B6" s="3"/>
      <c r="C6" s="31">
        <f>E23+E25</f>
        <v>43700</v>
      </c>
      <c r="D6" s="4" t="s">
        <v>6</v>
      </c>
      <c r="E6" s="4"/>
      <c r="F6" s="6">
        <v>435000</v>
      </c>
    </row>
    <row r="7" spans="1:8" x14ac:dyDescent="0.25">
      <c r="A7" s="4" t="s">
        <v>54</v>
      </c>
      <c r="B7" s="4"/>
      <c r="C7" s="31">
        <f>48300+6538+24500-11000</f>
        <v>68338</v>
      </c>
      <c r="D7" s="4"/>
      <c r="E7" s="4"/>
      <c r="F7" s="6"/>
    </row>
    <row r="8" spans="1:8" x14ac:dyDescent="0.25">
      <c r="A8" s="4" t="s">
        <v>55</v>
      </c>
      <c r="B8" s="4"/>
      <c r="C8" s="31">
        <f>15000+15300</f>
        <v>30300</v>
      </c>
      <c r="D8" s="4"/>
      <c r="E8" s="4"/>
      <c r="F8" s="4"/>
    </row>
    <row r="9" spans="1:8" x14ac:dyDescent="0.25">
      <c r="A9" s="4" t="s">
        <v>3</v>
      </c>
      <c r="B9" s="4"/>
      <c r="C9" s="31">
        <v>8700</v>
      </c>
      <c r="D9" s="4"/>
      <c r="E9" s="4"/>
      <c r="F9" s="4"/>
    </row>
    <row r="10" spans="1:8" x14ac:dyDescent="0.25">
      <c r="A10" s="4" t="s">
        <v>4</v>
      </c>
      <c r="B10" s="4"/>
      <c r="C10" s="31">
        <v>3962</v>
      </c>
      <c r="D10" s="4"/>
      <c r="E10" s="4"/>
      <c r="F10" s="4"/>
    </row>
    <row r="11" spans="1:8" x14ac:dyDescent="0.25">
      <c r="A11" s="4" t="s">
        <v>7</v>
      </c>
      <c r="B11" s="4"/>
      <c r="C11" s="31">
        <v>14000</v>
      </c>
      <c r="D11" s="4"/>
      <c r="E11" s="4"/>
      <c r="F11" s="4"/>
    </row>
    <row r="12" spans="1:8" x14ac:dyDescent="0.25">
      <c r="A12" s="4" t="s">
        <v>26</v>
      </c>
      <c r="B12" s="4"/>
      <c r="C12" s="31">
        <v>26000</v>
      </c>
      <c r="D12" s="4"/>
      <c r="E12" s="4"/>
      <c r="F12" s="4"/>
    </row>
    <row r="13" spans="1:8" x14ac:dyDescent="0.25">
      <c r="A13" s="4"/>
      <c r="B13" s="4"/>
      <c r="C13" s="31"/>
      <c r="D13" s="4"/>
      <c r="E13" s="4"/>
      <c r="F13" s="4"/>
    </row>
    <row r="14" spans="1:8" x14ac:dyDescent="0.25">
      <c r="A14" s="4" t="s">
        <v>8</v>
      </c>
      <c r="B14" s="4"/>
      <c r="C14" s="43">
        <v>240000</v>
      </c>
      <c r="D14" s="4"/>
      <c r="E14" s="4"/>
      <c r="F14" s="4"/>
    </row>
    <row r="15" spans="1:8" x14ac:dyDescent="0.25">
      <c r="A15" s="4"/>
      <c r="B15" s="4"/>
      <c r="D15" s="4"/>
      <c r="E15" s="4"/>
      <c r="F15" s="4"/>
    </row>
    <row r="16" spans="1:8" ht="15.75" thickBot="1" x14ac:dyDescent="0.3">
      <c r="A16" s="5"/>
      <c r="B16" s="5"/>
      <c r="C16" s="32">
        <f>SUM(C6:C15)</f>
        <v>435000</v>
      </c>
      <c r="D16" s="5"/>
      <c r="E16" s="5"/>
      <c r="F16" s="11">
        <f>SUM(F6:F15)</f>
        <v>435000</v>
      </c>
      <c r="G16" s="7">
        <f>C16-F16</f>
        <v>0</v>
      </c>
      <c r="H16" s="7"/>
    </row>
    <row r="17" spans="1:6" ht="15.75" thickTop="1" x14ac:dyDescent="0.25"/>
    <row r="18" spans="1:6" ht="15.75" x14ac:dyDescent="0.25">
      <c r="A18" s="79" t="s">
        <v>48</v>
      </c>
      <c r="B18" s="79"/>
      <c r="C18" s="79"/>
      <c r="D18" s="79"/>
      <c r="E18" s="79"/>
      <c r="F18" s="79"/>
    </row>
    <row r="19" spans="1:6" x14ac:dyDescent="0.25">
      <c r="A19" s="8"/>
      <c r="B19" s="8"/>
      <c r="C19" s="8"/>
      <c r="D19" s="8"/>
      <c r="E19" s="8"/>
      <c r="F19" s="8"/>
    </row>
    <row r="20" spans="1:6" x14ac:dyDescent="0.25">
      <c r="A20" s="9" t="s">
        <v>9</v>
      </c>
      <c r="B20" s="9" t="s">
        <v>1</v>
      </c>
      <c r="C20" s="9" t="s">
        <v>1</v>
      </c>
      <c r="D20" s="9" t="s">
        <v>10</v>
      </c>
      <c r="E20" s="9" t="s">
        <v>1</v>
      </c>
      <c r="F20" s="9" t="s">
        <v>1</v>
      </c>
    </row>
    <row r="21" spans="1:6" x14ac:dyDescent="0.25">
      <c r="A21" s="3" t="s">
        <v>17</v>
      </c>
      <c r="B21" s="3">
        <v>174400</v>
      </c>
      <c r="C21" s="3"/>
      <c r="D21" s="36" t="s">
        <v>19</v>
      </c>
      <c r="E21" s="36"/>
      <c r="F21" s="3"/>
    </row>
    <row r="22" spans="1:6" x14ac:dyDescent="0.25">
      <c r="A22" s="4" t="s">
        <v>16</v>
      </c>
      <c r="B22" s="5">
        <f>C14</f>
        <v>240000</v>
      </c>
      <c r="C22" s="4">
        <f>B22+B21</f>
        <v>414400</v>
      </c>
      <c r="D22" s="37" t="s">
        <v>59</v>
      </c>
      <c r="E22" s="37">
        <f>67000+110000</f>
        <v>177000</v>
      </c>
      <c r="F22" s="4"/>
    </row>
    <row r="23" spans="1:6" x14ac:dyDescent="0.25">
      <c r="A23" s="4"/>
      <c r="B23" s="4"/>
      <c r="C23" s="4"/>
      <c r="D23" s="38" t="s">
        <v>25</v>
      </c>
      <c r="E23" s="40">
        <f>E22*10/100</f>
        <v>17700</v>
      </c>
      <c r="F23" s="4">
        <f>E22-E23</f>
        <v>159300</v>
      </c>
    </row>
    <row r="24" spans="1:6" x14ac:dyDescent="0.25">
      <c r="A24" s="4"/>
      <c r="B24" s="4"/>
      <c r="C24" s="4"/>
      <c r="D24" s="37" t="s">
        <v>20</v>
      </c>
      <c r="E24" s="37">
        <v>260000</v>
      </c>
      <c r="F24" s="4"/>
    </row>
    <row r="25" spans="1:6" x14ac:dyDescent="0.25">
      <c r="A25" s="4"/>
      <c r="B25" s="4"/>
      <c r="C25" s="4"/>
      <c r="D25" s="38" t="s">
        <v>25</v>
      </c>
      <c r="E25" s="40">
        <v>26000</v>
      </c>
      <c r="F25" s="4">
        <f>E24-E25</f>
        <v>234000</v>
      </c>
    </row>
    <row r="26" spans="1:6" x14ac:dyDescent="0.25">
      <c r="A26" s="4"/>
      <c r="B26" s="4"/>
      <c r="C26" s="4"/>
      <c r="D26" s="2"/>
      <c r="E26" s="37"/>
      <c r="F26" s="4"/>
    </row>
    <row r="27" spans="1:6" x14ac:dyDescent="0.25">
      <c r="A27" s="4" t="s">
        <v>18</v>
      </c>
      <c r="B27" s="4"/>
      <c r="C27" s="4">
        <v>7600</v>
      </c>
      <c r="E27" s="38"/>
      <c r="F27" s="4"/>
    </row>
    <row r="28" spans="1:6" x14ac:dyDescent="0.25">
      <c r="A28" s="4"/>
      <c r="B28" s="4"/>
      <c r="C28" s="4"/>
      <c r="D28" s="37" t="s">
        <v>21</v>
      </c>
      <c r="E28" s="38"/>
      <c r="F28" s="4">
        <v>8000</v>
      </c>
    </row>
    <row r="29" spans="1:6" x14ac:dyDescent="0.25">
      <c r="A29" s="4"/>
      <c r="B29" s="4"/>
      <c r="C29" s="4"/>
      <c r="D29" s="37" t="s">
        <v>22</v>
      </c>
      <c r="E29" s="38"/>
      <c r="F29" s="4">
        <v>5900</v>
      </c>
    </row>
    <row r="30" spans="1:6" x14ac:dyDescent="0.25">
      <c r="A30" s="4"/>
      <c r="B30" s="4"/>
      <c r="C30" s="4"/>
      <c r="D30" s="37" t="s">
        <v>23</v>
      </c>
      <c r="E30" s="38"/>
      <c r="F30" s="4">
        <v>2000</v>
      </c>
    </row>
    <row r="31" spans="1:6" x14ac:dyDescent="0.25">
      <c r="A31" s="4"/>
      <c r="B31" s="4"/>
      <c r="C31" s="4"/>
      <c r="D31" s="37" t="s">
        <v>24</v>
      </c>
      <c r="E31" s="38"/>
      <c r="F31" s="4">
        <v>12800</v>
      </c>
    </row>
    <row r="32" spans="1:6" x14ac:dyDescent="0.25">
      <c r="A32" s="4"/>
      <c r="B32" s="4"/>
      <c r="C32" s="4"/>
      <c r="D32" s="38"/>
      <c r="E32" s="38"/>
      <c r="F32" s="4"/>
    </row>
    <row r="33" spans="1:7" ht="15.75" thickBot="1" x14ac:dyDescent="0.3">
      <c r="A33" s="12"/>
      <c r="B33" s="12"/>
      <c r="C33" s="10">
        <f>SUM(C21:C31)</f>
        <v>422000</v>
      </c>
      <c r="D33" s="39"/>
      <c r="E33" s="39"/>
      <c r="F33" s="9">
        <f>SUM(F21:F32)</f>
        <v>422000</v>
      </c>
      <c r="G33">
        <f>C33-F33</f>
        <v>0</v>
      </c>
    </row>
    <row r="34" spans="1:7" ht="15.75" thickTop="1" x14ac:dyDescent="0.25"/>
    <row r="35" spans="1:7" s="49" customFormat="1" x14ac:dyDescent="0.25">
      <c r="A35" s="90" t="s">
        <v>62</v>
      </c>
      <c r="B35" s="90"/>
      <c r="C35" s="90"/>
      <c r="G35" s="50"/>
    </row>
    <row r="36" spans="1:7" s="49" customFormat="1" x14ac:dyDescent="0.25">
      <c r="G36" s="50"/>
    </row>
    <row r="37" spans="1:7" s="49" customFormat="1" x14ac:dyDescent="0.25">
      <c r="A37" s="90" t="s">
        <v>63</v>
      </c>
      <c r="B37" s="90"/>
      <c r="G37" s="50"/>
    </row>
    <row r="38" spans="1:7" s="49" customFormat="1" x14ac:dyDescent="0.25">
      <c r="A38" s="90" t="s">
        <v>64</v>
      </c>
      <c r="B38" s="90"/>
      <c r="G38" s="50"/>
    </row>
    <row r="39" spans="1:7" s="49" customFormat="1" x14ac:dyDescent="0.25">
      <c r="A39" s="90" t="s">
        <v>65</v>
      </c>
      <c r="B39" s="90"/>
      <c r="G39" s="50"/>
    </row>
    <row r="40" spans="1:7" s="49" customFormat="1" x14ac:dyDescent="0.25">
      <c r="A40" s="51"/>
      <c r="B40" s="52"/>
      <c r="G40" s="50"/>
    </row>
    <row r="41" spans="1:7" s="49" customFormat="1" x14ac:dyDescent="0.25">
      <c r="A41" s="51"/>
      <c r="B41" s="52"/>
      <c r="G41" s="50"/>
    </row>
    <row r="42" spans="1:7" s="49" customFormat="1" x14ac:dyDescent="0.25">
      <c r="A42" s="51"/>
      <c r="B42" s="52"/>
      <c r="G42" s="50"/>
    </row>
    <row r="43" spans="1:7" s="49" customFormat="1" x14ac:dyDescent="0.25">
      <c r="A43" s="90" t="s">
        <v>66</v>
      </c>
      <c r="B43" s="90"/>
      <c r="G43" s="50"/>
    </row>
    <row r="44" spans="1:7" s="49" customFormat="1" x14ac:dyDescent="0.25">
      <c r="A44" s="90" t="s">
        <v>67</v>
      </c>
      <c r="B44" s="90"/>
      <c r="G44" s="50"/>
    </row>
    <row r="45" spans="1:7" s="49" customFormat="1" x14ac:dyDescent="0.25">
      <c r="A45" s="90" t="s">
        <v>68</v>
      </c>
      <c r="B45" s="90"/>
      <c r="G45" s="50"/>
    </row>
    <row r="46" spans="1:7" s="49" customFormat="1" x14ac:dyDescent="0.25">
      <c r="G46" s="50"/>
    </row>
  </sheetData>
  <mergeCells count="10">
    <mergeCell ref="A38:B38"/>
    <mergeCell ref="A39:B39"/>
    <mergeCell ref="A43:B43"/>
    <mergeCell ref="A44:B44"/>
    <mergeCell ref="A45:B45"/>
    <mergeCell ref="A2:F2"/>
    <mergeCell ref="A3:F3"/>
    <mergeCell ref="A18:F18"/>
    <mergeCell ref="A35:C35"/>
    <mergeCell ref="A37:B3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view="pageBreakPreview" zoomScaleSheetLayoutView="100" workbookViewId="0">
      <selection activeCell="H40" activeCellId="1" sqref="C40 H40"/>
    </sheetView>
  </sheetViews>
  <sheetFormatPr defaultRowHeight="15" x14ac:dyDescent="0.25"/>
  <cols>
    <col min="1" max="1" width="20" style="2" bestFit="1" customWidth="1"/>
    <col min="2" max="2" width="1.5703125" style="2" bestFit="1" customWidth="1"/>
    <col min="3" max="3" width="25.28515625" style="2" bestFit="1" customWidth="1"/>
    <col min="4" max="6" width="9.140625" style="2"/>
    <col min="7" max="7" width="9.140625" style="2" bestFit="1" customWidth="1"/>
    <col min="8" max="16384" width="9.140625" style="2"/>
  </cols>
  <sheetData>
    <row r="1" spans="1:9" ht="15.75" x14ac:dyDescent="0.25">
      <c r="A1" s="79" t="str">
        <f>'Comp AY 2015-16'!A1:H1</f>
        <v>INCOME TAX RETURN</v>
      </c>
      <c r="B1" s="79"/>
      <c r="C1" s="79"/>
      <c r="D1" s="79"/>
      <c r="E1" s="79"/>
      <c r="F1" s="79"/>
      <c r="G1" s="79"/>
      <c r="H1" s="79"/>
    </row>
    <row r="3" spans="1:9" x14ac:dyDescent="0.25">
      <c r="A3" s="13" t="s">
        <v>44</v>
      </c>
      <c r="B3" s="13" t="s">
        <v>11</v>
      </c>
      <c r="C3" s="41" t="str">
        <f>'Comp AY 2015-16'!C3</f>
        <v>Rajendra Vishvanath Tarlekar</v>
      </c>
      <c r="D3" s="15"/>
      <c r="E3" s="15"/>
      <c r="F3" s="15"/>
      <c r="G3" s="15"/>
    </row>
    <row r="4" spans="1:9" ht="35.25" customHeight="1" x14ac:dyDescent="0.25">
      <c r="A4" s="14" t="s">
        <v>12</v>
      </c>
      <c r="B4" s="14" t="s">
        <v>11</v>
      </c>
      <c r="C4" s="80" t="str">
        <f>'Comp AY 2015-16'!C4:G4</f>
        <v>Room No. 03, Ghatipada, Near Glass Company, Awari Chawl, B.R. Road, Mulund (West) , Mumbai - 400080.</v>
      </c>
      <c r="D4" s="80"/>
      <c r="E4" s="80"/>
      <c r="F4" s="80"/>
      <c r="G4" s="80"/>
      <c r="H4" s="80"/>
    </row>
    <row r="5" spans="1:9" x14ac:dyDescent="0.25">
      <c r="A5" s="13" t="s">
        <v>28</v>
      </c>
      <c r="B5" s="13" t="s">
        <v>11</v>
      </c>
      <c r="C5" s="41" t="str">
        <f>'Comp AY 2015-16'!C5</f>
        <v>AFTPT2331P</v>
      </c>
      <c r="D5" s="15"/>
      <c r="E5" s="15"/>
      <c r="F5" s="15"/>
      <c r="G5" s="15"/>
    </row>
    <row r="6" spans="1:9" x14ac:dyDescent="0.25">
      <c r="A6" s="13" t="s">
        <v>29</v>
      </c>
      <c r="B6" s="14" t="s">
        <v>11</v>
      </c>
      <c r="C6" s="42">
        <f>'Comp AY 2015-16'!C6</f>
        <v>30289</v>
      </c>
      <c r="D6" s="15"/>
      <c r="E6" s="15"/>
      <c r="F6" s="15"/>
      <c r="G6" s="15"/>
    </row>
    <row r="7" spans="1:9" x14ac:dyDescent="0.25">
      <c r="A7" s="13" t="s">
        <v>13</v>
      </c>
      <c r="B7" s="14" t="s">
        <v>11</v>
      </c>
      <c r="C7" s="15" t="s">
        <v>14</v>
      </c>
      <c r="D7" s="15"/>
      <c r="E7" s="15"/>
      <c r="F7" s="15"/>
      <c r="G7" s="15"/>
    </row>
    <row r="8" spans="1:9" x14ac:dyDescent="0.25">
      <c r="A8" s="13" t="s">
        <v>30</v>
      </c>
      <c r="B8" s="14" t="s">
        <v>11</v>
      </c>
      <c r="C8" s="15" t="s">
        <v>32</v>
      </c>
      <c r="D8" s="15"/>
      <c r="E8" s="15"/>
      <c r="F8" s="15"/>
      <c r="G8" s="15"/>
    </row>
    <row r="9" spans="1:9" x14ac:dyDescent="0.25">
      <c r="A9" s="13" t="s">
        <v>31</v>
      </c>
      <c r="B9" s="14" t="s">
        <v>11</v>
      </c>
      <c r="C9" s="15" t="s">
        <v>33</v>
      </c>
      <c r="D9" s="15"/>
      <c r="E9" s="15"/>
      <c r="F9" s="15"/>
      <c r="G9" s="15"/>
    </row>
    <row r="10" spans="1:9" x14ac:dyDescent="0.25">
      <c r="A10" s="13" t="s">
        <v>15</v>
      </c>
      <c r="B10" s="14" t="s">
        <v>11</v>
      </c>
      <c r="C10" s="16">
        <v>42582</v>
      </c>
      <c r="D10" s="15"/>
      <c r="E10" s="15"/>
      <c r="F10" s="15"/>
      <c r="G10" s="15"/>
    </row>
    <row r="12" spans="1:9" ht="15.75" x14ac:dyDescent="0.25">
      <c r="A12" s="79" t="str">
        <f>'Comp AY 2015-16'!A12:H12</f>
        <v xml:space="preserve">COMPUTATION  OF  TOTAL  INCOME </v>
      </c>
      <c r="B12" s="79"/>
      <c r="C12" s="79"/>
      <c r="D12" s="79"/>
      <c r="E12" s="79"/>
      <c r="F12" s="79"/>
      <c r="G12" s="79"/>
      <c r="H12" s="79"/>
    </row>
    <row r="13" spans="1:9" x14ac:dyDescent="0.25">
      <c r="A13" s="83" t="s">
        <v>0</v>
      </c>
      <c r="B13" s="83"/>
      <c r="C13" s="83"/>
      <c r="D13" s="83"/>
      <c r="E13" s="9" t="s">
        <v>1</v>
      </c>
      <c r="F13" s="9" t="s">
        <v>1</v>
      </c>
      <c r="G13" s="9" t="s">
        <v>1</v>
      </c>
      <c r="H13" s="9" t="s">
        <v>1</v>
      </c>
      <c r="I13" s="13"/>
    </row>
    <row r="14" spans="1:9" x14ac:dyDescent="0.25">
      <c r="A14" s="81" t="s">
        <v>34</v>
      </c>
      <c r="B14" s="82"/>
      <c r="C14" s="82"/>
      <c r="D14" s="82"/>
      <c r="G14" s="3"/>
      <c r="H14" s="19"/>
    </row>
    <row r="15" spans="1:9" x14ac:dyDescent="0.25">
      <c r="A15" s="84" t="str">
        <f>'Comp AY 2015-16'!A15:D15</f>
        <v>Tours and Travels Business</v>
      </c>
      <c r="B15" s="85"/>
      <c r="C15" s="85"/>
      <c r="D15" s="85"/>
      <c r="G15" s="23">
        <v>264000</v>
      </c>
      <c r="H15" s="25"/>
    </row>
    <row r="16" spans="1:9" x14ac:dyDescent="0.25">
      <c r="A16" s="84" t="s">
        <v>36</v>
      </c>
      <c r="B16" s="85"/>
      <c r="C16" s="85"/>
      <c r="D16" s="85"/>
      <c r="G16" s="24" t="s">
        <v>37</v>
      </c>
      <c r="H16" s="24">
        <f>G15</f>
        <v>264000</v>
      </c>
    </row>
    <row r="17" spans="1:8" x14ac:dyDescent="0.25">
      <c r="A17" s="84"/>
      <c r="B17" s="85"/>
      <c r="C17" s="85"/>
      <c r="D17" s="85"/>
      <c r="G17" s="23"/>
      <c r="H17" s="25"/>
    </row>
    <row r="18" spans="1:8" x14ac:dyDescent="0.25">
      <c r="A18" s="81" t="s">
        <v>38</v>
      </c>
      <c r="B18" s="82"/>
      <c r="C18" s="82"/>
      <c r="D18" s="82"/>
      <c r="G18" s="23">
        <f>H16</f>
        <v>264000</v>
      </c>
      <c r="H18" s="25"/>
    </row>
    <row r="19" spans="1:8" x14ac:dyDescent="0.25">
      <c r="A19" s="84" t="s">
        <v>39</v>
      </c>
      <c r="B19" s="85"/>
      <c r="C19" s="85"/>
      <c r="D19" s="85"/>
      <c r="G19" s="24" t="s">
        <v>37</v>
      </c>
      <c r="H19" s="24">
        <f>G18</f>
        <v>264000</v>
      </c>
    </row>
    <row r="20" spans="1:8" x14ac:dyDescent="0.25">
      <c r="A20" s="84"/>
      <c r="B20" s="85"/>
      <c r="C20" s="85"/>
      <c r="D20" s="85"/>
      <c r="G20" s="23"/>
      <c r="H20" s="25"/>
    </row>
    <row r="21" spans="1:8" x14ac:dyDescent="0.25">
      <c r="A21" s="81" t="s">
        <v>40</v>
      </c>
      <c r="B21" s="82"/>
      <c r="C21" s="82"/>
      <c r="D21" s="82"/>
      <c r="G21" s="23"/>
      <c r="H21" s="25">
        <f>H19</f>
        <v>264000</v>
      </c>
    </row>
    <row r="22" spans="1:8" x14ac:dyDescent="0.25">
      <c r="A22" s="84"/>
      <c r="B22" s="85"/>
      <c r="C22" s="85"/>
      <c r="D22" s="85"/>
      <c r="G22" s="23"/>
      <c r="H22" s="25"/>
    </row>
    <row r="23" spans="1:8" x14ac:dyDescent="0.25">
      <c r="A23" s="88" t="s">
        <v>50</v>
      </c>
      <c r="B23" s="89"/>
      <c r="C23" s="89"/>
      <c r="D23" s="89"/>
      <c r="E23" s="18"/>
      <c r="F23" s="18"/>
      <c r="G23" s="26" t="s">
        <v>37</v>
      </c>
      <c r="H23" s="27"/>
    </row>
    <row r="24" spans="1:8" x14ac:dyDescent="0.25">
      <c r="A24" s="20"/>
      <c r="B24" s="17"/>
      <c r="C24" s="17"/>
      <c r="D24" s="17"/>
      <c r="G24" s="23"/>
      <c r="H24" s="25"/>
    </row>
    <row r="25" spans="1:8" x14ac:dyDescent="0.25">
      <c r="A25" s="84" t="s">
        <v>41</v>
      </c>
      <c r="B25" s="85"/>
      <c r="C25" s="85"/>
      <c r="D25" s="85"/>
      <c r="G25" s="24">
        <v>-2000</v>
      </c>
      <c r="H25" s="24" t="s">
        <v>37</v>
      </c>
    </row>
    <row r="26" spans="1:8" x14ac:dyDescent="0.25">
      <c r="A26" s="84"/>
      <c r="B26" s="85"/>
      <c r="C26" s="85"/>
      <c r="D26" s="85"/>
      <c r="G26" s="23"/>
      <c r="H26" s="25"/>
    </row>
    <row r="27" spans="1:8" x14ac:dyDescent="0.25">
      <c r="A27" s="81" t="s">
        <v>51</v>
      </c>
      <c r="B27" s="82"/>
      <c r="C27" s="82"/>
      <c r="D27" s="82"/>
      <c r="G27" s="23"/>
      <c r="H27" s="25"/>
    </row>
    <row r="28" spans="1:8" x14ac:dyDescent="0.25">
      <c r="A28" s="22" t="s">
        <v>42</v>
      </c>
      <c r="B28" s="33"/>
      <c r="C28" s="33"/>
      <c r="D28" s="33"/>
      <c r="G28" s="23" t="s">
        <v>37</v>
      </c>
      <c r="H28" s="25"/>
    </row>
    <row r="29" spans="1:8" x14ac:dyDescent="0.25">
      <c r="A29" s="84" t="s">
        <v>43</v>
      </c>
      <c r="B29" s="85"/>
      <c r="C29" s="85"/>
      <c r="D29" s="85"/>
      <c r="G29" s="28" t="s">
        <v>37</v>
      </c>
      <c r="H29" s="24" t="s">
        <v>37</v>
      </c>
    </row>
    <row r="30" spans="1:8" x14ac:dyDescent="0.25">
      <c r="A30" s="34"/>
      <c r="B30" s="35"/>
      <c r="C30" s="35"/>
      <c r="D30" s="35"/>
      <c r="G30" s="23"/>
      <c r="H30" s="25"/>
    </row>
    <row r="31" spans="1:8" x14ac:dyDescent="0.25">
      <c r="A31" s="44" t="s">
        <v>52</v>
      </c>
      <c r="B31" s="35"/>
      <c r="C31" s="35"/>
      <c r="D31" s="35"/>
      <c r="G31" s="29"/>
      <c r="H31" s="25" t="s">
        <v>37</v>
      </c>
    </row>
    <row r="32" spans="1:8" x14ac:dyDescent="0.25">
      <c r="A32" s="84"/>
      <c r="B32" s="85"/>
      <c r="C32" s="85"/>
      <c r="D32" s="85"/>
      <c r="G32" s="23"/>
      <c r="H32" s="25"/>
    </row>
    <row r="33" spans="1:8" x14ac:dyDescent="0.25">
      <c r="A33" s="86" t="s">
        <v>53</v>
      </c>
      <c r="B33" s="87"/>
      <c r="C33" s="87"/>
      <c r="D33" s="87"/>
      <c r="E33" s="21"/>
      <c r="F33" s="21"/>
      <c r="G33" s="24"/>
      <c r="H33" s="30" t="s">
        <v>37</v>
      </c>
    </row>
  </sheetData>
  <mergeCells count="20">
    <mergeCell ref="A32:D32"/>
    <mergeCell ref="A33:D33"/>
    <mergeCell ref="A22:D22"/>
    <mergeCell ref="A23:D23"/>
    <mergeCell ref="A25:D25"/>
    <mergeCell ref="A26:D26"/>
    <mergeCell ref="A27:D27"/>
    <mergeCell ref="A29:D29"/>
    <mergeCell ref="C4:H4"/>
    <mergeCell ref="A1:H1"/>
    <mergeCell ref="A12:H12"/>
    <mergeCell ref="A21:D21"/>
    <mergeCell ref="A13:D13"/>
    <mergeCell ref="A14:D14"/>
    <mergeCell ref="A15:D15"/>
    <mergeCell ref="A16:D16"/>
    <mergeCell ref="A17:D17"/>
    <mergeCell ref="A18:D18"/>
    <mergeCell ref="A19:D19"/>
    <mergeCell ref="A20:D20"/>
  </mergeCells>
  <pageMargins left="0.7" right="0.5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47"/>
  <sheetViews>
    <sheetView view="pageBreakPreview" zoomScale="110" zoomScaleSheetLayoutView="110" workbookViewId="0">
      <selection activeCell="H40" activeCellId="1" sqref="C40 H40"/>
    </sheetView>
  </sheetViews>
  <sheetFormatPr defaultRowHeight="15" x14ac:dyDescent="0.25"/>
  <cols>
    <col min="1" max="1" width="26.28515625" bestFit="1" customWidth="1"/>
    <col min="2" max="3" width="11" customWidth="1"/>
    <col min="4" max="4" width="17.85546875" bestFit="1" customWidth="1"/>
    <col min="5" max="6" width="11" customWidth="1"/>
  </cols>
  <sheetData>
    <row r="2" spans="1:8" ht="15.75" x14ac:dyDescent="0.25">
      <c r="A2" s="79" t="str">
        <f>'FS AY 2015-16'!A2:F2</f>
        <v>Books of Mrs. Rajendra Tarlekar</v>
      </c>
      <c r="B2" s="79"/>
      <c r="C2" s="79"/>
      <c r="D2" s="79"/>
      <c r="E2" s="79"/>
      <c r="F2" s="79"/>
      <c r="G2" s="1"/>
      <c r="H2" s="1"/>
    </row>
    <row r="3" spans="1:8" ht="15.75" x14ac:dyDescent="0.25">
      <c r="A3" s="79" t="s">
        <v>5</v>
      </c>
      <c r="B3" s="79"/>
      <c r="C3" s="79"/>
      <c r="D3" s="79"/>
      <c r="E3" s="79"/>
      <c r="F3" s="79"/>
      <c r="G3" s="1"/>
      <c r="H3" s="1"/>
    </row>
    <row r="4" spans="1:8" x14ac:dyDescent="0.25">
      <c r="A4" s="8"/>
      <c r="B4" s="8"/>
      <c r="C4" s="8"/>
      <c r="D4" s="8"/>
      <c r="E4" s="8"/>
      <c r="F4" s="8"/>
    </row>
    <row r="5" spans="1:8" x14ac:dyDescent="0.25">
      <c r="A5" s="9" t="s">
        <v>0</v>
      </c>
      <c r="B5" s="9" t="s">
        <v>1</v>
      </c>
      <c r="C5" s="9" t="s">
        <v>1</v>
      </c>
      <c r="D5" s="9" t="s">
        <v>0</v>
      </c>
      <c r="E5" s="9" t="s">
        <v>1</v>
      </c>
      <c r="F5" s="9" t="s">
        <v>1</v>
      </c>
    </row>
    <row r="6" spans="1:8" x14ac:dyDescent="0.25">
      <c r="A6" s="3" t="s">
        <v>2</v>
      </c>
      <c r="B6" s="3"/>
      <c r="C6" s="59">
        <f>E23+E27</f>
        <v>71715</v>
      </c>
      <c r="D6" s="4" t="s">
        <v>6</v>
      </c>
      <c r="E6" s="4"/>
      <c r="F6" s="62">
        <f>('FS AY 2015-16'!F6*110/100)-765</f>
        <v>477735</v>
      </c>
    </row>
    <row r="7" spans="1:8" x14ac:dyDescent="0.25">
      <c r="A7" s="4" t="str">
        <f>'FS AY 2015-16'!A7</f>
        <v>To Material Consumed</v>
      </c>
      <c r="B7" s="4"/>
      <c r="C7" s="59">
        <f>'FS AY 2015-16'!C7*110/100</f>
        <v>75171.8</v>
      </c>
      <c r="D7" s="4"/>
      <c r="E7" s="4"/>
      <c r="F7" s="62"/>
    </row>
    <row r="8" spans="1:8" x14ac:dyDescent="0.25">
      <c r="A8" s="4" t="str">
        <f>'FS AY 2015-16'!A8</f>
        <v>To Salaries</v>
      </c>
      <c r="B8" s="4"/>
      <c r="C8" s="59">
        <f>'FS AY 2015-16'!C8*110/100-16830+17000</f>
        <v>33500</v>
      </c>
      <c r="D8" s="4"/>
      <c r="E8" s="4"/>
      <c r="F8" s="62"/>
    </row>
    <row r="9" spans="1:8" x14ac:dyDescent="0.25">
      <c r="A9" s="4" t="s">
        <v>3</v>
      </c>
      <c r="B9" s="4"/>
      <c r="C9" s="59">
        <v>9400</v>
      </c>
      <c r="D9" s="4"/>
      <c r="E9" s="4"/>
      <c r="F9" s="62"/>
    </row>
    <row r="10" spans="1:8" x14ac:dyDescent="0.25">
      <c r="A10" s="4" t="s">
        <v>4</v>
      </c>
      <c r="B10" s="4"/>
      <c r="C10" s="59">
        <f>'FS AY 2015-16'!C10*110/100</f>
        <v>4358.2</v>
      </c>
      <c r="D10" s="4"/>
      <c r="E10" s="4"/>
      <c r="F10" s="62"/>
    </row>
    <row r="11" spans="1:8" x14ac:dyDescent="0.25">
      <c r="A11" s="4" t="s">
        <v>7</v>
      </c>
      <c r="B11" s="4"/>
      <c r="C11" s="59">
        <f>'FS AY 2015-16'!C11*110/100</f>
        <v>15400</v>
      </c>
      <c r="D11" s="4"/>
      <c r="E11" s="4"/>
      <c r="F11" s="62"/>
    </row>
    <row r="12" spans="1:8" x14ac:dyDescent="0.25">
      <c r="A12" s="4" t="s">
        <v>26</v>
      </c>
      <c r="B12" s="4"/>
      <c r="C12" s="59">
        <f>'FS AY 2015-16'!C12*110/100-24410</f>
        <v>4190</v>
      </c>
      <c r="D12" s="4"/>
      <c r="E12" s="4"/>
      <c r="F12" s="62"/>
    </row>
    <row r="13" spans="1:8" x14ac:dyDescent="0.25">
      <c r="A13" s="4"/>
      <c r="B13" s="4"/>
      <c r="C13" s="59"/>
      <c r="D13" s="4"/>
      <c r="E13" s="4"/>
      <c r="F13" s="62"/>
    </row>
    <row r="14" spans="1:8" x14ac:dyDescent="0.25">
      <c r="A14" s="4" t="s">
        <v>8</v>
      </c>
      <c r="B14" s="4"/>
      <c r="C14" s="60">
        <f>'FS AY 2015-16'!C14*110/100</f>
        <v>264000</v>
      </c>
      <c r="D14" s="4"/>
      <c r="E14" s="4"/>
      <c r="F14" s="62"/>
    </row>
    <row r="15" spans="1:8" x14ac:dyDescent="0.25">
      <c r="A15" s="4"/>
      <c r="B15" s="4"/>
      <c r="C15" s="59"/>
      <c r="D15" s="4"/>
      <c r="E15" s="4"/>
      <c r="F15" s="62"/>
    </row>
    <row r="16" spans="1:8" ht="15.75" thickBot="1" x14ac:dyDescent="0.3">
      <c r="A16" s="5"/>
      <c r="B16" s="5"/>
      <c r="C16" s="61">
        <f>SUM(C6:C15)</f>
        <v>477735</v>
      </c>
      <c r="D16" s="5"/>
      <c r="E16" s="5"/>
      <c r="F16" s="63">
        <f>SUM(F6:F15)</f>
        <v>477735</v>
      </c>
      <c r="G16" s="7">
        <f>C16-F16</f>
        <v>0</v>
      </c>
      <c r="H16" s="7"/>
    </row>
    <row r="17" spans="1:6" ht="15.75" thickTop="1" x14ac:dyDescent="0.25"/>
    <row r="18" spans="1:6" ht="15.75" x14ac:dyDescent="0.25">
      <c r="A18" s="79" t="s">
        <v>45</v>
      </c>
      <c r="B18" s="79"/>
      <c r="C18" s="79"/>
      <c r="D18" s="79"/>
      <c r="E18" s="79"/>
      <c r="F18" s="79"/>
    </row>
    <row r="19" spans="1:6" x14ac:dyDescent="0.25">
      <c r="A19" s="8"/>
      <c r="B19" s="8"/>
      <c r="C19" s="8"/>
      <c r="D19" s="8"/>
      <c r="E19" s="8"/>
      <c r="F19" s="8"/>
    </row>
    <row r="20" spans="1:6" x14ac:dyDescent="0.25">
      <c r="A20" s="9" t="s">
        <v>9</v>
      </c>
      <c r="B20" s="9" t="s">
        <v>1</v>
      </c>
      <c r="C20" s="9" t="s">
        <v>1</v>
      </c>
      <c r="D20" s="9" t="s">
        <v>10</v>
      </c>
      <c r="E20" s="9" t="s">
        <v>1</v>
      </c>
      <c r="F20" s="9" t="s">
        <v>1</v>
      </c>
    </row>
    <row r="21" spans="1:6" x14ac:dyDescent="0.25">
      <c r="A21" s="3" t="s">
        <v>17</v>
      </c>
      <c r="B21" s="64">
        <f>170800+26715</f>
        <v>197515</v>
      </c>
      <c r="C21" s="64"/>
      <c r="D21" s="36" t="s">
        <v>19</v>
      </c>
      <c r="E21" s="64"/>
      <c r="F21" s="67"/>
    </row>
    <row r="22" spans="1:6" x14ac:dyDescent="0.25">
      <c r="A22" s="4" t="s">
        <v>16</v>
      </c>
      <c r="B22" s="65">
        <f>C14</f>
        <v>264000</v>
      </c>
      <c r="C22" s="62">
        <f>B22+B21</f>
        <v>461515</v>
      </c>
      <c r="D22" s="37" t="s">
        <v>59</v>
      </c>
      <c r="E22" s="68">
        <v>420000</v>
      </c>
      <c r="F22" s="59"/>
    </row>
    <row r="23" spans="1:6" x14ac:dyDescent="0.25">
      <c r="A23" s="4"/>
      <c r="B23" s="62"/>
      <c r="C23" s="62"/>
      <c r="D23" s="38" t="s">
        <v>25</v>
      </c>
      <c r="E23" s="69">
        <f>E22*15/100</f>
        <v>63000</v>
      </c>
      <c r="F23" s="59">
        <f>E22-E23</f>
        <v>357000</v>
      </c>
    </row>
    <row r="24" spans="1:6" x14ac:dyDescent="0.25">
      <c r="A24" s="4"/>
      <c r="B24" s="62"/>
      <c r="C24" s="62"/>
      <c r="D24" s="37" t="s">
        <v>20</v>
      </c>
      <c r="E24" s="68">
        <f>'FS AY 2015-16'!F25-180000</f>
        <v>54000</v>
      </c>
      <c r="F24" s="59"/>
    </row>
    <row r="25" spans="1:6" x14ac:dyDescent="0.25">
      <c r="A25" s="4" t="s">
        <v>18</v>
      </c>
      <c r="B25" s="62"/>
      <c r="C25" s="62">
        <f>'FS AY 2015-16'!C27*110/100</f>
        <v>8360</v>
      </c>
      <c r="D25" s="2" t="s">
        <v>49</v>
      </c>
      <c r="E25" s="65">
        <v>33150</v>
      </c>
      <c r="F25" s="59"/>
    </row>
    <row r="26" spans="1:6" x14ac:dyDescent="0.25">
      <c r="A26" s="4"/>
      <c r="B26" s="62"/>
      <c r="C26" s="62"/>
      <c r="D26" s="2"/>
      <c r="E26" s="62">
        <f>SUM(E24:E25)</f>
        <v>87150</v>
      </c>
      <c r="F26" s="59"/>
    </row>
    <row r="27" spans="1:6" x14ac:dyDescent="0.25">
      <c r="A27" s="4"/>
      <c r="B27" s="62"/>
      <c r="C27" s="62"/>
      <c r="D27" s="38" t="s">
        <v>25</v>
      </c>
      <c r="E27" s="69">
        <f>E26*10/100</f>
        <v>8715</v>
      </c>
      <c r="F27" s="59">
        <f>E26-E27</f>
        <v>78435</v>
      </c>
    </row>
    <row r="28" spans="1:6" x14ac:dyDescent="0.25">
      <c r="A28" s="4"/>
      <c r="B28" s="62"/>
      <c r="C28" s="62"/>
      <c r="D28" s="2"/>
      <c r="E28" s="62"/>
      <c r="F28" s="59"/>
    </row>
    <row r="29" spans="1:6" x14ac:dyDescent="0.25">
      <c r="A29" s="4"/>
      <c r="B29" s="62"/>
      <c r="C29" s="62"/>
      <c r="D29" s="37" t="s">
        <v>21</v>
      </c>
      <c r="E29" s="62"/>
      <c r="F29" s="59">
        <f>'FS AY 2015-16'!F28*120/100</f>
        <v>9600</v>
      </c>
    </row>
    <row r="30" spans="1:6" x14ac:dyDescent="0.25">
      <c r="A30" s="4"/>
      <c r="B30" s="62"/>
      <c r="C30" s="62"/>
      <c r="D30" s="37" t="s">
        <v>22</v>
      </c>
      <c r="E30" s="62"/>
      <c r="F30" s="59">
        <f>'FS AY 2015-16'!F29*120/100</f>
        <v>7080</v>
      </c>
    </row>
    <row r="31" spans="1:6" x14ac:dyDescent="0.25">
      <c r="A31" s="4"/>
      <c r="B31" s="62"/>
      <c r="C31" s="62"/>
      <c r="D31" s="37" t="s">
        <v>23</v>
      </c>
      <c r="E31" s="62"/>
      <c r="F31" s="59">
        <f>'FS AY 2015-16'!F30*120/100</f>
        <v>2400</v>
      </c>
    </row>
    <row r="32" spans="1:6" x14ac:dyDescent="0.25">
      <c r="A32" s="4"/>
      <c r="B32" s="62"/>
      <c r="C32" s="62"/>
      <c r="D32" s="37" t="s">
        <v>24</v>
      </c>
      <c r="E32" s="62"/>
      <c r="F32" s="59">
        <f>'FS AY 2015-16'!F31*120/100</f>
        <v>15360</v>
      </c>
    </row>
    <row r="33" spans="1:7" x14ac:dyDescent="0.25">
      <c r="A33" s="4"/>
      <c r="B33" s="62"/>
      <c r="C33" s="62"/>
      <c r="D33" s="38"/>
      <c r="E33" s="62"/>
      <c r="F33" s="59"/>
    </row>
    <row r="34" spans="1:7" ht="15.75" thickBot="1" x14ac:dyDescent="0.3">
      <c r="A34" s="12"/>
      <c r="B34" s="66"/>
      <c r="C34" s="63">
        <f>SUM(C21:C32)</f>
        <v>469875</v>
      </c>
      <c r="D34" s="39"/>
      <c r="E34" s="66"/>
      <c r="F34" s="63">
        <f>SUM(F21:F33)</f>
        <v>469875</v>
      </c>
      <c r="G34">
        <f>C34-F34</f>
        <v>0</v>
      </c>
    </row>
    <row r="35" spans="1:7" ht="15.75" thickTop="1" x14ac:dyDescent="0.25"/>
    <row r="36" spans="1:7" s="49" customFormat="1" x14ac:dyDescent="0.25">
      <c r="A36" s="90" t="s">
        <v>62</v>
      </c>
      <c r="B36" s="90"/>
      <c r="C36" s="90"/>
      <c r="G36" s="50"/>
    </row>
    <row r="37" spans="1:7" s="49" customFormat="1" x14ac:dyDescent="0.25">
      <c r="G37" s="50"/>
    </row>
    <row r="38" spans="1:7" s="49" customFormat="1" x14ac:dyDescent="0.25">
      <c r="A38" s="90" t="s">
        <v>63</v>
      </c>
      <c r="B38" s="90"/>
      <c r="G38" s="50"/>
    </row>
    <row r="39" spans="1:7" s="49" customFormat="1" x14ac:dyDescent="0.25">
      <c r="A39" s="90" t="s">
        <v>64</v>
      </c>
      <c r="B39" s="90"/>
      <c r="G39" s="50"/>
    </row>
    <row r="40" spans="1:7" s="49" customFormat="1" x14ac:dyDescent="0.25">
      <c r="A40" s="90" t="s">
        <v>65</v>
      </c>
      <c r="B40" s="90"/>
      <c r="G40" s="50"/>
    </row>
    <row r="41" spans="1:7" s="49" customFormat="1" x14ac:dyDescent="0.25">
      <c r="A41" s="51"/>
      <c r="B41" s="52"/>
      <c r="G41" s="50"/>
    </row>
    <row r="42" spans="1:7" s="49" customFormat="1" x14ac:dyDescent="0.25">
      <c r="A42" s="51"/>
      <c r="B42" s="52"/>
      <c r="G42" s="50"/>
    </row>
    <row r="43" spans="1:7" s="49" customFormat="1" x14ac:dyDescent="0.25">
      <c r="A43" s="51"/>
      <c r="B43" s="52"/>
      <c r="G43" s="50"/>
    </row>
    <row r="44" spans="1:7" s="49" customFormat="1" x14ac:dyDescent="0.25">
      <c r="A44" s="90" t="s">
        <v>66</v>
      </c>
      <c r="B44" s="90"/>
      <c r="G44" s="50"/>
    </row>
    <row r="45" spans="1:7" s="49" customFormat="1" x14ac:dyDescent="0.25">
      <c r="A45" s="90" t="s">
        <v>67</v>
      </c>
      <c r="B45" s="90"/>
      <c r="G45" s="50"/>
    </row>
    <row r="46" spans="1:7" s="49" customFormat="1" x14ac:dyDescent="0.25">
      <c r="A46" s="90" t="s">
        <v>68</v>
      </c>
      <c r="B46" s="90"/>
      <c r="G46" s="50"/>
    </row>
    <row r="47" spans="1:7" s="49" customFormat="1" x14ac:dyDescent="0.25">
      <c r="G47" s="50"/>
    </row>
  </sheetData>
  <mergeCells count="10">
    <mergeCell ref="A39:B39"/>
    <mergeCell ref="A40:B40"/>
    <mergeCell ref="A44:B44"/>
    <mergeCell ref="A45:B45"/>
    <mergeCell ref="A46:B46"/>
    <mergeCell ref="A2:F2"/>
    <mergeCell ref="A3:F3"/>
    <mergeCell ref="A18:F18"/>
    <mergeCell ref="A36:C36"/>
    <mergeCell ref="A38:B38"/>
  </mergeCells>
  <pageMargins left="0.7" right="0.7" top="0.62" bottom="0.39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view="pageBreakPreview" zoomScaleSheetLayoutView="100" workbookViewId="0">
      <selection activeCell="H40" activeCellId="1" sqref="C40 H40"/>
    </sheetView>
  </sheetViews>
  <sheetFormatPr defaultRowHeight="15" x14ac:dyDescent="0.25"/>
  <cols>
    <col min="1" max="1" width="20" style="2" bestFit="1" customWidth="1"/>
    <col min="2" max="2" width="1.5703125" style="2" bestFit="1" customWidth="1"/>
    <col min="3" max="3" width="25.28515625" style="2" bestFit="1" customWidth="1"/>
    <col min="4" max="6" width="9.140625" style="2"/>
    <col min="7" max="7" width="9.140625" style="2" bestFit="1" customWidth="1"/>
    <col min="8" max="16384" width="9.140625" style="2"/>
  </cols>
  <sheetData>
    <row r="1" spans="1:9" ht="15.75" x14ac:dyDescent="0.25">
      <c r="A1" s="79" t="str">
        <f>'Comp AY 2015-16'!A1:H1</f>
        <v>INCOME TAX RETURN</v>
      </c>
      <c r="B1" s="79"/>
      <c r="C1" s="79"/>
      <c r="D1" s="79"/>
      <c r="E1" s="79"/>
      <c r="F1" s="79"/>
      <c r="G1" s="79"/>
      <c r="H1" s="79"/>
    </row>
    <row r="3" spans="1:9" x14ac:dyDescent="0.25">
      <c r="A3" s="13" t="s">
        <v>44</v>
      </c>
      <c r="B3" s="13" t="s">
        <v>11</v>
      </c>
      <c r="C3" s="41" t="str">
        <f>'Comp AY 2015-16'!C3</f>
        <v>Rajendra Vishvanath Tarlekar</v>
      </c>
      <c r="D3" s="15"/>
      <c r="E3" s="15"/>
      <c r="F3" s="15"/>
      <c r="G3" s="15"/>
    </row>
    <row r="4" spans="1:9" ht="35.25" customHeight="1" x14ac:dyDescent="0.25">
      <c r="A4" s="14" t="s">
        <v>12</v>
      </c>
      <c r="B4" s="14" t="s">
        <v>11</v>
      </c>
      <c r="C4" s="80" t="str">
        <f>'Comp AY 2015-16'!C4:G4</f>
        <v>Room No. 03, Ghatipada, Near Glass Company, Awari Chawl, B.R. Road, Mulund (West) , Mumbai - 400080.</v>
      </c>
      <c r="D4" s="80"/>
      <c r="E4" s="80"/>
      <c r="F4" s="80"/>
      <c r="G4" s="80"/>
      <c r="H4" s="80"/>
    </row>
    <row r="5" spans="1:9" x14ac:dyDescent="0.25">
      <c r="A5" s="13" t="s">
        <v>28</v>
      </c>
      <c r="B5" s="13" t="s">
        <v>11</v>
      </c>
      <c r="C5" s="41" t="str">
        <f>'Comp AY 2015-16'!C5</f>
        <v>AFTPT2331P</v>
      </c>
      <c r="D5" s="15"/>
      <c r="E5" s="15"/>
      <c r="F5" s="15"/>
      <c r="G5" s="15"/>
    </row>
    <row r="6" spans="1:9" x14ac:dyDescent="0.25">
      <c r="A6" s="13" t="s">
        <v>29</v>
      </c>
      <c r="B6" s="14" t="s">
        <v>11</v>
      </c>
      <c r="C6" s="42">
        <f>'Comp AY 2015-16'!C6</f>
        <v>30289</v>
      </c>
      <c r="D6" s="15"/>
      <c r="E6" s="15"/>
      <c r="F6" s="15"/>
      <c r="G6" s="15"/>
    </row>
    <row r="7" spans="1:9" x14ac:dyDescent="0.25">
      <c r="A7" s="13" t="s">
        <v>13</v>
      </c>
      <c r="B7" s="14" t="s">
        <v>11</v>
      </c>
      <c r="C7" s="15" t="s">
        <v>14</v>
      </c>
      <c r="D7" s="15"/>
      <c r="E7" s="15"/>
      <c r="F7" s="15"/>
      <c r="G7" s="15"/>
    </row>
    <row r="8" spans="1:9" x14ac:dyDescent="0.25">
      <c r="A8" s="13" t="s">
        <v>30</v>
      </c>
      <c r="B8" s="14" t="s">
        <v>11</v>
      </c>
      <c r="C8" s="15" t="s">
        <v>69</v>
      </c>
      <c r="D8" s="15"/>
      <c r="E8" s="15"/>
      <c r="F8" s="15"/>
      <c r="G8" s="15"/>
    </row>
    <row r="9" spans="1:9" x14ac:dyDescent="0.25">
      <c r="A9" s="13" t="s">
        <v>31</v>
      </c>
      <c r="B9" s="14" t="s">
        <v>11</v>
      </c>
      <c r="C9" s="15" t="s">
        <v>32</v>
      </c>
      <c r="D9" s="15"/>
      <c r="E9" s="15"/>
      <c r="F9" s="15"/>
      <c r="G9" s="15"/>
    </row>
    <row r="10" spans="1:9" x14ac:dyDescent="0.25">
      <c r="A10" s="13" t="s">
        <v>15</v>
      </c>
      <c r="B10" s="14" t="s">
        <v>11</v>
      </c>
      <c r="C10" s="16">
        <v>42952</v>
      </c>
      <c r="D10" s="15"/>
      <c r="E10" s="15"/>
      <c r="F10" s="15"/>
      <c r="G10" s="15"/>
    </row>
    <row r="12" spans="1:9" ht="15.75" x14ac:dyDescent="0.25">
      <c r="A12" s="79" t="str">
        <f>'Comp AY 2015-16'!A12:H12</f>
        <v xml:space="preserve">COMPUTATION  OF  TOTAL  INCOME </v>
      </c>
      <c r="B12" s="79"/>
      <c r="C12" s="79"/>
      <c r="D12" s="79"/>
      <c r="E12" s="79"/>
      <c r="F12" s="79"/>
      <c r="G12" s="79"/>
      <c r="H12" s="79"/>
    </row>
    <row r="13" spans="1:9" x14ac:dyDescent="0.25">
      <c r="A13" s="83" t="s">
        <v>0</v>
      </c>
      <c r="B13" s="83"/>
      <c r="C13" s="83"/>
      <c r="D13" s="83"/>
      <c r="E13" s="9" t="s">
        <v>1</v>
      </c>
      <c r="F13" s="9" t="s">
        <v>1</v>
      </c>
      <c r="G13" s="9" t="s">
        <v>1</v>
      </c>
      <c r="H13" s="9" t="s">
        <v>1</v>
      </c>
      <c r="I13" s="13"/>
    </row>
    <row r="14" spans="1:9" x14ac:dyDescent="0.25">
      <c r="A14" s="81" t="s">
        <v>34</v>
      </c>
      <c r="B14" s="82"/>
      <c r="C14" s="82"/>
      <c r="D14" s="82"/>
      <c r="G14" s="3"/>
      <c r="H14" s="19"/>
    </row>
    <row r="15" spans="1:9" x14ac:dyDescent="0.25">
      <c r="A15" s="84" t="str">
        <f>'Comp AY 2015-16'!A15:D15</f>
        <v>Tours and Travels Business</v>
      </c>
      <c r="B15" s="85"/>
      <c r="C15" s="85"/>
      <c r="D15" s="85"/>
      <c r="G15" s="53">
        <f>'FS AY 2017-18'!C14</f>
        <v>311951</v>
      </c>
      <c r="H15" s="25"/>
    </row>
    <row r="16" spans="1:9" x14ac:dyDescent="0.25">
      <c r="A16" s="84" t="s">
        <v>36</v>
      </c>
      <c r="B16" s="85"/>
      <c r="C16" s="85"/>
      <c r="D16" s="85"/>
      <c r="G16" s="24" t="s">
        <v>37</v>
      </c>
      <c r="H16" s="24">
        <f>G15</f>
        <v>311951</v>
      </c>
    </row>
    <row r="17" spans="1:8" x14ac:dyDescent="0.25">
      <c r="A17" s="84"/>
      <c r="B17" s="85"/>
      <c r="C17" s="85"/>
      <c r="D17" s="85"/>
      <c r="G17" s="23"/>
      <c r="H17" s="25"/>
    </row>
    <row r="18" spans="1:8" x14ac:dyDescent="0.25">
      <c r="A18" s="81" t="s">
        <v>38</v>
      </c>
      <c r="B18" s="82"/>
      <c r="C18" s="82"/>
      <c r="D18" s="82"/>
      <c r="G18" s="23">
        <f>H16</f>
        <v>311951</v>
      </c>
      <c r="H18" s="25"/>
    </row>
    <row r="19" spans="1:8" x14ac:dyDescent="0.25">
      <c r="A19" s="84" t="s">
        <v>39</v>
      </c>
      <c r="B19" s="85"/>
      <c r="C19" s="85"/>
      <c r="D19" s="85"/>
      <c r="G19" s="24" t="s">
        <v>37</v>
      </c>
      <c r="H19" s="24">
        <f>G18</f>
        <v>311951</v>
      </c>
    </row>
    <row r="20" spans="1:8" x14ac:dyDescent="0.25">
      <c r="A20" s="84"/>
      <c r="B20" s="85"/>
      <c r="C20" s="85"/>
      <c r="D20" s="85"/>
      <c r="G20" s="23"/>
      <c r="H20" s="25"/>
    </row>
    <row r="21" spans="1:8" x14ac:dyDescent="0.25">
      <c r="A21" s="81" t="s">
        <v>40</v>
      </c>
      <c r="B21" s="82"/>
      <c r="C21" s="82"/>
      <c r="D21" s="82"/>
      <c r="G21" s="23"/>
      <c r="H21" s="25">
        <f>H19</f>
        <v>311951</v>
      </c>
    </row>
    <row r="22" spans="1:8" x14ac:dyDescent="0.25">
      <c r="A22" s="84"/>
      <c r="B22" s="85"/>
      <c r="C22" s="85"/>
      <c r="D22" s="85"/>
      <c r="G22" s="23"/>
      <c r="H22" s="25"/>
    </row>
    <row r="23" spans="1:8" x14ac:dyDescent="0.25">
      <c r="A23" s="88" t="s">
        <v>50</v>
      </c>
      <c r="B23" s="89"/>
      <c r="C23" s="89"/>
      <c r="D23" s="89"/>
      <c r="E23" s="18"/>
      <c r="F23" s="18"/>
      <c r="G23" s="26">
        <v>7000</v>
      </c>
      <c r="H23" s="27"/>
    </row>
    <row r="24" spans="1:8" x14ac:dyDescent="0.25">
      <c r="A24" s="20"/>
      <c r="B24" s="17"/>
      <c r="C24" s="17"/>
      <c r="D24" s="17"/>
      <c r="G24" s="23"/>
      <c r="H24" s="25"/>
    </row>
    <row r="25" spans="1:8" x14ac:dyDescent="0.25">
      <c r="A25" s="84" t="s">
        <v>41</v>
      </c>
      <c r="B25" s="85"/>
      <c r="C25" s="85"/>
      <c r="D25" s="85"/>
      <c r="G25" s="24">
        <v>-5000</v>
      </c>
      <c r="H25" s="24">
        <f>G23+G25</f>
        <v>2000</v>
      </c>
    </row>
    <row r="26" spans="1:8" x14ac:dyDescent="0.25">
      <c r="A26" s="84"/>
      <c r="B26" s="85"/>
      <c r="C26" s="85"/>
      <c r="D26" s="85"/>
      <c r="G26" s="23"/>
      <c r="H26" s="25"/>
    </row>
    <row r="27" spans="1:8" x14ac:dyDescent="0.25">
      <c r="A27" s="81" t="s">
        <v>51</v>
      </c>
      <c r="B27" s="82"/>
      <c r="C27" s="82"/>
      <c r="D27" s="82"/>
      <c r="G27" s="23"/>
      <c r="H27" s="25"/>
    </row>
    <row r="28" spans="1:8" x14ac:dyDescent="0.25">
      <c r="A28" s="22" t="s">
        <v>42</v>
      </c>
      <c r="B28" s="46"/>
      <c r="C28" s="46"/>
      <c r="D28" s="46"/>
      <c r="G28" s="23">
        <f>H25*2/100</f>
        <v>40</v>
      </c>
      <c r="H28" s="25"/>
    </row>
    <row r="29" spans="1:8" x14ac:dyDescent="0.25">
      <c r="A29" s="84" t="s">
        <v>43</v>
      </c>
      <c r="B29" s="85"/>
      <c r="C29" s="85"/>
      <c r="D29" s="85"/>
      <c r="G29" s="28">
        <f>H25*1/100</f>
        <v>20</v>
      </c>
      <c r="H29" s="24">
        <f>G28+G29</f>
        <v>60</v>
      </c>
    </row>
    <row r="30" spans="1:8" x14ac:dyDescent="0.25">
      <c r="A30" s="47"/>
      <c r="B30" s="48"/>
      <c r="C30" s="48"/>
      <c r="D30" s="48"/>
      <c r="G30" s="23"/>
      <c r="H30" s="25"/>
    </row>
    <row r="31" spans="1:8" x14ac:dyDescent="0.25">
      <c r="A31" s="45" t="s">
        <v>52</v>
      </c>
      <c r="B31" s="48"/>
      <c r="C31" s="48"/>
      <c r="D31" s="48"/>
      <c r="G31" s="29"/>
      <c r="H31" s="25">
        <f>H29+H25</f>
        <v>2060</v>
      </c>
    </row>
    <row r="32" spans="1:8" x14ac:dyDescent="0.25">
      <c r="A32" s="84"/>
      <c r="B32" s="85"/>
      <c r="C32" s="85"/>
      <c r="D32" s="85"/>
      <c r="G32" s="23"/>
      <c r="H32" s="25"/>
    </row>
    <row r="33" spans="1:8" x14ac:dyDescent="0.25">
      <c r="A33" s="47" t="s">
        <v>73</v>
      </c>
      <c r="B33" s="48"/>
      <c r="C33" s="48"/>
      <c r="D33" s="48"/>
      <c r="G33" s="23"/>
      <c r="H33" s="25">
        <v>-2060</v>
      </c>
    </row>
    <row r="34" spans="1:8" x14ac:dyDescent="0.25">
      <c r="A34" s="47"/>
      <c r="B34" s="48"/>
      <c r="C34" s="48"/>
      <c r="D34" s="48"/>
      <c r="G34" s="23"/>
      <c r="H34" s="25"/>
    </row>
    <row r="35" spans="1:8" x14ac:dyDescent="0.25">
      <c r="A35" s="86" t="s">
        <v>53</v>
      </c>
      <c r="B35" s="87"/>
      <c r="C35" s="87"/>
      <c r="D35" s="87"/>
      <c r="E35" s="21"/>
      <c r="F35" s="21"/>
      <c r="G35" s="24"/>
      <c r="H35" s="30" t="s">
        <v>37</v>
      </c>
    </row>
  </sheetData>
  <mergeCells count="20">
    <mergeCell ref="A21:D21"/>
    <mergeCell ref="A1:H1"/>
    <mergeCell ref="C4:H4"/>
    <mergeCell ref="A12:H12"/>
    <mergeCell ref="A13:D13"/>
    <mergeCell ref="A14:D14"/>
    <mergeCell ref="A15:D15"/>
    <mergeCell ref="A16:D16"/>
    <mergeCell ref="A17:D17"/>
    <mergeCell ref="A18:D18"/>
    <mergeCell ref="A19:D19"/>
    <mergeCell ref="A20:D20"/>
    <mergeCell ref="A32:D32"/>
    <mergeCell ref="A35:D35"/>
    <mergeCell ref="A22:D22"/>
    <mergeCell ref="A23:D23"/>
    <mergeCell ref="A25:D25"/>
    <mergeCell ref="A26:D26"/>
    <mergeCell ref="A27:D27"/>
    <mergeCell ref="A29:D29"/>
  </mergeCells>
  <pageMargins left="0.7" right="0.5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47"/>
  <sheetViews>
    <sheetView zoomScale="130" zoomScaleNormal="130" zoomScaleSheetLayoutView="110" workbookViewId="0">
      <selection activeCell="H40" activeCellId="1" sqref="C40 H40"/>
    </sheetView>
  </sheetViews>
  <sheetFormatPr defaultRowHeight="15" x14ac:dyDescent="0.25"/>
  <cols>
    <col min="1" max="1" width="26.28515625" bestFit="1" customWidth="1"/>
    <col min="2" max="3" width="11.140625" customWidth="1"/>
    <col min="4" max="4" width="17.85546875" bestFit="1" customWidth="1"/>
    <col min="5" max="6" width="11.140625" customWidth="1"/>
  </cols>
  <sheetData>
    <row r="2" spans="1:8" ht="15.75" x14ac:dyDescent="0.25">
      <c r="A2" s="79" t="str">
        <f>'FS AY 2015-16'!A2:F2</f>
        <v>Books of Mrs. Rajendra Tarlekar</v>
      </c>
      <c r="B2" s="79"/>
      <c r="C2" s="79"/>
      <c r="D2" s="79"/>
      <c r="E2" s="79"/>
      <c r="F2" s="79"/>
      <c r="G2" s="1"/>
      <c r="H2" s="1"/>
    </row>
    <row r="3" spans="1:8" ht="15.75" x14ac:dyDescent="0.25">
      <c r="A3" s="79" t="s">
        <v>70</v>
      </c>
      <c r="B3" s="79"/>
      <c r="C3" s="79"/>
      <c r="D3" s="79"/>
      <c r="E3" s="79"/>
      <c r="F3" s="79"/>
      <c r="G3" s="1"/>
      <c r="H3" s="1"/>
    </row>
    <row r="4" spans="1:8" x14ac:dyDescent="0.25">
      <c r="A4" s="8"/>
      <c r="B4" s="8"/>
      <c r="C4" s="8"/>
      <c r="D4" s="8"/>
      <c r="E4" s="8"/>
      <c r="F4" s="8"/>
    </row>
    <row r="5" spans="1:8" x14ac:dyDescent="0.25">
      <c r="A5" s="9" t="s">
        <v>0</v>
      </c>
      <c r="B5" s="9" t="s">
        <v>1</v>
      </c>
      <c r="C5" s="9" t="s">
        <v>1</v>
      </c>
      <c r="D5" s="9" t="s">
        <v>0</v>
      </c>
      <c r="E5" s="9" t="s">
        <v>1</v>
      </c>
      <c r="F5" s="9" t="s">
        <v>1</v>
      </c>
    </row>
    <row r="6" spans="1:8" x14ac:dyDescent="0.25">
      <c r="A6" s="3" t="s">
        <v>2</v>
      </c>
      <c r="B6" s="3"/>
      <c r="C6" s="59">
        <f>E23+E27</f>
        <v>66071.5</v>
      </c>
      <c r="D6" s="4" t="s">
        <v>6</v>
      </c>
      <c r="E6" s="4"/>
      <c r="F6" s="62">
        <f>'FS AY 2016-17'!F6*110/100+29600+5249-26113</f>
        <v>534244.5</v>
      </c>
    </row>
    <row r="7" spans="1:8" x14ac:dyDescent="0.25">
      <c r="A7" s="4" t="str">
        <f>'FS AY 2015-16'!A7</f>
        <v>To Material Consumed</v>
      </c>
      <c r="B7" s="4"/>
      <c r="C7" s="59">
        <f>'FS AY 2016-17'!C7*110/100</f>
        <v>82688.98</v>
      </c>
      <c r="D7" s="4"/>
      <c r="E7" s="4"/>
      <c r="F7" s="62"/>
    </row>
    <row r="8" spans="1:8" x14ac:dyDescent="0.25">
      <c r="A8" s="4" t="str">
        <f>'FS AY 2015-16'!A8</f>
        <v>To Salaries</v>
      </c>
      <c r="B8" s="4"/>
      <c r="C8" s="59">
        <f>'FS AY 2016-17'!C8*110/100</f>
        <v>36850</v>
      </c>
      <c r="D8" s="4"/>
      <c r="E8" s="4"/>
      <c r="F8" s="62"/>
    </row>
    <row r="9" spans="1:8" x14ac:dyDescent="0.25">
      <c r="A9" s="4" t="s">
        <v>3</v>
      </c>
      <c r="B9" s="4"/>
      <c r="C9" s="59">
        <f>'FS AY 2016-17'!C9*110/100</f>
        <v>10340</v>
      </c>
      <c r="D9" s="4"/>
      <c r="E9" s="4"/>
      <c r="F9" s="62"/>
    </row>
    <row r="10" spans="1:8" x14ac:dyDescent="0.25">
      <c r="A10" s="4" t="s">
        <v>4</v>
      </c>
      <c r="B10" s="4"/>
      <c r="C10" s="59">
        <f>'FS AY 2016-17'!C10*110/100</f>
        <v>4794.0200000000004</v>
      </c>
      <c r="D10" s="4"/>
      <c r="E10" s="4"/>
      <c r="F10" s="62"/>
    </row>
    <row r="11" spans="1:8" x14ac:dyDescent="0.25">
      <c r="A11" s="4" t="s">
        <v>7</v>
      </c>
      <c r="B11" s="4"/>
      <c r="C11" s="59">
        <f>'FS AY 2016-17'!C11*110/100</f>
        <v>16940</v>
      </c>
      <c r="D11" s="4"/>
      <c r="E11" s="4"/>
      <c r="F11" s="62"/>
    </row>
    <row r="12" spans="1:8" x14ac:dyDescent="0.25">
      <c r="A12" s="4" t="s">
        <v>26</v>
      </c>
      <c r="B12" s="4"/>
      <c r="C12" s="59">
        <f>'FS AY 2016-17'!C12*110/100</f>
        <v>4609</v>
      </c>
      <c r="D12" s="4"/>
      <c r="E12" s="4"/>
      <c r="F12" s="62"/>
    </row>
    <row r="13" spans="1:8" x14ac:dyDescent="0.25">
      <c r="A13" s="4"/>
      <c r="B13" s="4"/>
      <c r="C13" s="59"/>
      <c r="D13" s="4"/>
      <c r="E13" s="4"/>
      <c r="F13" s="62"/>
    </row>
    <row r="14" spans="1:8" x14ac:dyDescent="0.25">
      <c r="A14" s="4" t="s">
        <v>8</v>
      </c>
      <c r="B14" s="4"/>
      <c r="C14" s="60">
        <f>320000-8049</f>
        <v>311951</v>
      </c>
      <c r="D14" s="4"/>
      <c r="E14" s="4"/>
      <c r="F14" s="62"/>
    </row>
    <row r="15" spans="1:8" x14ac:dyDescent="0.25">
      <c r="A15" s="4"/>
      <c r="B15" s="4"/>
      <c r="C15" s="59"/>
      <c r="D15" s="4"/>
      <c r="E15" s="4"/>
      <c r="F15" s="62"/>
    </row>
    <row r="16" spans="1:8" ht="15.75" thickBot="1" x14ac:dyDescent="0.3">
      <c r="A16" s="5"/>
      <c r="B16" s="5"/>
      <c r="C16" s="61">
        <f>SUM(C6:C15)</f>
        <v>534244.5</v>
      </c>
      <c r="D16" s="5"/>
      <c r="E16" s="5"/>
      <c r="F16" s="63">
        <f>SUM(F6:F15)</f>
        <v>534244.5</v>
      </c>
      <c r="G16" s="7">
        <f>C16-F16</f>
        <v>0</v>
      </c>
      <c r="H16" s="7"/>
    </row>
    <row r="17" spans="1:6" ht="15.75" thickTop="1" x14ac:dyDescent="0.25">
      <c r="F17" s="72"/>
    </row>
    <row r="18" spans="1:6" ht="15.75" x14ac:dyDescent="0.25">
      <c r="A18" s="79" t="s">
        <v>71</v>
      </c>
      <c r="B18" s="79"/>
      <c r="C18" s="79"/>
      <c r="D18" s="79"/>
      <c r="E18" s="79"/>
      <c r="F18" s="79"/>
    </row>
    <row r="19" spans="1:6" x14ac:dyDescent="0.25">
      <c r="A19" s="8"/>
      <c r="B19" s="8"/>
      <c r="C19" s="8"/>
      <c r="D19" s="8"/>
      <c r="E19" s="8"/>
      <c r="F19" s="8"/>
    </row>
    <row r="20" spans="1:6" x14ac:dyDescent="0.25">
      <c r="A20" s="9" t="s">
        <v>9</v>
      </c>
      <c r="B20" s="9" t="s">
        <v>1</v>
      </c>
      <c r="C20" s="9" t="s">
        <v>1</v>
      </c>
      <c r="D20" s="9" t="s">
        <v>10</v>
      </c>
      <c r="E20" s="9" t="s">
        <v>1</v>
      </c>
      <c r="F20" s="9" t="s">
        <v>1</v>
      </c>
    </row>
    <row r="21" spans="1:6" x14ac:dyDescent="0.25">
      <c r="A21" s="36" t="s">
        <v>17</v>
      </c>
      <c r="B21" s="64">
        <f>'FS AY 2015-16'!C22</f>
        <v>414400</v>
      </c>
      <c r="C21" s="67"/>
      <c r="D21" s="18" t="s">
        <v>19</v>
      </c>
      <c r="E21" s="64"/>
      <c r="F21" s="67"/>
    </row>
    <row r="22" spans="1:6" x14ac:dyDescent="0.25">
      <c r="A22" s="38" t="s">
        <v>74</v>
      </c>
      <c r="B22" s="62">
        <v>340600</v>
      </c>
      <c r="C22" s="59"/>
      <c r="D22" s="70" t="s">
        <v>59</v>
      </c>
      <c r="E22" s="68">
        <f>'FS AY 2016-17'!F23</f>
        <v>357000</v>
      </c>
      <c r="F22" s="59"/>
    </row>
    <row r="23" spans="1:6" x14ac:dyDescent="0.25">
      <c r="A23" s="38"/>
      <c r="B23" s="62">
        <f>B21-B22</f>
        <v>73800</v>
      </c>
      <c r="C23" s="59"/>
      <c r="D23" s="2" t="s">
        <v>25</v>
      </c>
      <c r="E23" s="69">
        <f>E22*15/100</f>
        <v>53550</v>
      </c>
      <c r="F23" s="59">
        <f>E22-E23</f>
        <v>303450</v>
      </c>
    </row>
    <row r="24" spans="1:6" x14ac:dyDescent="0.25">
      <c r="A24" s="38" t="s">
        <v>16</v>
      </c>
      <c r="B24" s="65">
        <f>C14</f>
        <v>311951</v>
      </c>
      <c r="C24" s="59">
        <f>B23+B24</f>
        <v>385751</v>
      </c>
      <c r="D24" s="70" t="s">
        <v>20</v>
      </c>
      <c r="E24" s="68">
        <f>'FS AY 2016-17'!F27</f>
        <v>78435</v>
      </c>
      <c r="F24" s="59"/>
    </row>
    <row r="25" spans="1:6" x14ac:dyDescent="0.25">
      <c r="A25" s="38"/>
      <c r="B25" s="62"/>
      <c r="C25" s="59"/>
      <c r="D25" s="2" t="s">
        <v>49</v>
      </c>
      <c r="E25" s="65">
        <v>46780</v>
      </c>
      <c r="F25" s="59"/>
    </row>
    <row r="26" spans="1:6" x14ac:dyDescent="0.25">
      <c r="A26" s="38" t="s">
        <v>18</v>
      </c>
      <c r="B26" s="62"/>
      <c r="C26" s="59">
        <f>'FS AY 2016-17'!C25*110/100</f>
        <v>9196</v>
      </c>
      <c r="D26" s="2"/>
      <c r="E26" s="62">
        <f>SUM(E24:E25)</f>
        <v>125215</v>
      </c>
      <c r="F26" s="59"/>
    </row>
    <row r="27" spans="1:6" x14ac:dyDescent="0.25">
      <c r="A27" s="38" t="s">
        <v>72</v>
      </c>
      <c r="B27" s="62"/>
      <c r="C27" s="59">
        <v>59081</v>
      </c>
      <c r="D27" s="2" t="s">
        <v>25</v>
      </c>
      <c r="E27" s="69">
        <f>E26*10/100</f>
        <v>12521.5</v>
      </c>
      <c r="F27" s="59">
        <f>E26-E27</f>
        <v>112693.5</v>
      </c>
    </row>
    <row r="28" spans="1:6" x14ac:dyDescent="0.25">
      <c r="A28" s="38"/>
      <c r="B28" s="62"/>
      <c r="C28" s="59"/>
      <c r="D28" s="2"/>
      <c r="E28" s="62"/>
      <c r="F28" s="59"/>
    </row>
    <row r="29" spans="1:6" x14ac:dyDescent="0.25">
      <c r="A29" s="38"/>
      <c r="B29" s="62"/>
      <c r="C29" s="59"/>
      <c r="D29" s="70" t="s">
        <v>21</v>
      </c>
      <c r="E29" s="62"/>
      <c r="F29" s="59">
        <f>'FS AY 2016-17'!F29*110/100</f>
        <v>10560</v>
      </c>
    </row>
    <row r="30" spans="1:6" x14ac:dyDescent="0.25">
      <c r="A30" s="38"/>
      <c r="B30" s="62"/>
      <c r="C30" s="59"/>
      <c r="D30" s="70" t="s">
        <v>22</v>
      </c>
      <c r="E30" s="62"/>
      <c r="F30" s="59">
        <f>'FS AY 2016-17'!F30*110/100</f>
        <v>7788</v>
      </c>
    </row>
    <row r="31" spans="1:6" x14ac:dyDescent="0.25">
      <c r="A31" s="38"/>
      <c r="B31" s="62"/>
      <c r="C31" s="59"/>
      <c r="D31" s="70" t="s">
        <v>23</v>
      </c>
      <c r="E31" s="62"/>
      <c r="F31" s="59">
        <f>'FS AY 2016-17'!F31*110/100</f>
        <v>2640</v>
      </c>
    </row>
    <row r="32" spans="1:6" x14ac:dyDescent="0.25">
      <c r="A32" s="38"/>
      <c r="B32" s="62"/>
      <c r="C32" s="59"/>
      <c r="D32" s="70" t="s">
        <v>24</v>
      </c>
      <c r="E32" s="62"/>
      <c r="F32" s="59">
        <f>'FS AY 2016-17'!F32*110/100</f>
        <v>16896</v>
      </c>
    </row>
    <row r="33" spans="1:7" x14ac:dyDescent="0.25">
      <c r="A33" s="38"/>
      <c r="B33" s="62"/>
      <c r="C33" s="59"/>
      <c r="D33" s="2"/>
      <c r="E33" s="62"/>
      <c r="F33" s="59"/>
    </row>
    <row r="34" spans="1:7" ht="15.75" thickBot="1" x14ac:dyDescent="0.3">
      <c r="A34" s="39"/>
      <c r="B34" s="66"/>
      <c r="C34" s="63">
        <f>SUM(C21:C32)</f>
        <v>454028</v>
      </c>
      <c r="D34" s="71"/>
      <c r="E34" s="66"/>
      <c r="F34" s="63">
        <f>SUM(F21:F33)</f>
        <v>454027.5</v>
      </c>
      <c r="G34">
        <f>C34-F34</f>
        <v>0.5</v>
      </c>
    </row>
    <row r="35" spans="1:7" ht="15.75" thickTop="1" x14ac:dyDescent="0.25"/>
    <row r="36" spans="1:7" s="49" customFormat="1" x14ac:dyDescent="0.25">
      <c r="A36" s="90" t="s">
        <v>62</v>
      </c>
      <c r="B36" s="90"/>
      <c r="C36" s="90"/>
      <c r="G36" s="50"/>
    </row>
    <row r="37" spans="1:7" s="49" customFormat="1" x14ac:dyDescent="0.25">
      <c r="G37" s="50"/>
    </row>
    <row r="38" spans="1:7" s="49" customFormat="1" x14ac:dyDescent="0.25">
      <c r="A38" s="90" t="s">
        <v>63</v>
      </c>
      <c r="B38" s="90"/>
      <c r="G38" s="50"/>
    </row>
    <row r="39" spans="1:7" s="49" customFormat="1" x14ac:dyDescent="0.25">
      <c r="A39" s="90" t="s">
        <v>64</v>
      </c>
      <c r="B39" s="90"/>
      <c r="G39" s="50"/>
    </row>
    <row r="40" spans="1:7" s="49" customFormat="1" x14ac:dyDescent="0.25">
      <c r="A40" s="90" t="s">
        <v>65</v>
      </c>
      <c r="B40" s="90"/>
      <c r="G40" s="50"/>
    </row>
    <row r="41" spans="1:7" s="49" customFormat="1" x14ac:dyDescent="0.25">
      <c r="A41" s="51"/>
      <c r="B41" s="52"/>
      <c r="G41" s="50"/>
    </row>
    <row r="42" spans="1:7" s="49" customFormat="1" x14ac:dyDescent="0.25">
      <c r="A42" s="51"/>
      <c r="B42" s="52"/>
      <c r="G42" s="50"/>
    </row>
    <row r="43" spans="1:7" s="49" customFormat="1" x14ac:dyDescent="0.25">
      <c r="A43" s="51"/>
      <c r="B43" s="52"/>
      <c r="G43" s="50"/>
    </row>
    <row r="44" spans="1:7" s="49" customFormat="1" x14ac:dyDescent="0.25">
      <c r="A44" s="90" t="s">
        <v>66</v>
      </c>
      <c r="B44" s="90"/>
      <c r="G44" s="50"/>
    </row>
    <row r="45" spans="1:7" s="49" customFormat="1" x14ac:dyDescent="0.25">
      <c r="A45" s="90" t="s">
        <v>67</v>
      </c>
      <c r="B45" s="90"/>
      <c r="G45" s="50"/>
    </row>
    <row r="46" spans="1:7" s="49" customFormat="1" x14ac:dyDescent="0.25">
      <c r="A46" s="90" t="s">
        <v>68</v>
      </c>
      <c r="B46" s="90"/>
      <c r="G46" s="50"/>
    </row>
    <row r="47" spans="1:7" s="49" customFormat="1" x14ac:dyDescent="0.25">
      <c r="G47" s="50"/>
    </row>
  </sheetData>
  <mergeCells count="10">
    <mergeCell ref="A40:B40"/>
    <mergeCell ref="A44:B44"/>
    <mergeCell ref="A45:B45"/>
    <mergeCell ref="A46:B46"/>
    <mergeCell ref="A2:F2"/>
    <mergeCell ref="A3:F3"/>
    <mergeCell ref="A18:F18"/>
    <mergeCell ref="A36:C36"/>
    <mergeCell ref="A38:B38"/>
    <mergeCell ref="A39:B39"/>
  </mergeCells>
  <pageMargins left="0.7" right="0.7" top="0.62" bottom="0.39" header="0.3" footer="0.3"/>
  <pageSetup orientation="portrait" r:id="rId1"/>
  <ignoredErrors>
    <ignoredError sqref="C16:F16 C34:F34" emptyCellReference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tabSelected="1" view="pageBreakPreview" zoomScaleSheetLayoutView="100" workbookViewId="0">
      <selection activeCell="C4" sqref="C4:H4"/>
    </sheetView>
  </sheetViews>
  <sheetFormatPr defaultRowHeight="15" x14ac:dyDescent="0.25"/>
  <cols>
    <col min="1" max="1" width="20" style="2" bestFit="1" customWidth="1"/>
    <col min="2" max="2" width="1.5703125" style="2" bestFit="1" customWidth="1"/>
    <col min="3" max="3" width="25.28515625" style="2" bestFit="1" customWidth="1"/>
    <col min="4" max="6" width="9.140625" style="2"/>
    <col min="7" max="7" width="9.140625" style="2" bestFit="1" customWidth="1"/>
    <col min="8" max="16384" width="9.140625" style="2"/>
  </cols>
  <sheetData>
    <row r="1" spans="1:11" ht="15.75" x14ac:dyDescent="0.25">
      <c r="A1" s="79" t="str">
        <f>'Comp AY 2015-16'!A1:H1</f>
        <v>INCOME TAX RETURN</v>
      </c>
      <c r="B1" s="79"/>
      <c r="C1" s="79"/>
      <c r="D1" s="79"/>
      <c r="E1" s="79"/>
      <c r="F1" s="79"/>
      <c r="G1" s="79"/>
      <c r="H1" s="79"/>
    </row>
    <row r="3" spans="1:11" x14ac:dyDescent="0.25">
      <c r="A3" s="13" t="s">
        <v>44</v>
      </c>
      <c r="B3" s="13" t="s">
        <v>11</v>
      </c>
      <c r="C3" s="41" t="s">
        <v>75</v>
      </c>
      <c r="D3" s="15"/>
      <c r="E3" s="15"/>
      <c r="F3" s="15"/>
      <c r="G3" s="15"/>
    </row>
    <row r="4" spans="1:11" ht="35.25" customHeight="1" x14ac:dyDescent="0.25">
      <c r="A4" s="14" t="s">
        <v>12</v>
      </c>
      <c r="B4" s="14" t="s">
        <v>11</v>
      </c>
      <c r="C4" s="80" t="s">
        <v>76</v>
      </c>
      <c r="D4" s="80"/>
      <c r="E4" s="80"/>
      <c r="F4" s="80"/>
      <c r="G4" s="80"/>
      <c r="H4" s="80"/>
      <c r="K4" s="2" t="s">
        <v>86</v>
      </c>
    </row>
    <row r="5" spans="1:11" x14ac:dyDescent="0.25">
      <c r="A5" s="13" t="s">
        <v>28</v>
      </c>
      <c r="B5" s="13" t="s">
        <v>11</v>
      </c>
      <c r="C5" s="41" t="s">
        <v>78</v>
      </c>
      <c r="D5" s="15"/>
      <c r="E5" s="15"/>
      <c r="F5" s="15"/>
      <c r="G5" s="15"/>
    </row>
    <row r="6" spans="1:11" x14ac:dyDescent="0.25">
      <c r="A6" s="13" t="s">
        <v>77</v>
      </c>
      <c r="B6" s="13" t="s">
        <v>11</v>
      </c>
      <c r="C6" s="73" t="s">
        <v>79</v>
      </c>
      <c r="D6" s="15"/>
      <c r="E6" s="15"/>
      <c r="F6" s="15"/>
      <c r="G6" s="15"/>
    </row>
    <row r="7" spans="1:11" x14ac:dyDescent="0.25">
      <c r="A7" s="13" t="s">
        <v>29</v>
      </c>
      <c r="B7" s="14" t="s">
        <v>11</v>
      </c>
      <c r="C7" s="42">
        <v>28106</v>
      </c>
      <c r="D7" s="15"/>
      <c r="E7" s="15"/>
      <c r="F7" s="15"/>
      <c r="G7" s="15"/>
    </row>
    <row r="8" spans="1:11" x14ac:dyDescent="0.25">
      <c r="A8" s="13" t="s">
        <v>13</v>
      </c>
      <c r="B8" s="14" t="s">
        <v>11</v>
      </c>
      <c r="C8" s="15" t="s">
        <v>14</v>
      </c>
      <c r="D8" s="15"/>
      <c r="E8" s="15"/>
      <c r="F8" s="15"/>
      <c r="G8" s="15"/>
    </row>
    <row r="9" spans="1:11" x14ac:dyDescent="0.25">
      <c r="A9" s="13" t="s">
        <v>30</v>
      </c>
      <c r="B9" s="14" t="s">
        <v>11</v>
      </c>
      <c r="C9" s="15" t="s">
        <v>80</v>
      </c>
      <c r="D9" s="15"/>
      <c r="E9" s="15"/>
      <c r="F9" s="15"/>
      <c r="G9" s="15"/>
    </row>
    <row r="10" spans="1:11" x14ac:dyDescent="0.25">
      <c r="A10" s="13" t="s">
        <v>31</v>
      </c>
      <c r="B10" s="14" t="s">
        <v>11</v>
      </c>
      <c r="C10" s="15" t="s">
        <v>69</v>
      </c>
      <c r="D10" s="15"/>
      <c r="E10" s="15"/>
      <c r="F10" s="15"/>
      <c r="G10" s="15"/>
    </row>
    <row r="11" spans="1:11" x14ac:dyDescent="0.25">
      <c r="A11" s="13" t="s">
        <v>15</v>
      </c>
      <c r="B11" s="14" t="s">
        <v>11</v>
      </c>
      <c r="C11" s="16">
        <v>43343</v>
      </c>
      <c r="D11" s="15"/>
      <c r="E11" s="15"/>
      <c r="F11" s="15"/>
      <c r="G11" s="15"/>
    </row>
    <row r="13" spans="1:11" ht="15.75" x14ac:dyDescent="0.25">
      <c r="A13" s="79" t="str">
        <f>'Comp AY 2015-16'!A12:H12</f>
        <v xml:space="preserve">COMPUTATION  OF  TOTAL  INCOME </v>
      </c>
      <c r="B13" s="79"/>
      <c r="C13" s="79"/>
      <c r="D13" s="79"/>
      <c r="E13" s="79"/>
      <c r="F13" s="79"/>
      <c r="G13" s="79"/>
      <c r="H13" s="79"/>
    </row>
    <row r="14" spans="1:11" x14ac:dyDescent="0.25">
      <c r="A14" s="91" t="s">
        <v>0</v>
      </c>
      <c r="B14" s="92"/>
      <c r="C14" s="92"/>
      <c r="D14" s="92"/>
      <c r="E14" s="92"/>
      <c r="F14" s="93"/>
      <c r="G14" s="9" t="s">
        <v>1</v>
      </c>
      <c r="H14" s="9" t="s">
        <v>1</v>
      </c>
      <c r="I14" s="13"/>
    </row>
    <row r="15" spans="1:11" x14ac:dyDescent="0.25">
      <c r="A15" s="81" t="s">
        <v>34</v>
      </c>
      <c r="B15" s="82"/>
      <c r="C15" s="82"/>
      <c r="D15" s="82"/>
      <c r="G15" s="3"/>
      <c r="H15" s="19"/>
    </row>
    <row r="16" spans="1:11" x14ac:dyDescent="0.25">
      <c r="A16" s="84" t="s">
        <v>85</v>
      </c>
      <c r="B16" s="85"/>
      <c r="C16" s="85"/>
      <c r="D16" s="85"/>
      <c r="G16" s="53">
        <f>'FS AY 2018-19'!C14</f>
        <v>249780</v>
      </c>
      <c r="H16" s="25"/>
    </row>
    <row r="17" spans="1:11" x14ac:dyDescent="0.25">
      <c r="A17" s="84" t="s">
        <v>36</v>
      </c>
      <c r="B17" s="85"/>
      <c r="C17" s="85"/>
      <c r="D17" s="85"/>
      <c r="G17" s="24" t="s">
        <v>37</v>
      </c>
      <c r="H17" s="24">
        <f>G16</f>
        <v>249780</v>
      </c>
    </row>
    <row r="18" spans="1:11" x14ac:dyDescent="0.25">
      <c r="A18" s="84"/>
      <c r="B18" s="85"/>
      <c r="C18" s="85"/>
      <c r="D18" s="85"/>
      <c r="G18" s="23"/>
      <c r="H18" s="25"/>
    </row>
    <row r="19" spans="1:11" x14ac:dyDescent="0.25">
      <c r="A19" s="81" t="s">
        <v>38</v>
      </c>
      <c r="B19" s="82"/>
      <c r="C19" s="82"/>
      <c r="D19" s="82"/>
      <c r="G19" s="23">
        <f>H17</f>
        <v>249780</v>
      </c>
      <c r="H19" s="25"/>
    </row>
    <row r="20" spans="1:11" x14ac:dyDescent="0.25">
      <c r="A20" s="84" t="s">
        <v>39</v>
      </c>
      <c r="B20" s="85"/>
      <c r="C20" s="85"/>
      <c r="D20" s="85"/>
      <c r="G20" s="24">
        <v>9600</v>
      </c>
      <c r="H20" s="24">
        <f>+G19-G20</f>
        <v>240180</v>
      </c>
    </row>
    <row r="21" spans="1:11" x14ac:dyDescent="0.25">
      <c r="A21" s="84"/>
      <c r="B21" s="85"/>
      <c r="C21" s="85"/>
      <c r="D21" s="85"/>
      <c r="G21" s="23"/>
      <c r="H21" s="25"/>
    </row>
    <row r="22" spans="1:11" x14ac:dyDescent="0.25">
      <c r="A22" s="81" t="s">
        <v>40</v>
      </c>
      <c r="B22" s="82"/>
      <c r="C22" s="82"/>
      <c r="D22" s="82"/>
      <c r="G22" s="23"/>
      <c r="H22" s="25">
        <f>H20</f>
        <v>240180</v>
      </c>
    </row>
    <row r="23" spans="1:11" x14ac:dyDescent="0.25">
      <c r="A23" s="84"/>
      <c r="B23" s="85"/>
      <c r="C23" s="85"/>
      <c r="D23" s="85"/>
      <c r="G23" s="23"/>
      <c r="H23" s="25"/>
    </row>
    <row r="24" spans="1:11" x14ac:dyDescent="0.25">
      <c r="A24" s="88" t="s">
        <v>50</v>
      </c>
      <c r="B24" s="89"/>
      <c r="C24" s="89"/>
      <c r="D24" s="89"/>
      <c r="E24" s="18"/>
      <c r="F24" s="18"/>
      <c r="G24" s="76" t="s">
        <v>37</v>
      </c>
      <c r="H24" s="26"/>
    </row>
    <row r="25" spans="1:11" x14ac:dyDescent="0.25">
      <c r="A25" s="20"/>
      <c r="B25" s="17"/>
      <c r="C25" s="17"/>
      <c r="D25" s="17"/>
      <c r="G25" s="75"/>
      <c r="H25" s="23"/>
    </row>
    <row r="26" spans="1:11" x14ac:dyDescent="0.25">
      <c r="A26" s="84" t="s">
        <v>41</v>
      </c>
      <c r="B26" s="85"/>
      <c r="C26" s="85"/>
      <c r="D26" s="85"/>
      <c r="G26" s="77">
        <v>-2500</v>
      </c>
      <c r="H26" s="24" t="s">
        <v>37</v>
      </c>
    </row>
    <row r="27" spans="1:11" x14ac:dyDescent="0.25">
      <c r="A27" s="84"/>
      <c r="B27" s="85"/>
      <c r="C27" s="85"/>
      <c r="D27" s="85"/>
      <c r="G27" s="75"/>
      <c r="H27" s="23"/>
      <c r="K27" s="2" t="s">
        <v>37</v>
      </c>
    </row>
    <row r="28" spans="1:11" x14ac:dyDescent="0.25">
      <c r="A28" s="81" t="s">
        <v>51</v>
      </c>
      <c r="B28" s="82"/>
      <c r="C28" s="82"/>
      <c r="D28" s="82"/>
      <c r="G28" s="75"/>
      <c r="H28" s="23"/>
    </row>
    <row r="29" spans="1:11" x14ac:dyDescent="0.25">
      <c r="A29" s="22" t="s">
        <v>42</v>
      </c>
      <c r="B29" s="55"/>
      <c r="C29" s="55"/>
      <c r="D29" s="55"/>
      <c r="G29" s="75" t="s">
        <v>37</v>
      </c>
      <c r="H29" s="23"/>
    </row>
    <row r="30" spans="1:11" x14ac:dyDescent="0.25">
      <c r="A30" s="84" t="s">
        <v>43</v>
      </c>
      <c r="B30" s="85"/>
      <c r="C30" s="85"/>
      <c r="D30" s="85"/>
      <c r="G30" s="77" t="s">
        <v>37</v>
      </c>
      <c r="H30" s="24" t="s">
        <v>37</v>
      </c>
    </row>
    <row r="31" spans="1:11" x14ac:dyDescent="0.25">
      <c r="A31" s="56"/>
      <c r="B31" s="57"/>
      <c r="C31" s="57"/>
      <c r="D31" s="57"/>
      <c r="G31" s="75"/>
      <c r="H31" s="23"/>
    </row>
    <row r="32" spans="1:11" x14ac:dyDescent="0.25">
      <c r="A32" s="54" t="s">
        <v>52</v>
      </c>
      <c r="B32" s="57"/>
      <c r="C32" s="57"/>
      <c r="D32" s="57"/>
      <c r="G32" s="78"/>
      <c r="H32" s="23" t="s">
        <v>37</v>
      </c>
    </row>
    <row r="33" spans="1:8" x14ac:dyDescent="0.25">
      <c r="A33" s="84"/>
      <c r="B33" s="85"/>
      <c r="C33" s="85"/>
      <c r="D33" s="85"/>
      <c r="G33" s="75"/>
      <c r="H33" s="23"/>
    </row>
    <row r="34" spans="1:8" x14ac:dyDescent="0.25">
      <c r="A34" s="56" t="s">
        <v>73</v>
      </c>
      <c r="B34" s="57"/>
      <c r="C34" s="57"/>
      <c r="D34" s="57"/>
      <c r="G34" s="75"/>
      <c r="H34" s="23" t="s">
        <v>37</v>
      </c>
    </row>
    <row r="35" spans="1:8" x14ac:dyDescent="0.25">
      <c r="A35" s="56"/>
      <c r="B35" s="57"/>
      <c r="C35" s="57"/>
      <c r="D35" s="57"/>
      <c r="G35" s="75"/>
      <c r="H35" s="23"/>
    </row>
    <row r="36" spans="1:8" x14ac:dyDescent="0.25">
      <c r="A36" s="86" t="s">
        <v>53</v>
      </c>
      <c r="B36" s="87"/>
      <c r="C36" s="87"/>
      <c r="D36" s="87"/>
      <c r="E36" s="21"/>
      <c r="F36" s="21"/>
      <c r="G36" s="77"/>
      <c r="H36" s="24" t="s">
        <v>37</v>
      </c>
    </row>
  </sheetData>
  <mergeCells count="20">
    <mergeCell ref="A1:H1"/>
    <mergeCell ref="C4:H4"/>
    <mergeCell ref="A13:H13"/>
    <mergeCell ref="A15:D15"/>
    <mergeCell ref="A16:D16"/>
    <mergeCell ref="A33:D33"/>
    <mergeCell ref="A36:D36"/>
    <mergeCell ref="A14:F14"/>
    <mergeCell ref="A23:D23"/>
    <mergeCell ref="A24:D24"/>
    <mergeCell ref="A26:D26"/>
    <mergeCell ref="A27:D27"/>
    <mergeCell ref="A28:D28"/>
    <mergeCell ref="A30:D30"/>
    <mergeCell ref="A17:D17"/>
    <mergeCell ref="A18:D18"/>
    <mergeCell ref="A19:D19"/>
    <mergeCell ref="A20:D20"/>
    <mergeCell ref="A21:D21"/>
    <mergeCell ref="A22:D22"/>
  </mergeCells>
  <pageMargins left="0.7" right="0.5" top="0.75" bottom="0.75" header="0.3" footer="0.3"/>
  <pageSetup orientation="portrait" r:id="rId1"/>
  <ignoredErrors>
    <ignoredError sqref="C6" numberStoredAsText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47"/>
  <sheetViews>
    <sheetView view="pageBreakPreview" topLeftCell="A8" zoomScale="130" zoomScaleNormal="130" zoomScaleSheetLayoutView="130" workbookViewId="0">
      <selection activeCell="A3" sqref="A3:F3"/>
    </sheetView>
  </sheetViews>
  <sheetFormatPr defaultRowHeight="15" x14ac:dyDescent="0.25"/>
  <cols>
    <col min="1" max="1" width="26.28515625" bestFit="1" customWidth="1"/>
    <col min="2" max="3" width="11.140625" customWidth="1"/>
    <col min="4" max="4" width="17.85546875" bestFit="1" customWidth="1"/>
    <col min="5" max="6" width="11.140625" customWidth="1"/>
  </cols>
  <sheetData>
    <row r="2" spans="1:8" ht="15.75" x14ac:dyDescent="0.25">
      <c r="A2" s="79" t="s">
        <v>87</v>
      </c>
      <c r="B2" s="79"/>
      <c r="C2" s="79"/>
      <c r="D2" s="79"/>
      <c r="E2" s="79"/>
      <c r="F2" s="79"/>
      <c r="G2" s="1"/>
      <c r="H2" s="1"/>
    </row>
    <row r="3" spans="1:8" ht="15.75" x14ac:dyDescent="0.25">
      <c r="A3" s="79" t="s">
        <v>83</v>
      </c>
      <c r="B3" s="79"/>
      <c r="C3" s="79"/>
      <c r="D3" s="79"/>
      <c r="E3" s="79"/>
      <c r="F3" s="79"/>
      <c r="G3" s="1"/>
      <c r="H3" s="1"/>
    </row>
    <row r="4" spans="1:8" x14ac:dyDescent="0.25">
      <c r="A4" s="8"/>
      <c r="B4" s="8"/>
      <c r="C4" s="8"/>
      <c r="D4" s="8"/>
      <c r="E4" s="8"/>
      <c r="F4" s="8"/>
    </row>
    <row r="5" spans="1:8" x14ac:dyDescent="0.25">
      <c r="A5" s="74" t="s">
        <v>0</v>
      </c>
      <c r="B5" s="74" t="s">
        <v>1</v>
      </c>
      <c r="C5" s="74" t="s">
        <v>1</v>
      </c>
      <c r="D5" s="74" t="s">
        <v>0</v>
      </c>
      <c r="E5" s="74" t="s">
        <v>1</v>
      </c>
      <c r="F5" s="74" t="s">
        <v>1</v>
      </c>
    </row>
    <row r="6" spans="1:8" x14ac:dyDescent="0.25">
      <c r="A6" s="3" t="s">
        <v>2</v>
      </c>
      <c r="B6" s="3"/>
      <c r="C6" s="59">
        <v>66071.5</v>
      </c>
      <c r="D6" s="4" t="s">
        <v>6</v>
      </c>
      <c r="E6" s="4"/>
      <c r="F6" s="62">
        <f>534244.5-50000</f>
        <v>484244.5</v>
      </c>
    </row>
    <row r="7" spans="1:8" x14ac:dyDescent="0.25">
      <c r="A7" s="4" t="s">
        <v>81</v>
      </c>
      <c r="B7" s="4"/>
      <c r="C7" s="59">
        <v>82688.98</v>
      </c>
      <c r="D7" s="4"/>
      <c r="E7" s="4"/>
      <c r="F7" s="62"/>
    </row>
    <row r="8" spans="1:8" x14ac:dyDescent="0.25">
      <c r="A8" s="4" t="s">
        <v>82</v>
      </c>
      <c r="B8" s="4"/>
      <c r="C8" s="59">
        <v>36850</v>
      </c>
      <c r="D8" s="4"/>
      <c r="E8" s="4"/>
      <c r="F8" s="62"/>
    </row>
    <row r="9" spans="1:8" x14ac:dyDescent="0.25">
      <c r="A9" s="4" t="s">
        <v>3</v>
      </c>
      <c r="B9" s="4"/>
      <c r="C9" s="59">
        <v>10340</v>
      </c>
      <c r="D9" s="4"/>
      <c r="E9" s="4"/>
      <c r="F9" s="62"/>
    </row>
    <row r="10" spans="1:8" x14ac:dyDescent="0.25">
      <c r="A10" s="4" t="s">
        <v>4</v>
      </c>
      <c r="B10" s="4"/>
      <c r="C10" s="59">
        <v>4794.0200000000004</v>
      </c>
      <c r="D10" s="4"/>
      <c r="E10" s="4"/>
      <c r="F10" s="62"/>
    </row>
    <row r="11" spans="1:8" x14ac:dyDescent="0.25">
      <c r="A11" s="4" t="s">
        <v>7</v>
      </c>
      <c r="B11" s="4"/>
      <c r="C11" s="59">
        <v>16940</v>
      </c>
      <c r="D11" s="4"/>
      <c r="E11" s="4"/>
      <c r="F11" s="62"/>
    </row>
    <row r="12" spans="1:8" x14ac:dyDescent="0.25">
      <c r="A12" s="4" t="s">
        <v>26</v>
      </c>
      <c r="B12" s="4"/>
      <c r="C12" s="59">
        <v>16780</v>
      </c>
      <c r="D12" s="4"/>
      <c r="E12" s="4"/>
      <c r="F12" s="62"/>
    </row>
    <row r="13" spans="1:8" x14ac:dyDescent="0.25">
      <c r="A13" s="4"/>
      <c r="B13" s="4"/>
      <c r="C13" s="59"/>
      <c r="D13" s="4"/>
      <c r="E13" s="4"/>
      <c r="F13" s="62"/>
    </row>
    <row r="14" spans="1:8" x14ac:dyDescent="0.25">
      <c r="A14" s="4" t="s">
        <v>8</v>
      </c>
      <c r="B14" s="4"/>
      <c r="C14" s="60">
        <v>249780</v>
      </c>
      <c r="D14" s="4"/>
      <c r="E14" s="4"/>
      <c r="F14" s="62"/>
    </row>
    <row r="15" spans="1:8" x14ac:dyDescent="0.25">
      <c r="A15" s="4"/>
      <c r="B15" s="4"/>
      <c r="C15" s="59"/>
      <c r="D15" s="4"/>
      <c r="E15" s="4"/>
      <c r="F15" s="62"/>
    </row>
    <row r="16" spans="1:8" ht="15.75" thickBot="1" x14ac:dyDescent="0.3">
      <c r="A16" s="5"/>
      <c r="B16" s="5"/>
      <c r="C16" s="61">
        <f>SUM(C6:C15)</f>
        <v>484244.5</v>
      </c>
      <c r="D16" s="5"/>
      <c r="E16" s="5"/>
      <c r="F16" s="63">
        <f>SUM(F6:F15)</f>
        <v>484244.5</v>
      </c>
      <c r="G16" s="7">
        <f>C16-F16</f>
        <v>0</v>
      </c>
      <c r="H16" s="7"/>
    </row>
    <row r="17" spans="1:6" ht="15.75" thickTop="1" x14ac:dyDescent="0.25">
      <c r="F17" s="72"/>
    </row>
    <row r="18" spans="1:6" ht="15.75" x14ac:dyDescent="0.25">
      <c r="A18" s="79" t="s">
        <v>84</v>
      </c>
      <c r="B18" s="79"/>
      <c r="C18" s="79"/>
      <c r="D18" s="79"/>
      <c r="E18" s="79"/>
      <c r="F18" s="79"/>
    </row>
    <row r="19" spans="1:6" x14ac:dyDescent="0.25">
      <c r="A19" s="8"/>
      <c r="B19" s="8"/>
      <c r="C19" s="8"/>
      <c r="D19" s="8"/>
      <c r="E19" s="8"/>
      <c r="F19" s="8"/>
    </row>
    <row r="20" spans="1:6" x14ac:dyDescent="0.25">
      <c r="A20" s="74" t="s">
        <v>9</v>
      </c>
      <c r="B20" s="74" t="s">
        <v>1</v>
      </c>
      <c r="C20" s="74" t="s">
        <v>1</v>
      </c>
      <c r="D20" s="74" t="s">
        <v>10</v>
      </c>
      <c r="E20" s="74" t="s">
        <v>1</v>
      </c>
      <c r="F20" s="74" t="s">
        <v>1</v>
      </c>
    </row>
    <row r="21" spans="1:6" x14ac:dyDescent="0.25">
      <c r="A21" s="36" t="s">
        <v>17</v>
      </c>
      <c r="B21" s="64">
        <f>'FS AY 2015-16'!C22</f>
        <v>414400</v>
      </c>
      <c r="C21" s="67"/>
      <c r="D21" s="18" t="s">
        <v>19</v>
      </c>
      <c r="E21" s="64"/>
      <c r="F21" s="67"/>
    </row>
    <row r="22" spans="1:6" x14ac:dyDescent="0.25">
      <c r="A22" s="38" t="s">
        <v>74</v>
      </c>
      <c r="B22" s="62">
        <v>340600</v>
      </c>
      <c r="C22" s="59"/>
      <c r="D22" s="70" t="s">
        <v>59</v>
      </c>
      <c r="E22" s="68">
        <f>'FS AY 2016-17'!F23</f>
        <v>357000</v>
      </c>
      <c r="F22" s="59"/>
    </row>
    <row r="23" spans="1:6" x14ac:dyDescent="0.25">
      <c r="A23" s="38"/>
      <c r="B23" s="62">
        <f>B21-B22</f>
        <v>73800</v>
      </c>
      <c r="C23" s="59"/>
      <c r="D23" s="2" t="s">
        <v>25</v>
      </c>
      <c r="E23" s="69">
        <f>E22*15/100</f>
        <v>53550</v>
      </c>
      <c r="F23" s="59">
        <f>E22-E23</f>
        <v>303450</v>
      </c>
    </row>
    <row r="24" spans="1:6" x14ac:dyDescent="0.25">
      <c r="A24" s="38" t="s">
        <v>16</v>
      </c>
      <c r="B24" s="65">
        <f>C14</f>
        <v>249780</v>
      </c>
      <c r="C24" s="59">
        <f>B23+B24</f>
        <v>323580</v>
      </c>
      <c r="D24" s="70" t="s">
        <v>20</v>
      </c>
      <c r="E24" s="68">
        <f>78435-50000</f>
        <v>28435</v>
      </c>
      <c r="F24" s="59"/>
    </row>
    <row r="25" spans="1:6" x14ac:dyDescent="0.25">
      <c r="A25" s="38"/>
      <c r="B25" s="62"/>
      <c r="C25" s="59"/>
      <c r="D25" s="2" t="s">
        <v>49</v>
      </c>
      <c r="E25" s="65">
        <v>46780</v>
      </c>
      <c r="F25" s="59"/>
    </row>
    <row r="26" spans="1:6" x14ac:dyDescent="0.25">
      <c r="A26" s="38" t="s">
        <v>18</v>
      </c>
      <c r="B26" s="62"/>
      <c r="C26" s="59">
        <f>9196+12171</f>
        <v>21367</v>
      </c>
      <c r="D26" s="2"/>
      <c r="E26" s="62">
        <f>SUM(E24:E25)</f>
        <v>75215</v>
      </c>
      <c r="F26" s="59"/>
    </row>
    <row r="27" spans="1:6" x14ac:dyDescent="0.25">
      <c r="A27" s="38" t="s">
        <v>72</v>
      </c>
      <c r="B27" s="62"/>
      <c r="C27" s="59">
        <f>59081+5000</f>
        <v>64081</v>
      </c>
      <c r="D27" s="2" t="s">
        <v>25</v>
      </c>
      <c r="E27" s="69">
        <f>E26*10/100</f>
        <v>7521.5</v>
      </c>
      <c r="F27" s="59">
        <f>E26-E27</f>
        <v>67693.5</v>
      </c>
    </row>
    <row r="28" spans="1:6" x14ac:dyDescent="0.25">
      <c r="A28" s="38"/>
      <c r="B28" s="62"/>
      <c r="C28" s="59"/>
      <c r="D28" s="2"/>
      <c r="E28" s="62"/>
      <c r="F28" s="59"/>
    </row>
    <row r="29" spans="1:6" x14ac:dyDescent="0.25">
      <c r="A29" s="38"/>
      <c r="B29" s="62"/>
      <c r="C29" s="59"/>
      <c r="D29" s="70" t="s">
        <v>21</v>
      </c>
      <c r="E29" s="62"/>
      <c r="F29" s="59">
        <f>'FS AY 2016-17'!F29*110/100</f>
        <v>10560</v>
      </c>
    </row>
    <row r="30" spans="1:6" x14ac:dyDescent="0.25">
      <c r="A30" s="38"/>
      <c r="B30" s="62"/>
      <c r="C30" s="59"/>
      <c r="D30" s="70" t="s">
        <v>22</v>
      </c>
      <c r="E30" s="62"/>
      <c r="F30" s="59">
        <f>'FS AY 2016-17'!F30*110/100</f>
        <v>7788</v>
      </c>
    </row>
    <row r="31" spans="1:6" x14ac:dyDescent="0.25">
      <c r="A31" s="38"/>
      <c r="B31" s="62"/>
      <c r="C31" s="59"/>
      <c r="D31" s="70" t="s">
        <v>23</v>
      </c>
      <c r="E31" s="62"/>
      <c r="F31" s="59">
        <f>'FS AY 2016-17'!F31*110/100</f>
        <v>2640</v>
      </c>
    </row>
    <row r="32" spans="1:6" x14ac:dyDescent="0.25">
      <c r="A32" s="38"/>
      <c r="B32" s="62"/>
      <c r="C32" s="59"/>
      <c r="D32" s="70" t="s">
        <v>24</v>
      </c>
      <c r="E32" s="62"/>
      <c r="F32" s="59">
        <f>'FS AY 2016-17'!F32*110/100</f>
        <v>16896</v>
      </c>
    </row>
    <row r="33" spans="1:7" x14ac:dyDescent="0.25">
      <c r="A33" s="38"/>
      <c r="B33" s="62"/>
      <c r="C33" s="59"/>
      <c r="D33" s="2"/>
      <c r="E33" s="62"/>
      <c r="F33" s="59"/>
    </row>
    <row r="34" spans="1:7" ht="15.75" thickBot="1" x14ac:dyDescent="0.3">
      <c r="A34" s="39"/>
      <c r="B34" s="66"/>
      <c r="C34" s="63">
        <f>SUM(C21:C32)</f>
        <v>409028</v>
      </c>
      <c r="D34" s="71"/>
      <c r="E34" s="66"/>
      <c r="F34" s="63">
        <f>SUM(F21:F33)</f>
        <v>409027.5</v>
      </c>
      <c r="G34">
        <f>C34-F34</f>
        <v>0.5</v>
      </c>
    </row>
    <row r="35" spans="1:7" ht="15.75" thickTop="1" x14ac:dyDescent="0.25"/>
    <row r="36" spans="1:7" s="49" customFormat="1" x14ac:dyDescent="0.25">
      <c r="A36" s="90" t="s">
        <v>62</v>
      </c>
      <c r="B36" s="90"/>
      <c r="C36" s="90"/>
      <c r="G36" s="50"/>
    </row>
    <row r="37" spans="1:7" s="49" customFormat="1" x14ac:dyDescent="0.25">
      <c r="G37" s="50"/>
    </row>
    <row r="38" spans="1:7" s="49" customFormat="1" x14ac:dyDescent="0.25">
      <c r="A38" s="90" t="s">
        <v>63</v>
      </c>
      <c r="B38" s="90"/>
      <c r="G38" s="50"/>
    </row>
    <row r="39" spans="1:7" s="49" customFormat="1" x14ac:dyDescent="0.25">
      <c r="A39" s="90" t="s">
        <v>64</v>
      </c>
      <c r="B39" s="90"/>
      <c r="G39" s="50"/>
    </row>
    <row r="40" spans="1:7" s="49" customFormat="1" x14ac:dyDescent="0.25">
      <c r="A40" s="90" t="s">
        <v>65</v>
      </c>
      <c r="B40" s="90"/>
      <c r="G40" s="50"/>
    </row>
    <row r="41" spans="1:7" s="49" customFormat="1" x14ac:dyDescent="0.25">
      <c r="A41" s="58"/>
      <c r="B41" s="52"/>
      <c r="G41" s="50"/>
    </row>
    <row r="42" spans="1:7" s="49" customFormat="1" x14ac:dyDescent="0.25">
      <c r="A42" s="58"/>
      <c r="B42" s="52"/>
      <c r="G42" s="50"/>
    </row>
    <row r="43" spans="1:7" s="49" customFormat="1" x14ac:dyDescent="0.25">
      <c r="A43" s="58"/>
      <c r="B43" s="52"/>
      <c r="G43" s="50"/>
    </row>
    <row r="44" spans="1:7" s="49" customFormat="1" x14ac:dyDescent="0.25">
      <c r="A44" s="90" t="s">
        <v>66</v>
      </c>
      <c r="B44" s="90"/>
      <c r="G44" s="50"/>
    </row>
    <row r="45" spans="1:7" s="49" customFormat="1" x14ac:dyDescent="0.25">
      <c r="A45" s="90" t="s">
        <v>67</v>
      </c>
      <c r="B45" s="90"/>
      <c r="G45" s="50"/>
    </row>
    <row r="46" spans="1:7" s="49" customFormat="1" x14ac:dyDescent="0.25">
      <c r="A46" s="90" t="s">
        <v>68</v>
      </c>
      <c r="B46" s="90"/>
      <c r="G46" s="50"/>
    </row>
    <row r="47" spans="1:7" s="49" customFormat="1" x14ac:dyDescent="0.25">
      <c r="G47" s="50"/>
    </row>
  </sheetData>
  <mergeCells count="10">
    <mergeCell ref="A40:B40"/>
    <mergeCell ref="A44:B44"/>
    <mergeCell ref="A45:B45"/>
    <mergeCell ref="A46:B46"/>
    <mergeCell ref="A2:F2"/>
    <mergeCell ref="A3:F3"/>
    <mergeCell ref="A18:F18"/>
    <mergeCell ref="A36:C36"/>
    <mergeCell ref="A38:B38"/>
    <mergeCell ref="A39:B39"/>
  </mergeCells>
  <pageMargins left="0.7" right="0.7" top="0.62" bottom="0.39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6</vt:i4>
      </vt:variant>
    </vt:vector>
  </HeadingPairs>
  <TitlesOfParts>
    <vt:vector size="14" baseType="lpstr">
      <vt:lpstr>Comp AY 2015-16</vt:lpstr>
      <vt:lpstr>FS AY 2015-16</vt:lpstr>
      <vt:lpstr>Comp AY 2016-17</vt:lpstr>
      <vt:lpstr>FS AY 2016-17</vt:lpstr>
      <vt:lpstr>Comp AY 2017-18</vt:lpstr>
      <vt:lpstr>FS AY 2017-18</vt:lpstr>
      <vt:lpstr>Comp AY 2018-19</vt:lpstr>
      <vt:lpstr>FS AY 2018-19</vt:lpstr>
      <vt:lpstr>'Comp AY 2017-18'!Print_Area</vt:lpstr>
      <vt:lpstr>'Comp AY 2018-19'!Print_Area</vt:lpstr>
      <vt:lpstr>'FS AY 2015-16'!Print_Area</vt:lpstr>
      <vt:lpstr>'FS AY 2016-17'!Print_Area</vt:lpstr>
      <vt:lpstr>'FS AY 2017-18'!Print_Area</vt:lpstr>
      <vt:lpstr>'FS AY 2018-19'!Print_Area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Tushar Mohite</dc:creator>
  <cp:lastModifiedBy>VISHAL</cp:lastModifiedBy>
  <cp:lastPrinted>2019-04-30T13:43:21Z</cp:lastPrinted>
  <dcterms:created xsi:type="dcterms:W3CDTF">2016-04-27T15:18:27Z</dcterms:created>
  <dcterms:modified xsi:type="dcterms:W3CDTF">2019-04-30T13:43:24Z</dcterms:modified>
</cp:coreProperties>
</file>