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Data0\IT Returns\Vinayak Sadake\"/>
    </mc:Choice>
  </mc:AlternateContent>
  <bookViews>
    <workbookView xWindow="0" yWindow="1200" windowWidth="15600" windowHeight="8340" tabRatio="729" activeTab="4"/>
  </bookViews>
  <sheets>
    <sheet name="Comp AY 2015-16" sheetId="6" r:id="rId1"/>
    <sheet name="FS AY 2015-16" sheetId="1" r:id="rId2"/>
    <sheet name="Comp AY 2016-17" sheetId="8" r:id="rId3"/>
    <sheet name="FS AY 2016-17" sheetId="7" r:id="rId4"/>
    <sheet name="Comp AY 2018-19" sheetId="9" r:id="rId5"/>
    <sheet name="FS AY 2018-19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2018-19'!$A$1:$H$34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2018-19'!$A$1:$F$34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0" l="1"/>
  <c r="C9" i="10"/>
  <c r="F6" i="10"/>
  <c r="F6" i="7" l="1"/>
  <c r="B21" i="7"/>
  <c r="E24" i="7"/>
  <c r="E26" i="7" s="1"/>
  <c r="E23" i="7"/>
  <c r="F23" i="7" s="1"/>
  <c r="G14" i="9"/>
  <c r="H15" i="9" s="1"/>
  <c r="G17" i="9" s="1"/>
  <c r="H18" i="9" s="1"/>
  <c r="H20" i="9" s="1"/>
  <c r="B24" i="10"/>
  <c r="A8" i="10"/>
  <c r="A11" i="9"/>
  <c r="A1" i="9"/>
  <c r="C7" i="1"/>
  <c r="C7" i="7" s="1"/>
  <c r="C8" i="1"/>
  <c r="C8" i="7" s="1"/>
  <c r="A8" i="7"/>
  <c r="A7" i="7"/>
  <c r="C12" i="7"/>
  <c r="C12" i="10" s="1"/>
  <c r="A12" i="8"/>
  <c r="A1" i="8"/>
  <c r="A2" i="7"/>
  <c r="A15" i="8"/>
  <c r="C6" i="8"/>
  <c r="C5" i="8"/>
  <c r="C4" i="8"/>
  <c r="C3" i="8"/>
  <c r="F30" i="7"/>
  <c r="F31" i="7"/>
  <c r="F30" i="10" s="1"/>
  <c r="F32" i="7"/>
  <c r="F29" i="7"/>
  <c r="F29" i="10" s="1"/>
  <c r="C25" i="7"/>
  <c r="C26" i="10" s="1"/>
  <c r="B22" i="1"/>
  <c r="F16" i="10"/>
  <c r="C10" i="7"/>
  <c r="C10" i="10" s="1"/>
  <c r="C11" i="7"/>
  <c r="C11" i="10" s="1"/>
  <c r="C14" i="7"/>
  <c r="B22" i="7" s="1"/>
  <c r="E22" i="1"/>
  <c r="H16" i="8"/>
  <c r="G18" i="8" s="1"/>
  <c r="H19" i="8" s="1"/>
  <c r="H21" i="8" s="1"/>
  <c r="H16" i="6"/>
  <c r="G18" i="6" s="1"/>
  <c r="H19" i="6" s="1"/>
  <c r="H21" i="6" s="1"/>
  <c r="F25" i="1"/>
  <c r="C22" i="1"/>
  <c r="C33" i="1" s="1"/>
  <c r="E27" i="7" l="1"/>
  <c r="F16" i="7"/>
  <c r="B21" i="10"/>
  <c r="E23" i="1"/>
  <c r="C6" i="1" s="1"/>
  <c r="C22" i="7"/>
  <c r="C34" i="7" s="1"/>
  <c r="F27" i="7"/>
  <c r="E24" i="10" s="1"/>
  <c r="E26" i="10" s="1"/>
  <c r="E27" i="10" s="1"/>
  <c r="F27" i="10" s="1"/>
  <c r="B23" i="10" l="1"/>
  <c r="C24" i="10" s="1"/>
  <c r="C33" i="10" s="1"/>
  <c r="F23" i="1"/>
  <c r="F16" i="1"/>
  <c r="C16" i="1"/>
  <c r="G16" i="1" l="1"/>
  <c r="C6" i="7"/>
  <c r="F33" i="1"/>
  <c r="G33" i="1" s="1"/>
  <c r="C16" i="7" l="1"/>
  <c r="G16" i="7" s="1"/>
  <c r="F34" i="7" l="1"/>
  <c r="G34" i="7" s="1"/>
  <c r="E22" i="10"/>
  <c r="E23" i="10" l="1"/>
  <c r="F23" i="10" l="1"/>
  <c r="F33" i="10" s="1"/>
  <c r="G33" i="10" s="1"/>
  <c r="C6" i="10"/>
  <c r="C16" i="10" s="1"/>
  <c r="G16" i="10" s="1"/>
</calcChain>
</file>

<file path=xl/sharedStrings.xml><?xml version="1.0" encoding="utf-8"?>
<sst xmlns="http://schemas.openxmlformats.org/spreadsheetml/2006/main" count="267" uniqueCount="84">
  <si>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</si>
  <si>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</si>
  <si>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</si>
  <si>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</si>
  <si>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</si>
  <si>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</si>
  <si>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</si>
  <si>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</si>
  <si>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</si>
  <si>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</si>
  <si>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</si>
  <si>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</si>
  <si>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</si>
  <si>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</si>
  <si>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</si>
  <si>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</si>
  <si>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</si>
  <si>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</si>
  <si>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</si>
  <si>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</si>
  <si>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</si>
  <si>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</si>
  <si>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</si>
  <si>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</si>
  <si>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</si>
  <si>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</si>
  <si>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</si>
  <si>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</si>
  <si>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</si>
  <si>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</si>
  <si>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</si>
  <si>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</si>
  <si>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</si>
  <si>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</si>
  <si>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</si>
  <si>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</si>
  <si>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</si>
  <si>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</si>
  <si>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</si>
  <si>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</si>
  <si>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</si>
  <si>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</si>
  <si>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</si>
  <si>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</si>
  <si>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</si>
  <si>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</si>
  <si>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</si>
  <si>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</si>
  <si>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</si>
  <si>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</si>
  <si>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</si>
  <si>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</si>
  <si>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</si>
  <si>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</si>
  <si>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</si>
  <si>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</si>
  <si>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</si>
  <si>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</si>
  <si>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</si>
  <si>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</si>
  <si>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</si>
  <si>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</si>
  <si>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</si>
  <si>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</si>
  <si>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</si>
  <si>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</si>
  <si>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</si>
  <si>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</si>
  <si>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</si>
  <si>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</si>
  <si>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Other Payables</t>
  </si>
  <si>
    <t>Less : Taxes Paid</t>
  </si>
  <si>
    <t>Less: Drawings</t>
  </si>
  <si>
    <t>VINAYAK M SADAKE</t>
  </si>
  <si>
    <t>DAGPS1106C</t>
  </si>
  <si>
    <t>2018-2019</t>
  </si>
  <si>
    <t>Balance Sheet as on 31st March, 2019</t>
  </si>
  <si>
    <t>Profit and Loss Account for the year ended 31st March, 2019</t>
  </si>
  <si>
    <t>Nil</t>
  </si>
  <si>
    <t>To Travelling Expenses</t>
  </si>
  <si>
    <t xml:space="preserve">HANUMAN SEVA HOUSING SOCIETY, KHARDEV NAGAR GHATLA,  CHEMBUR, Mumbai-400071 </t>
  </si>
  <si>
    <t>Equipments</t>
  </si>
  <si>
    <t>Books of Mr. Vinayak Sadake</t>
  </si>
  <si>
    <t>Net profit as per books of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</si>
</sst>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4" xfId="3" applyNumberFormat="1" applyFont="1" applyBorder="1"/>
    <xf numFmtId="165" fontId="1" fillId="0" borderId="4" xfId="3" applyNumberFormat="1" applyFont="1" applyBorder="1"/>
    <xf numFmtId="165" fontId="1" fillId="0" borderId="14" xfId="3" applyNumberFormat="1" applyFont="1" applyBorder="1"/>
    <xf numFmtId="165" fontId="0" fillId="0" borderId="9" xfId="3" applyNumberFormat="1" applyFont="1" applyBorder="1"/>
    <xf numFmtId="165" fontId="1" fillId="0" borderId="2" xfId="3" applyNumberFormat="1" applyFont="1" applyBorder="1"/>
    <xf numFmtId="165" fontId="0" fillId="0" borderId="8" xfId="3" applyNumberFormat="1" applyFont="1" applyBorder="1"/>
    <xf numFmtId="165" fontId="0" fillId="0" borderId="10" xfId="3" applyNumberFormat="1" applyFont="1" applyBorder="1"/>
    <xf numFmtId="165" fontId="1" fillId="0" borderId="10" xfId="3" applyNumberFormat="1" applyFont="1" applyBorder="1"/>
    <xf numFmtId="165" fontId="0" fillId="0" borderId="13" xfId="3" applyNumberFormat="1" applyFont="1" applyBorder="1"/>
    <xf numFmtId="165" fontId="0" fillId="0" borderId="9" xfId="3" applyNumberFormat="1" applyFont="1" applyFill="1" applyBorder="1"/>
    <xf numFmtId="165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5" fontId="0" fillId="0" borderId="0" xfId="3" applyNumberFormat="1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165" fontId="0" fillId="0" borderId="9" xfId="3" applyNumberFormat="1" applyFont="1" applyBorder="1" applyAlignment="1">
      <alignment horizontal="right"/>
    </xf>
    <xf numFmtId="165" fontId="0" fillId="0" borderId="4" xfId="3" applyNumberFormat="1" applyFont="1" applyBorder="1" applyAlignment="1">
      <alignment horizontal="right"/>
    </xf>
    <xf numFmtId="165" fontId="0" fillId="0" borderId="10" xfId="3" applyNumberFormat="1" applyFont="1" applyBorder="1" applyAlignment="1">
      <alignment horizontal="right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0\Business\Mohite%20Consultancy%20Services\Assignments\IT%20Returns\Rajendra%20Tarlekar\shilpa\A.Y.2010-11\Tax%20Audit\Anand%20Jaiswal_F.Y.2009-10\Euro%20Texmach\New%20Folder\ITR6_2010_11_R11\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topLeftCell="A16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67" t="s">
        <v>27</v>
      </c>
      <c r="B1" s="67"/>
      <c r="C1" s="67"/>
      <c r="D1" s="67"/>
      <c r="E1" s="67"/>
      <c r="F1" s="67"/>
      <c r="G1" s="67"/>
      <c r="H1" s="67"/>
    </row>
    <row r="3" spans="1:9" x14ac:dyDescent="0.25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 x14ac:dyDescent="0.25">
      <c r="A4" s="14" t="s">
        <v>12</v>
      </c>
      <c r="B4" s="14" t="s">
        <v>11</v>
      </c>
      <c r="C4" s="68" t="s">
        <v>60</v>
      </c>
      <c r="D4" s="68"/>
      <c r="E4" s="68"/>
      <c r="F4" s="68"/>
      <c r="G4" s="68"/>
      <c r="H4" s="68"/>
    </row>
    <row r="5" spans="1:9" x14ac:dyDescent="0.25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 x14ac:dyDescent="0.25">
      <c r="A12" s="67" t="s">
        <v>35</v>
      </c>
      <c r="B12" s="67"/>
      <c r="C12" s="67"/>
      <c r="D12" s="67"/>
      <c r="E12" s="67"/>
      <c r="F12" s="67"/>
      <c r="G12" s="67"/>
      <c r="H12" s="67"/>
    </row>
    <row r="13" spans="1:9" x14ac:dyDescent="0.25">
      <c r="A13" s="71" t="s">
        <v>0</v>
      </c>
      <c r="B13" s="71"/>
      <c r="C13" s="71"/>
      <c r="D13" s="7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69" t="s">
        <v>34</v>
      </c>
      <c r="B14" s="70"/>
      <c r="C14" s="70"/>
      <c r="D14" s="70"/>
      <c r="G14" s="3"/>
      <c r="H14" s="19"/>
    </row>
    <row r="15" spans="1:9" x14ac:dyDescent="0.25">
      <c r="A15" s="72" t="s">
        <v>58</v>
      </c>
      <c r="B15" s="73"/>
      <c r="C15" s="73"/>
      <c r="D15" s="73"/>
      <c r="G15" s="23">
        <v>240000</v>
      </c>
      <c r="H15" s="25"/>
    </row>
    <row r="16" spans="1:9" x14ac:dyDescent="0.25">
      <c r="A16" s="72" t="s">
        <v>36</v>
      </c>
      <c r="B16" s="73"/>
      <c r="C16" s="73"/>
      <c r="D16" s="73"/>
      <c r="G16" s="24" t="s">
        <v>37</v>
      </c>
      <c r="H16" s="24">
        <f>G15</f>
        <v>240000</v>
      </c>
    </row>
    <row r="17" spans="1:8" x14ac:dyDescent="0.25">
      <c r="A17" s="72"/>
      <c r="B17" s="73"/>
      <c r="C17" s="73"/>
      <c r="D17" s="73"/>
      <c r="G17" s="23"/>
      <c r="H17" s="25"/>
    </row>
    <row r="18" spans="1:8" x14ac:dyDescent="0.25">
      <c r="A18" s="69" t="s">
        <v>38</v>
      </c>
      <c r="B18" s="70"/>
      <c r="C18" s="70"/>
      <c r="D18" s="70"/>
      <c r="G18" s="23">
        <f>H16</f>
        <v>240000</v>
      </c>
      <c r="H18" s="25"/>
    </row>
    <row r="19" spans="1:8" x14ac:dyDescent="0.25">
      <c r="A19" s="72" t="s">
        <v>39</v>
      </c>
      <c r="B19" s="73"/>
      <c r="C19" s="73"/>
      <c r="D19" s="73"/>
      <c r="G19" s="24" t="s">
        <v>37</v>
      </c>
      <c r="H19" s="24">
        <f>G18</f>
        <v>240000</v>
      </c>
    </row>
    <row r="20" spans="1:8" x14ac:dyDescent="0.25">
      <c r="A20" s="72"/>
      <c r="B20" s="73"/>
      <c r="C20" s="73"/>
      <c r="D20" s="73"/>
      <c r="G20" s="23"/>
      <c r="H20" s="25"/>
    </row>
    <row r="21" spans="1:8" x14ac:dyDescent="0.25">
      <c r="A21" s="69" t="s">
        <v>40</v>
      </c>
      <c r="B21" s="70"/>
      <c r="C21" s="70"/>
      <c r="D21" s="70"/>
      <c r="G21" s="23"/>
      <c r="H21" s="25">
        <f>H19</f>
        <v>240000</v>
      </c>
    </row>
    <row r="22" spans="1:8" x14ac:dyDescent="0.25">
      <c r="A22" s="72"/>
      <c r="B22" s="73"/>
      <c r="C22" s="73"/>
      <c r="D22" s="73"/>
      <c r="G22" s="23"/>
      <c r="H22" s="25"/>
    </row>
    <row r="23" spans="1:8" x14ac:dyDescent="0.25">
      <c r="A23" s="76" t="s">
        <v>50</v>
      </c>
      <c r="B23" s="77"/>
      <c r="C23" s="77"/>
      <c r="D23" s="77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72" t="s">
        <v>41</v>
      </c>
      <c r="B25" s="73"/>
      <c r="C25" s="73"/>
      <c r="D25" s="73"/>
      <c r="G25" s="24">
        <v>-2000</v>
      </c>
      <c r="H25" s="24" t="s">
        <v>37</v>
      </c>
    </row>
    <row r="26" spans="1:8" x14ac:dyDescent="0.25">
      <c r="A26" s="72"/>
      <c r="B26" s="73"/>
      <c r="C26" s="73"/>
      <c r="D26" s="73"/>
      <c r="G26" s="23"/>
      <c r="H26" s="25"/>
    </row>
    <row r="27" spans="1:8" x14ac:dyDescent="0.25">
      <c r="A27" s="69" t="s">
        <v>51</v>
      </c>
      <c r="B27" s="70"/>
      <c r="C27" s="70"/>
      <c r="D27" s="70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72" t="s">
        <v>43</v>
      </c>
      <c r="B29" s="73"/>
      <c r="C29" s="73"/>
      <c r="D29" s="73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72"/>
      <c r="B32" s="73"/>
      <c r="C32" s="73"/>
      <c r="D32" s="73"/>
      <c r="G32" s="23"/>
      <c r="H32" s="25"/>
    </row>
    <row r="33" spans="1:8" x14ac:dyDescent="0.25">
      <c r="A33" s="74" t="s">
        <v>53</v>
      </c>
      <c r="B33" s="75"/>
      <c r="C33" s="75"/>
      <c r="D33" s="75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="110" zoomScaleSheetLayoutView="110" workbookViewId="0">
      <selection activeCell="C40" sqref="C40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67" t="s">
        <v>61</v>
      </c>
      <c r="B2" s="67"/>
      <c r="C2" s="67"/>
      <c r="D2" s="67"/>
      <c r="E2" s="67"/>
      <c r="F2" s="67"/>
      <c r="G2" s="1"/>
      <c r="H2" s="1"/>
    </row>
    <row r="3" spans="1:8" ht="15.75" x14ac:dyDescent="0.25">
      <c r="A3" s="67" t="s">
        <v>47</v>
      </c>
      <c r="B3" s="67"/>
      <c r="C3" s="67"/>
      <c r="D3" s="67"/>
      <c r="E3" s="67"/>
      <c r="F3" s="67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 x14ac:dyDescent="0.25">
      <c r="A8" s="4" t="s">
        <v>55</v>
      </c>
      <c r="B8" s="4"/>
      <c r="C8" s="31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1">
        <v>8700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26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43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ht="15.75" thickBot="1" x14ac:dyDescent="0.3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67" t="s">
        <v>48</v>
      </c>
      <c r="B18" s="67"/>
      <c r="C18" s="67"/>
      <c r="D18" s="67"/>
      <c r="E18" s="67"/>
      <c r="F18" s="67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 x14ac:dyDescent="0.25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 x14ac:dyDescent="0.25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 x14ac:dyDescent="0.25">
      <c r="A24" s="4"/>
      <c r="B24" s="4"/>
      <c r="C24" s="4"/>
      <c r="D24" s="37" t="s">
        <v>20</v>
      </c>
      <c r="E24" s="37">
        <v>260000</v>
      </c>
      <c r="F24" s="4"/>
    </row>
    <row r="25" spans="1:6" x14ac:dyDescent="0.25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 x14ac:dyDescent="0.25">
      <c r="A26" s="4"/>
      <c r="B26" s="4"/>
      <c r="C26" s="4"/>
      <c r="D26" s="2"/>
      <c r="E26" s="37"/>
      <c r="F26" s="4"/>
    </row>
    <row r="27" spans="1:6" x14ac:dyDescent="0.25">
      <c r="A27" s="4" t="s">
        <v>18</v>
      </c>
      <c r="B27" s="4"/>
      <c r="C27" s="4">
        <v>7600</v>
      </c>
      <c r="E27" s="38"/>
      <c r="F27" s="4"/>
    </row>
    <row r="28" spans="1:6" x14ac:dyDescent="0.25">
      <c r="A28" s="4"/>
      <c r="B28" s="4"/>
      <c r="C28" s="4"/>
      <c r="D28" s="37" t="s">
        <v>21</v>
      </c>
      <c r="E28" s="38"/>
      <c r="F28" s="4">
        <v>8000</v>
      </c>
    </row>
    <row r="29" spans="1:6" x14ac:dyDescent="0.25">
      <c r="A29" s="4"/>
      <c r="B29" s="4"/>
      <c r="C29" s="4"/>
      <c r="D29" s="37" t="s">
        <v>22</v>
      </c>
      <c r="E29" s="38"/>
      <c r="F29" s="4">
        <v>5900</v>
      </c>
    </row>
    <row r="30" spans="1:6" x14ac:dyDescent="0.25">
      <c r="A30" s="4"/>
      <c r="B30" s="4"/>
      <c r="C30" s="4"/>
      <c r="D30" s="37" t="s">
        <v>23</v>
      </c>
      <c r="E30" s="38"/>
      <c r="F30" s="4">
        <v>2000</v>
      </c>
    </row>
    <row r="31" spans="1:6" x14ac:dyDescent="0.25">
      <c r="A31" s="4"/>
      <c r="B31" s="4"/>
      <c r="C31" s="4"/>
      <c r="D31" s="37" t="s">
        <v>24</v>
      </c>
      <c r="E31" s="38"/>
      <c r="F31" s="4">
        <v>12800</v>
      </c>
    </row>
    <row r="32" spans="1:6" x14ac:dyDescent="0.25">
      <c r="A32" s="4"/>
      <c r="B32" s="4"/>
      <c r="C32" s="4"/>
      <c r="D32" s="38"/>
      <c r="E32" s="38"/>
      <c r="F32" s="4"/>
    </row>
    <row r="33" spans="1:7" ht="15.75" thickBot="1" x14ac:dyDescent="0.3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 x14ac:dyDescent="0.25"/>
    <row r="35" spans="1:7" s="49" customFormat="1" x14ac:dyDescent="0.25">
      <c r="A35" s="78" t="s">
        <v>62</v>
      </c>
      <c r="B35" s="78"/>
      <c r="C35" s="78"/>
      <c r="G35" s="50"/>
    </row>
    <row r="36" spans="1:7" s="49" customFormat="1" x14ac:dyDescent="0.25">
      <c r="G36" s="50"/>
    </row>
    <row r="37" spans="1:7" s="49" customFormat="1" x14ac:dyDescent="0.25">
      <c r="A37" s="78" t="s">
        <v>63</v>
      </c>
      <c r="B37" s="78"/>
      <c r="G37" s="50"/>
    </row>
    <row r="38" spans="1:7" s="49" customFormat="1" x14ac:dyDescent="0.25">
      <c r="A38" s="78" t="s">
        <v>64</v>
      </c>
      <c r="B38" s="78"/>
      <c r="G38" s="50"/>
    </row>
    <row r="39" spans="1:7" s="49" customFormat="1" x14ac:dyDescent="0.25">
      <c r="A39" s="78" t="s">
        <v>65</v>
      </c>
      <c r="B39" s="78"/>
      <c r="G39" s="50"/>
    </row>
    <row r="40" spans="1:7" s="49" customFormat="1" x14ac:dyDescent="0.25">
      <c r="A40" s="51"/>
      <c r="B40" s="52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78" t="s">
        <v>66</v>
      </c>
      <c r="B43" s="78"/>
      <c r="G43" s="50"/>
    </row>
    <row r="44" spans="1:7" s="49" customFormat="1" x14ac:dyDescent="0.25">
      <c r="A44" s="78" t="s">
        <v>67</v>
      </c>
      <c r="B44" s="78"/>
      <c r="G44" s="50"/>
    </row>
    <row r="45" spans="1:7" s="49" customFormat="1" x14ac:dyDescent="0.25">
      <c r="A45" s="78" t="s">
        <v>68</v>
      </c>
      <c r="B45" s="78"/>
      <c r="G45" s="50"/>
    </row>
    <row r="46" spans="1:7" s="49" customFormat="1" x14ac:dyDescent="0.25">
      <c r="G46" s="50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67" t="str">
        <f>'Comp AY 2015-16'!A1:H1</f>
        <v>INCOME TAX RETURN</v>
      </c>
      <c r="B1" s="67"/>
      <c r="C1" s="67"/>
      <c r="D1" s="67"/>
      <c r="E1" s="67"/>
      <c r="F1" s="67"/>
      <c r="G1" s="67"/>
      <c r="H1" s="67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68" t="str">
        <f>'Comp AY 2015-16'!C4:G4</f>
        <v>Room No. 03, Ghatipada, Near Glass Company, Awari Chawl, B.R. Road, Mulund (West) , Mumbai - 400080.</v>
      </c>
      <c r="D4" s="68"/>
      <c r="E4" s="68"/>
      <c r="F4" s="68"/>
      <c r="G4" s="68"/>
      <c r="H4" s="68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 x14ac:dyDescent="0.25">
      <c r="A12" s="67" t="str">
        <f>'Comp AY 2015-16'!A12:H12</f>
        <v xml:space="preserve">COMPUTATION  OF  TOTAL  INCOME </v>
      </c>
      <c r="B12" s="67"/>
      <c r="C12" s="67"/>
      <c r="D12" s="67"/>
      <c r="E12" s="67"/>
      <c r="F12" s="67"/>
      <c r="G12" s="67"/>
      <c r="H12" s="67"/>
    </row>
    <row r="13" spans="1:9" x14ac:dyDescent="0.25">
      <c r="A13" s="71" t="s">
        <v>0</v>
      </c>
      <c r="B13" s="71"/>
      <c r="C13" s="71"/>
      <c r="D13" s="7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69" t="s">
        <v>34</v>
      </c>
      <c r="B14" s="70"/>
      <c r="C14" s="70"/>
      <c r="D14" s="70"/>
      <c r="G14" s="3"/>
      <c r="H14" s="19"/>
    </row>
    <row r="15" spans="1:9" x14ac:dyDescent="0.25">
      <c r="A15" s="72" t="str">
        <f>'Comp AY 2015-16'!A15:D15</f>
        <v>Tours and Travels Business</v>
      </c>
      <c r="B15" s="73"/>
      <c r="C15" s="73"/>
      <c r="D15" s="73"/>
      <c r="G15" s="23">
        <v>264000</v>
      </c>
      <c r="H15" s="25"/>
    </row>
    <row r="16" spans="1:9" x14ac:dyDescent="0.25">
      <c r="A16" s="72" t="s">
        <v>36</v>
      </c>
      <c r="B16" s="73"/>
      <c r="C16" s="73"/>
      <c r="D16" s="73"/>
      <c r="G16" s="24" t="s">
        <v>37</v>
      </c>
      <c r="H16" s="24">
        <f>G15</f>
        <v>264000</v>
      </c>
    </row>
    <row r="17" spans="1:8" x14ac:dyDescent="0.25">
      <c r="A17" s="72"/>
      <c r="B17" s="73"/>
      <c r="C17" s="73"/>
      <c r="D17" s="73"/>
      <c r="G17" s="23"/>
      <c r="H17" s="25"/>
    </row>
    <row r="18" spans="1:8" x14ac:dyDescent="0.25">
      <c r="A18" s="69" t="s">
        <v>38</v>
      </c>
      <c r="B18" s="70"/>
      <c r="C18" s="70"/>
      <c r="D18" s="70"/>
      <c r="G18" s="23">
        <f>H16</f>
        <v>264000</v>
      </c>
      <c r="H18" s="25"/>
    </row>
    <row r="19" spans="1:8" x14ac:dyDescent="0.25">
      <c r="A19" s="72" t="s">
        <v>39</v>
      </c>
      <c r="B19" s="73"/>
      <c r="C19" s="73"/>
      <c r="D19" s="73"/>
      <c r="G19" s="24" t="s">
        <v>37</v>
      </c>
      <c r="H19" s="24">
        <f>G18</f>
        <v>264000</v>
      </c>
    </row>
    <row r="20" spans="1:8" x14ac:dyDescent="0.25">
      <c r="A20" s="72"/>
      <c r="B20" s="73"/>
      <c r="C20" s="73"/>
      <c r="D20" s="73"/>
      <c r="G20" s="23"/>
      <c r="H20" s="25"/>
    </row>
    <row r="21" spans="1:8" x14ac:dyDescent="0.25">
      <c r="A21" s="69" t="s">
        <v>40</v>
      </c>
      <c r="B21" s="70"/>
      <c r="C21" s="70"/>
      <c r="D21" s="70"/>
      <c r="G21" s="23"/>
      <c r="H21" s="25">
        <f>H19</f>
        <v>264000</v>
      </c>
    </row>
    <row r="22" spans="1:8" x14ac:dyDescent="0.25">
      <c r="A22" s="72"/>
      <c r="B22" s="73"/>
      <c r="C22" s="73"/>
      <c r="D22" s="73"/>
      <c r="G22" s="23"/>
      <c r="H22" s="25"/>
    </row>
    <row r="23" spans="1:8" x14ac:dyDescent="0.25">
      <c r="A23" s="76" t="s">
        <v>50</v>
      </c>
      <c r="B23" s="77"/>
      <c r="C23" s="77"/>
      <c r="D23" s="77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72" t="s">
        <v>41</v>
      </c>
      <c r="B25" s="73"/>
      <c r="C25" s="73"/>
      <c r="D25" s="73"/>
      <c r="G25" s="24">
        <v>-2000</v>
      </c>
      <c r="H25" s="24" t="s">
        <v>37</v>
      </c>
    </row>
    <row r="26" spans="1:8" x14ac:dyDescent="0.25">
      <c r="A26" s="72"/>
      <c r="B26" s="73"/>
      <c r="C26" s="73"/>
      <c r="D26" s="73"/>
      <c r="G26" s="23"/>
      <c r="H26" s="25"/>
    </row>
    <row r="27" spans="1:8" x14ac:dyDescent="0.25">
      <c r="A27" s="69" t="s">
        <v>51</v>
      </c>
      <c r="B27" s="70"/>
      <c r="C27" s="70"/>
      <c r="D27" s="70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72" t="s">
        <v>43</v>
      </c>
      <c r="B29" s="73"/>
      <c r="C29" s="73"/>
      <c r="D29" s="73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72"/>
      <c r="B32" s="73"/>
      <c r="C32" s="73"/>
      <c r="D32" s="73"/>
      <c r="G32" s="23"/>
      <c r="H32" s="25"/>
    </row>
    <row r="33" spans="1:8" x14ac:dyDescent="0.25">
      <c r="A33" s="74" t="s">
        <v>53</v>
      </c>
      <c r="B33" s="75"/>
      <c r="C33" s="75"/>
      <c r="D33" s="75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view="pageBreakPreview" zoomScale="110" zoomScaleSheetLayoutView="110" workbookViewId="0">
      <selection activeCell="F7" sqref="F7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67" t="str">
        <f>'FS AY 2015-16'!A2:F2</f>
        <v>Books of Mrs. Rajendra Tarlekar</v>
      </c>
      <c r="B2" s="67"/>
      <c r="C2" s="67"/>
      <c r="D2" s="67"/>
      <c r="E2" s="67"/>
      <c r="F2" s="67"/>
      <c r="G2" s="1"/>
      <c r="H2" s="1"/>
    </row>
    <row r="3" spans="1:8" ht="15.75" x14ac:dyDescent="0.25">
      <c r="A3" s="67" t="s">
        <v>5</v>
      </c>
      <c r="B3" s="67"/>
      <c r="C3" s="67"/>
      <c r="D3" s="67"/>
      <c r="E3" s="67"/>
      <c r="F3" s="67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3">
        <f>E23+E27</f>
        <v>71715</v>
      </c>
      <c r="D6" s="4" t="s">
        <v>6</v>
      </c>
      <c r="E6" s="4"/>
      <c r="F6" s="56">
        <f>('FS AY 2015-16'!F6*110/100)-765</f>
        <v>477735</v>
      </c>
    </row>
    <row r="7" spans="1:8" x14ac:dyDescent="0.25">
      <c r="A7" s="4" t="str">
        <f>'FS AY 2015-16'!A7</f>
        <v>To Material Consumed</v>
      </c>
      <c r="B7" s="4"/>
      <c r="C7" s="53">
        <f>'FS AY 2015-16'!C7*110/100</f>
        <v>75171.8</v>
      </c>
      <c r="D7" s="4"/>
      <c r="E7" s="4"/>
      <c r="F7" s="56"/>
    </row>
    <row r="8" spans="1:8" x14ac:dyDescent="0.25">
      <c r="A8" s="4" t="str">
        <f>'FS AY 2015-16'!A8</f>
        <v>To Salaries</v>
      </c>
      <c r="B8" s="4"/>
      <c r="C8" s="53">
        <f>'FS AY 2015-16'!C8*110/100-16830+17000</f>
        <v>33500</v>
      </c>
      <c r="D8" s="4"/>
      <c r="E8" s="4"/>
      <c r="F8" s="56"/>
    </row>
    <row r="9" spans="1:8" x14ac:dyDescent="0.25">
      <c r="A9" s="4" t="s">
        <v>3</v>
      </c>
      <c r="B9" s="4"/>
      <c r="C9" s="53">
        <v>9400</v>
      </c>
      <c r="D9" s="4"/>
      <c r="E9" s="4"/>
      <c r="F9" s="56"/>
    </row>
    <row r="10" spans="1:8" x14ac:dyDescent="0.25">
      <c r="A10" s="4" t="s">
        <v>4</v>
      </c>
      <c r="B10" s="4"/>
      <c r="C10" s="53">
        <f>'FS AY 2015-16'!C10*110/100</f>
        <v>4358.2</v>
      </c>
      <c r="D10" s="4"/>
      <c r="E10" s="4"/>
      <c r="F10" s="56"/>
    </row>
    <row r="11" spans="1:8" x14ac:dyDescent="0.25">
      <c r="A11" s="4" t="s">
        <v>7</v>
      </c>
      <c r="B11" s="4"/>
      <c r="C11" s="53">
        <f>'FS AY 2015-16'!C11*110/100</f>
        <v>15400</v>
      </c>
      <c r="D11" s="4"/>
      <c r="E11" s="4"/>
      <c r="F11" s="56"/>
    </row>
    <row r="12" spans="1:8" x14ac:dyDescent="0.25">
      <c r="A12" s="4" t="s">
        <v>26</v>
      </c>
      <c r="B12" s="4"/>
      <c r="C12" s="53">
        <f>'FS AY 2015-16'!C12*110/100-24410</f>
        <v>4190</v>
      </c>
      <c r="D12" s="4"/>
      <c r="E12" s="4"/>
      <c r="F12" s="56"/>
    </row>
    <row r="13" spans="1:8" x14ac:dyDescent="0.25">
      <c r="A13" s="4"/>
      <c r="B13" s="4"/>
      <c r="C13" s="53"/>
      <c r="D13" s="4"/>
      <c r="E13" s="4"/>
      <c r="F13" s="56"/>
    </row>
    <row r="14" spans="1:8" x14ac:dyDescent="0.25">
      <c r="A14" s="4" t="s">
        <v>8</v>
      </c>
      <c r="B14" s="4"/>
      <c r="C14" s="54">
        <f>'FS AY 2015-16'!C14*110/100</f>
        <v>264000</v>
      </c>
      <c r="D14" s="4"/>
      <c r="E14" s="4"/>
      <c r="F14" s="56"/>
    </row>
    <row r="15" spans="1:8" x14ac:dyDescent="0.25">
      <c r="A15" s="4"/>
      <c r="B15" s="4"/>
      <c r="C15" s="53"/>
      <c r="D15" s="4"/>
      <c r="E15" s="4"/>
      <c r="F15" s="56"/>
    </row>
    <row r="16" spans="1:8" ht="15.75" thickBot="1" x14ac:dyDescent="0.3">
      <c r="A16" s="5"/>
      <c r="B16" s="5"/>
      <c r="C16" s="55">
        <f>SUM(C6:C15)</f>
        <v>477735</v>
      </c>
      <c r="D16" s="5"/>
      <c r="E16" s="5"/>
      <c r="F16" s="57">
        <f>SUM(F6:F15)</f>
        <v>477735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67" t="s">
        <v>45</v>
      </c>
      <c r="B18" s="67"/>
      <c r="C18" s="67"/>
      <c r="D18" s="67"/>
      <c r="E18" s="67"/>
      <c r="F18" s="67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58">
        <f>170800+26715</f>
        <v>197515</v>
      </c>
      <c r="C21" s="58"/>
      <c r="D21" s="36" t="s">
        <v>19</v>
      </c>
      <c r="E21" s="58"/>
      <c r="F21" s="61"/>
    </row>
    <row r="22" spans="1:6" x14ac:dyDescent="0.25">
      <c r="A22" s="4" t="s">
        <v>16</v>
      </c>
      <c r="B22" s="59">
        <f>C14</f>
        <v>264000</v>
      </c>
      <c r="C22" s="56">
        <f>B22+B21</f>
        <v>461515</v>
      </c>
      <c r="D22" s="37" t="s">
        <v>59</v>
      </c>
      <c r="E22" s="62">
        <v>420000</v>
      </c>
      <c r="F22" s="53"/>
    </row>
    <row r="23" spans="1:6" x14ac:dyDescent="0.25">
      <c r="A23" s="4"/>
      <c r="B23" s="56"/>
      <c r="C23" s="56"/>
      <c r="D23" s="38" t="s">
        <v>25</v>
      </c>
      <c r="E23" s="63">
        <f>E22*15/100</f>
        <v>63000</v>
      </c>
      <c r="F23" s="53">
        <f>E22-E23</f>
        <v>357000</v>
      </c>
    </row>
    <row r="24" spans="1:6" x14ac:dyDescent="0.25">
      <c r="A24" s="4"/>
      <c r="B24" s="56"/>
      <c r="C24" s="56"/>
      <c r="D24" s="37" t="s">
        <v>20</v>
      </c>
      <c r="E24" s="62">
        <f>'FS AY 2015-16'!F25-180000</f>
        <v>54000</v>
      </c>
      <c r="F24" s="53"/>
    </row>
    <row r="25" spans="1:6" x14ac:dyDescent="0.25">
      <c r="A25" s="4" t="s">
        <v>18</v>
      </c>
      <c r="B25" s="56"/>
      <c r="C25" s="56">
        <f>'FS AY 2015-16'!C27*110/100</f>
        <v>8360</v>
      </c>
      <c r="D25" s="2" t="s">
        <v>49</v>
      </c>
      <c r="E25" s="59">
        <v>33150</v>
      </c>
      <c r="F25" s="53"/>
    </row>
    <row r="26" spans="1:6" x14ac:dyDescent="0.25">
      <c r="A26" s="4"/>
      <c r="B26" s="56"/>
      <c r="C26" s="56"/>
      <c r="D26" s="2"/>
      <c r="E26" s="56">
        <f>SUM(E24:E25)</f>
        <v>87150</v>
      </c>
      <c r="F26" s="53"/>
    </row>
    <row r="27" spans="1:6" x14ac:dyDescent="0.25">
      <c r="A27" s="4"/>
      <c r="B27" s="56"/>
      <c r="C27" s="56"/>
      <c r="D27" s="38" t="s">
        <v>25</v>
      </c>
      <c r="E27" s="63">
        <f>E26*10/100</f>
        <v>8715</v>
      </c>
      <c r="F27" s="53">
        <f>E26-E27</f>
        <v>78435</v>
      </c>
    </row>
    <row r="28" spans="1:6" x14ac:dyDescent="0.25">
      <c r="A28" s="4"/>
      <c r="B28" s="56"/>
      <c r="C28" s="56"/>
      <c r="D28" s="2"/>
      <c r="E28" s="56"/>
      <c r="F28" s="53"/>
    </row>
    <row r="29" spans="1:6" x14ac:dyDescent="0.25">
      <c r="A29" s="4"/>
      <c r="B29" s="56"/>
      <c r="C29" s="56"/>
      <c r="D29" s="37" t="s">
        <v>21</v>
      </c>
      <c r="E29" s="56"/>
      <c r="F29" s="53">
        <f>'FS AY 2015-16'!F28*120/100</f>
        <v>9600</v>
      </c>
    </row>
    <row r="30" spans="1:6" x14ac:dyDescent="0.25">
      <c r="A30" s="4"/>
      <c r="B30" s="56"/>
      <c r="C30" s="56"/>
      <c r="D30" s="37" t="s">
        <v>22</v>
      </c>
      <c r="E30" s="56"/>
      <c r="F30" s="53">
        <f>'FS AY 2015-16'!F29*120/100</f>
        <v>7080</v>
      </c>
    </row>
    <row r="31" spans="1:6" x14ac:dyDescent="0.25">
      <c r="A31" s="4"/>
      <c r="B31" s="56"/>
      <c r="C31" s="56"/>
      <c r="D31" s="37" t="s">
        <v>23</v>
      </c>
      <c r="E31" s="56"/>
      <c r="F31" s="53">
        <f>'FS AY 2015-16'!F30*120/100</f>
        <v>2400</v>
      </c>
    </row>
    <row r="32" spans="1:6" x14ac:dyDescent="0.25">
      <c r="A32" s="4"/>
      <c r="B32" s="56"/>
      <c r="C32" s="56"/>
      <c r="D32" s="37" t="s">
        <v>24</v>
      </c>
      <c r="E32" s="56"/>
      <c r="F32" s="53">
        <f>'FS AY 2015-16'!F31*120/100</f>
        <v>15360</v>
      </c>
    </row>
    <row r="33" spans="1:7" x14ac:dyDescent="0.25">
      <c r="A33" s="4"/>
      <c r="B33" s="56"/>
      <c r="C33" s="56"/>
      <c r="D33" s="38"/>
      <c r="E33" s="56"/>
      <c r="F33" s="53"/>
    </row>
    <row r="34" spans="1:7" ht="15.75" thickBot="1" x14ac:dyDescent="0.3">
      <c r="A34" s="12"/>
      <c r="B34" s="60"/>
      <c r="C34" s="57">
        <f>SUM(C21:C32)</f>
        <v>469875</v>
      </c>
      <c r="D34" s="39"/>
      <c r="E34" s="60"/>
      <c r="F34" s="57">
        <f>SUM(F21:F33)</f>
        <v>469875</v>
      </c>
      <c r="G34">
        <f>C34-F34</f>
        <v>0</v>
      </c>
    </row>
    <row r="35" spans="1:7" ht="15.75" thickTop="1" x14ac:dyDescent="0.25"/>
    <row r="36" spans="1:7" s="49" customFormat="1" x14ac:dyDescent="0.25">
      <c r="A36" s="78" t="s">
        <v>62</v>
      </c>
      <c r="B36" s="78"/>
      <c r="C36" s="78"/>
      <c r="G36" s="50"/>
    </row>
    <row r="37" spans="1:7" s="49" customFormat="1" x14ac:dyDescent="0.25">
      <c r="G37" s="50"/>
    </row>
    <row r="38" spans="1:7" s="49" customFormat="1" x14ac:dyDescent="0.25">
      <c r="A38" s="78" t="s">
        <v>63</v>
      </c>
      <c r="B38" s="78"/>
      <c r="G38" s="50"/>
    </row>
    <row r="39" spans="1:7" s="49" customFormat="1" x14ac:dyDescent="0.25">
      <c r="A39" s="78" t="s">
        <v>64</v>
      </c>
      <c r="B39" s="78"/>
      <c r="G39" s="50"/>
    </row>
    <row r="40" spans="1:7" s="49" customFormat="1" x14ac:dyDescent="0.25">
      <c r="A40" s="78" t="s">
        <v>65</v>
      </c>
      <c r="B40" s="78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51"/>
      <c r="B43" s="52"/>
      <c r="G43" s="50"/>
    </row>
    <row r="44" spans="1:7" s="49" customFormat="1" x14ac:dyDescent="0.25">
      <c r="A44" s="78" t="s">
        <v>66</v>
      </c>
      <c r="B44" s="78"/>
      <c r="G44" s="50"/>
    </row>
    <row r="45" spans="1:7" s="49" customFormat="1" x14ac:dyDescent="0.25">
      <c r="A45" s="78" t="s">
        <v>67</v>
      </c>
      <c r="B45" s="78"/>
      <c r="G45" s="50"/>
    </row>
    <row r="46" spans="1:7" s="49" customFormat="1" x14ac:dyDescent="0.25">
      <c r="A46" s="78" t="s">
        <v>68</v>
      </c>
      <c r="B46" s="78"/>
      <c r="G46" s="50"/>
    </row>
    <row r="47" spans="1:7" s="49" customFormat="1" x14ac:dyDescent="0.25">
      <c r="G47" s="50"/>
    </row>
  </sheetData>
  <mergeCells count="10">
    <mergeCell ref="A39:B39"/>
    <mergeCell ref="A40:B40"/>
    <mergeCell ref="A44:B44"/>
    <mergeCell ref="A45:B45"/>
    <mergeCell ref="A46:B46"/>
    <mergeCell ref="A2:F2"/>
    <mergeCell ref="A3:F3"/>
    <mergeCell ref="A18:F18"/>
    <mergeCell ref="A36:C36"/>
    <mergeCell ref="A38:B38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view="pageBreakPreview" zoomScaleSheetLayoutView="100" workbookViewId="0">
      <selection activeCell="A15" sqref="A15:D1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8" width="9.5703125" style="2" bestFit="1" customWidth="1"/>
    <col min="9" max="16384" width="9.140625" style="2"/>
  </cols>
  <sheetData>
    <row r="1" spans="1:9" ht="15.75" x14ac:dyDescent="0.25">
      <c r="A1" s="67" t="str">
        <f>'Comp AY 2015-16'!A1:H1</f>
        <v>INCOME TAX RETURN</v>
      </c>
      <c r="B1" s="67"/>
      <c r="C1" s="67"/>
      <c r="D1" s="67"/>
      <c r="E1" s="67"/>
      <c r="F1" s="67"/>
      <c r="G1" s="67"/>
      <c r="H1" s="67"/>
    </row>
    <row r="3" spans="1:9" x14ac:dyDescent="0.25">
      <c r="A3" s="13" t="s">
        <v>44</v>
      </c>
      <c r="B3" s="13" t="s">
        <v>11</v>
      </c>
      <c r="C3" s="41" t="s">
        <v>73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68" t="s">
        <v>80</v>
      </c>
      <c r="D4" s="68"/>
      <c r="E4" s="68"/>
      <c r="F4" s="68"/>
      <c r="G4" s="68"/>
      <c r="H4" s="68"/>
    </row>
    <row r="5" spans="1:9" x14ac:dyDescent="0.25">
      <c r="A5" s="13" t="s">
        <v>28</v>
      </c>
      <c r="B5" s="13" t="s">
        <v>11</v>
      </c>
      <c r="C5" s="41" t="s">
        <v>74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31500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75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69</v>
      </c>
      <c r="D9" s="15"/>
      <c r="E9" s="15"/>
      <c r="F9" s="15"/>
      <c r="G9" s="15"/>
    </row>
    <row r="11" spans="1:9" ht="15.75" x14ac:dyDescent="0.25">
      <c r="A11" s="67" t="str">
        <f>'Comp AY 2015-16'!A12:H12</f>
        <v xml:space="preserve">COMPUTATION  OF  TOTAL  INCOME </v>
      </c>
      <c r="B11" s="67"/>
      <c r="C11" s="67"/>
      <c r="D11" s="67"/>
      <c r="E11" s="67"/>
      <c r="F11" s="67"/>
      <c r="G11" s="67"/>
      <c r="H11" s="67"/>
    </row>
    <row r="12" spans="1:9" x14ac:dyDescent="0.25">
      <c r="A12" s="71" t="s">
        <v>0</v>
      </c>
      <c r="B12" s="71"/>
      <c r="C12" s="71"/>
      <c r="D12" s="71"/>
      <c r="E12" s="9" t="s">
        <v>1</v>
      </c>
      <c r="F12" s="9" t="s">
        <v>1</v>
      </c>
      <c r="G12" s="9" t="s">
        <v>1</v>
      </c>
      <c r="H12" s="9" t="s">
        <v>1</v>
      </c>
      <c r="I12" s="13"/>
    </row>
    <row r="13" spans="1:9" x14ac:dyDescent="0.25">
      <c r="A13" s="69" t="s">
        <v>34</v>
      </c>
      <c r="B13" s="70"/>
      <c r="C13" s="70"/>
      <c r="D13" s="70"/>
      <c r="G13" s="3"/>
      <c r="H13" s="19"/>
    </row>
    <row r="14" spans="1:9" x14ac:dyDescent="0.25">
      <c r="A14" s="72" t="s">
        <v>83</v>
      </c>
      <c r="B14" s="73"/>
      <c r="C14" s="73"/>
      <c r="D14" s="73"/>
      <c r="G14" s="79">
        <f>'FS AY 2018-19'!C14</f>
        <v>248657</v>
      </c>
      <c r="H14" s="80"/>
    </row>
    <row r="15" spans="1:9" x14ac:dyDescent="0.25">
      <c r="A15" s="72" t="s">
        <v>36</v>
      </c>
      <c r="B15" s="73"/>
      <c r="C15" s="73"/>
      <c r="D15" s="73"/>
      <c r="G15" s="81" t="s">
        <v>37</v>
      </c>
      <c r="H15" s="81">
        <f>G14</f>
        <v>248657</v>
      </c>
    </row>
    <row r="16" spans="1:9" x14ac:dyDescent="0.25">
      <c r="A16" s="72"/>
      <c r="B16" s="73"/>
      <c r="C16" s="73"/>
      <c r="D16" s="73"/>
      <c r="G16" s="79"/>
      <c r="H16" s="80"/>
    </row>
    <row r="17" spans="1:8" x14ac:dyDescent="0.25">
      <c r="A17" s="69" t="s">
        <v>38</v>
      </c>
      <c r="B17" s="70"/>
      <c r="C17" s="70"/>
      <c r="D17" s="70"/>
      <c r="G17" s="79">
        <f>H15</f>
        <v>248657</v>
      </c>
      <c r="H17" s="80"/>
    </row>
    <row r="18" spans="1:8" x14ac:dyDescent="0.25">
      <c r="A18" s="72" t="s">
        <v>39</v>
      </c>
      <c r="B18" s="73"/>
      <c r="C18" s="73"/>
      <c r="D18" s="73"/>
      <c r="G18" s="81" t="s">
        <v>37</v>
      </c>
      <c r="H18" s="81">
        <f>G17</f>
        <v>248657</v>
      </c>
    </row>
    <row r="19" spans="1:8" x14ac:dyDescent="0.25">
      <c r="A19" s="72"/>
      <c r="B19" s="73"/>
      <c r="C19" s="73"/>
      <c r="D19" s="73"/>
      <c r="G19" s="79"/>
      <c r="H19" s="80"/>
    </row>
    <row r="20" spans="1:8" x14ac:dyDescent="0.25">
      <c r="A20" s="69" t="s">
        <v>40</v>
      </c>
      <c r="B20" s="70"/>
      <c r="C20" s="70"/>
      <c r="D20" s="70"/>
      <c r="G20" s="79"/>
      <c r="H20" s="80">
        <f>H18</f>
        <v>248657</v>
      </c>
    </row>
    <row r="21" spans="1:8" x14ac:dyDescent="0.25">
      <c r="A21" s="72"/>
      <c r="B21" s="73"/>
      <c r="C21" s="73"/>
      <c r="D21" s="73"/>
      <c r="G21" s="23"/>
      <c r="H21" s="25"/>
    </row>
    <row r="22" spans="1:8" x14ac:dyDescent="0.25">
      <c r="A22" s="76" t="s">
        <v>50</v>
      </c>
      <c r="B22" s="77"/>
      <c r="C22" s="77"/>
      <c r="D22" s="77"/>
      <c r="E22" s="18"/>
      <c r="F22" s="18"/>
      <c r="G22" s="26" t="s">
        <v>78</v>
      </c>
      <c r="H22" s="27"/>
    </row>
    <row r="23" spans="1:8" x14ac:dyDescent="0.25">
      <c r="A23" s="20"/>
      <c r="B23" s="17"/>
      <c r="C23" s="17"/>
      <c r="D23" s="17"/>
      <c r="G23" s="23"/>
      <c r="H23" s="25"/>
    </row>
    <row r="24" spans="1:8" x14ac:dyDescent="0.25">
      <c r="A24" s="72" t="s">
        <v>41</v>
      </c>
      <c r="B24" s="73"/>
      <c r="C24" s="73"/>
      <c r="D24" s="73"/>
      <c r="G24" s="24" t="s">
        <v>37</v>
      </c>
      <c r="H24" s="24" t="s">
        <v>78</v>
      </c>
    </row>
    <row r="25" spans="1:8" x14ac:dyDescent="0.25">
      <c r="A25" s="72"/>
      <c r="B25" s="73"/>
      <c r="C25" s="73"/>
      <c r="D25" s="73"/>
      <c r="G25" s="23"/>
      <c r="H25" s="25"/>
    </row>
    <row r="26" spans="1:8" x14ac:dyDescent="0.25">
      <c r="A26" s="69" t="s">
        <v>51</v>
      </c>
      <c r="B26" s="70"/>
      <c r="C26" s="70"/>
      <c r="D26" s="70"/>
      <c r="G26" s="23"/>
      <c r="H26" s="25"/>
    </row>
    <row r="27" spans="1:8" x14ac:dyDescent="0.25">
      <c r="A27" s="22" t="s">
        <v>42</v>
      </c>
      <c r="B27" s="46"/>
      <c r="C27" s="46"/>
      <c r="D27" s="46"/>
      <c r="G27" s="23" t="s">
        <v>78</v>
      </c>
      <c r="H27" s="25"/>
    </row>
    <row r="28" spans="1:8" x14ac:dyDescent="0.25">
      <c r="A28" s="72" t="s">
        <v>43</v>
      </c>
      <c r="B28" s="73"/>
      <c r="C28" s="73"/>
      <c r="D28" s="73"/>
      <c r="G28" s="28" t="s">
        <v>78</v>
      </c>
      <c r="H28" s="24" t="s">
        <v>78</v>
      </c>
    </row>
    <row r="29" spans="1:8" x14ac:dyDescent="0.25">
      <c r="A29" s="47"/>
      <c r="B29" s="48"/>
      <c r="C29" s="48"/>
      <c r="D29" s="48"/>
      <c r="G29" s="23"/>
      <c r="H29" s="25"/>
    </row>
    <row r="30" spans="1:8" x14ac:dyDescent="0.25">
      <c r="A30" s="45" t="s">
        <v>52</v>
      </c>
      <c r="B30" s="48"/>
      <c r="C30" s="48"/>
      <c r="D30" s="48"/>
      <c r="G30" s="29"/>
      <c r="H30" s="25" t="s">
        <v>78</v>
      </c>
    </row>
    <row r="31" spans="1:8" x14ac:dyDescent="0.25">
      <c r="A31" s="72"/>
      <c r="B31" s="73"/>
      <c r="C31" s="73"/>
      <c r="D31" s="73"/>
      <c r="G31" s="23"/>
      <c r="H31" s="25"/>
    </row>
    <row r="32" spans="1:8" x14ac:dyDescent="0.25">
      <c r="A32" s="47" t="s">
        <v>71</v>
      </c>
      <c r="B32" s="48"/>
      <c r="C32" s="48"/>
      <c r="D32" s="48"/>
      <c r="G32" s="23"/>
      <c r="H32" s="25" t="s">
        <v>78</v>
      </c>
    </row>
    <row r="33" spans="1:8" x14ac:dyDescent="0.25">
      <c r="A33" s="47"/>
      <c r="B33" s="48"/>
      <c r="C33" s="48"/>
      <c r="D33" s="48"/>
      <c r="G33" s="23"/>
      <c r="H33" s="25"/>
    </row>
    <row r="34" spans="1:8" x14ac:dyDescent="0.25">
      <c r="A34" s="74" t="s">
        <v>53</v>
      </c>
      <c r="B34" s="75"/>
      <c r="C34" s="75"/>
      <c r="D34" s="75"/>
      <c r="E34" s="21"/>
      <c r="F34" s="21"/>
      <c r="G34" s="24"/>
      <c r="H34" s="30" t="s">
        <v>37</v>
      </c>
    </row>
  </sheetData>
  <mergeCells count="20">
    <mergeCell ref="A20:D20"/>
    <mergeCell ref="A1:H1"/>
    <mergeCell ref="C4:H4"/>
    <mergeCell ref="A11:H11"/>
    <mergeCell ref="A12:D12"/>
    <mergeCell ref="A13:D13"/>
    <mergeCell ref="A14:D14"/>
    <mergeCell ref="A15:D15"/>
    <mergeCell ref="A16:D16"/>
    <mergeCell ref="A17:D17"/>
    <mergeCell ref="A18:D18"/>
    <mergeCell ref="A19:D19"/>
    <mergeCell ref="A31:D31"/>
    <mergeCell ref="A34:D34"/>
    <mergeCell ref="A21:D21"/>
    <mergeCell ref="A22:D22"/>
    <mergeCell ref="A24:D24"/>
    <mergeCell ref="A25:D25"/>
    <mergeCell ref="A26:D26"/>
    <mergeCell ref="A28:D28"/>
  </mergeCells>
  <pageMargins left="0.7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zoomScale="110" zoomScaleNormal="130" zoomScaleSheetLayoutView="110" workbookViewId="0">
      <selection activeCell="A15" sqref="A15:D15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67" t="s">
        <v>82</v>
      </c>
      <c r="B2" s="67"/>
      <c r="C2" s="67"/>
      <c r="D2" s="67"/>
      <c r="E2" s="67"/>
      <c r="F2" s="67"/>
      <c r="G2" s="1"/>
      <c r="H2" s="1"/>
    </row>
    <row r="3" spans="1:8" ht="15.75" x14ac:dyDescent="0.25">
      <c r="A3" s="67" t="s">
        <v>77</v>
      </c>
      <c r="B3" s="67"/>
      <c r="C3" s="67"/>
      <c r="D3" s="67"/>
      <c r="E3" s="67"/>
      <c r="F3" s="67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3">
        <f>E23+E27</f>
        <v>66071.5</v>
      </c>
      <c r="D6" s="4" t="s">
        <v>6</v>
      </c>
      <c r="E6" s="4"/>
      <c r="F6" s="56">
        <f>'FS AY 2016-17'!F6*110/100+29600+5249-26113</f>
        <v>534244.5</v>
      </c>
    </row>
    <row r="7" spans="1:8" x14ac:dyDescent="0.25">
      <c r="A7" s="4" t="s">
        <v>79</v>
      </c>
      <c r="B7" s="4"/>
      <c r="C7" s="53">
        <v>24823</v>
      </c>
      <c r="D7" s="4"/>
      <c r="E7" s="4"/>
      <c r="F7" s="56"/>
    </row>
    <row r="8" spans="1:8" x14ac:dyDescent="0.25">
      <c r="A8" s="4" t="str">
        <f>'FS AY 2015-16'!A8</f>
        <v>To Salaries</v>
      </c>
      <c r="B8" s="4"/>
      <c r="C8" s="53">
        <v>136255</v>
      </c>
      <c r="D8" s="4"/>
      <c r="E8" s="4"/>
      <c r="F8" s="56"/>
    </row>
    <row r="9" spans="1:8" x14ac:dyDescent="0.25">
      <c r="A9" s="4" t="s">
        <v>3</v>
      </c>
      <c r="B9" s="4"/>
      <c r="C9" s="53">
        <f>'FS AY 2016-17'!C9*110/100+21755</f>
        <v>32095</v>
      </c>
      <c r="D9" s="4"/>
      <c r="E9" s="4"/>
      <c r="F9" s="56"/>
    </row>
    <row r="10" spans="1:8" x14ac:dyDescent="0.25">
      <c r="A10" s="4" t="s">
        <v>4</v>
      </c>
      <c r="B10" s="4"/>
      <c r="C10" s="53">
        <f>'FS AY 2016-17'!C10*110/100</f>
        <v>4794.0200000000004</v>
      </c>
      <c r="D10" s="4"/>
      <c r="E10" s="4"/>
      <c r="F10" s="56"/>
    </row>
    <row r="11" spans="1:8" x14ac:dyDescent="0.25">
      <c r="A11" s="4" t="s">
        <v>7</v>
      </c>
      <c r="B11" s="4"/>
      <c r="C11" s="53">
        <f>'FS AY 2016-17'!C11*110/100</f>
        <v>16940</v>
      </c>
      <c r="D11" s="4"/>
      <c r="E11" s="4"/>
      <c r="F11" s="56"/>
    </row>
    <row r="12" spans="1:8" x14ac:dyDescent="0.25">
      <c r="A12" s="4" t="s">
        <v>26</v>
      </c>
      <c r="B12" s="4"/>
      <c r="C12" s="53">
        <f>'FS AY 2016-17'!C12*110/100</f>
        <v>4609</v>
      </c>
      <c r="D12" s="4"/>
      <c r="E12" s="4"/>
      <c r="F12" s="56"/>
    </row>
    <row r="13" spans="1:8" x14ac:dyDescent="0.25">
      <c r="A13" s="4"/>
      <c r="B13" s="4"/>
      <c r="C13" s="53"/>
      <c r="D13" s="4"/>
      <c r="E13" s="4"/>
      <c r="F13" s="56"/>
    </row>
    <row r="14" spans="1:8" x14ac:dyDescent="0.25">
      <c r="A14" s="4" t="s">
        <v>83</v>
      </c>
      <c r="B14" s="4"/>
      <c r="C14" s="54">
        <v>248657</v>
      </c>
      <c r="D14" s="4"/>
      <c r="E14" s="4"/>
      <c r="F14" s="56"/>
    </row>
    <row r="15" spans="1:8" x14ac:dyDescent="0.25">
      <c r="A15" s="4"/>
      <c r="B15" s="4"/>
      <c r="C15" s="53"/>
      <c r="D15" s="4"/>
      <c r="E15" s="4"/>
      <c r="F15" s="56"/>
    </row>
    <row r="16" spans="1:8" ht="15.75" thickBot="1" x14ac:dyDescent="0.3">
      <c r="A16" s="5"/>
      <c r="B16" s="5"/>
      <c r="C16" s="55">
        <f>SUM(C6:C15)</f>
        <v>534244.52</v>
      </c>
      <c r="D16" s="5"/>
      <c r="E16" s="5"/>
      <c r="F16" s="57">
        <f>SUM(F6:F15)</f>
        <v>534244.5</v>
      </c>
      <c r="G16" s="7">
        <f>C16-F16</f>
        <v>2.0000000018626451E-2</v>
      </c>
      <c r="H16" s="7"/>
    </row>
    <row r="17" spans="1:6" ht="15.75" thickTop="1" x14ac:dyDescent="0.25">
      <c r="F17" s="66"/>
    </row>
    <row r="18" spans="1:6" ht="15.75" x14ac:dyDescent="0.25">
      <c r="A18" s="67" t="s">
        <v>76</v>
      </c>
      <c r="B18" s="67"/>
      <c r="C18" s="67"/>
      <c r="D18" s="67"/>
      <c r="E18" s="67"/>
      <c r="F18" s="67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6" t="s">
        <v>17</v>
      </c>
      <c r="B21" s="58">
        <f>'FS AY 2015-16'!C22</f>
        <v>414400</v>
      </c>
      <c r="C21" s="61"/>
      <c r="D21" s="18" t="s">
        <v>19</v>
      </c>
      <c r="E21" s="58"/>
      <c r="F21" s="61"/>
    </row>
    <row r="22" spans="1:6" x14ac:dyDescent="0.25">
      <c r="A22" s="38" t="s">
        <v>72</v>
      </c>
      <c r="B22" s="56">
        <v>240600</v>
      </c>
      <c r="C22" s="53"/>
      <c r="D22" s="64" t="s">
        <v>81</v>
      </c>
      <c r="E22" s="62">
        <f>'FS AY 2016-17'!F23</f>
        <v>357000</v>
      </c>
      <c r="F22" s="53"/>
    </row>
    <row r="23" spans="1:6" x14ac:dyDescent="0.25">
      <c r="A23" s="38"/>
      <c r="B23" s="56">
        <f>B21-B22</f>
        <v>173800</v>
      </c>
      <c r="C23" s="53"/>
      <c r="D23" s="2" t="s">
        <v>25</v>
      </c>
      <c r="E23" s="63">
        <f>E22*15/100</f>
        <v>53550</v>
      </c>
      <c r="F23" s="53">
        <f>E22-E23</f>
        <v>303450</v>
      </c>
    </row>
    <row r="24" spans="1:6" x14ac:dyDescent="0.25">
      <c r="A24" s="38" t="s">
        <v>16</v>
      </c>
      <c r="B24" s="59">
        <f>C14</f>
        <v>248657</v>
      </c>
      <c r="C24" s="53">
        <f>B23+B24</f>
        <v>422457</v>
      </c>
      <c r="D24" s="64" t="s">
        <v>20</v>
      </c>
      <c r="E24" s="62">
        <f>'FS AY 2016-17'!F27</f>
        <v>78435</v>
      </c>
      <c r="F24" s="53"/>
    </row>
    <row r="25" spans="1:6" x14ac:dyDescent="0.25">
      <c r="A25" s="38"/>
      <c r="B25" s="56"/>
      <c r="C25" s="53"/>
      <c r="D25" s="2" t="s">
        <v>49</v>
      </c>
      <c r="E25" s="59">
        <v>46780</v>
      </c>
      <c r="F25" s="53"/>
    </row>
    <row r="26" spans="1:6" x14ac:dyDescent="0.25">
      <c r="A26" s="38" t="s">
        <v>18</v>
      </c>
      <c r="B26" s="56"/>
      <c r="C26" s="53">
        <f>'FS AY 2016-17'!C25*110/100</f>
        <v>9196</v>
      </c>
      <c r="D26" s="2"/>
      <c r="E26" s="56">
        <f>SUM(E24:E25)</f>
        <v>125215</v>
      </c>
      <c r="F26" s="53"/>
    </row>
    <row r="27" spans="1:6" x14ac:dyDescent="0.25">
      <c r="A27" s="38" t="s">
        <v>70</v>
      </c>
      <c r="B27" s="56"/>
      <c r="C27" s="53">
        <f>59081-3509.5</f>
        <v>55571.5</v>
      </c>
      <c r="D27" s="2" t="s">
        <v>25</v>
      </c>
      <c r="E27" s="63">
        <f>E26*10/100</f>
        <v>12521.5</v>
      </c>
      <c r="F27" s="53">
        <f>E26-E27</f>
        <v>112693.5</v>
      </c>
    </row>
    <row r="28" spans="1:6" x14ac:dyDescent="0.25">
      <c r="A28" s="38"/>
      <c r="B28" s="56"/>
      <c r="C28" s="53"/>
      <c r="D28" s="2"/>
      <c r="E28" s="56"/>
      <c r="F28" s="53"/>
    </row>
    <row r="29" spans="1:6" x14ac:dyDescent="0.25">
      <c r="A29" s="38"/>
      <c r="B29" s="56"/>
      <c r="C29" s="53"/>
      <c r="D29" s="64" t="s">
        <v>21</v>
      </c>
      <c r="E29" s="56"/>
      <c r="F29" s="53">
        <f>'FS AY 2016-17'!F29*110/100</f>
        <v>10560</v>
      </c>
    </row>
    <row r="30" spans="1:6" x14ac:dyDescent="0.25">
      <c r="A30" s="38"/>
      <c r="B30" s="56"/>
      <c r="C30" s="53"/>
      <c r="D30" s="64" t="s">
        <v>23</v>
      </c>
      <c r="E30" s="56"/>
      <c r="F30" s="53">
        <f>'FS AY 2016-17'!F31*110/100</f>
        <v>2640</v>
      </c>
    </row>
    <row r="31" spans="1:6" x14ac:dyDescent="0.25">
      <c r="A31" s="38"/>
      <c r="B31" s="56"/>
      <c r="C31" s="53"/>
      <c r="D31" s="64" t="s">
        <v>24</v>
      </c>
      <c r="E31" s="56"/>
      <c r="F31" s="53">
        <v>57881</v>
      </c>
    </row>
    <row r="32" spans="1:6" x14ac:dyDescent="0.25">
      <c r="A32" s="38"/>
      <c r="B32" s="56"/>
      <c r="C32" s="53"/>
      <c r="D32" s="2"/>
      <c r="E32" s="56"/>
      <c r="F32" s="53"/>
    </row>
    <row r="33" spans="1:7" ht="15.75" thickBot="1" x14ac:dyDescent="0.3">
      <c r="A33" s="39"/>
      <c r="B33" s="60"/>
      <c r="C33" s="57">
        <f>SUM(C21:C31)</f>
        <v>487224.5</v>
      </c>
      <c r="D33" s="65"/>
      <c r="E33" s="60"/>
      <c r="F33" s="57">
        <f>SUM(F21:F32)</f>
        <v>487224.5</v>
      </c>
      <c r="G33">
        <f>C33-F33</f>
        <v>0</v>
      </c>
    </row>
    <row r="34" spans="1:7" ht="15.75" thickTop="1" x14ac:dyDescent="0.25"/>
    <row r="35" spans="1:7" s="49" customFormat="1" x14ac:dyDescent="0.25">
      <c r="A35" s="78"/>
      <c r="B35" s="78"/>
      <c r="C35" s="78"/>
      <c r="G35" s="50"/>
    </row>
    <row r="36" spans="1:7" s="49" customFormat="1" x14ac:dyDescent="0.25">
      <c r="G36" s="50"/>
    </row>
    <row r="37" spans="1:7" s="49" customFormat="1" x14ac:dyDescent="0.25">
      <c r="A37" s="78"/>
      <c r="B37" s="78"/>
      <c r="G37" s="50"/>
    </row>
    <row r="38" spans="1:7" s="49" customFormat="1" x14ac:dyDescent="0.25">
      <c r="A38" s="78"/>
      <c r="B38" s="78"/>
      <c r="G38" s="50"/>
    </row>
    <row r="39" spans="1:7" s="49" customFormat="1" x14ac:dyDescent="0.25">
      <c r="A39" s="78"/>
      <c r="B39" s="78"/>
      <c r="G39" s="50"/>
    </row>
    <row r="40" spans="1:7" s="49" customFormat="1" x14ac:dyDescent="0.25">
      <c r="A40" s="51"/>
      <c r="B40" s="52"/>
      <c r="G40" s="50"/>
    </row>
    <row r="41" spans="1:7" s="49" customFormat="1" x14ac:dyDescent="0.25">
      <c r="A41" s="51"/>
      <c r="B41" s="52"/>
      <c r="G41" s="50"/>
    </row>
    <row r="42" spans="1:7" s="49" customFormat="1" x14ac:dyDescent="0.25">
      <c r="A42" s="51"/>
      <c r="B42" s="52"/>
      <c r="G42" s="50"/>
    </row>
    <row r="43" spans="1:7" s="49" customFormat="1" x14ac:dyDescent="0.25">
      <c r="A43" s="78"/>
      <c r="B43" s="78"/>
      <c r="G43" s="50"/>
    </row>
    <row r="44" spans="1:7" s="49" customFormat="1" x14ac:dyDescent="0.25">
      <c r="A44" s="78"/>
      <c r="B44" s="78"/>
      <c r="G44" s="50"/>
    </row>
    <row r="45" spans="1:7" s="49" customFormat="1" x14ac:dyDescent="0.25">
      <c r="A45" s="78"/>
      <c r="B45" s="78"/>
      <c r="G45" s="50"/>
    </row>
    <row r="46" spans="1:7" s="49" customFormat="1" x14ac:dyDescent="0.25">
      <c r="G46" s="50"/>
    </row>
  </sheetData>
  <mergeCells count="10">
    <mergeCell ref="A39:B39"/>
    <mergeCell ref="A43:B43"/>
    <mergeCell ref="A44:B44"/>
    <mergeCell ref="A45:B45"/>
    <mergeCell ref="A2:F2"/>
    <mergeCell ref="A3:F3"/>
    <mergeCell ref="A18:F18"/>
    <mergeCell ref="A35:C35"/>
    <mergeCell ref="A37:B37"/>
    <mergeCell ref="A38:B38"/>
  </mergeCells>
  <pageMargins left="0.7" right="0.7" top="0.62" bottom="0.39" header="0.3" footer="0.3"/>
  <pageSetup orientation="portrait" r:id="rId1"/>
  <ignoredErrors>
    <ignoredError sqref="C16:F16 C33:F3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2018-19</vt:lpstr>
      <vt:lpstr>FS AY 2018-19</vt:lpstr>
      <vt:lpstr>'Comp AY 2018-19'!Print_Area</vt:lpstr>
      <vt:lpstr>'FS AY 2015-16'!Print_Area</vt:lpstr>
      <vt:lpstr>'FS AY 2016-17'!Print_Area</vt:lpstr>
      <vt:lpstr>'FS AY 2018-19'!Print_Area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VISHAL</cp:lastModifiedBy>
  <cp:lastPrinted>2019-04-12T07:16:50Z</cp:lastPrinted>
  <dcterms:created xsi:type="dcterms:W3CDTF">2016-04-27T15:18:27Z</dcterms:created>
  <dcterms:modified xsi:type="dcterms:W3CDTF">2019-04-12T07:34:21Z</dcterms:modified>
</cp:coreProperties>
</file>